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3\mandat 2023-2027\РЕШЕНИЯ\6 pr_r\"/>
    </mc:Choice>
  </mc:AlternateContent>
  <bookViews>
    <workbookView xWindow="0" yWindow="0" windowWidth="20490" windowHeight="7755"/>
  </bookViews>
  <sheets>
    <sheet name="Прил ИП м. декември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_xlnm._FilterDatabase" localSheetId="0" hidden="1">'Прил ИП м. декември'!$A$1:$IU$476</definedName>
    <definedName name="GRO">[1]list!$A$281:$A$304</definedName>
    <definedName name="GROUPS">[1]Groups!$A$1:$A$27</definedName>
    <definedName name="GROUPS1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аа">[1]list!$A$281:$B$304</definedName>
    <definedName name="в">[3]list!$A$281:$A$304</definedName>
    <definedName name="з">[4]list!$A$281:$A$304</definedName>
    <definedName name="_xlnm.Print_Titles" localSheetId="0">'Прил ИП м. декември'!$5:$6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5" i="1" l="1"/>
  <c r="U115" i="1"/>
  <c r="AA115" i="1"/>
  <c r="I137" i="1"/>
  <c r="O137" i="1"/>
  <c r="E145" i="1"/>
  <c r="AB429" i="1"/>
  <c r="Y429" i="1"/>
  <c r="V429" i="1"/>
  <c r="S429" i="1"/>
  <c r="P429" i="1"/>
  <c r="M429" i="1"/>
  <c r="J429" i="1"/>
  <c r="G429" i="1"/>
  <c r="C429" i="1"/>
  <c r="B429" i="1"/>
  <c r="AB428" i="1"/>
  <c r="Y428" i="1"/>
  <c r="V428" i="1"/>
  <c r="S428" i="1"/>
  <c r="P428" i="1"/>
  <c r="M428" i="1"/>
  <c r="J428" i="1"/>
  <c r="G428" i="1"/>
  <c r="C428" i="1"/>
  <c r="B428" i="1"/>
  <c r="AA427" i="1"/>
  <c r="Z427" i="1"/>
  <c r="Z426" i="1" s="1"/>
  <c r="X427" i="1"/>
  <c r="X426" i="1" s="1"/>
  <c r="W427" i="1"/>
  <c r="U427" i="1"/>
  <c r="T427" i="1"/>
  <c r="T426" i="1" s="1"/>
  <c r="R427" i="1"/>
  <c r="R426" i="1" s="1"/>
  <c r="Q427" i="1"/>
  <c r="Q426" i="1" s="1"/>
  <c r="O427" i="1"/>
  <c r="N427" i="1"/>
  <c r="N426" i="1" s="1"/>
  <c r="L427" i="1"/>
  <c r="L426" i="1" s="1"/>
  <c r="K427" i="1"/>
  <c r="I427" i="1"/>
  <c r="H427" i="1"/>
  <c r="H426" i="1" s="1"/>
  <c r="F427" i="1"/>
  <c r="E427" i="1"/>
  <c r="AB425" i="1"/>
  <c r="Y425" i="1"/>
  <c r="V425" i="1"/>
  <c r="S425" i="1"/>
  <c r="P425" i="1"/>
  <c r="M425" i="1"/>
  <c r="J425" i="1"/>
  <c r="G425" i="1"/>
  <c r="C425" i="1"/>
  <c r="B425" i="1"/>
  <c r="AA424" i="1"/>
  <c r="Z424" i="1"/>
  <c r="Z423" i="1" s="1"/>
  <c r="X424" i="1"/>
  <c r="W424" i="1"/>
  <c r="W423" i="1" s="1"/>
  <c r="U424" i="1"/>
  <c r="U423" i="1" s="1"/>
  <c r="T424" i="1"/>
  <c r="R424" i="1"/>
  <c r="Q424" i="1"/>
  <c r="Q423" i="1" s="1"/>
  <c r="O424" i="1"/>
  <c r="O423" i="1" s="1"/>
  <c r="N424" i="1"/>
  <c r="N423" i="1" s="1"/>
  <c r="L424" i="1"/>
  <c r="K424" i="1"/>
  <c r="K423" i="1" s="1"/>
  <c r="I424" i="1"/>
  <c r="I423" i="1" s="1"/>
  <c r="H424" i="1"/>
  <c r="F424" i="1"/>
  <c r="E424" i="1"/>
  <c r="E423" i="1" s="1"/>
  <c r="AA423" i="1"/>
  <c r="AB422" i="1"/>
  <c r="Y422" i="1"/>
  <c r="V422" i="1"/>
  <c r="S422" i="1"/>
  <c r="P422" i="1"/>
  <c r="M422" i="1"/>
  <c r="J422" i="1"/>
  <c r="G422" i="1"/>
  <c r="C422" i="1"/>
  <c r="B422" i="1"/>
  <c r="AA421" i="1"/>
  <c r="Z421" i="1"/>
  <c r="X421" i="1"/>
  <c r="W421" i="1"/>
  <c r="U421" i="1"/>
  <c r="T421" i="1"/>
  <c r="R421" i="1"/>
  <c r="Q421" i="1"/>
  <c r="O421" i="1"/>
  <c r="N421" i="1"/>
  <c r="L421" i="1"/>
  <c r="K421" i="1"/>
  <c r="I421" i="1"/>
  <c r="H421" i="1"/>
  <c r="F421" i="1"/>
  <c r="E421" i="1"/>
  <c r="AB420" i="1"/>
  <c r="Y420" i="1"/>
  <c r="V420" i="1"/>
  <c r="S420" i="1"/>
  <c r="P420" i="1"/>
  <c r="M420" i="1"/>
  <c r="J420" i="1"/>
  <c r="G420" i="1"/>
  <c r="C420" i="1"/>
  <c r="B420" i="1"/>
  <c r="AB419" i="1"/>
  <c r="Y419" i="1"/>
  <c r="V419" i="1"/>
  <c r="S419" i="1"/>
  <c r="P419" i="1"/>
  <c r="M419" i="1"/>
  <c r="J419" i="1"/>
  <c r="G419" i="1"/>
  <c r="C419" i="1"/>
  <c r="B419" i="1"/>
  <c r="AB418" i="1"/>
  <c r="Y418" i="1"/>
  <c r="V418" i="1"/>
  <c r="S418" i="1"/>
  <c r="P418" i="1"/>
  <c r="M418" i="1"/>
  <c r="J418" i="1"/>
  <c r="G418" i="1"/>
  <c r="C418" i="1"/>
  <c r="B418" i="1"/>
  <c r="AB417" i="1"/>
  <c r="Y417" i="1"/>
  <c r="V417" i="1"/>
  <c r="S417" i="1"/>
  <c r="P417" i="1"/>
  <c r="M417" i="1"/>
  <c r="J417" i="1"/>
  <c r="G417" i="1"/>
  <c r="C417" i="1"/>
  <c r="B417" i="1"/>
  <c r="AA416" i="1"/>
  <c r="Z416" i="1"/>
  <c r="Z415" i="1" s="1"/>
  <c r="X416" i="1"/>
  <c r="W416" i="1"/>
  <c r="U416" i="1"/>
  <c r="U415" i="1" s="1"/>
  <c r="T416" i="1"/>
  <c r="R416" i="1"/>
  <c r="Q416" i="1"/>
  <c r="Q415" i="1" s="1"/>
  <c r="O416" i="1"/>
  <c r="N416" i="1"/>
  <c r="N415" i="1" s="1"/>
  <c r="L416" i="1"/>
  <c r="K416" i="1"/>
  <c r="I416" i="1"/>
  <c r="I415" i="1" s="1"/>
  <c r="H416" i="1"/>
  <c r="H415" i="1" s="1"/>
  <c r="F416" i="1"/>
  <c r="E416" i="1"/>
  <c r="AB414" i="1"/>
  <c r="Y414" i="1"/>
  <c r="V414" i="1"/>
  <c r="S414" i="1"/>
  <c r="P414" i="1"/>
  <c r="M414" i="1"/>
  <c r="J414" i="1"/>
  <c r="G414" i="1"/>
  <c r="C414" i="1"/>
  <c r="B414" i="1"/>
  <c r="AB413" i="1"/>
  <c r="Y413" i="1"/>
  <c r="V413" i="1"/>
  <c r="S413" i="1"/>
  <c r="P413" i="1"/>
  <c r="M413" i="1"/>
  <c r="J413" i="1"/>
  <c r="G413" i="1"/>
  <c r="C413" i="1"/>
  <c r="B413" i="1"/>
  <c r="AB412" i="1"/>
  <c r="Y412" i="1"/>
  <c r="V412" i="1"/>
  <c r="S412" i="1"/>
  <c r="P412" i="1"/>
  <c r="M412" i="1"/>
  <c r="J412" i="1"/>
  <c r="G412" i="1"/>
  <c r="C412" i="1"/>
  <c r="B412" i="1"/>
  <c r="AA411" i="1"/>
  <c r="Z411" i="1"/>
  <c r="Z410" i="1" s="1"/>
  <c r="X411" i="1"/>
  <c r="W411" i="1"/>
  <c r="W410" i="1" s="1"/>
  <c r="U411" i="1"/>
  <c r="U410" i="1" s="1"/>
  <c r="T411" i="1"/>
  <c r="R411" i="1"/>
  <c r="Q411" i="1"/>
  <c r="Q410" i="1" s="1"/>
  <c r="O411" i="1"/>
  <c r="O410" i="1" s="1"/>
  <c r="N411" i="1"/>
  <c r="N410" i="1" s="1"/>
  <c r="L411" i="1"/>
  <c r="K411" i="1"/>
  <c r="K410" i="1" s="1"/>
  <c r="I411" i="1"/>
  <c r="I410" i="1" s="1"/>
  <c r="H411" i="1"/>
  <c r="H410" i="1" s="1"/>
  <c r="F411" i="1"/>
  <c r="E411" i="1"/>
  <c r="E410" i="1" s="1"/>
  <c r="AA410" i="1"/>
  <c r="L407" i="1"/>
  <c r="L406" i="1" s="1"/>
  <c r="AB409" i="1"/>
  <c r="Y409" i="1"/>
  <c r="V409" i="1"/>
  <c r="S409" i="1"/>
  <c r="P409" i="1"/>
  <c r="M409" i="1"/>
  <c r="J409" i="1"/>
  <c r="G409" i="1"/>
  <c r="C409" i="1"/>
  <c r="B409" i="1"/>
  <c r="AB408" i="1"/>
  <c r="Y408" i="1"/>
  <c r="V408" i="1"/>
  <c r="S408" i="1"/>
  <c r="P408" i="1"/>
  <c r="M408" i="1"/>
  <c r="J408" i="1"/>
  <c r="G408" i="1"/>
  <c r="C408" i="1"/>
  <c r="B408" i="1"/>
  <c r="AA407" i="1"/>
  <c r="AA406" i="1" s="1"/>
  <c r="Z407" i="1"/>
  <c r="Z406" i="1" s="1"/>
  <c r="Z405" i="1" s="1"/>
  <c r="X407" i="1"/>
  <c r="W407" i="1"/>
  <c r="W406" i="1" s="1"/>
  <c r="U407" i="1"/>
  <c r="T407" i="1"/>
  <c r="T406" i="1" s="1"/>
  <c r="R407" i="1"/>
  <c r="Q407" i="1"/>
  <c r="Q406" i="1" s="1"/>
  <c r="Q405" i="1" s="1"/>
  <c r="O407" i="1"/>
  <c r="N407" i="1"/>
  <c r="N406" i="1" s="1"/>
  <c r="N405" i="1" s="1"/>
  <c r="K407" i="1"/>
  <c r="K406" i="1" s="1"/>
  <c r="I407" i="1"/>
  <c r="H407" i="1"/>
  <c r="H406" i="1" s="1"/>
  <c r="F407" i="1"/>
  <c r="F406" i="1" s="1"/>
  <c r="E407" i="1"/>
  <c r="AB404" i="1"/>
  <c r="Y404" i="1"/>
  <c r="V404" i="1"/>
  <c r="S404" i="1"/>
  <c r="P404" i="1"/>
  <c r="M404" i="1"/>
  <c r="J404" i="1"/>
  <c r="G404" i="1"/>
  <c r="C404" i="1"/>
  <c r="B404" i="1"/>
  <c r="AB403" i="1"/>
  <c r="Y403" i="1"/>
  <c r="V403" i="1"/>
  <c r="S403" i="1"/>
  <c r="N403" i="1"/>
  <c r="P403" i="1" s="1"/>
  <c r="M403" i="1"/>
  <c r="J403" i="1"/>
  <c r="G403" i="1"/>
  <c r="C403" i="1"/>
  <c r="AB402" i="1"/>
  <c r="Y402" i="1"/>
  <c r="V402" i="1"/>
  <c r="S402" i="1"/>
  <c r="N402" i="1"/>
  <c r="M402" i="1"/>
  <c r="J402" i="1"/>
  <c r="G402" i="1"/>
  <c r="C402" i="1"/>
  <c r="AB401" i="1"/>
  <c r="Y401" i="1"/>
  <c r="V401" i="1"/>
  <c r="S401" i="1"/>
  <c r="P401" i="1"/>
  <c r="M401" i="1"/>
  <c r="J401" i="1"/>
  <c r="G401" i="1"/>
  <c r="C401" i="1"/>
  <c r="B401" i="1"/>
  <c r="AB400" i="1"/>
  <c r="Y400" i="1"/>
  <c r="V400" i="1"/>
  <c r="S400" i="1"/>
  <c r="P400" i="1"/>
  <c r="M400" i="1"/>
  <c r="J400" i="1"/>
  <c r="G400" i="1"/>
  <c r="C400" i="1"/>
  <c r="B400" i="1"/>
  <c r="AA399" i="1"/>
  <c r="Z399" i="1"/>
  <c r="X399" i="1"/>
  <c r="W399" i="1"/>
  <c r="U399" i="1"/>
  <c r="T399" i="1"/>
  <c r="R399" i="1"/>
  <c r="Q399" i="1"/>
  <c r="O399" i="1"/>
  <c r="L399" i="1"/>
  <c r="K399" i="1"/>
  <c r="M399" i="1" s="1"/>
  <c r="I399" i="1"/>
  <c r="H399" i="1"/>
  <c r="F399" i="1"/>
  <c r="E399" i="1"/>
  <c r="AB398" i="1"/>
  <c r="Y398" i="1"/>
  <c r="V398" i="1"/>
  <c r="S398" i="1"/>
  <c r="P398" i="1"/>
  <c r="M398" i="1"/>
  <c r="J398" i="1"/>
  <c r="G398" i="1"/>
  <c r="C398" i="1"/>
  <c r="B398" i="1"/>
  <c r="AB397" i="1"/>
  <c r="Y397" i="1"/>
  <c r="V397" i="1"/>
  <c r="S397" i="1"/>
  <c r="P397" i="1"/>
  <c r="M397" i="1"/>
  <c r="J397" i="1"/>
  <c r="G397" i="1"/>
  <c r="C397" i="1"/>
  <c r="B397" i="1"/>
  <c r="AB396" i="1"/>
  <c r="Y396" i="1"/>
  <c r="V396" i="1"/>
  <c r="S396" i="1"/>
  <c r="P396" i="1"/>
  <c r="M396" i="1"/>
  <c r="J396" i="1"/>
  <c r="G396" i="1"/>
  <c r="C396" i="1"/>
  <c r="B396" i="1"/>
  <c r="AB395" i="1"/>
  <c r="Y395" i="1"/>
  <c r="V395" i="1"/>
  <c r="S395" i="1"/>
  <c r="P395" i="1"/>
  <c r="M395" i="1"/>
  <c r="J395" i="1"/>
  <c r="G395" i="1"/>
  <c r="C395" i="1"/>
  <c r="B395" i="1"/>
  <c r="AB394" i="1"/>
  <c r="Y394" i="1"/>
  <c r="V394" i="1"/>
  <c r="S394" i="1"/>
  <c r="P394" i="1"/>
  <c r="M394" i="1"/>
  <c r="J394" i="1"/>
  <c r="G394" i="1"/>
  <c r="C394" i="1"/>
  <c r="B394" i="1"/>
  <c r="AB393" i="1"/>
  <c r="Y393" i="1"/>
  <c r="V393" i="1"/>
  <c r="S393" i="1"/>
  <c r="N393" i="1"/>
  <c r="M393" i="1"/>
  <c r="J393" i="1"/>
  <c r="G393" i="1"/>
  <c r="C393" i="1"/>
  <c r="AA392" i="1"/>
  <c r="Z392" i="1"/>
  <c r="X392" i="1"/>
  <c r="W392" i="1"/>
  <c r="U392" i="1"/>
  <c r="T392" i="1"/>
  <c r="R392" i="1"/>
  <c r="Q392" i="1"/>
  <c r="O392" i="1"/>
  <c r="L392" i="1"/>
  <c r="K392" i="1"/>
  <c r="I392" i="1"/>
  <c r="H392" i="1"/>
  <c r="F392" i="1"/>
  <c r="E392" i="1"/>
  <c r="AB391" i="1"/>
  <c r="Y391" i="1"/>
  <c r="V391" i="1"/>
  <c r="S391" i="1"/>
  <c r="P391" i="1"/>
  <c r="M391" i="1"/>
  <c r="J391" i="1"/>
  <c r="G391" i="1"/>
  <c r="C391" i="1"/>
  <c r="B391" i="1"/>
  <c r="AA390" i="1"/>
  <c r="Z390" i="1"/>
  <c r="Z389" i="1" s="1"/>
  <c r="X390" i="1"/>
  <c r="W390" i="1"/>
  <c r="W389" i="1" s="1"/>
  <c r="U390" i="1"/>
  <c r="T390" i="1"/>
  <c r="T389" i="1" s="1"/>
  <c r="R390" i="1"/>
  <c r="Q390" i="1"/>
  <c r="Q389" i="1" s="1"/>
  <c r="O390" i="1"/>
  <c r="N390" i="1"/>
  <c r="L390" i="1"/>
  <c r="L389" i="1" s="1"/>
  <c r="K390" i="1"/>
  <c r="I390" i="1"/>
  <c r="I389" i="1" s="1"/>
  <c r="H390" i="1"/>
  <c r="H389" i="1" s="1"/>
  <c r="F390" i="1"/>
  <c r="F389" i="1" s="1"/>
  <c r="E390" i="1"/>
  <c r="AB388" i="1"/>
  <c r="Y388" i="1"/>
  <c r="V388" i="1"/>
  <c r="S388" i="1"/>
  <c r="P388" i="1"/>
  <c r="M388" i="1"/>
  <c r="J388" i="1"/>
  <c r="G388" i="1"/>
  <c r="C388" i="1"/>
  <c r="B388" i="1"/>
  <c r="AB387" i="1"/>
  <c r="Y387" i="1"/>
  <c r="V387" i="1"/>
  <c r="S387" i="1"/>
  <c r="P387" i="1"/>
  <c r="M387" i="1"/>
  <c r="J387" i="1"/>
  <c r="G387" i="1"/>
  <c r="C387" i="1"/>
  <c r="B387" i="1"/>
  <c r="AA386" i="1"/>
  <c r="Z386" i="1"/>
  <c r="X386" i="1"/>
  <c r="W386" i="1"/>
  <c r="U386" i="1"/>
  <c r="T386" i="1"/>
  <c r="R386" i="1"/>
  <c r="Q386" i="1"/>
  <c r="O386" i="1"/>
  <c r="N386" i="1"/>
  <c r="L386" i="1"/>
  <c r="K386" i="1"/>
  <c r="I386" i="1"/>
  <c r="H386" i="1"/>
  <c r="F386" i="1"/>
  <c r="E386" i="1"/>
  <c r="AB385" i="1"/>
  <c r="Y385" i="1"/>
  <c r="V385" i="1"/>
  <c r="S385" i="1"/>
  <c r="P385" i="1"/>
  <c r="M385" i="1"/>
  <c r="J385" i="1"/>
  <c r="G385" i="1"/>
  <c r="C385" i="1"/>
  <c r="B385" i="1"/>
  <c r="AB384" i="1"/>
  <c r="Y384" i="1"/>
  <c r="U384" i="1"/>
  <c r="T384" i="1"/>
  <c r="B384" i="1" s="1"/>
  <c r="S384" i="1"/>
  <c r="P384" i="1"/>
  <c r="M384" i="1"/>
  <c r="J384" i="1"/>
  <c r="G384" i="1"/>
  <c r="AA383" i="1"/>
  <c r="Z383" i="1"/>
  <c r="X383" i="1"/>
  <c r="W383" i="1"/>
  <c r="R383" i="1"/>
  <c r="Q383" i="1"/>
  <c r="O383" i="1"/>
  <c r="N383" i="1"/>
  <c r="L383" i="1"/>
  <c r="K383" i="1"/>
  <c r="I383" i="1"/>
  <c r="H383" i="1"/>
  <c r="F383" i="1"/>
  <c r="E383" i="1"/>
  <c r="AB382" i="1"/>
  <c r="Y382" i="1"/>
  <c r="V382" i="1"/>
  <c r="S382" i="1"/>
  <c r="P382" i="1"/>
  <c r="M382" i="1"/>
  <c r="J382" i="1"/>
  <c r="G382" i="1"/>
  <c r="C382" i="1"/>
  <c r="B382" i="1"/>
  <c r="AB381" i="1"/>
  <c r="Y381" i="1"/>
  <c r="V381" i="1"/>
  <c r="S381" i="1"/>
  <c r="P381" i="1"/>
  <c r="M381" i="1"/>
  <c r="J381" i="1"/>
  <c r="G381" i="1"/>
  <c r="C381" i="1"/>
  <c r="B381" i="1"/>
  <c r="AB380" i="1"/>
  <c r="Y380" i="1"/>
  <c r="V380" i="1"/>
  <c r="S380" i="1"/>
  <c r="P380" i="1"/>
  <c r="M380" i="1"/>
  <c r="J380" i="1"/>
  <c r="G380" i="1"/>
  <c r="C380" i="1"/>
  <c r="B380" i="1"/>
  <c r="AB379" i="1"/>
  <c r="Y379" i="1"/>
  <c r="V379" i="1"/>
  <c r="S379" i="1"/>
  <c r="P379" i="1"/>
  <c r="M379" i="1"/>
  <c r="J379" i="1"/>
  <c r="G379" i="1"/>
  <c r="C379" i="1"/>
  <c r="B379" i="1"/>
  <c r="AB378" i="1"/>
  <c r="Y378" i="1"/>
  <c r="V378" i="1"/>
  <c r="S378" i="1"/>
  <c r="P378" i="1"/>
  <c r="M378" i="1"/>
  <c r="J378" i="1"/>
  <c r="G378" i="1"/>
  <c r="C378" i="1"/>
  <c r="B378" i="1"/>
  <c r="AB377" i="1"/>
  <c r="Y377" i="1"/>
  <c r="V377" i="1"/>
  <c r="S377" i="1"/>
  <c r="P377" i="1"/>
  <c r="M377" i="1"/>
  <c r="J377" i="1"/>
  <c r="G377" i="1"/>
  <c r="C377" i="1"/>
  <c r="B377" i="1"/>
  <c r="AA376" i="1"/>
  <c r="Z376" i="1"/>
  <c r="X376" i="1"/>
  <c r="W376" i="1"/>
  <c r="U376" i="1"/>
  <c r="T376" i="1"/>
  <c r="R376" i="1"/>
  <c r="Q376" i="1"/>
  <c r="O376" i="1"/>
  <c r="N376" i="1"/>
  <c r="L376" i="1"/>
  <c r="K376" i="1"/>
  <c r="I376" i="1"/>
  <c r="H376" i="1"/>
  <c r="F376" i="1"/>
  <c r="E376" i="1"/>
  <c r="AB375" i="1"/>
  <c r="Y375" i="1"/>
  <c r="V375" i="1"/>
  <c r="S375" i="1"/>
  <c r="P375" i="1"/>
  <c r="M375" i="1"/>
  <c r="J375" i="1"/>
  <c r="G375" i="1"/>
  <c r="C375" i="1"/>
  <c r="B375" i="1"/>
  <c r="AA374" i="1"/>
  <c r="Z374" i="1"/>
  <c r="X374" i="1"/>
  <c r="W374" i="1"/>
  <c r="U374" i="1"/>
  <c r="T374" i="1"/>
  <c r="R374" i="1"/>
  <c r="Q374" i="1"/>
  <c r="O374" i="1"/>
  <c r="N374" i="1"/>
  <c r="L374" i="1"/>
  <c r="K374" i="1"/>
  <c r="I374" i="1"/>
  <c r="H374" i="1"/>
  <c r="F374" i="1"/>
  <c r="E374" i="1"/>
  <c r="AB373" i="1"/>
  <c r="Y373" i="1"/>
  <c r="V373" i="1"/>
  <c r="S373" i="1"/>
  <c r="P373" i="1"/>
  <c r="K373" i="1"/>
  <c r="M373" i="1" s="1"/>
  <c r="J373" i="1"/>
  <c r="G373" i="1"/>
  <c r="C373" i="1"/>
  <c r="B373" i="1"/>
  <c r="AB372" i="1"/>
  <c r="Y372" i="1"/>
  <c r="V372" i="1"/>
  <c r="S372" i="1"/>
  <c r="P372" i="1"/>
  <c r="M372" i="1"/>
  <c r="J372" i="1"/>
  <c r="G372" i="1"/>
  <c r="C372" i="1"/>
  <c r="B372" i="1"/>
  <c r="AB371" i="1"/>
  <c r="Y371" i="1"/>
  <c r="V371" i="1"/>
  <c r="S371" i="1"/>
  <c r="P371" i="1"/>
  <c r="M371" i="1"/>
  <c r="J371" i="1"/>
  <c r="G371" i="1"/>
  <c r="C371" i="1"/>
  <c r="B371" i="1"/>
  <c r="AB370" i="1"/>
  <c r="Y370" i="1"/>
  <c r="V370" i="1"/>
  <c r="S370" i="1"/>
  <c r="P370" i="1"/>
  <c r="M370" i="1"/>
  <c r="J370" i="1"/>
  <c r="G370" i="1"/>
  <c r="C370" i="1"/>
  <c r="B370" i="1"/>
  <c r="AB369" i="1"/>
  <c r="Y369" i="1"/>
  <c r="V369" i="1"/>
  <c r="S369" i="1"/>
  <c r="P369" i="1"/>
  <c r="L369" i="1"/>
  <c r="K369" i="1"/>
  <c r="J369" i="1"/>
  <c r="G369" i="1"/>
  <c r="AB368" i="1"/>
  <c r="Y368" i="1"/>
  <c r="V368" i="1"/>
  <c r="S368" i="1"/>
  <c r="P368" i="1"/>
  <c r="K368" i="1"/>
  <c r="M368" i="1" s="1"/>
  <c r="J368" i="1"/>
  <c r="G368" i="1"/>
  <c r="C368" i="1"/>
  <c r="B368" i="1"/>
  <c r="AB367" i="1"/>
  <c r="Y367" i="1"/>
  <c r="V367" i="1"/>
  <c r="S367" i="1"/>
  <c r="P367" i="1"/>
  <c r="M367" i="1"/>
  <c r="J367" i="1"/>
  <c r="G367" i="1"/>
  <c r="C367" i="1"/>
  <c r="B367" i="1"/>
  <c r="AB366" i="1"/>
  <c r="Y366" i="1"/>
  <c r="V366" i="1"/>
  <c r="S366" i="1"/>
  <c r="P366" i="1"/>
  <c r="M366" i="1"/>
  <c r="J366" i="1"/>
  <c r="G366" i="1"/>
  <c r="C366" i="1"/>
  <c r="B366" i="1"/>
  <c r="AB365" i="1"/>
  <c r="Y365" i="1"/>
  <c r="V365" i="1"/>
  <c r="S365" i="1"/>
  <c r="P365" i="1"/>
  <c r="M365" i="1"/>
  <c r="K365" i="1"/>
  <c r="J365" i="1"/>
  <c r="G365" i="1"/>
  <c r="C365" i="1"/>
  <c r="B365" i="1"/>
  <c r="AB364" i="1"/>
  <c r="Y364" i="1"/>
  <c r="V364" i="1"/>
  <c r="S364" i="1"/>
  <c r="P364" i="1"/>
  <c r="M364" i="1"/>
  <c r="J364" i="1"/>
  <c r="G364" i="1"/>
  <c r="C364" i="1"/>
  <c r="B364" i="1"/>
  <c r="AB363" i="1"/>
  <c r="Y363" i="1"/>
  <c r="V363" i="1"/>
  <c r="S363" i="1"/>
  <c r="P363" i="1"/>
  <c r="M363" i="1"/>
  <c r="J363" i="1"/>
  <c r="G363" i="1"/>
  <c r="C363" i="1"/>
  <c r="B363" i="1"/>
  <c r="AB362" i="1"/>
  <c r="Y362" i="1"/>
  <c r="V362" i="1"/>
  <c r="S362" i="1"/>
  <c r="P362" i="1"/>
  <c r="K362" i="1"/>
  <c r="M362" i="1" s="1"/>
  <c r="J362" i="1"/>
  <c r="G362" i="1"/>
  <c r="C362" i="1"/>
  <c r="B362" i="1"/>
  <c r="AB361" i="1"/>
  <c r="Y361" i="1"/>
  <c r="V361" i="1"/>
  <c r="S361" i="1"/>
  <c r="P361" i="1"/>
  <c r="M361" i="1"/>
  <c r="J361" i="1"/>
  <c r="G361" i="1"/>
  <c r="C361" i="1"/>
  <c r="B361" i="1"/>
  <c r="AB360" i="1"/>
  <c r="Y360" i="1"/>
  <c r="V360" i="1"/>
  <c r="S360" i="1"/>
  <c r="P360" i="1"/>
  <c r="M360" i="1"/>
  <c r="J360" i="1"/>
  <c r="G360" i="1"/>
  <c r="C360" i="1"/>
  <c r="B360" i="1"/>
  <c r="AA359" i="1"/>
  <c r="Z359" i="1"/>
  <c r="X359" i="1"/>
  <c r="W359" i="1"/>
  <c r="U359" i="1"/>
  <c r="T359" i="1"/>
  <c r="R359" i="1"/>
  <c r="Q359" i="1"/>
  <c r="O359" i="1"/>
  <c r="N359" i="1"/>
  <c r="I359" i="1"/>
  <c r="H359" i="1"/>
  <c r="F359" i="1"/>
  <c r="E359" i="1"/>
  <c r="AB358" i="1"/>
  <c r="Y358" i="1"/>
  <c r="V358" i="1"/>
  <c r="S358" i="1"/>
  <c r="P358" i="1"/>
  <c r="L358" i="1"/>
  <c r="K358" i="1"/>
  <c r="B358" i="1" s="1"/>
  <c r="J358" i="1"/>
  <c r="G358" i="1"/>
  <c r="AB357" i="1"/>
  <c r="Y357" i="1"/>
  <c r="V357" i="1"/>
  <c r="S357" i="1"/>
  <c r="P357" i="1"/>
  <c r="M357" i="1"/>
  <c r="J357" i="1"/>
  <c r="G357" i="1"/>
  <c r="C357" i="1"/>
  <c r="B357" i="1"/>
  <c r="AB356" i="1"/>
  <c r="Y356" i="1"/>
  <c r="V356" i="1"/>
  <c r="S356" i="1"/>
  <c r="P356" i="1"/>
  <c r="M356" i="1"/>
  <c r="J356" i="1"/>
  <c r="G356" i="1"/>
  <c r="C356" i="1"/>
  <c r="B356" i="1"/>
  <c r="AB355" i="1"/>
  <c r="Y355" i="1"/>
  <c r="V355" i="1"/>
  <c r="S355" i="1"/>
  <c r="P355" i="1"/>
  <c r="M355" i="1"/>
  <c r="J355" i="1"/>
  <c r="G355" i="1"/>
  <c r="C355" i="1"/>
  <c r="B355" i="1"/>
  <c r="AB354" i="1"/>
  <c r="Y354" i="1"/>
  <c r="V354" i="1"/>
  <c r="R354" i="1"/>
  <c r="Q354" i="1"/>
  <c r="P354" i="1"/>
  <c r="M354" i="1"/>
  <c r="J354" i="1"/>
  <c r="G354" i="1"/>
  <c r="B354" i="1"/>
  <c r="AB353" i="1"/>
  <c r="Y353" i="1"/>
  <c r="V353" i="1"/>
  <c r="S353" i="1"/>
  <c r="P353" i="1"/>
  <c r="M353" i="1"/>
  <c r="J353" i="1"/>
  <c r="G353" i="1"/>
  <c r="C353" i="1"/>
  <c r="B353" i="1"/>
  <c r="AB352" i="1"/>
  <c r="Y352" i="1"/>
  <c r="V352" i="1"/>
  <c r="R352" i="1"/>
  <c r="Q352" i="1"/>
  <c r="Q350" i="1" s="1"/>
  <c r="P352" i="1"/>
  <c r="M352" i="1"/>
  <c r="J352" i="1"/>
  <c r="G352" i="1"/>
  <c r="B352" i="1"/>
  <c r="AB351" i="1"/>
  <c r="Y351" i="1"/>
  <c r="V351" i="1"/>
  <c r="S351" i="1"/>
  <c r="P351" i="1"/>
  <c r="K351" i="1"/>
  <c r="K350" i="1" s="1"/>
  <c r="J351" i="1"/>
  <c r="G351" i="1"/>
  <c r="C351" i="1"/>
  <c r="B351" i="1"/>
  <c r="AA350" i="1"/>
  <c r="Z350" i="1"/>
  <c r="X350" i="1"/>
  <c r="W350" i="1"/>
  <c r="U350" i="1"/>
  <c r="T350" i="1"/>
  <c r="O350" i="1"/>
  <c r="N350" i="1"/>
  <c r="I350" i="1"/>
  <c r="H350" i="1"/>
  <c r="F350" i="1"/>
  <c r="E350" i="1"/>
  <c r="AB348" i="1"/>
  <c r="Y348" i="1"/>
  <c r="V348" i="1"/>
  <c r="S348" i="1"/>
  <c r="P348" i="1"/>
  <c r="M348" i="1"/>
  <c r="J348" i="1"/>
  <c r="G348" i="1"/>
  <c r="C348" i="1"/>
  <c r="B348" i="1"/>
  <c r="Z347" i="1"/>
  <c r="AB347" i="1" s="1"/>
  <c r="Y347" i="1"/>
  <c r="V347" i="1"/>
  <c r="S347" i="1"/>
  <c r="P347" i="1"/>
  <c r="M347" i="1"/>
  <c r="J347" i="1"/>
  <c r="G347" i="1"/>
  <c r="C347" i="1"/>
  <c r="AB346" i="1"/>
  <c r="Y346" i="1"/>
  <c r="V346" i="1"/>
  <c r="S346" i="1"/>
  <c r="P346" i="1"/>
  <c r="M346" i="1"/>
  <c r="J346" i="1"/>
  <c r="G346" i="1"/>
  <c r="C346" i="1"/>
  <c r="B346" i="1"/>
  <c r="AB345" i="1"/>
  <c r="Y345" i="1"/>
  <c r="V345" i="1"/>
  <c r="S345" i="1"/>
  <c r="P345" i="1"/>
  <c r="M345" i="1"/>
  <c r="J345" i="1"/>
  <c r="G345" i="1"/>
  <c r="C345" i="1"/>
  <c r="B345" i="1"/>
  <c r="AB344" i="1"/>
  <c r="Y344" i="1"/>
  <c r="V344" i="1"/>
  <c r="S344" i="1"/>
  <c r="P344" i="1"/>
  <c r="M344" i="1"/>
  <c r="J344" i="1"/>
  <c r="G344" i="1"/>
  <c r="C344" i="1"/>
  <c r="B344" i="1"/>
  <c r="AB343" i="1"/>
  <c r="Y343" i="1"/>
  <c r="V343" i="1"/>
  <c r="S343" i="1"/>
  <c r="P343" i="1"/>
  <c r="M343" i="1"/>
  <c r="J343" i="1"/>
  <c r="G343" i="1"/>
  <c r="C343" i="1"/>
  <c r="B343" i="1"/>
  <c r="AB342" i="1"/>
  <c r="Y342" i="1"/>
  <c r="V342" i="1"/>
  <c r="S342" i="1"/>
  <c r="P342" i="1"/>
  <c r="M342" i="1"/>
  <c r="J342" i="1"/>
  <c r="G342" i="1"/>
  <c r="C342" i="1"/>
  <c r="B342" i="1"/>
  <c r="AB341" i="1"/>
  <c r="Y341" i="1"/>
  <c r="V341" i="1"/>
  <c r="S341" i="1"/>
  <c r="P341" i="1"/>
  <c r="M341" i="1"/>
  <c r="J341" i="1"/>
  <c r="G341" i="1"/>
  <c r="C341" i="1"/>
  <c r="B341" i="1"/>
  <c r="AB340" i="1"/>
  <c r="Y340" i="1"/>
  <c r="V340" i="1"/>
  <c r="S340" i="1"/>
  <c r="P340" i="1"/>
  <c r="M340" i="1"/>
  <c r="J340" i="1"/>
  <c r="G340" i="1"/>
  <c r="C340" i="1"/>
  <c r="B340" i="1"/>
  <c r="AB339" i="1"/>
  <c r="Y339" i="1"/>
  <c r="V339" i="1"/>
  <c r="S339" i="1"/>
  <c r="P339" i="1"/>
  <c r="M339" i="1"/>
  <c r="J339" i="1"/>
  <c r="G339" i="1"/>
  <c r="C339" i="1"/>
  <c r="B339" i="1"/>
  <c r="Z338" i="1"/>
  <c r="AB338" i="1" s="1"/>
  <c r="Y338" i="1"/>
  <c r="V338" i="1"/>
  <c r="S338" i="1"/>
  <c r="P338" i="1"/>
  <c r="K338" i="1"/>
  <c r="J338" i="1"/>
  <c r="G338" i="1"/>
  <c r="C338" i="1"/>
  <c r="AB337" i="1"/>
  <c r="Y337" i="1"/>
  <c r="V337" i="1"/>
  <c r="S337" i="1"/>
  <c r="P337" i="1"/>
  <c r="K337" i="1"/>
  <c r="J337" i="1"/>
  <c r="G337" i="1"/>
  <c r="C337" i="1"/>
  <c r="AB336" i="1"/>
  <c r="Y336" i="1"/>
  <c r="V336" i="1"/>
  <c r="S336" i="1"/>
  <c r="P336" i="1"/>
  <c r="M336" i="1"/>
  <c r="J336" i="1"/>
  <c r="G336" i="1"/>
  <c r="C336" i="1"/>
  <c r="B336" i="1"/>
  <c r="AB335" i="1"/>
  <c r="Y335" i="1"/>
  <c r="V335" i="1"/>
  <c r="S335" i="1"/>
  <c r="P335" i="1"/>
  <c r="M335" i="1"/>
  <c r="J335" i="1"/>
  <c r="G335" i="1"/>
  <c r="C335" i="1"/>
  <c r="B335" i="1"/>
  <c r="AB334" i="1"/>
  <c r="Y334" i="1"/>
  <c r="V334" i="1"/>
  <c r="S334" i="1"/>
  <c r="P334" i="1"/>
  <c r="K334" i="1"/>
  <c r="M334" i="1" s="1"/>
  <c r="J334" i="1"/>
  <c r="F334" i="1"/>
  <c r="E334" i="1"/>
  <c r="C334" i="1"/>
  <c r="AB333" i="1"/>
  <c r="Y333" i="1"/>
  <c r="V333" i="1"/>
  <c r="S333" i="1"/>
  <c r="P333" i="1"/>
  <c r="M333" i="1"/>
  <c r="J333" i="1"/>
  <c r="G333" i="1"/>
  <c r="C333" i="1"/>
  <c r="B333" i="1"/>
  <c r="AB332" i="1"/>
  <c r="Y332" i="1"/>
  <c r="V332" i="1"/>
  <c r="S332" i="1"/>
  <c r="P332" i="1"/>
  <c r="M332" i="1"/>
  <c r="J332" i="1"/>
  <c r="G332" i="1"/>
  <c r="C332" i="1"/>
  <c r="B332" i="1"/>
  <c r="AB331" i="1"/>
  <c r="Y331" i="1"/>
  <c r="V331" i="1"/>
  <c r="S331" i="1"/>
  <c r="P331" i="1"/>
  <c r="M331" i="1"/>
  <c r="J331" i="1"/>
  <c r="G331" i="1"/>
  <c r="C331" i="1"/>
  <c r="B331" i="1"/>
  <c r="AB330" i="1"/>
  <c r="Y330" i="1"/>
  <c r="V330" i="1"/>
  <c r="S330" i="1"/>
  <c r="P330" i="1"/>
  <c r="M330" i="1"/>
  <c r="J330" i="1"/>
  <c r="G330" i="1"/>
  <c r="C330" i="1"/>
  <c r="B330" i="1"/>
  <c r="AB329" i="1"/>
  <c r="Y329" i="1"/>
  <c r="V329" i="1"/>
  <c r="S329" i="1"/>
  <c r="P329" i="1"/>
  <c r="M329" i="1"/>
  <c r="J329" i="1"/>
  <c r="G329" i="1"/>
  <c r="C329" i="1"/>
  <c r="B329" i="1"/>
  <c r="AB328" i="1"/>
  <c r="Y328" i="1"/>
  <c r="V328" i="1"/>
  <c r="S328" i="1"/>
  <c r="P328" i="1"/>
  <c r="M328" i="1"/>
  <c r="J328" i="1"/>
  <c r="G328" i="1"/>
  <c r="C328" i="1"/>
  <c r="B328" i="1"/>
  <c r="Z327" i="1"/>
  <c r="AB327" i="1" s="1"/>
  <c r="X327" i="1"/>
  <c r="X309" i="1" s="1"/>
  <c r="W327" i="1"/>
  <c r="W309" i="1" s="1"/>
  <c r="W288" i="1" s="1"/>
  <c r="Y288" i="1" s="1"/>
  <c r="V327" i="1"/>
  <c r="S327" i="1"/>
  <c r="P327" i="1"/>
  <c r="L327" i="1"/>
  <c r="K327" i="1"/>
  <c r="H327" i="1"/>
  <c r="F327" i="1"/>
  <c r="E327" i="1"/>
  <c r="AB326" i="1"/>
  <c r="Y326" i="1"/>
  <c r="U326" i="1"/>
  <c r="T326" i="1"/>
  <c r="T309" i="1" s="1"/>
  <c r="S326" i="1"/>
  <c r="P326" i="1"/>
  <c r="M326" i="1"/>
  <c r="J326" i="1"/>
  <c r="G326" i="1"/>
  <c r="AA325" i="1"/>
  <c r="Z325" i="1"/>
  <c r="Y325" i="1"/>
  <c r="V325" i="1"/>
  <c r="S325" i="1"/>
  <c r="P325" i="1"/>
  <c r="M325" i="1"/>
  <c r="J325" i="1"/>
  <c r="F325" i="1"/>
  <c r="E325" i="1"/>
  <c r="Z324" i="1"/>
  <c r="Y324" i="1"/>
  <c r="V324" i="1"/>
  <c r="S324" i="1"/>
  <c r="P324" i="1"/>
  <c r="K324" i="1"/>
  <c r="M324" i="1" s="1"/>
  <c r="J324" i="1"/>
  <c r="G324" i="1"/>
  <c r="C324" i="1"/>
  <c r="AA323" i="1"/>
  <c r="C323" i="1" s="1"/>
  <c r="Z323" i="1"/>
  <c r="Y323" i="1"/>
  <c r="V323" i="1"/>
  <c r="S323" i="1"/>
  <c r="P323" i="1"/>
  <c r="M323" i="1"/>
  <c r="J323" i="1"/>
  <c r="G323" i="1"/>
  <c r="B323" i="1"/>
  <c r="AA322" i="1"/>
  <c r="Z322" i="1"/>
  <c r="B322" i="1" s="1"/>
  <c r="Y322" i="1"/>
  <c r="V322" i="1"/>
  <c r="S322" i="1"/>
  <c r="P322" i="1"/>
  <c r="M322" i="1"/>
  <c r="J322" i="1"/>
  <c r="G322" i="1"/>
  <c r="AA321" i="1"/>
  <c r="Z321" i="1"/>
  <c r="Y321" i="1"/>
  <c r="V321" i="1"/>
  <c r="S321" i="1"/>
  <c r="P321" i="1"/>
  <c r="M321" i="1"/>
  <c r="J321" i="1"/>
  <c r="G321" i="1"/>
  <c r="C321" i="1"/>
  <c r="AA320" i="1"/>
  <c r="Z320" i="1"/>
  <c r="B320" i="1" s="1"/>
  <c r="Y320" i="1"/>
  <c r="V320" i="1"/>
  <c r="S320" i="1"/>
  <c r="P320" i="1"/>
  <c r="M320" i="1"/>
  <c r="J320" i="1"/>
  <c r="G320" i="1"/>
  <c r="AA319" i="1"/>
  <c r="C319" i="1" s="1"/>
  <c r="Z319" i="1"/>
  <c r="Y319" i="1"/>
  <c r="V319" i="1"/>
  <c r="S319" i="1"/>
  <c r="P319" i="1"/>
  <c r="M319" i="1"/>
  <c r="J319" i="1"/>
  <c r="G319" i="1"/>
  <c r="B319" i="1"/>
  <c r="AA318" i="1"/>
  <c r="Z318" i="1"/>
  <c r="Y318" i="1"/>
  <c r="V318" i="1"/>
  <c r="S318" i="1"/>
  <c r="P318" i="1"/>
  <c r="K318" i="1"/>
  <c r="M318" i="1" s="1"/>
  <c r="J318" i="1"/>
  <c r="G318" i="1"/>
  <c r="AA317" i="1"/>
  <c r="Z317" i="1"/>
  <c r="B317" i="1" s="1"/>
  <c r="Y317" i="1"/>
  <c r="V317" i="1"/>
  <c r="S317" i="1"/>
  <c r="P317" i="1"/>
  <c r="M317" i="1"/>
  <c r="J317" i="1"/>
  <c r="G317" i="1"/>
  <c r="AA316" i="1"/>
  <c r="C316" i="1" s="1"/>
  <c r="Z316" i="1"/>
  <c r="Y316" i="1"/>
  <c r="V316" i="1"/>
  <c r="S316" i="1"/>
  <c r="P316" i="1"/>
  <c r="M316" i="1"/>
  <c r="J316" i="1"/>
  <c r="G316" i="1"/>
  <c r="B316" i="1"/>
  <c r="AB315" i="1"/>
  <c r="Y315" i="1"/>
  <c r="V315" i="1"/>
  <c r="S315" i="1"/>
  <c r="P315" i="1"/>
  <c r="M315" i="1"/>
  <c r="J315" i="1"/>
  <c r="G315" i="1"/>
  <c r="C315" i="1"/>
  <c r="B315" i="1"/>
  <c r="AA314" i="1"/>
  <c r="Z314" i="1"/>
  <c r="Y314" i="1"/>
  <c r="V314" i="1"/>
  <c r="S314" i="1"/>
  <c r="P314" i="1"/>
  <c r="K314" i="1"/>
  <c r="J314" i="1"/>
  <c r="G314" i="1"/>
  <c r="AB313" i="1"/>
  <c r="Y313" i="1"/>
  <c r="V313" i="1"/>
  <c r="S313" i="1"/>
  <c r="P313" i="1"/>
  <c r="M313" i="1"/>
  <c r="J313" i="1"/>
  <c r="G313" i="1"/>
  <c r="C313" i="1"/>
  <c r="B313" i="1"/>
  <c r="AB312" i="1"/>
  <c r="Y312" i="1"/>
  <c r="V312" i="1"/>
  <c r="S312" i="1"/>
  <c r="P312" i="1"/>
  <c r="K312" i="1"/>
  <c r="M312" i="1" s="1"/>
  <c r="J312" i="1"/>
  <c r="G312" i="1"/>
  <c r="C312" i="1"/>
  <c r="B312" i="1"/>
  <c r="AB311" i="1"/>
  <c r="Y311" i="1"/>
  <c r="V311" i="1"/>
  <c r="S311" i="1"/>
  <c r="P311" i="1"/>
  <c r="M311" i="1"/>
  <c r="J311" i="1"/>
  <c r="G311" i="1"/>
  <c r="C311" i="1"/>
  <c r="B311" i="1"/>
  <c r="AB310" i="1"/>
  <c r="Y310" i="1"/>
  <c r="V310" i="1"/>
  <c r="S310" i="1"/>
  <c r="P310" i="1"/>
  <c r="M310" i="1"/>
  <c r="J310" i="1"/>
  <c r="G310" i="1"/>
  <c r="C310" i="1"/>
  <c r="B310" i="1"/>
  <c r="R309" i="1"/>
  <c r="R288" i="1" s="1"/>
  <c r="S288" i="1" s="1"/>
  <c r="Q309" i="1"/>
  <c r="O309" i="1"/>
  <c r="N309" i="1"/>
  <c r="L309" i="1"/>
  <c r="I309" i="1"/>
  <c r="AB308" i="1"/>
  <c r="Y308" i="1"/>
  <c r="V308" i="1"/>
  <c r="S308" i="1"/>
  <c r="P308" i="1"/>
  <c r="M308" i="1"/>
  <c r="J308" i="1"/>
  <c r="G308" i="1"/>
  <c r="C308" i="1"/>
  <c r="B308" i="1"/>
  <c r="AB307" i="1"/>
  <c r="Y307" i="1"/>
  <c r="V307" i="1"/>
  <c r="S307" i="1"/>
  <c r="P307" i="1"/>
  <c r="M307" i="1"/>
  <c r="J307" i="1"/>
  <c r="G307" i="1"/>
  <c r="C307" i="1"/>
  <c r="B307" i="1"/>
  <c r="AB306" i="1"/>
  <c r="Y306" i="1"/>
  <c r="V306" i="1"/>
  <c r="S306" i="1"/>
  <c r="P306" i="1"/>
  <c r="M306" i="1"/>
  <c r="J306" i="1"/>
  <c r="G306" i="1"/>
  <c r="C306" i="1"/>
  <c r="B306" i="1"/>
  <c r="AB305" i="1"/>
  <c r="Y305" i="1"/>
  <c r="V305" i="1"/>
  <c r="S305" i="1"/>
  <c r="P305" i="1"/>
  <c r="M305" i="1"/>
  <c r="J305" i="1"/>
  <c r="G305" i="1"/>
  <c r="C305" i="1"/>
  <c r="B305" i="1"/>
  <c r="AB304" i="1"/>
  <c r="Y304" i="1"/>
  <c r="V304" i="1"/>
  <c r="S304" i="1"/>
  <c r="P304" i="1"/>
  <c r="K304" i="1"/>
  <c r="J304" i="1"/>
  <c r="G304" i="1"/>
  <c r="C304" i="1"/>
  <c r="AB303" i="1"/>
  <c r="Y303" i="1"/>
  <c r="V303" i="1"/>
  <c r="S303" i="1"/>
  <c r="P303" i="1"/>
  <c r="M303" i="1"/>
  <c r="J303" i="1"/>
  <c r="G303" i="1"/>
  <c r="C303" i="1"/>
  <c r="B303" i="1"/>
  <c r="AB302" i="1"/>
  <c r="Y302" i="1"/>
  <c r="V302" i="1"/>
  <c r="S302" i="1"/>
  <c r="P302" i="1"/>
  <c r="K302" i="1"/>
  <c r="M302" i="1" s="1"/>
  <c r="J302" i="1"/>
  <c r="G302" i="1"/>
  <c r="C302" i="1"/>
  <c r="B302" i="1"/>
  <c r="AA301" i="1"/>
  <c r="Z301" i="1"/>
  <c r="X301" i="1"/>
  <c r="W301" i="1"/>
  <c r="U301" i="1"/>
  <c r="T301" i="1"/>
  <c r="R301" i="1"/>
  <c r="Q301" i="1"/>
  <c r="O301" i="1"/>
  <c r="N301" i="1"/>
  <c r="L301" i="1"/>
  <c r="I301" i="1"/>
  <c r="H301" i="1"/>
  <c r="F301" i="1"/>
  <c r="E301" i="1"/>
  <c r="AB300" i="1"/>
  <c r="Y300" i="1"/>
  <c r="V300" i="1"/>
  <c r="S300" i="1"/>
  <c r="P300" i="1"/>
  <c r="M300" i="1"/>
  <c r="J300" i="1"/>
  <c r="G300" i="1"/>
  <c r="C300" i="1"/>
  <c r="B300" i="1"/>
  <c r="AB299" i="1"/>
  <c r="Y299" i="1"/>
  <c r="V299" i="1"/>
  <c r="S299" i="1"/>
  <c r="P299" i="1"/>
  <c r="M299" i="1"/>
  <c r="J299" i="1"/>
  <c r="G299" i="1"/>
  <c r="C299" i="1"/>
  <c r="B299" i="1"/>
  <c r="AB298" i="1"/>
  <c r="Y298" i="1"/>
  <c r="V298" i="1"/>
  <c r="S298" i="1"/>
  <c r="P298" i="1"/>
  <c r="L298" i="1"/>
  <c r="K298" i="1"/>
  <c r="B298" i="1" s="1"/>
  <c r="J298" i="1"/>
  <c r="G298" i="1"/>
  <c r="AA297" i="1"/>
  <c r="Z297" i="1"/>
  <c r="X297" i="1"/>
  <c r="W297" i="1"/>
  <c r="U297" i="1"/>
  <c r="T297" i="1"/>
  <c r="R297" i="1"/>
  <c r="Q297" i="1"/>
  <c r="O297" i="1"/>
  <c r="N297" i="1"/>
  <c r="I297" i="1"/>
  <c r="H297" i="1"/>
  <c r="F297" i="1"/>
  <c r="E297" i="1"/>
  <c r="AB296" i="1"/>
  <c r="Y296" i="1"/>
  <c r="V296" i="1"/>
  <c r="S296" i="1"/>
  <c r="P296" i="1"/>
  <c r="M296" i="1"/>
  <c r="J296" i="1"/>
  <c r="G296" i="1"/>
  <c r="C296" i="1"/>
  <c r="B296" i="1"/>
  <c r="AB295" i="1"/>
  <c r="Y295" i="1"/>
  <c r="V295" i="1"/>
  <c r="S295" i="1"/>
  <c r="P295" i="1"/>
  <c r="M295" i="1"/>
  <c r="J295" i="1"/>
  <c r="G295" i="1"/>
  <c r="C295" i="1"/>
  <c r="B295" i="1"/>
  <c r="AB294" i="1"/>
  <c r="Y294" i="1"/>
  <c r="V294" i="1"/>
  <c r="S294" i="1"/>
  <c r="P294" i="1"/>
  <c r="M294" i="1"/>
  <c r="J294" i="1"/>
  <c r="G294" i="1"/>
  <c r="C294" i="1"/>
  <c r="B294" i="1"/>
  <c r="K293" i="1"/>
  <c r="AA293" i="1"/>
  <c r="Z293" i="1"/>
  <c r="X293" i="1"/>
  <c r="X288" i="1" s="1"/>
  <c r="W293" i="1"/>
  <c r="U293" i="1"/>
  <c r="T293" i="1"/>
  <c r="T288" i="1" s="1"/>
  <c r="R293" i="1"/>
  <c r="Q293" i="1"/>
  <c r="Q288" i="1" s="1"/>
  <c r="O293" i="1"/>
  <c r="O288" i="1" s="1"/>
  <c r="N293" i="1"/>
  <c r="N288" i="1" s="1"/>
  <c r="I293" i="1"/>
  <c r="I288" i="1" s="1"/>
  <c r="H293" i="1"/>
  <c r="F293" i="1"/>
  <c r="E293" i="1"/>
  <c r="AB292" i="1"/>
  <c r="Y292" i="1"/>
  <c r="V292" i="1"/>
  <c r="S292" i="1"/>
  <c r="P292" i="1"/>
  <c r="M292" i="1"/>
  <c r="J292" i="1"/>
  <c r="G292" i="1"/>
  <c r="C292" i="1"/>
  <c r="B292" i="1"/>
  <c r="AB291" i="1"/>
  <c r="Y291" i="1"/>
  <c r="V291" i="1"/>
  <c r="S291" i="1"/>
  <c r="P291" i="1"/>
  <c r="M291" i="1"/>
  <c r="J291" i="1"/>
  <c r="G291" i="1"/>
  <c r="C291" i="1"/>
  <c r="B291" i="1"/>
  <c r="AB290" i="1"/>
  <c r="Y290" i="1"/>
  <c r="V290" i="1"/>
  <c r="S290" i="1"/>
  <c r="P290" i="1"/>
  <c r="M290" i="1"/>
  <c r="J290" i="1"/>
  <c r="G290" i="1"/>
  <c r="C290" i="1"/>
  <c r="B290" i="1"/>
  <c r="AA289" i="1"/>
  <c r="Z289" i="1"/>
  <c r="X289" i="1"/>
  <c r="W289" i="1"/>
  <c r="U289" i="1"/>
  <c r="T289" i="1"/>
  <c r="R289" i="1"/>
  <c r="Q289" i="1"/>
  <c r="O289" i="1"/>
  <c r="N289" i="1"/>
  <c r="L289" i="1"/>
  <c r="K289" i="1"/>
  <c r="I289" i="1"/>
  <c r="H289" i="1"/>
  <c r="F289" i="1"/>
  <c r="E289" i="1"/>
  <c r="AB287" i="1"/>
  <c r="Y287" i="1"/>
  <c r="V287" i="1"/>
  <c r="S287" i="1"/>
  <c r="P287" i="1"/>
  <c r="M287" i="1"/>
  <c r="J287" i="1"/>
  <c r="G287" i="1"/>
  <c r="C287" i="1"/>
  <c r="B287" i="1"/>
  <c r="AA286" i="1"/>
  <c r="Z286" i="1"/>
  <c r="X286" i="1"/>
  <c r="W286" i="1"/>
  <c r="U286" i="1"/>
  <c r="T286" i="1"/>
  <c r="R286" i="1"/>
  <c r="Q286" i="1"/>
  <c r="O286" i="1"/>
  <c r="N286" i="1"/>
  <c r="L286" i="1"/>
  <c r="K286" i="1"/>
  <c r="I286" i="1"/>
  <c r="H286" i="1"/>
  <c r="F286" i="1"/>
  <c r="E286" i="1"/>
  <c r="AB285" i="1"/>
  <c r="Y285" i="1"/>
  <c r="V285" i="1"/>
  <c r="R285" i="1"/>
  <c r="C285" i="1" s="1"/>
  <c r="Q285" i="1"/>
  <c r="P285" i="1"/>
  <c r="M285" i="1"/>
  <c r="J285" i="1"/>
  <c r="G285" i="1"/>
  <c r="AB284" i="1"/>
  <c r="Y284" i="1"/>
  <c r="V284" i="1"/>
  <c r="S284" i="1"/>
  <c r="P284" i="1"/>
  <c r="M284" i="1"/>
  <c r="J284" i="1"/>
  <c r="G284" i="1"/>
  <c r="C284" i="1"/>
  <c r="B284" i="1"/>
  <c r="AB283" i="1"/>
  <c r="Y283" i="1"/>
  <c r="V283" i="1"/>
  <c r="S283" i="1"/>
  <c r="P283" i="1"/>
  <c r="M283" i="1"/>
  <c r="J283" i="1"/>
  <c r="G283" i="1"/>
  <c r="C283" i="1"/>
  <c r="B283" i="1"/>
  <c r="AB282" i="1"/>
  <c r="Y282" i="1"/>
  <c r="V282" i="1"/>
  <c r="S282" i="1"/>
  <c r="P282" i="1"/>
  <c r="M282" i="1"/>
  <c r="J282" i="1"/>
  <c r="G282" i="1"/>
  <c r="C282" i="1"/>
  <c r="B282" i="1"/>
  <c r="AB281" i="1"/>
  <c r="Y281" i="1"/>
  <c r="V281" i="1"/>
  <c r="S281" i="1"/>
  <c r="P281" i="1"/>
  <c r="M281" i="1"/>
  <c r="J281" i="1"/>
  <c r="G281" i="1"/>
  <c r="C281" i="1"/>
  <c r="B281" i="1"/>
  <c r="AA280" i="1"/>
  <c r="Z280" i="1"/>
  <c r="X280" i="1"/>
  <c r="W280" i="1"/>
  <c r="U280" i="1"/>
  <c r="T280" i="1"/>
  <c r="R280" i="1"/>
  <c r="O280" i="1"/>
  <c r="N280" i="1"/>
  <c r="L280" i="1"/>
  <c r="K280" i="1"/>
  <c r="I280" i="1"/>
  <c r="H280" i="1"/>
  <c r="F280" i="1"/>
  <c r="E280" i="1"/>
  <c r="AA279" i="1"/>
  <c r="AA276" i="1" s="1"/>
  <c r="Z279" i="1"/>
  <c r="X279" i="1"/>
  <c r="W279" i="1"/>
  <c r="V279" i="1"/>
  <c r="S279" i="1"/>
  <c r="P279" i="1"/>
  <c r="L279" i="1"/>
  <c r="K279" i="1"/>
  <c r="K276" i="1" s="1"/>
  <c r="J279" i="1"/>
  <c r="G279" i="1"/>
  <c r="AB278" i="1"/>
  <c r="Y278" i="1"/>
  <c r="V278" i="1"/>
  <c r="S278" i="1"/>
  <c r="P278" i="1"/>
  <c r="M278" i="1"/>
  <c r="J278" i="1"/>
  <c r="G278" i="1"/>
  <c r="C278" i="1"/>
  <c r="B278" i="1"/>
  <c r="AB277" i="1"/>
  <c r="Y277" i="1"/>
  <c r="V277" i="1"/>
  <c r="S277" i="1"/>
  <c r="P277" i="1"/>
  <c r="M277" i="1"/>
  <c r="J277" i="1"/>
  <c r="G277" i="1"/>
  <c r="C277" i="1"/>
  <c r="B277" i="1"/>
  <c r="W276" i="1"/>
  <c r="U276" i="1"/>
  <c r="T276" i="1"/>
  <c r="R276" i="1"/>
  <c r="Q276" i="1"/>
  <c r="O276" i="1"/>
  <c r="N276" i="1"/>
  <c r="I276" i="1"/>
  <c r="H276" i="1"/>
  <c r="F276" i="1"/>
  <c r="E276" i="1"/>
  <c r="AB275" i="1"/>
  <c r="Y275" i="1"/>
  <c r="V275" i="1"/>
  <c r="R275" i="1"/>
  <c r="Q275" i="1"/>
  <c r="P275" i="1"/>
  <c r="M275" i="1"/>
  <c r="J275" i="1"/>
  <c r="G275" i="1"/>
  <c r="AB274" i="1"/>
  <c r="Y274" i="1"/>
  <c r="V274" i="1"/>
  <c r="R274" i="1"/>
  <c r="Q274" i="1"/>
  <c r="B274" i="1" s="1"/>
  <c r="P274" i="1"/>
  <c r="M274" i="1"/>
  <c r="J274" i="1"/>
  <c r="G274" i="1"/>
  <c r="AB273" i="1"/>
  <c r="Y273" i="1"/>
  <c r="V273" i="1"/>
  <c r="S273" i="1"/>
  <c r="P273" i="1"/>
  <c r="M273" i="1"/>
  <c r="J273" i="1"/>
  <c r="G273" i="1"/>
  <c r="C273" i="1"/>
  <c r="B273" i="1"/>
  <c r="AB272" i="1"/>
  <c r="Y272" i="1"/>
  <c r="V272" i="1"/>
  <c r="S272" i="1"/>
  <c r="P272" i="1"/>
  <c r="M272" i="1"/>
  <c r="J272" i="1"/>
  <c r="G272" i="1"/>
  <c r="C272" i="1"/>
  <c r="B272" i="1"/>
  <c r="AB271" i="1"/>
  <c r="Y271" i="1"/>
  <c r="V271" i="1"/>
  <c r="S271" i="1"/>
  <c r="P271" i="1"/>
  <c r="M271" i="1"/>
  <c r="J271" i="1"/>
  <c r="G271" i="1"/>
  <c r="C271" i="1"/>
  <c r="B271" i="1"/>
  <c r="AB270" i="1"/>
  <c r="Y270" i="1"/>
  <c r="V270" i="1"/>
  <c r="S270" i="1"/>
  <c r="P270" i="1"/>
  <c r="M270" i="1"/>
  <c r="J270" i="1"/>
  <c r="G270" i="1"/>
  <c r="C270" i="1"/>
  <c r="B270" i="1"/>
  <c r="AB269" i="1"/>
  <c r="Y269" i="1"/>
  <c r="V269" i="1"/>
  <c r="S269" i="1"/>
  <c r="P269" i="1"/>
  <c r="M269" i="1"/>
  <c r="J269" i="1"/>
  <c r="G269" i="1"/>
  <c r="C269" i="1"/>
  <c r="B269" i="1"/>
  <c r="AB268" i="1"/>
  <c r="Y268" i="1"/>
  <c r="V268" i="1"/>
  <c r="S268" i="1"/>
  <c r="P268" i="1"/>
  <c r="M268" i="1"/>
  <c r="J268" i="1"/>
  <c r="G268" i="1"/>
  <c r="C268" i="1"/>
  <c r="B268" i="1"/>
  <c r="AB267" i="1"/>
  <c r="Y267" i="1"/>
  <c r="V267" i="1"/>
  <c r="S267" i="1"/>
  <c r="P267" i="1"/>
  <c r="M267" i="1"/>
  <c r="J267" i="1"/>
  <c r="G267" i="1"/>
  <c r="C267" i="1"/>
  <c r="B267" i="1"/>
  <c r="AB266" i="1"/>
  <c r="Y266" i="1"/>
  <c r="V266" i="1"/>
  <c r="S266" i="1"/>
  <c r="P266" i="1"/>
  <c r="M266" i="1"/>
  <c r="J266" i="1"/>
  <c r="G266" i="1"/>
  <c r="C266" i="1"/>
  <c r="B266" i="1"/>
  <c r="AB265" i="1"/>
  <c r="Y265" i="1"/>
  <c r="V265" i="1"/>
  <c r="S265" i="1"/>
  <c r="P265" i="1"/>
  <c r="M265" i="1"/>
  <c r="J265" i="1"/>
  <c r="G265" i="1"/>
  <c r="C265" i="1"/>
  <c r="B265" i="1"/>
  <c r="AB264" i="1"/>
  <c r="Y264" i="1"/>
  <c r="V264" i="1"/>
  <c r="S264" i="1"/>
  <c r="P264" i="1"/>
  <c r="K264" i="1"/>
  <c r="M264" i="1" s="1"/>
  <c r="J264" i="1"/>
  <c r="G264" i="1"/>
  <c r="C264" i="1"/>
  <c r="B264" i="1"/>
  <c r="AB263" i="1"/>
  <c r="Y263" i="1"/>
  <c r="V263" i="1"/>
  <c r="S263" i="1"/>
  <c r="P263" i="1"/>
  <c r="M263" i="1"/>
  <c r="K263" i="1"/>
  <c r="J263" i="1"/>
  <c r="G263" i="1"/>
  <c r="C263" i="1"/>
  <c r="B263" i="1"/>
  <c r="AB262" i="1"/>
  <c r="Y262" i="1"/>
  <c r="V262" i="1"/>
  <c r="S262" i="1"/>
  <c r="P262" i="1"/>
  <c r="M262" i="1"/>
  <c r="J262" i="1"/>
  <c r="G262" i="1"/>
  <c r="C262" i="1"/>
  <c r="B262" i="1"/>
  <c r="AB261" i="1"/>
  <c r="Y261" i="1"/>
  <c r="V261" i="1"/>
  <c r="S261" i="1"/>
  <c r="P261" i="1"/>
  <c r="M261" i="1"/>
  <c r="J261" i="1"/>
  <c r="G261" i="1"/>
  <c r="C261" i="1"/>
  <c r="B261" i="1"/>
  <c r="AB260" i="1"/>
  <c r="Y260" i="1"/>
  <c r="V260" i="1"/>
  <c r="S260" i="1"/>
  <c r="P260" i="1"/>
  <c r="M260" i="1"/>
  <c r="J260" i="1"/>
  <c r="G260" i="1"/>
  <c r="C260" i="1"/>
  <c r="B260" i="1"/>
  <c r="AB259" i="1"/>
  <c r="Y259" i="1"/>
  <c r="V259" i="1"/>
  <c r="S259" i="1"/>
  <c r="P259" i="1"/>
  <c r="M259" i="1"/>
  <c r="J259" i="1"/>
  <c r="G259" i="1"/>
  <c r="C259" i="1"/>
  <c r="B259" i="1"/>
  <c r="AB258" i="1"/>
  <c r="Y258" i="1"/>
  <c r="V258" i="1"/>
  <c r="S258" i="1"/>
  <c r="P258" i="1"/>
  <c r="L258" i="1"/>
  <c r="K258" i="1"/>
  <c r="B258" i="1" s="1"/>
  <c r="J258" i="1"/>
  <c r="G258" i="1"/>
  <c r="C258" i="1"/>
  <c r="AB257" i="1"/>
  <c r="Y257" i="1"/>
  <c r="V257" i="1"/>
  <c r="S257" i="1"/>
  <c r="P257" i="1"/>
  <c r="M257" i="1"/>
  <c r="J257" i="1"/>
  <c r="G257" i="1"/>
  <c r="C257" i="1"/>
  <c r="B257" i="1"/>
  <c r="AA256" i="1"/>
  <c r="Z256" i="1"/>
  <c r="X256" i="1"/>
  <c r="W256" i="1"/>
  <c r="U256" i="1"/>
  <c r="T256" i="1"/>
  <c r="O256" i="1"/>
  <c r="N256" i="1"/>
  <c r="L256" i="1"/>
  <c r="I256" i="1"/>
  <c r="H256" i="1"/>
  <c r="F256" i="1"/>
  <c r="E256" i="1"/>
  <c r="AB255" i="1"/>
  <c r="Y255" i="1"/>
  <c r="V255" i="1"/>
  <c r="S255" i="1"/>
  <c r="P255" i="1"/>
  <c r="M255" i="1"/>
  <c r="J255" i="1"/>
  <c r="G255" i="1"/>
  <c r="C255" i="1"/>
  <c r="B255" i="1"/>
  <c r="AB254" i="1"/>
  <c r="Y254" i="1"/>
  <c r="V254" i="1"/>
  <c r="S254" i="1"/>
  <c r="P254" i="1"/>
  <c r="M254" i="1"/>
  <c r="J254" i="1"/>
  <c r="G254" i="1"/>
  <c r="C254" i="1"/>
  <c r="B254" i="1"/>
  <c r="AB253" i="1"/>
  <c r="Y253" i="1"/>
  <c r="V253" i="1"/>
  <c r="S253" i="1"/>
  <c r="P253" i="1"/>
  <c r="M253" i="1"/>
  <c r="J253" i="1"/>
  <c r="G253" i="1"/>
  <c r="C253" i="1"/>
  <c r="B253" i="1"/>
  <c r="AA252" i="1"/>
  <c r="Z252" i="1"/>
  <c r="X252" i="1"/>
  <c r="W252" i="1"/>
  <c r="U252" i="1"/>
  <c r="T252" i="1"/>
  <c r="R252" i="1"/>
  <c r="Q252" i="1"/>
  <c r="O252" i="1"/>
  <c r="N252" i="1"/>
  <c r="L252" i="1"/>
  <c r="K252" i="1"/>
  <c r="I252" i="1"/>
  <c r="H252" i="1"/>
  <c r="F252" i="1"/>
  <c r="E252" i="1"/>
  <c r="AB250" i="1"/>
  <c r="Y250" i="1"/>
  <c r="V250" i="1"/>
  <c r="S250" i="1"/>
  <c r="P250" i="1"/>
  <c r="M250" i="1"/>
  <c r="J250" i="1"/>
  <c r="G250" i="1"/>
  <c r="C250" i="1"/>
  <c r="B250" i="1"/>
  <c r="AB249" i="1"/>
  <c r="Y249" i="1"/>
  <c r="V249" i="1"/>
  <c r="S249" i="1"/>
  <c r="P249" i="1"/>
  <c r="M249" i="1"/>
  <c r="J249" i="1"/>
  <c r="G249" i="1"/>
  <c r="C249" i="1"/>
  <c r="B249" i="1"/>
  <c r="AB248" i="1"/>
  <c r="Y248" i="1"/>
  <c r="V248" i="1"/>
  <c r="S248" i="1"/>
  <c r="P248" i="1"/>
  <c r="M248" i="1"/>
  <c r="J248" i="1"/>
  <c r="G248" i="1"/>
  <c r="C248" i="1"/>
  <c r="B248" i="1"/>
  <c r="AB247" i="1"/>
  <c r="Y247" i="1"/>
  <c r="V247" i="1"/>
  <c r="S247" i="1"/>
  <c r="P247" i="1"/>
  <c r="M247" i="1"/>
  <c r="J247" i="1"/>
  <c r="G247" i="1"/>
  <c r="C247" i="1"/>
  <c r="B247" i="1"/>
  <c r="AB246" i="1"/>
  <c r="Y246" i="1"/>
  <c r="V246" i="1"/>
  <c r="R246" i="1"/>
  <c r="Q246" i="1"/>
  <c r="B246" i="1" s="1"/>
  <c r="P246" i="1"/>
  <c r="M246" i="1"/>
  <c r="J246" i="1"/>
  <c r="G246" i="1"/>
  <c r="AB245" i="1"/>
  <c r="Y245" i="1"/>
  <c r="V245" i="1"/>
  <c r="S245" i="1"/>
  <c r="P245" i="1"/>
  <c r="M245" i="1"/>
  <c r="J245" i="1"/>
  <c r="G245" i="1"/>
  <c r="C245" i="1"/>
  <c r="B245" i="1"/>
  <c r="AB244" i="1"/>
  <c r="Y244" i="1"/>
  <c r="V244" i="1"/>
  <c r="S244" i="1"/>
  <c r="P244" i="1"/>
  <c r="M244" i="1"/>
  <c r="J244" i="1"/>
  <c r="G244" i="1"/>
  <c r="C244" i="1"/>
  <c r="B244" i="1"/>
  <c r="AA243" i="1"/>
  <c r="Z243" i="1"/>
  <c r="X243" i="1"/>
  <c r="W243" i="1"/>
  <c r="U243" i="1"/>
  <c r="T243" i="1"/>
  <c r="O243" i="1"/>
  <c r="N243" i="1"/>
  <c r="L243" i="1"/>
  <c r="K243" i="1"/>
  <c r="I243" i="1"/>
  <c r="H243" i="1"/>
  <c r="F243" i="1"/>
  <c r="E243" i="1"/>
  <c r="AB242" i="1"/>
  <c r="Y242" i="1"/>
  <c r="V242" i="1"/>
  <c r="S242" i="1"/>
  <c r="P242" i="1"/>
  <c r="M242" i="1"/>
  <c r="J242" i="1"/>
  <c r="G242" i="1"/>
  <c r="C242" i="1"/>
  <c r="B242" i="1"/>
  <c r="AB241" i="1"/>
  <c r="Y241" i="1"/>
  <c r="V241" i="1"/>
  <c r="S241" i="1"/>
  <c r="N241" i="1"/>
  <c r="P241" i="1" s="1"/>
  <c r="M241" i="1"/>
  <c r="J241" i="1"/>
  <c r="G241" i="1"/>
  <c r="C241" i="1"/>
  <c r="AB240" i="1"/>
  <c r="Y240" i="1"/>
  <c r="V240" i="1"/>
  <c r="R240" i="1"/>
  <c r="Q240" i="1"/>
  <c r="B240" i="1" s="1"/>
  <c r="P240" i="1"/>
  <c r="M240" i="1"/>
  <c r="J240" i="1"/>
  <c r="G240" i="1"/>
  <c r="AB239" i="1"/>
  <c r="Y239" i="1"/>
  <c r="V239" i="1"/>
  <c r="S239" i="1"/>
  <c r="P239" i="1"/>
  <c r="M239" i="1"/>
  <c r="J239" i="1"/>
  <c r="G239" i="1"/>
  <c r="C239" i="1"/>
  <c r="B239" i="1"/>
  <c r="AA238" i="1"/>
  <c r="Z238" i="1"/>
  <c r="X238" i="1"/>
  <c r="W238" i="1"/>
  <c r="U238" i="1"/>
  <c r="T238" i="1"/>
  <c r="O238" i="1"/>
  <c r="L238" i="1"/>
  <c r="K238" i="1"/>
  <c r="I238" i="1"/>
  <c r="H238" i="1"/>
  <c r="F238" i="1"/>
  <c r="E238" i="1"/>
  <c r="AB237" i="1"/>
  <c r="Y237" i="1"/>
  <c r="V237" i="1"/>
  <c r="S237" i="1"/>
  <c r="P237" i="1"/>
  <c r="M237" i="1"/>
  <c r="J237" i="1"/>
  <c r="G237" i="1"/>
  <c r="C237" i="1"/>
  <c r="B237" i="1"/>
  <c r="AA236" i="1"/>
  <c r="Z236" i="1"/>
  <c r="X236" i="1"/>
  <c r="W236" i="1"/>
  <c r="U236" i="1"/>
  <c r="T236" i="1"/>
  <c r="R236" i="1"/>
  <c r="Q236" i="1"/>
  <c r="O236" i="1"/>
  <c r="N236" i="1"/>
  <c r="L236" i="1"/>
  <c r="K236" i="1"/>
  <c r="I236" i="1"/>
  <c r="H236" i="1"/>
  <c r="F236" i="1"/>
  <c r="E236" i="1"/>
  <c r="AB235" i="1"/>
  <c r="Y235" i="1"/>
  <c r="V235" i="1"/>
  <c r="S235" i="1"/>
  <c r="P235" i="1"/>
  <c r="M235" i="1"/>
  <c r="J235" i="1"/>
  <c r="G235" i="1"/>
  <c r="C235" i="1"/>
  <c r="B235" i="1"/>
  <c r="AB234" i="1"/>
  <c r="Y234" i="1"/>
  <c r="V234" i="1"/>
  <c r="S234" i="1"/>
  <c r="P234" i="1"/>
  <c r="M234" i="1"/>
  <c r="J234" i="1"/>
  <c r="G234" i="1"/>
  <c r="C234" i="1"/>
  <c r="B234" i="1"/>
  <c r="AB233" i="1"/>
  <c r="Y233" i="1"/>
  <c r="V233" i="1"/>
  <c r="S233" i="1"/>
  <c r="P233" i="1"/>
  <c r="M233" i="1"/>
  <c r="J233" i="1"/>
  <c r="G233" i="1"/>
  <c r="C233" i="1"/>
  <c r="B233" i="1"/>
  <c r="AA232" i="1"/>
  <c r="Z232" i="1"/>
  <c r="X232" i="1"/>
  <c r="W232" i="1"/>
  <c r="U232" i="1"/>
  <c r="T232" i="1"/>
  <c r="R232" i="1"/>
  <c r="Q232" i="1"/>
  <c r="O232" i="1"/>
  <c r="N232" i="1"/>
  <c r="L232" i="1"/>
  <c r="K232" i="1"/>
  <c r="I232" i="1"/>
  <c r="H232" i="1"/>
  <c r="F232" i="1"/>
  <c r="E232" i="1"/>
  <c r="AB230" i="1"/>
  <c r="Y230" i="1"/>
  <c r="V230" i="1"/>
  <c r="S230" i="1"/>
  <c r="P230" i="1"/>
  <c r="M230" i="1"/>
  <c r="J230" i="1"/>
  <c r="G230" i="1"/>
  <c r="C230" i="1"/>
  <c r="B230" i="1"/>
  <c r="AB229" i="1"/>
  <c r="Y229" i="1"/>
  <c r="V229" i="1"/>
  <c r="S229" i="1"/>
  <c r="P229" i="1"/>
  <c r="M229" i="1"/>
  <c r="J229" i="1"/>
  <c r="G229" i="1"/>
  <c r="C229" i="1"/>
  <c r="B229" i="1"/>
  <c r="AB228" i="1"/>
  <c r="Y228" i="1"/>
  <c r="V228" i="1"/>
  <c r="S228" i="1"/>
  <c r="P228" i="1"/>
  <c r="M228" i="1"/>
  <c r="J228" i="1"/>
  <c r="G228" i="1"/>
  <c r="C228" i="1"/>
  <c r="B228" i="1"/>
  <c r="AB227" i="1"/>
  <c r="Y227" i="1"/>
  <c r="V227" i="1"/>
  <c r="S227" i="1"/>
  <c r="P227" i="1"/>
  <c r="M227" i="1"/>
  <c r="J227" i="1"/>
  <c r="G227" i="1"/>
  <c r="C227" i="1"/>
  <c r="B227" i="1"/>
  <c r="AB226" i="1"/>
  <c r="Y226" i="1"/>
  <c r="V226" i="1"/>
  <c r="S226" i="1"/>
  <c r="P226" i="1"/>
  <c r="M226" i="1"/>
  <c r="J226" i="1"/>
  <c r="G226" i="1"/>
  <c r="C226" i="1"/>
  <c r="B226" i="1"/>
  <c r="AB225" i="1"/>
  <c r="Y225" i="1"/>
  <c r="V225" i="1"/>
  <c r="S225" i="1"/>
  <c r="P225" i="1"/>
  <c r="M225" i="1"/>
  <c r="J225" i="1"/>
  <c r="G225" i="1"/>
  <c r="C225" i="1"/>
  <c r="B225" i="1"/>
  <c r="AB224" i="1"/>
  <c r="Y224" i="1"/>
  <c r="V224" i="1"/>
  <c r="S224" i="1"/>
  <c r="P224" i="1"/>
  <c r="M224" i="1"/>
  <c r="J224" i="1"/>
  <c r="G224" i="1"/>
  <c r="C224" i="1"/>
  <c r="B224" i="1"/>
  <c r="AB223" i="1"/>
  <c r="Y223" i="1"/>
  <c r="V223" i="1"/>
  <c r="S223" i="1"/>
  <c r="P223" i="1"/>
  <c r="M223" i="1"/>
  <c r="J223" i="1"/>
  <c r="G223" i="1"/>
  <c r="C223" i="1"/>
  <c r="B223" i="1"/>
  <c r="AB222" i="1"/>
  <c r="Y222" i="1"/>
  <c r="V222" i="1"/>
  <c r="S222" i="1"/>
  <c r="P222" i="1"/>
  <c r="M222" i="1"/>
  <c r="J222" i="1"/>
  <c r="G222" i="1"/>
  <c r="C222" i="1"/>
  <c r="B222" i="1"/>
  <c r="AB221" i="1"/>
  <c r="Y221" i="1"/>
  <c r="V221" i="1"/>
  <c r="S221" i="1"/>
  <c r="P221" i="1"/>
  <c r="M221" i="1"/>
  <c r="J221" i="1"/>
  <c r="G221" i="1"/>
  <c r="C221" i="1"/>
  <c r="B221" i="1"/>
  <c r="AB220" i="1"/>
  <c r="Y220" i="1"/>
  <c r="V220" i="1"/>
  <c r="S220" i="1"/>
  <c r="P220" i="1"/>
  <c r="M220" i="1"/>
  <c r="J220" i="1"/>
  <c r="G220" i="1"/>
  <c r="C220" i="1"/>
  <c r="B220" i="1"/>
  <c r="AB219" i="1"/>
  <c r="Y219" i="1"/>
  <c r="V219" i="1"/>
  <c r="S219" i="1"/>
  <c r="P219" i="1"/>
  <c r="M219" i="1"/>
  <c r="J219" i="1"/>
  <c r="G219" i="1"/>
  <c r="C219" i="1"/>
  <c r="B219" i="1"/>
  <c r="AB218" i="1"/>
  <c r="Y218" i="1"/>
  <c r="V218" i="1"/>
  <c r="S218" i="1"/>
  <c r="P218" i="1"/>
  <c r="M218" i="1"/>
  <c r="J218" i="1"/>
  <c r="G218" i="1"/>
  <c r="C218" i="1"/>
  <c r="B218" i="1"/>
  <c r="AB217" i="1"/>
  <c r="Y217" i="1"/>
  <c r="V217" i="1"/>
  <c r="S217" i="1"/>
  <c r="P217" i="1"/>
  <c r="M217" i="1"/>
  <c r="J217" i="1"/>
  <c r="G217" i="1"/>
  <c r="C217" i="1"/>
  <c r="B217" i="1"/>
  <c r="AA216" i="1"/>
  <c r="Z216" i="1"/>
  <c r="X216" i="1"/>
  <c r="W216" i="1"/>
  <c r="U216" i="1"/>
  <c r="T216" i="1"/>
  <c r="R216" i="1"/>
  <c r="Q216" i="1"/>
  <c r="O216" i="1"/>
  <c r="N216" i="1"/>
  <c r="L216" i="1"/>
  <c r="K216" i="1"/>
  <c r="I216" i="1"/>
  <c r="H216" i="1"/>
  <c r="F216" i="1"/>
  <c r="E216" i="1"/>
  <c r="AB215" i="1"/>
  <c r="Y215" i="1"/>
  <c r="V215" i="1"/>
  <c r="S215" i="1"/>
  <c r="P215" i="1"/>
  <c r="M215" i="1"/>
  <c r="J215" i="1"/>
  <c r="G215" i="1"/>
  <c r="C215" i="1"/>
  <c r="B215" i="1"/>
  <c r="AB214" i="1"/>
  <c r="Y214" i="1"/>
  <c r="V214" i="1"/>
  <c r="S214" i="1"/>
  <c r="P214" i="1"/>
  <c r="M214" i="1"/>
  <c r="J214" i="1"/>
  <c r="G214" i="1"/>
  <c r="C214" i="1"/>
  <c r="B214" i="1"/>
  <c r="AB213" i="1"/>
  <c r="Y213" i="1"/>
  <c r="V213" i="1"/>
  <c r="S213" i="1"/>
  <c r="P213" i="1"/>
  <c r="M213" i="1"/>
  <c r="J213" i="1"/>
  <c r="G213" i="1"/>
  <c r="C213" i="1"/>
  <c r="B213" i="1"/>
  <c r="AB212" i="1"/>
  <c r="Y212" i="1"/>
  <c r="V212" i="1"/>
  <c r="S212" i="1"/>
  <c r="P212" i="1"/>
  <c r="M212" i="1"/>
  <c r="J212" i="1"/>
  <c r="G212" i="1"/>
  <c r="C212" i="1"/>
  <c r="B212" i="1"/>
  <c r="AB211" i="1"/>
  <c r="Y211" i="1"/>
  <c r="V211" i="1"/>
  <c r="S211" i="1"/>
  <c r="P211" i="1"/>
  <c r="M211" i="1"/>
  <c r="J211" i="1"/>
  <c r="G211" i="1"/>
  <c r="C211" i="1"/>
  <c r="B211" i="1"/>
  <c r="AB210" i="1"/>
  <c r="Y210" i="1"/>
  <c r="V210" i="1"/>
  <c r="S210" i="1"/>
  <c r="P210" i="1"/>
  <c r="M210" i="1"/>
  <c r="J210" i="1"/>
  <c r="G210" i="1"/>
  <c r="C210" i="1"/>
  <c r="B210" i="1"/>
  <c r="AB209" i="1"/>
  <c r="Y209" i="1"/>
  <c r="V209" i="1"/>
  <c r="S209" i="1"/>
  <c r="P209" i="1"/>
  <c r="M209" i="1"/>
  <c r="J209" i="1"/>
  <c r="G209" i="1"/>
  <c r="C209" i="1"/>
  <c r="B209" i="1"/>
  <c r="AB208" i="1"/>
  <c r="Y208" i="1"/>
  <c r="V208" i="1"/>
  <c r="S208" i="1"/>
  <c r="P208" i="1"/>
  <c r="M208" i="1"/>
  <c r="J208" i="1"/>
  <c r="G208" i="1"/>
  <c r="C208" i="1"/>
  <c r="B208" i="1"/>
  <c r="AB207" i="1"/>
  <c r="X207" i="1"/>
  <c r="W207" i="1"/>
  <c r="U207" i="1"/>
  <c r="T207" i="1"/>
  <c r="S207" i="1"/>
  <c r="P207" i="1"/>
  <c r="M207" i="1"/>
  <c r="J207" i="1"/>
  <c r="G207" i="1"/>
  <c r="AB206" i="1"/>
  <c r="Y206" i="1"/>
  <c r="V206" i="1"/>
  <c r="S206" i="1"/>
  <c r="P206" i="1"/>
  <c r="M206" i="1"/>
  <c r="J206" i="1"/>
  <c r="G206" i="1"/>
  <c r="C206" i="1"/>
  <c r="B206" i="1"/>
  <c r="AB205" i="1"/>
  <c r="Y205" i="1"/>
  <c r="V205" i="1"/>
  <c r="S205" i="1"/>
  <c r="P205" i="1"/>
  <c r="M205" i="1"/>
  <c r="J205" i="1"/>
  <c r="G205" i="1"/>
  <c r="C205" i="1"/>
  <c r="B205" i="1"/>
  <c r="AB204" i="1"/>
  <c r="Y204" i="1"/>
  <c r="V204" i="1"/>
  <c r="S204" i="1"/>
  <c r="P204" i="1"/>
  <c r="M204" i="1"/>
  <c r="J204" i="1"/>
  <c r="G204" i="1"/>
  <c r="C204" i="1"/>
  <c r="B204" i="1"/>
  <c r="AB203" i="1"/>
  <c r="Y203" i="1"/>
  <c r="V203" i="1"/>
  <c r="S203" i="1"/>
  <c r="P203" i="1"/>
  <c r="M203" i="1"/>
  <c r="J203" i="1"/>
  <c r="G203" i="1"/>
  <c r="C203" i="1"/>
  <c r="B203" i="1"/>
  <c r="AB202" i="1"/>
  <c r="Y202" i="1"/>
  <c r="V202" i="1"/>
  <c r="S202" i="1"/>
  <c r="P202" i="1"/>
  <c r="M202" i="1"/>
  <c r="J202" i="1"/>
  <c r="G202" i="1"/>
  <c r="C202" i="1"/>
  <c r="B202" i="1"/>
  <c r="AB201" i="1"/>
  <c r="Y201" i="1"/>
  <c r="V201" i="1"/>
  <c r="S201" i="1"/>
  <c r="P201" i="1"/>
  <c r="M201" i="1"/>
  <c r="J201" i="1"/>
  <c r="G201" i="1"/>
  <c r="C201" i="1"/>
  <c r="B201" i="1"/>
  <c r="AB200" i="1"/>
  <c r="Y200" i="1"/>
  <c r="V200" i="1"/>
  <c r="S200" i="1"/>
  <c r="P200" i="1"/>
  <c r="M200" i="1"/>
  <c r="J200" i="1"/>
  <c r="G200" i="1"/>
  <c r="C200" i="1"/>
  <c r="B200" i="1"/>
  <c r="AB199" i="1"/>
  <c r="Y199" i="1"/>
  <c r="V199" i="1"/>
  <c r="S199" i="1"/>
  <c r="P199" i="1"/>
  <c r="M199" i="1"/>
  <c r="J199" i="1"/>
  <c r="G199" i="1"/>
  <c r="C199" i="1"/>
  <c r="B199" i="1"/>
  <c r="AB198" i="1"/>
  <c r="Y198" i="1"/>
  <c r="V198" i="1"/>
  <c r="R198" i="1"/>
  <c r="C198" i="1" s="1"/>
  <c r="Q198" i="1"/>
  <c r="P198" i="1"/>
  <c r="M198" i="1"/>
  <c r="J198" i="1"/>
  <c r="G198" i="1"/>
  <c r="AB197" i="1"/>
  <c r="Y197" i="1"/>
  <c r="V197" i="1"/>
  <c r="R197" i="1"/>
  <c r="Q197" i="1"/>
  <c r="B197" i="1" s="1"/>
  <c r="P197" i="1"/>
  <c r="M197" i="1"/>
  <c r="J197" i="1"/>
  <c r="G197" i="1"/>
  <c r="AB196" i="1"/>
  <c r="Y196" i="1"/>
  <c r="V196" i="1"/>
  <c r="R196" i="1"/>
  <c r="S196" i="1" s="1"/>
  <c r="Q196" i="1"/>
  <c r="B196" i="1" s="1"/>
  <c r="P196" i="1"/>
  <c r="M196" i="1"/>
  <c r="J196" i="1"/>
  <c r="G196" i="1"/>
  <c r="C196" i="1"/>
  <c r="AB195" i="1"/>
  <c r="Y195" i="1"/>
  <c r="V195" i="1"/>
  <c r="S195" i="1"/>
  <c r="P195" i="1"/>
  <c r="M195" i="1"/>
  <c r="J195" i="1"/>
  <c r="G195" i="1"/>
  <c r="C195" i="1"/>
  <c r="B195" i="1"/>
  <c r="AB194" i="1"/>
  <c r="Y194" i="1"/>
  <c r="V194" i="1"/>
  <c r="S194" i="1"/>
  <c r="P194" i="1"/>
  <c r="M194" i="1"/>
  <c r="J194" i="1"/>
  <c r="G194" i="1"/>
  <c r="C194" i="1"/>
  <c r="B194" i="1"/>
  <c r="AB193" i="1"/>
  <c r="Y193" i="1"/>
  <c r="V193" i="1"/>
  <c r="S193" i="1"/>
  <c r="P193" i="1"/>
  <c r="M193" i="1"/>
  <c r="J193" i="1"/>
  <c r="G193" i="1"/>
  <c r="C193" i="1"/>
  <c r="B193" i="1"/>
  <c r="AB192" i="1"/>
  <c r="Y192" i="1"/>
  <c r="V192" i="1"/>
  <c r="R192" i="1"/>
  <c r="Q192" i="1"/>
  <c r="P192" i="1"/>
  <c r="M192" i="1"/>
  <c r="J192" i="1"/>
  <c r="G192" i="1"/>
  <c r="C192" i="1"/>
  <c r="AB191" i="1"/>
  <c r="Y191" i="1"/>
  <c r="V191" i="1"/>
  <c r="R191" i="1"/>
  <c r="Q191" i="1"/>
  <c r="P191" i="1"/>
  <c r="M191" i="1"/>
  <c r="J191" i="1"/>
  <c r="G191" i="1"/>
  <c r="B191" i="1"/>
  <c r="AB190" i="1"/>
  <c r="Y190" i="1"/>
  <c r="V190" i="1"/>
  <c r="R190" i="1"/>
  <c r="Q190" i="1"/>
  <c r="P190" i="1"/>
  <c r="M190" i="1"/>
  <c r="J190" i="1"/>
  <c r="G190" i="1"/>
  <c r="C190" i="1"/>
  <c r="AA189" i="1"/>
  <c r="Z189" i="1"/>
  <c r="W189" i="1"/>
  <c r="U189" i="1"/>
  <c r="O189" i="1"/>
  <c r="N189" i="1"/>
  <c r="L189" i="1"/>
  <c r="K189" i="1"/>
  <c r="I189" i="1"/>
  <c r="H189" i="1"/>
  <c r="F189" i="1"/>
  <c r="E189" i="1"/>
  <c r="Z188" i="1"/>
  <c r="AB188" i="1" s="1"/>
  <c r="X188" i="1"/>
  <c r="W188" i="1"/>
  <c r="W187" i="1" s="1"/>
  <c r="V188" i="1"/>
  <c r="S188" i="1"/>
  <c r="P188" i="1"/>
  <c r="M188" i="1"/>
  <c r="J188" i="1"/>
  <c r="G188" i="1"/>
  <c r="C188" i="1"/>
  <c r="AA187" i="1"/>
  <c r="U187" i="1"/>
  <c r="T187" i="1"/>
  <c r="R187" i="1"/>
  <c r="Q187" i="1"/>
  <c r="O187" i="1"/>
  <c r="N187" i="1"/>
  <c r="N145" i="1" s="1"/>
  <c r="L187" i="1"/>
  <c r="K187" i="1"/>
  <c r="I187" i="1"/>
  <c r="H187" i="1"/>
  <c r="F187" i="1"/>
  <c r="E187" i="1"/>
  <c r="AB186" i="1"/>
  <c r="Y186" i="1"/>
  <c r="V186" i="1"/>
  <c r="S186" i="1"/>
  <c r="P186" i="1"/>
  <c r="M186" i="1"/>
  <c r="J186" i="1"/>
  <c r="G186" i="1"/>
  <c r="C186" i="1"/>
  <c r="B186" i="1"/>
  <c r="AB185" i="1"/>
  <c r="Y185" i="1"/>
  <c r="V185" i="1"/>
  <c r="S185" i="1"/>
  <c r="P185" i="1"/>
  <c r="M185" i="1"/>
  <c r="J185" i="1"/>
  <c r="G185" i="1"/>
  <c r="C185" i="1"/>
  <c r="B185" i="1"/>
  <c r="AB184" i="1"/>
  <c r="Y184" i="1"/>
  <c r="V184" i="1"/>
  <c r="S184" i="1"/>
  <c r="P184" i="1"/>
  <c r="M184" i="1"/>
  <c r="J184" i="1"/>
  <c r="G184" i="1"/>
  <c r="C184" i="1"/>
  <c r="B184" i="1"/>
  <c r="AB183" i="1"/>
  <c r="Y183" i="1"/>
  <c r="V183" i="1"/>
  <c r="S183" i="1"/>
  <c r="P183" i="1"/>
  <c r="L183" i="1"/>
  <c r="K183" i="1"/>
  <c r="J183" i="1"/>
  <c r="G183" i="1"/>
  <c r="AB182" i="1"/>
  <c r="Y182" i="1"/>
  <c r="V182" i="1"/>
  <c r="S182" i="1"/>
  <c r="P182" i="1"/>
  <c r="M182" i="1"/>
  <c r="J182" i="1"/>
  <c r="G182" i="1"/>
  <c r="C182" i="1"/>
  <c r="B182" i="1"/>
  <c r="AB181" i="1"/>
  <c r="Y181" i="1"/>
  <c r="V181" i="1"/>
  <c r="S181" i="1"/>
  <c r="P181" i="1"/>
  <c r="M181" i="1"/>
  <c r="J181" i="1"/>
  <c r="G181" i="1"/>
  <c r="C181" i="1"/>
  <c r="B181" i="1"/>
  <c r="AB180" i="1"/>
  <c r="Y180" i="1"/>
  <c r="V180" i="1"/>
  <c r="S180" i="1"/>
  <c r="P180" i="1"/>
  <c r="M180" i="1"/>
  <c r="J180" i="1"/>
  <c r="G180" i="1"/>
  <c r="C180" i="1"/>
  <c r="B180" i="1"/>
  <c r="AB179" i="1"/>
  <c r="Y179" i="1"/>
  <c r="V179" i="1"/>
  <c r="S179" i="1"/>
  <c r="P179" i="1"/>
  <c r="M179" i="1"/>
  <c r="J179" i="1"/>
  <c r="G179" i="1"/>
  <c r="C179" i="1"/>
  <c r="B179" i="1"/>
  <c r="AB178" i="1"/>
  <c r="Y178" i="1"/>
  <c r="V178" i="1"/>
  <c r="S178" i="1"/>
  <c r="P178" i="1"/>
  <c r="M178" i="1"/>
  <c r="J178" i="1"/>
  <c r="G178" i="1"/>
  <c r="C178" i="1"/>
  <c r="B178" i="1"/>
  <c r="AB177" i="1"/>
  <c r="Y177" i="1"/>
  <c r="V177" i="1"/>
  <c r="S177" i="1"/>
  <c r="P177" i="1"/>
  <c r="M177" i="1"/>
  <c r="J177" i="1"/>
  <c r="G177" i="1"/>
  <c r="C177" i="1"/>
  <c r="B177" i="1"/>
  <c r="AB176" i="1"/>
  <c r="Y176" i="1"/>
  <c r="V176" i="1"/>
  <c r="S176" i="1"/>
  <c r="P176" i="1"/>
  <c r="M176" i="1"/>
  <c r="J176" i="1"/>
  <c r="G176" i="1"/>
  <c r="C176" i="1"/>
  <c r="B176" i="1"/>
  <c r="AB175" i="1"/>
  <c r="Y175" i="1"/>
  <c r="V175" i="1"/>
  <c r="S175" i="1"/>
  <c r="P175" i="1"/>
  <c r="M175" i="1"/>
  <c r="J175" i="1"/>
  <c r="G175" i="1"/>
  <c r="C175" i="1"/>
  <c r="B175" i="1"/>
  <c r="AB174" i="1"/>
  <c r="Y174" i="1"/>
  <c r="V174" i="1"/>
  <c r="S174" i="1"/>
  <c r="P174" i="1"/>
  <c r="M174" i="1"/>
  <c r="J174" i="1"/>
  <c r="G174" i="1"/>
  <c r="C174" i="1"/>
  <c r="B174" i="1"/>
  <c r="AB173" i="1"/>
  <c r="Y173" i="1"/>
  <c r="V173" i="1"/>
  <c r="S173" i="1"/>
  <c r="P173" i="1"/>
  <c r="M173" i="1"/>
  <c r="J173" i="1"/>
  <c r="G173" i="1"/>
  <c r="C173" i="1"/>
  <c r="B173" i="1"/>
  <c r="AB172" i="1"/>
  <c r="Y172" i="1"/>
  <c r="V172" i="1"/>
  <c r="S172" i="1"/>
  <c r="P172" i="1"/>
  <c r="M172" i="1"/>
  <c r="J172" i="1"/>
  <c r="G172" i="1"/>
  <c r="C172" i="1"/>
  <c r="B172" i="1"/>
  <c r="AB171" i="1"/>
  <c r="Y171" i="1"/>
  <c r="V171" i="1"/>
  <c r="S171" i="1"/>
  <c r="P171" i="1"/>
  <c r="M171" i="1"/>
  <c r="J171" i="1"/>
  <c r="G171" i="1"/>
  <c r="C171" i="1"/>
  <c r="B171" i="1"/>
  <c r="AB170" i="1"/>
  <c r="Y170" i="1"/>
  <c r="V170" i="1"/>
  <c r="S170" i="1"/>
  <c r="P170" i="1"/>
  <c r="M170" i="1"/>
  <c r="J170" i="1"/>
  <c r="G170" i="1"/>
  <c r="C170" i="1"/>
  <c r="B170" i="1"/>
  <c r="AB169" i="1"/>
  <c r="Y169" i="1"/>
  <c r="V169" i="1"/>
  <c r="S169" i="1"/>
  <c r="P169" i="1"/>
  <c r="M169" i="1"/>
  <c r="J169" i="1"/>
  <c r="G169" i="1"/>
  <c r="C169" i="1"/>
  <c r="B169" i="1"/>
  <c r="AB168" i="1"/>
  <c r="Y168" i="1"/>
  <c r="V168" i="1"/>
  <c r="S168" i="1"/>
  <c r="P168" i="1"/>
  <c r="M168" i="1"/>
  <c r="J168" i="1"/>
  <c r="G168" i="1"/>
  <c r="C168" i="1"/>
  <c r="B168" i="1"/>
  <c r="AB167" i="1"/>
  <c r="Y167" i="1"/>
  <c r="V167" i="1"/>
  <c r="S167" i="1"/>
  <c r="P167" i="1"/>
  <c r="M167" i="1"/>
  <c r="J167" i="1"/>
  <c r="G167" i="1"/>
  <c r="C167" i="1"/>
  <c r="B167" i="1"/>
  <c r="AB166" i="1"/>
  <c r="Y166" i="1"/>
  <c r="V166" i="1"/>
  <c r="S166" i="1"/>
  <c r="P166" i="1"/>
  <c r="M166" i="1"/>
  <c r="J166" i="1"/>
  <c r="G166" i="1"/>
  <c r="C166" i="1"/>
  <c r="B166" i="1"/>
  <c r="AB165" i="1"/>
  <c r="Y165" i="1"/>
  <c r="V165" i="1"/>
  <c r="S165" i="1"/>
  <c r="P165" i="1"/>
  <c r="M165" i="1"/>
  <c r="J165" i="1"/>
  <c r="G165" i="1"/>
  <c r="C165" i="1"/>
  <c r="B165" i="1"/>
  <c r="AB164" i="1"/>
  <c r="Y164" i="1"/>
  <c r="V164" i="1"/>
  <c r="S164" i="1"/>
  <c r="P164" i="1"/>
  <c r="M164" i="1"/>
  <c r="J164" i="1"/>
  <c r="G164" i="1"/>
  <c r="C164" i="1"/>
  <c r="B164" i="1"/>
  <c r="AB163" i="1"/>
  <c r="Y163" i="1"/>
  <c r="V163" i="1"/>
  <c r="S163" i="1"/>
  <c r="P163" i="1"/>
  <c r="M163" i="1"/>
  <c r="J163" i="1"/>
  <c r="G163" i="1"/>
  <c r="C163" i="1"/>
  <c r="B163" i="1"/>
  <c r="AB162" i="1"/>
  <c r="Y162" i="1"/>
  <c r="V162" i="1"/>
  <c r="S162" i="1"/>
  <c r="P162" i="1"/>
  <c r="M162" i="1"/>
  <c r="J162" i="1"/>
  <c r="G162" i="1"/>
  <c r="C162" i="1"/>
  <c r="B162" i="1"/>
  <c r="AB161" i="1"/>
  <c r="Y161" i="1"/>
  <c r="V161" i="1"/>
  <c r="S161" i="1"/>
  <c r="P161" i="1"/>
  <c r="M161" i="1"/>
  <c r="J161" i="1"/>
  <c r="G161" i="1"/>
  <c r="C161" i="1"/>
  <c r="B161" i="1"/>
  <c r="AB160" i="1"/>
  <c r="Y160" i="1"/>
  <c r="V160" i="1"/>
  <c r="S160" i="1"/>
  <c r="P160" i="1"/>
  <c r="M160" i="1"/>
  <c r="J160" i="1"/>
  <c r="G160" i="1"/>
  <c r="C160" i="1"/>
  <c r="B160" i="1"/>
  <c r="AB159" i="1"/>
  <c r="Y159" i="1"/>
  <c r="V159" i="1"/>
  <c r="S159" i="1"/>
  <c r="P159" i="1"/>
  <c r="M159" i="1"/>
  <c r="J159" i="1"/>
  <c r="G159" i="1"/>
  <c r="C159" i="1"/>
  <c r="B159" i="1"/>
  <c r="AB158" i="1"/>
  <c r="Y158" i="1"/>
  <c r="V158" i="1"/>
  <c r="S158" i="1"/>
  <c r="P158" i="1"/>
  <c r="M158" i="1"/>
  <c r="J158" i="1"/>
  <c r="G158" i="1"/>
  <c r="C158" i="1"/>
  <c r="B158" i="1"/>
  <c r="AB157" i="1"/>
  <c r="Y157" i="1"/>
  <c r="V157" i="1"/>
  <c r="S157" i="1"/>
  <c r="P157" i="1"/>
  <c r="M157" i="1"/>
  <c r="J157" i="1"/>
  <c r="G157" i="1"/>
  <c r="C157" i="1"/>
  <c r="B157" i="1"/>
  <c r="AB156" i="1"/>
  <c r="Y156" i="1"/>
  <c r="V156" i="1"/>
  <c r="S156" i="1"/>
  <c r="P156" i="1"/>
  <c r="M156" i="1"/>
  <c r="J156" i="1"/>
  <c r="G156" i="1"/>
  <c r="C156" i="1"/>
  <c r="B156" i="1"/>
  <c r="AB155" i="1"/>
  <c r="Y155" i="1"/>
  <c r="V155" i="1"/>
  <c r="S155" i="1"/>
  <c r="P155" i="1"/>
  <c r="M155" i="1"/>
  <c r="J155" i="1"/>
  <c r="G155" i="1"/>
  <c r="C155" i="1"/>
  <c r="B155" i="1"/>
  <c r="AB154" i="1"/>
  <c r="Y154" i="1"/>
  <c r="V154" i="1"/>
  <c r="S154" i="1"/>
  <c r="P154" i="1"/>
  <c r="M154" i="1"/>
  <c r="J154" i="1"/>
  <c r="G154" i="1"/>
  <c r="C154" i="1"/>
  <c r="B154" i="1"/>
  <c r="AB153" i="1"/>
  <c r="Y153" i="1"/>
  <c r="V153" i="1"/>
  <c r="S153" i="1"/>
  <c r="P153" i="1"/>
  <c r="M153" i="1"/>
  <c r="J153" i="1"/>
  <c r="G153" i="1"/>
  <c r="C153" i="1"/>
  <c r="B153" i="1"/>
  <c r="AB152" i="1"/>
  <c r="Y152" i="1"/>
  <c r="V152" i="1"/>
  <c r="S152" i="1"/>
  <c r="P152" i="1"/>
  <c r="M152" i="1"/>
  <c r="J152" i="1"/>
  <c r="G152" i="1"/>
  <c r="C152" i="1"/>
  <c r="B152" i="1"/>
  <c r="AB151" i="1"/>
  <c r="Y151" i="1"/>
  <c r="V151" i="1"/>
  <c r="S151" i="1"/>
  <c r="P151" i="1"/>
  <c r="M151" i="1"/>
  <c r="J151" i="1"/>
  <c r="G151" i="1"/>
  <c r="C151" i="1"/>
  <c r="B151" i="1"/>
  <c r="AB150" i="1"/>
  <c r="Y150" i="1"/>
  <c r="V150" i="1"/>
  <c r="S150" i="1"/>
  <c r="P150" i="1"/>
  <c r="M150" i="1"/>
  <c r="J150" i="1"/>
  <c r="G150" i="1"/>
  <c r="C150" i="1"/>
  <c r="B150" i="1"/>
  <c r="AB149" i="1"/>
  <c r="Y149" i="1"/>
  <c r="V149" i="1"/>
  <c r="S149" i="1"/>
  <c r="P149" i="1"/>
  <c r="M149" i="1"/>
  <c r="J149" i="1"/>
  <c r="G149" i="1"/>
  <c r="C149" i="1"/>
  <c r="B149" i="1"/>
  <c r="AB148" i="1"/>
  <c r="Y148" i="1"/>
  <c r="V148" i="1"/>
  <c r="S148" i="1"/>
  <c r="P148" i="1"/>
  <c r="M148" i="1"/>
  <c r="J148" i="1"/>
  <c r="G148" i="1"/>
  <c r="C148" i="1"/>
  <c r="B148" i="1"/>
  <c r="AB147" i="1"/>
  <c r="Y147" i="1"/>
  <c r="V147" i="1"/>
  <c r="R147" i="1"/>
  <c r="R146" i="1" s="1"/>
  <c r="Q147" i="1"/>
  <c r="P147" i="1"/>
  <c r="L147" i="1"/>
  <c r="K147" i="1"/>
  <c r="B147" i="1" s="1"/>
  <c r="J147" i="1"/>
  <c r="G147" i="1"/>
  <c r="AA146" i="1"/>
  <c r="AA145" i="1" s="1"/>
  <c r="Z146" i="1"/>
  <c r="X146" i="1"/>
  <c r="W146" i="1"/>
  <c r="W145" i="1" s="1"/>
  <c r="U146" i="1"/>
  <c r="U145" i="1" s="1"/>
  <c r="T146" i="1"/>
  <c r="Q146" i="1"/>
  <c r="O146" i="1"/>
  <c r="O145" i="1" s="1"/>
  <c r="P145" i="1" s="1"/>
  <c r="N146" i="1"/>
  <c r="I146" i="1"/>
  <c r="I145" i="1" s="1"/>
  <c r="H146" i="1"/>
  <c r="H145" i="1" s="1"/>
  <c r="F146" i="1"/>
  <c r="F145" i="1" s="1"/>
  <c r="E146" i="1"/>
  <c r="Z144" i="1"/>
  <c r="Y144" i="1"/>
  <c r="V144" i="1"/>
  <c r="S144" i="1"/>
  <c r="P144" i="1"/>
  <c r="M144" i="1"/>
  <c r="J144" i="1"/>
  <c r="G144" i="1"/>
  <c r="C144" i="1"/>
  <c r="AA143" i="1"/>
  <c r="X143" i="1"/>
  <c r="W143" i="1"/>
  <c r="U143" i="1"/>
  <c r="T143" i="1"/>
  <c r="R143" i="1"/>
  <c r="Q143" i="1"/>
  <c r="O143" i="1"/>
  <c r="N143" i="1"/>
  <c r="L143" i="1"/>
  <c r="K143" i="1"/>
  <c r="I143" i="1"/>
  <c r="H143" i="1"/>
  <c r="F143" i="1"/>
  <c r="E143" i="1"/>
  <c r="AB142" i="1"/>
  <c r="Y142" i="1"/>
  <c r="V142" i="1"/>
  <c r="S142" i="1"/>
  <c r="P142" i="1"/>
  <c r="M142" i="1"/>
  <c r="J142" i="1"/>
  <c r="G142" i="1"/>
  <c r="C142" i="1"/>
  <c r="B142" i="1"/>
  <c r="AB141" i="1"/>
  <c r="Y141" i="1"/>
  <c r="V141" i="1"/>
  <c r="S141" i="1"/>
  <c r="P141" i="1"/>
  <c r="M141" i="1"/>
  <c r="J141" i="1"/>
  <c r="G141" i="1"/>
  <c r="C141" i="1"/>
  <c r="B141" i="1"/>
  <c r="AB140" i="1"/>
  <c r="Y140" i="1"/>
  <c r="V140" i="1"/>
  <c r="S140" i="1"/>
  <c r="P140" i="1"/>
  <c r="M140" i="1"/>
  <c r="J140" i="1"/>
  <c r="G140" i="1"/>
  <c r="C140" i="1"/>
  <c r="B140" i="1"/>
  <c r="AB139" i="1"/>
  <c r="Y139" i="1"/>
  <c r="V139" i="1"/>
  <c r="S139" i="1"/>
  <c r="P139" i="1"/>
  <c r="M139" i="1"/>
  <c r="J139" i="1"/>
  <c r="G139" i="1"/>
  <c r="C139" i="1"/>
  <c r="B139" i="1"/>
  <c r="AA138" i="1"/>
  <c r="AA137" i="1" s="1"/>
  <c r="Z138" i="1"/>
  <c r="X138" i="1"/>
  <c r="X137" i="1" s="1"/>
  <c r="W138" i="1"/>
  <c r="W137" i="1" s="1"/>
  <c r="U138" i="1"/>
  <c r="U137" i="1" s="1"/>
  <c r="T138" i="1"/>
  <c r="T137" i="1" s="1"/>
  <c r="R138" i="1"/>
  <c r="R137" i="1" s="1"/>
  <c r="S137" i="1" s="1"/>
  <c r="Q138" i="1"/>
  <c r="Q137" i="1" s="1"/>
  <c r="O138" i="1"/>
  <c r="N138" i="1"/>
  <c r="N137" i="1" s="1"/>
  <c r="L138" i="1"/>
  <c r="L137" i="1" s="1"/>
  <c r="K138" i="1"/>
  <c r="K137" i="1" s="1"/>
  <c r="I138" i="1"/>
  <c r="H138" i="1"/>
  <c r="H137" i="1" s="1"/>
  <c r="F138" i="1"/>
  <c r="F137" i="1" s="1"/>
  <c r="E138" i="1"/>
  <c r="E137" i="1" s="1"/>
  <c r="AB136" i="1"/>
  <c r="Y136" i="1"/>
  <c r="V136" i="1"/>
  <c r="S136" i="1"/>
  <c r="P136" i="1"/>
  <c r="M136" i="1"/>
  <c r="J136" i="1"/>
  <c r="G136" i="1"/>
  <c r="C136" i="1"/>
  <c r="B136" i="1"/>
  <c r="AB135" i="1"/>
  <c r="Y135" i="1"/>
  <c r="V135" i="1"/>
  <c r="S135" i="1"/>
  <c r="P135" i="1"/>
  <c r="M135" i="1"/>
  <c r="J135" i="1"/>
  <c r="G135" i="1"/>
  <c r="C135" i="1"/>
  <c r="B135" i="1"/>
  <c r="AA134" i="1"/>
  <c r="Z134" i="1"/>
  <c r="X134" i="1"/>
  <c r="W134" i="1"/>
  <c r="U134" i="1"/>
  <c r="T134" i="1"/>
  <c r="R134" i="1"/>
  <c r="Q134" i="1"/>
  <c r="O134" i="1"/>
  <c r="N134" i="1"/>
  <c r="L134" i="1"/>
  <c r="K134" i="1"/>
  <c r="I134" i="1"/>
  <c r="H134" i="1"/>
  <c r="F134" i="1"/>
  <c r="E134" i="1"/>
  <c r="AB133" i="1"/>
  <c r="Y133" i="1"/>
  <c r="V133" i="1"/>
  <c r="S133" i="1"/>
  <c r="P133" i="1"/>
  <c r="M133" i="1"/>
  <c r="J133" i="1"/>
  <c r="G133" i="1"/>
  <c r="C133" i="1"/>
  <c r="B133" i="1"/>
  <c r="AB132" i="1"/>
  <c r="Y132" i="1"/>
  <c r="V132" i="1"/>
  <c r="S132" i="1"/>
  <c r="P132" i="1"/>
  <c r="M132" i="1"/>
  <c r="J132" i="1"/>
  <c r="G132" i="1"/>
  <c r="C132" i="1"/>
  <c r="B132" i="1"/>
  <c r="AB131" i="1"/>
  <c r="Y131" i="1"/>
  <c r="V131" i="1"/>
  <c r="S131" i="1"/>
  <c r="P131" i="1"/>
  <c r="M131" i="1"/>
  <c r="J131" i="1"/>
  <c r="G131" i="1"/>
  <c r="C131" i="1"/>
  <c r="B131" i="1"/>
  <c r="AB130" i="1"/>
  <c r="Y130" i="1"/>
  <c r="V130" i="1"/>
  <c r="S130" i="1"/>
  <c r="P130" i="1"/>
  <c r="M130" i="1"/>
  <c r="J130" i="1"/>
  <c r="G130" i="1"/>
  <c r="C130" i="1"/>
  <c r="B130" i="1"/>
  <c r="AB129" i="1"/>
  <c r="Y129" i="1"/>
  <c r="V129" i="1"/>
  <c r="S129" i="1"/>
  <c r="P129" i="1"/>
  <c r="M129" i="1"/>
  <c r="J129" i="1"/>
  <c r="G129" i="1"/>
  <c r="C129" i="1"/>
  <c r="B129" i="1"/>
  <c r="AB128" i="1"/>
  <c r="Y128" i="1"/>
  <c r="V128" i="1"/>
  <c r="S128" i="1"/>
  <c r="P128" i="1"/>
  <c r="M128" i="1"/>
  <c r="J128" i="1"/>
  <c r="G128" i="1"/>
  <c r="C128" i="1"/>
  <c r="B128" i="1"/>
  <c r="AB127" i="1"/>
  <c r="Y127" i="1"/>
  <c r="V127" i="1"/>
  <c r="S127" i="1"/>
  <c r="P127" i="1"/>
  <c r="M127" i="1"/>
  <c r="J127" i="1"/>
  <c r="G127" i="1"/>
  <c r="C127" i="1"/>
  <c r="B127" i="1"/>
  <c r="AB126" i="1"/>
  <c r="Y126" i="1"/>
  <c r="V126" i="1"/>
  <c r="S126" i="1"/>
  <c r="P126" i="1"/>
  <c r="M126" i="1"/>
  <c r="J126" i="1"/>
  <c r="G126" i="1"/>
  <c r="C126" i="1"/>
  <c r="B126" i="1"/>
  <c r="AB125" i="1"/>
  <c r="Y125" i="1"/>
  <c r="U125" i="1"/>
  <c r="U124" i="1" s="1"/>
  <c r="T125" i="1"/>
  <c r="S125" i="1"/>
  <c r="P125" i="1"/>
  <c r="M125" i="1"/>
  <c r="J125" i="1"/>
  <c r="G125" i="1"/>
  <c r="B125" i="1"/>
  <c r="AA124" i="1"/>
  <c r="Z124" i="1"/>
  <c r="X124" i="1"/>
  <c r="W124" i="1"/>
  <c r="T124" i="1"/>
  <c r="R124" i="1"/>
  <c r="Q124" i="1"/>
  <c r="O124" i="1"/>
  <c r="N124" i="1"/>
  <c r="L124" i="1"/>
  <c r="K124" i="1"/>
  <c r="I124" i="1"/>
  <c r="H124" i="1"/>
  <c r="F124" i="1"/>
  <c r="E124" i="1"/>
  <c r="AB123" i="1"/>
  <c r="Y123" i="1"/>
  <c r="V123" i="1"/>
  <c r="S123" i="1"/>
  <c r="P123" i="1"/>
  <c r="M123" i="1"/>
  <c r="J123" i="1"/>
  <c r="G123" i="1"/>
  <c r="C123" i="1"/>
  <c r="B123" i="1"/>
  <c r="AA122" i="1"/>
  <c r="Z122" i="1"/>
  <c r="X122" i="1"/>
  <c r="Y122" i="1" s="1"/>
  <c r="W122" i="1"/>
  <c r="U122" i="1"/>
  <c r="T122" i="1"/>
  <c r="R122" i="1"/>
  <c r="Q122" i="1"/>
  <c r="O122" i="1"/>
  <c r="N122" i="1"/>
  <c r="L122" i="1"/>
  <c r="K122" i="1"/>
  <c r="I122" i="1"/>
  <c r="H122" i="1"/>
  <c r="F122" i="1"/>
  <c r="E122" i="1"/>
  <c r="AB121" i="1"/>
  <c r="Y121" i="1"/>
  <c r="V121" i="1"/>
  <c r="S121" i="1"/>
  <c r="P121" i="1"/>
  <c r="M121" i="1"/>
  <c r="J121" i="1"/>
  <c r="G121" i="1"/>
  <c r="C121" i="1"/>
  <c r="B121" i="1"/>
  <c r="AB120" i="1"/>
  <c r="Y120" i="1"/>
  <c r="V120" i="1"/>
  <c r="S120" i="1"/>
  <c r="P120" i="1"/>
  <c r="M120" i="1"/>
  <c r="J120" i="1"/>
  <c r="G120" i="1"/>
  <c r="C120" i="1"/>
  <c r="B120" i="1"/>
  <c r="AB119" i="1"/>
  <c r="Y119" i="1"/>
  <c r="V119" i="1"/>
  <c r="S119" i="1"/>
  <c r="P119" i="1"/>
  <c r="K119" i="1"/>
  <c r="M119" i="1" s="1"/>
  <c r="J119" i="1"/>
  <c r="G119" i="1"/>
  <c r="C119" i="1"/>
  <c r="AB118" i="1"/>
  <c r="Y118" i="1"/>
  <c r="V118" i="1"/>
  <c r="S118" i="1"/>
  <c r="P118" i="1"/>
  <c r="M118" i="1"/>
  <c r="J118" i="1"/>
  <c r="G118" i="1"/>
  <c r="C118" i="1"/>
  <c r="B118" i="1"/>
  <c r="AB117" i="1"/>
  <c r="Y117" i="1"/>
  <c r="V117" i="1"/>
  <c r="S117" i="1"/>
  <c r="P117" i="1"/>
  <c r="M117" i="1"/>
  <c r="J117" i="1"/>
  <c r="G117" i="1"/>
  <c r="C117" i="1"/>
  <c r="B117" i="1"/>
  <c r="AA116" i="1"/>
  <c r="Z116" i="1"/>
  <c r="Z115" i="1" s="1"/>
  <c r="X116" i="1"/>
  <c r="X115" i="1" s="1"/>
  <c r="W116" i="1"/>
  <c r="W115" i="1" s="1"/>
  <c r="U116" i="1"/>
  <c r="T116" i="1"/>
  <c r="T115" i="1" s="1"/>
  <c r="R116" i="1"/>
  <c r="R115" i="1" s="1"/>
  <c r="S115" i="1" s="1"/>
  <c r="Q116" i="1"/>
  <c r="O116" i="1"/>
  <c r="O115" i="1" s="1"/>
  <c r="N116" i="1"/>
  <c r="N115" i="1" s="1"/>
  <c r="L116" i="1"/>
  <c r="L115" i="1" s="1"/>
  <c r="I116" i="1"/>
  <c r="I115" i="1" s="1"/>
  <c r="J115" i="1" s="1"/>
  <c r="H116" i="1"/>
  <c r="H115" i="1" s="1"/>
  <c r="F116" i="1"/>
  <c r="F115" i="1" s="1"/>
  <c r="E116" i="1"/>
  <c r="E115" i="1" s="1"/>
  <c r="AB113" i="1"/>
  <c r="Y113" i="1"/>
  <c r="V113" i="1"/>
  <c r="S113" i="1"/>
  <c r="P113" i="1"/>
  <c r="N113" i="1"/>
  <c r="B113" i="1" s="1"/>
  <c r="M113" i="1"/>
  <c r="J113" i="1"/>
  <c r="G113" i="1"/>
  <c r="C113" i="1"/>
  <c r="AB112" i="1"/>
  <c r="Y112" i="1"/>
  <c r="V112" i="1"/>
  <c r="S112" i="1"/>
  <c r="P112" i="1"/>
  <c r="M112" i="1"/>
  <c r="J112" i="1"/>
  <c r="F112" i="1"/>
  <c r="E112" i="1"/>
  <c r="B112" i="1" s="1"/>
  <c r="AB111" i="1"/>
  <c r="Y111" i="1"/>
  <c r="V111" i="1"/>
  <c r="S111" i="1"/>
  <c r="N111" i="1"/>
  <c r="P111" i="1" s="1"/>
  <c r="M111" i="1"/>
  <c r="J111" i="1"/>
  <c r="G111" i="1"/>
  <c r="C111" i="1"/>
  <c r="AA110" i="1"/>
  <c r="Z110" i="1"/>
  <c r="Z109" i="1" s="1"/>
  <c r="Z108" i="1" s="1"/>
  <c r="Y110" i="1"/>
  <c r="V110" i="1"/>
  <c r="S110" i="1"/>
  <c r="P110" i="1"/>
  <c r="L110" i="1"/>
  <c r="K110" i="1"/>
  <c r="K109" i="1" s="1"/>
  <c r="K108" i="1" s="1"/>
  <c r="J110" i="1"/>
  <c r="F110" i="1"/>
  <c r="E110" i="1"/>
  <c r="X109" i="1"/>
  <c r="W109" i="1"/>
  <c r="W108" i="1" s="1"/>
  <c r="U109" i="1"/>
  <c r="U108" i="1" s="1"/>
  <c r="T109" i="1"/>
  <c r="T108" i="1" s="1"/>
  <c r="R109" i="1"/>
  <c r="Q109" i="1"/>
  <c r="Q108" i="1" s="1"/>
  <c r="O109" i="1"/>
  <c r="O108" i="1" s="1"/>
  <c r="I109" i="1"/>
  <c r="I108" i="1" s="1"/>
  <c r="H109" i="1"/>
  <c r="H108" i="1" s="1"/>
  <c r="AB107" i="1"/>
  <c r="Y107" i="1"/>
  <c r="V107" i="1"/>
  <c r="S107" i="1"/>
  <c r="P107" i="1"/>
  <c r="M107" i="1"/>
  <c r="J107" i="1"/>
  <c r="G107" i="1"/>
  <c r="C107" i="1"/>
  <c r="B107" i="1"/>
  <c r="Z106" i="1"/>
  <c r="AB106" i="1" s="1"/>
  <c r="Y106" i="1"/>
  <c r="V106" i="1"/>
  <c r="S106" i="1"/>
  <c r="P106" i="1"/>
  <c r="L106" i="1"/>
  <c r="L101" i="1" s="1"/>
  <c r="K106" i="1"/>
  <c r="K101" i="1" s="1"/>
  <c r="K100" i="1" s="1"/>
  <c r="J106" i="1"/>
  <c r="G106" i="1"/>
  <c r="AA105" i="1"/>
  <c r="Z105" i="1"/>
  <c r="Y105" i="1"/>
  <c r="V105" i="1"/>
  <c r="S105" i="1"/>
  <c r="P105" i="1"/>
  <c r="K105" i="1"/>
  <c r="M105" i="1" s="1"/>
  <c r="J105" i="1"/>
  <c r="G105" i="1"/>
  <c r="AB104" i="1"/>
  <c r="Y104" i="1"/>
  <c r="V104" i="1"/>
  <c r="S104" i="1"/>
  <c r="P104" i="1"/>
  <c r="M104" i="1"/>
  <c r="J104" i="1"/>
  <c r="G104" i="1"/>
  <c r="C104" i="1"/>
  <c r="B104" i="1"/>
  <c r="AB103" i="1"/>
  <c r="Y103" i="1"/>
  <c r="V103" i="1"/>
  <c r="S103" i="1"/>
  <c r="P103" i="1"/>
  <c r="M103" i="1"/>
  <c r="J103" i="1"/>
  <c r="G103" i="1"/>
  <c r="C103" i="1"/>
  <c r="B103" i="1"/>
  <c r="AB102" i="1"/>
  <c r="Y102" i="1"/>
  <c r="U102" i="1"/>
  <c r="C102" i="1" s="1"/>
  <c r="T102" i="1"/>
  <c r="B102" i="1" s="1"/>
  <c r="S102" i="1"/>
  <c r="P102" i="1"/>
  <c r="M102" i="1"/>
  <c r="J102" i="1"/>
  <c r="G102" i="1"/>
  <c r="X101" i="1"/>
  <c r="W101" i="1"/>
  <c r="W100" i="1" s="1"/>
  <c r="T101" i="1"/>
  <c r="T100" i="1" s="1"/>
  <c r="R101" i="1"/>
  <c r="Q101" i="1"/>
  <c r="Q100" i="1" s="1"/>
  <c r="O101" i="1"/>
  <c r="N101" i="1"/>
  <c r="N100" i="1" s="1"/>
  <c r="I101" i="1"/>
  <c r="H101" i="1"/>
  <c r="H100" i="1" s="1"/>
  <c r="F101" i="1"/>
  <c r="E101" i="1"/>
  <c r="E100" i="1" s="1"/>
  <c r="AB99" i="1"/>
  <c r="Y99" i="1"/>
  <c r="V99" i="1"/>
  <c r="S99" i="1"/>
  <c r="P99" i="1"/>
  <c r="M99" i="1"/>
  <c r="J99" i="1"/>
  <c r="G99" i="1"/>
  <c r="C99" i="1"/>
  <c r="B99" i="1"/>
  <c r="AB98" i="1"/>
  <c r="Y98" i="1"/>
  <c r="V98" i="1"/>
  <c r="S98" i="1"/>
  <c r="P98" i="1"/>
  <c r="M98" i="1"/>
  <c r="J98" i="1"/>
  <c r="G98" i="1"/>
  <c r="C98" i="1"/>
  <c r="B98" i="1"/>
  <c r="Z97" i="1"/>
  <c r="X97" i="1"/>
  <c r="X80" i="1" s="1"/>
  <c r="X79" i="1" s="1"/>
  <c r="W97" i="1"/>
  <c r="V97" i="1"/>
  <c r="S97" i="1"/>
  <c r="P97" i="1"/>
  <c r="L97" i="1"/>
  <c r="K97" i="1"/>
  <c r="H97" i="1"/>
  <c r="F97" i="1"/>
  <c r="E97" i="1"/>
  <c r="AB96" i="1"/>
  <c r="Y96" i="1"/>
  <c r="V96" i="1"/>
  <c r="S96" i="1"/>
  <c r="P96" i="1"/>
  <c r="M96" i="1"/>
  <c r="J96" i="1"/>
  <c r="G96" i="1"/>
  <c r="C96" i="1"/>
  <c r="B96" i="1"/>
  <c r="AB95" i="1"/>
  <c r="Y95" i="1"/>
  <c r="V95" i="1"/>
  <c r="S95" i="1"/>
  <c r="P95" i="1"/>
  <c r="M95" i="1"/>
  <c r="J95" i="1"/>
  <c r="G95" i="1"/>
  <c r="C95" i="1"/>
  <c r="B95" i="1"/>
  <c r="AB94" i="1"/>
  <c r="Y94" i="1"/>
  <c r="V94" i="1"/>
  <c r="S94" i="1"/>
  <c r="P94" i="1"/>
  <c r="M94" i="1"/>
  <c r="J94" i="1"/>
  <c r="G94" i="1"/>
  <c r="C94" i="1"/>
  <c r="B94" i="1"/>
  <c r="AB93" i="1"/>
  <c r="Y93" i="1"/>
  <c r="V93" i="1"/>
  <c r="S93" i="1"/>
  <c r="P93" i="1"/>
  <c r="M93" i="1"/>
  <c r="J93" i="1"/>
  <c r="G93" i="1"/>
  <c r="C93" i="1"/>
  <c r="B93" i="1"/>
  <c r="AB92" i="1"/>
  <c r="Y92" i="1"/>
  <c r="V92" i="1"/>
  <c r="S92" i="1"/>
  <c r="P92" i="1"/>
  <c r="M92" i="1"/>
  <c r="J92" i="1"/>
  <c r="G92" i="1"/>
  <c r="C92" i="1"/>
  <c r="B92" i="1"/>
  <c r="AB91" i="1"/>
  <c r="Y91" i="1"/>
  <c r="T91" i="1"/>
  <c r="V91" i="1" s="1"/>
  <c r="S91" i="1"/>
  <c r="P91" i="1"/>
  <c r="M91" i="1"/>
  <c r="J91" i="1"/>
  <c r="G91" i="1"/>
  <c r="C91" i="1"/>
  <c r="AB90" i="1"/>
  <c r="Y90" i="1"/>
  <c r="U90" i="1"/>
  <c r="T90" i="1"/>
  <c r="S90" i="1"/>
  <c r="P90" i="1"/>
  <c r="L90" i="1"/>
  <c r="K90" i="1"/>
  <c r="J90" i="1"/>
  <c r="F90" i="1"/>
  <c r="E90" i="1"/>
  <c r="AB89" i="1"/>
  <c r="Y89" i="1"/>
  <c r="V89" i="1"/>
  <c r="S89" i="1"/>
  <c r="P89" i="1"/>
  <c r="M89" i="1"/>
  <c r="J89" i="1"/>
  <c r="G89" i="1"/>
  <c r="C89" i="1"/>
  <c r="B89" i="1"/>
  <c r="AB88" i="1"/>
  <c r="Y88" i="1"/>
  <c r="V88" i="1"/>
  <c r="S88" i="1"/>
  <c r="P88" i="1"/>
  <c r="K88" i="1"/>
  <c r="J88" i="1"/>
  <c r="G88" i="1"/>
  <c r="C88" i="1"/>
  <c r="AB87" i="1"/>
  <c r="Y87" i="1"/>
  <c r="V87" i="1"/>
  <c r="S87" i="1"/>
  <c r="P87" i="1"/>
  <c r="M87" i="1"/>
  <c r="J87" i="1"/>
  <c r="G87" i="1"/>
  <c r="C87" i="1"/>
  <c r="B87" i="1"/>
  <c r="AB86" i="1"/>
  <c r="Y86" i="1"/>
  <c r="V86" i="1"/>
  <c r="S86" i="1"/>
  <c r="P86" i="1"/>
  <c r="M86" i="1"/>
  <c r="J86" i="1"/>
  <c r="G86" i="1"/>
  <c r="C86" i="1"/>
  <c r="B86" i="1"/>
  <c r="AB85" i="1"/>
  <c r="Y85" i="1"/>
  <c r="V85" i="1"/>
  <c r="S85" i="1"/>
  <c r="P85" i="1"/>
  <c r="M85" i="1"/>
  <c r="J85" i="1"/>
  <c r="G85" i="1"/>
  <c r="C85" i="1"/>
  <c r="B85" i="1"/>
  <c r="AB84" i="1"/>
  <c r="Y84" i="1"/>
  <c r="V84" i="1"/>
  <c r="S84" i="1"/>
  <c r="P84" i="1"/>
  <c r="M84" i="1"/>
  <c r="J84" i="1"/>
  <c r="G84" i="1"/>
  <c r="C84" i="1"/>
  <c r="B84" i="1"/>
  <c r="AB83" i="1"/>
  <c r="Y83" i="1"/>
  <c r="V83" i="1"/>
  <c r="S83" i="1"/>
  <c r="P83" i="1"/>
  <c r="M83" i="1"/>
  <c r="J83" i="1"/>
  <c r="G83" i="1"/>
  <c r="C83" i="1"/>
  <c r="B83" i="1"/>
  <c r="AB82" i="1"/>
  <c r="Y82" i="1"/>
  <c r="V82" i="1"/>
  <c r="S82" i="1"/>
  <c r="P82" i="1"/>
  <c r="M82" i="1"/>
  <c r="J82" i="1"/>
  <c r="G82" i="1"/>
  <c r="C82" i="1"/>
  <c r="B82" i="1"/>
  <c r="AB81" i="1"/>
  <c r="Y81" i="1"/>
  <c r="V81" i="1"/>
  <c r="S81" i="1"/>
  <c r="P81" i="1"/>
  <c r="M81" i="1"/>
  <c r="J81" i="1"/>
  <c r="G81" i="1"/>
  <c r="C81" i="1"/>
  <c r="B81" i="1"/>
  <c r="AA80" i="1"/>
  <c r="W80" i="1"/>
  <c r="W79" i="1" s="1"/>
  <c r="U80" i="1"/>
  <c r="R80" i="1"/>
  <c r="R79" i="1" s="1"/>
  <c r="Q80" i="1"/>
  <c r="Q79" i="1" s="1"/>
  <c r="O80" i="1"/>
  <c r="N80" i="1"/>
  <c r="N79" i="1" s="1"/>
  <c r="I80" i="1"/>
  <c r="E80" i="1"/>
  <c r="AB78" i="1"/>
  <c r="Y78" i="1"/>
  <c r="V78" i="1"/>
  <c r="R78" i="1"/>
  <c r="R67" i="1" s="1"/>
  <c r="R66" i="1" s="1"/>
  <c r="Q78" i="1"/>
  <c r="N78" i="1"/>
  <c r="B78" i="1" s="1"/>
  <c r="M78" i="1"/>
  <c r="J78" i="1"/>
  <c r="G78" i="1"/>
  <c r="C78" i="1"/>
  <c r="AB77" i="1"/>
  <c r="Y77" i="1"/>
  <c r="V77" i="1"/>
  <c r="S77" i="1"/>
  <c r="P77" i="1"/>
  <c r="K77" i="1"/>
  <c r="M77" i="1" s="1"/>
  <c r="J77" i="1"/>
  <c r="G77" i="1"/>
  <c r="C77" i="1"/>
  <c r="B77" i="1"/>
  <c r="AB76" i="1"/>
  <c r="Y76" i="1"/>
  <c r="V76" i="1"/>
  <c r="S76" i="1"/>
  <c r="P76" i="1"/>
  <c r="M76" i="1"/>
  <c r="J76" i="1"/>
  <c r="G76" i="1"/>
  <c r="C76" i="1"/>
  <c r="B76" i="1"/>
  <c r="AB75" i="1"/>
  <c r="Y75" i="1"/>
  <c r="V75" i="1"/>
  <c r="S75" i="1"/>
  <c r="P75" i="1"/>
  <c r="M75" i="1"/>
  <c r="J75" i="1"/>
  <c r="G75" i="1"/>
  <c r="C75" i="1"/>
  <c r="B75" i="1"/>
  <c r="AB74" i="1"/>
  <c r="Y74" i="1"/>
  <c r="V74" i="1"/>
  <c r="S74" i="1"/>
  <c r="P74" i="1"/>
  <c r="M74" i="1"/>
  <c r="J74" i="1"/>
  <c r="G74" i="1"/>
  <c r="C74" i="1"/>
  <c r="B74" i="1"/>
  <c r="AB73" i="1"/>
  <c r="Y73" i="1"/>
  <c r="V73" i="1"/>
  <c r="S73" i="1"/>
  <c r="P73" i="1"/>
  <c r="L73" i="1"/>
  <c r="K73" i="1"/>
  <c r="B73" i="1" s="1"/>
  <c r="J73" i="1"/>
  <c r="G73" i="1"/>
  <c r="AB72" i="1"/>
  <c r="Y72" i="1"/>
  <c r="V72" i="1"/>
  <c r="S72" i="1"/>
  <c r="P72" i="1"/>
  <c r="M72" i="1"/>
  <c r="J72" i="1"/>
  <c r="G72" i="1"/>
  <c r="C72" i="1"/>
  <c r="B72" i="1"/>
  <c r="AB71" i="1"/>
  <c r="Y71" i="1"/>
  <c r="V71" i="1"/>
  <c r="S71" i="1"/>
  <c r="P71" i="1"/>
  <c r="K71" i="1"/>
  <c r="J71" i="1"/>
  <c r="G71" i="1"/>
  <c r="C71" i="1"/>
  <c r="AB70" i="1"/>
  <c r="Y70" i="1"/>
  <c r="V70" i="1"/>
  <c r="S70" i="1"/>
  <c r="P70" i="1"/>
  <c r="M70" i="1"/>
  <c r="J70" i="1"/>
  <c r="G70" i="1"/>
  <c r="C70" i="1"/>
  <c r="B70" i="1"/>
  <c r="AB69" i="1"/>
  <c r="Y69" i="1"/>
  <c r="V69" i="1"/>
  <c r="S69" i="1"/>
  <c r="P69" i="1"/>
  <c r="L69" i="1"/>
  <c r="C69" i="1" s="1"/>
  <c r="K69" i="1"/>
  <c r="B69" i="1" s="1"/>
  <c r="J69" i="1"/>
  <c r="G69" i="1"/>
  <c r="AB68" i="1"/>
  <c r="Y68" i="1"/>
  <c r="V68" i="1"/>
  <c r="S68" i="1"/>
  <c r="P68" i="1"/>
  <c r="M68" i="1"/>
  <c r="J68" i="1"/>
  <c r="G68" i="1"/>
  <c r="C68" i="1"/>
  <c r="B68" i="1"/>
  <c r="AA67" i="1"/>
  <c r="Z67" i="1"/>
  <c r="Z66" i="1" s="1"/>
  <c r="X67" i="1"/>
  <c r="W67" i="1"/>
  <c r="W66" i="1" s="1"/>
  <c r="U67" i="1"/>
  <c r="T67" i="1"/>
  <c r="T66" i="1" s="1"/>
  <c r="O67" i="1"/>
  <c r="I67" i="1"/>
  <c r="H67" i="1"/>
  <c r="H66" i="1" s="1"/>
  <c r="F67" i="1"/>
  <c r="E67" i="1"/>
  <c r="AB65" i="1"/>
  <c r="Y65" i="1"/>
  <c r="V65" i="1"/>
  <c r="S65" i="1"/>
  <c r="P65" i="1"/>
  <c r="M65" i="1"/>
  <c r="J65" i="1"/>
  <c r="G65" i="1"/>
  <c r="C65" i="1"/>
  <c r="B65" i="1"/>
  <c r="AB64" i="1"/>
  <c r="Y64" i="1"/>
  <c r="V64" i="1"/>
  <c r="R64" i="1"/>
  <c r="Q64" i="1"/>
  <c r="B64" i="1" s="1"/>
  <c r="P64" i="1"/>
  <c r="M64" i="1"/>
  <c r="J64" i="1"/>
  <c r="G64" i="1"/>
  <c r="AB63" i="1"/>
  <c r="Y63" i="1"/>
  <c r="V63" i="1"/>
  <c r="S63" i="1"/>
  <c r="P63" i="1"/>
  <c r="M63" i="1"/>
  <c r="J63" i="1"/>
  <c r="G63" i="1"/>
  <c r="C63" i="1"/>
  <c r="B63" i="1"/>
  <c r="AB62" i="1"/>
  <c r="Y62" i="1"/>
  <c r="V62" i="1"/>
  <c r="S62" i="1"/>
  <c r="P62" i="1"/>
  <c r="M62" i="1"/>
  <c r="J62" i="1"/>
  <c r="G62" i="1"/>
  <c r="C62" i="1"/>
  <c r="B62" i="1"/>
  <c r="AB61" i="1"/>
  <c r="Y61" i="1"/>
  <c r="V61" i="1"/>
  <c r="S61" i="1"/>
  <c r="P61" i="1"/>
  <c r="M61" i="1"/>
  <c r="J61" i="1"/>
  <c r="G61" i="1"/>
  <c r="C61" i="1"/>
  <c r="B61" i="1"/>
  <c r="AB60" i="1"/>
  <c r="Y60" i="1"/>
  <c r="V60" i="1"/>
  <c r="S60" i="1"/>
  <c r="P60" i="1"/>
  <c r="M60" i="1"/>
  <c r="J60" i="1"/>
  <c r="G60" i="1"/>
  <c r="C60" i="1"/>
  <c r="B60" i="1"/>
  <c r="AB59" i="1"/>
  <c r="Y59" i="1"/>
  <c r="V59" i="1"/>
  <c r="S59" i="1"/>
  <c r="P59" i="1"/>
  <c r="M59" i="1"/>
  <c r="J59" i="1"/>
  <c r="G59" i="1"/>
  <c r="C59" i="1"/>
  <c r="B59" i="1"/>
  <c r="AB58" i="1"/>
  <c r="Y58" i="1"/>
  <c r="V58" i="1"/>
  <c r="S58" i="1"/>
  <c r="P58" i="1"/>
  <c r="M58" i="1"/>
  <c r="J58" i="1"/>
  <c r="G58" i="1"/>
  <c r="C58" i="1"/>
  <c r="B58" i="1"/>
  <c r="AB57" i="1"/>
  <c r="Y57" i="1"/>
  <c r="V57" i="1"/>
  <c r="S57" i="1"/>
  <c r="P57" i="1"/>
  <c r="M57" i="1"/>
  <c r="J57" i="1"/>
  <c r="G57" i="1"/>
  <c r="C57" i="1"/>
  <c r="B57" i="1"/>
  <c r="Z56" i="1"/>
  <c r="AB56" i="1" s="1"/>
  <c r="Y56" i="1"/>
  <c r="V56" i="1"/>
  <c r="Q56" i="1"/>
  <c r="S56" i="1" s="1"/>
  <c r="P56" i="1"/>
  <c r="M56" i="1"/>
  <c r="J56" i="1"/>
  <c r="G56" i="1"/>
  <c r="C56" i="1"/>
  <c r="AA55" i="1"/>
  <c r="X55" i="1"/>
  <c r="W55" i="1"/>
  <c r="W54" i="1" s="1"/>
  <c r="U55" i="1"/>
  <c r="T55" i="1"/>
  <c r="T54" i="1" s="1"/>
  <c r="O55" i="1"/>
  <c r="N55" i="1"/>
  <c r="N54" i="1" s="1"/>
  <c r="L55" i="1"/>
  <c r="K55" i="1"/>
  <c r="K54" i="1" s="1"/>
  <c r="I55" i="1"/>
  <c r="H55" i="1"/>
  <c r="H54" i="1" s="1"/>
  <c r="F55" i="1"/>
  <c r="F54" i="1" s="1"/>
  <c r="E55" i="1"/>
  <c r="AB53" i="1"/>
  <c r="Y53" i="1"/>
  <c r="V53" i="1"/>
  <c r="R53" i="1"/>
  <c r="C53" i="1" s="1"/>
  <c r="Q53" i="1"/>
  <c r="B53" i="1" s="1"/>
  <c r="P53" i="1"/>
  <c r="M53" i="1"/>
  <c r="J53" i="1"/>
  <c r="G53" i="1"/>
  <c r="AB52" i="1"/>
  <c r="Y52" i="1"/>
  <c r="V52" i="1"/>
  <c r="R52" i="1"/>
  <c r="Q52" i="1"/>
  <c r="B52" i="1" s="1"/>
  <c r="P52" i="1"/>
  <c r="M52" i="1"/>
  <c r="J52" i="1"/>
  <c r="G52" i="1"/>
  <c r="AB51" i="1"/>
  <c r="Y51" i="1"/>
  <c r="V51" i="1"/>
  <c r="S51" i="1"/>
  <c r="P51" i="1"/>
  <c r="M51" i="1"/>
  <c r="J51" i="1"/>
  <c r="G51" i="1"/>
  <c r="C51" i="1"/>
  <c r="B51" i="1"/>
  <c r="AB50" i="1"/>
  <c r="Y50" i="1"/>
  <c r="V50" i="1"/>
  <c r="S50" i="1"/>
  <c r="P50" i="1"/>
  <c r="M50" i="1"/>
  <c r="J50" i="1"/>
  <c r="G50" i="1"/>
  <c r="C50" i="1"/>
  <c r="B50" i="1"/>
  <c r="AB49" i="1"/>
  <c r="Y49" i="1"/>
  <c r="V49" i="1"/>
  <c r="S49" i="1"/>
  <c r="P49" i="1"/>
  <c r="M49" i="1"/>
  <c r="J49" i="1"/>
  <c r="G49" i="1"/>
  <c r="C49" i="1"/>
  <c r="B49" i="1"/>
  <c r="Z48" i="1"/>
  <c r="AB48" i="1" s="1"/>
  <c r="Y48" i="1"/>
  <c r="V48" i="1"/>
  <c r="S48" i="1"/>
  <c r="P48" i="1"/>
  <c r="L48" i="1"/>
  <c r="K48" i="1"/>
  <c r="J48" i="1"/>
  <c r="F48" i="1"/>
  <c r="F42" i="1" s="1"/>
  <c r="F41" i="1" s="1"/>
  <c r="E48" i="1"/>
  <c r="AB47" i="1"/>
  <c r="Y47" i="1"/>
  <c r="U47" i="1"/>
  <c r="C47" i="1" s="1"/>
  <c r="S47" i="1"/>
  <c r="P47" i="1"/>
  <c r="M47" i="1"/>
  <c r="J47" i="1"/>
  <c r="G47" i="1"/>
  <c r="B47" i="1"/>
  <c r="AB46" i="1"/>
  <c r="Y46" i="1"/>
  <c r="V46" i="1"/>
  <c r="S46" i="1"/>
  <c r="P46" i="1"/>
  <c r="M46" i="1"/>
  <c r="J46" i="1"/>
  <c r="G46" i="1"/>
  <c r="C46" i="1"/>
  <c r="B46" i="1"/>
  <c r="AB45" i="1"/>
  <c r="Y45" i="1"/>
  <c r="V45" i="1"/>
  <c r="S45" i="1"/>
  <c r="P45" i="1"/>
  <c r="M45" i="1"/>
  <c r="J45" i="1"/>
  <c r="G45" i="1"/>
  <c r="C45" i="1"/>
  <c r="B45" i="1"/>
  <c r="AB44" i="1"/>
  <c r="Y44" i="1"/>
  <c r="V44" i="1"/>
  <c r="S44" i="1"/>
  <c r="P44" i="1"/>
  <c r="M44" i="1"/>
  <c r="J44" i="1"/>
  <c r="G44" i="1"/>
  <c r="C44" i="1"/>
  <c r="B44" i="1"/>
  <c r="AB43" i="1"/>
  <c r="Y43" i="1"/>
  <c r="U43" i="1"/>
  <c r="U42" i="1" s="1"/>
  <c r="T43" i="1"/>
  <c r="T42" i="1" s="1"/>
  <c r="T41" i="1" s="1"/>
  <c r="S43" i="1"/>
  <c r="P43" i="1"/>
  <c r="K43" i="1"/>
  <c r="M43" i="1" s="1"/>
  <c r="J43" i="1"/>
  <c r="G43" i="1"/>
  <c r="AA42" i="1"/>
  <c r="Z42" i="1"/>
  <c r="Z41" i="1" s="1"/>
  <c r="X42" i="1"/>
  <c r="X41" i="1" s="1"/>
  <c r="W42" i="1"/>
  <c r="W41" i="1" s="1"/>
  <c r="O42" i="1"/>
  <c r="N42" i="1"/>
  <c r="L42" i="1"/>
  <c r="L41" i="1" s="1"/>
  <c r="I42" i="1"/>
  <c r="H42" i="1"/>
  <c r="H41" i="1" s="1"/>
  <c r="N41" i="1"/>
  <c r="AB40" i="1"/>
  <c r="Y40" i="1"/>
  <c r="V40" i="1"/>
  <c r="S40" i="1"/>
  <c r="P40" i="1"/>
  <c r="K40" i="1"/>
  <c r="J40" i="1"/>
  <c r="G40" i="1"/>
  <c r="C40" i="1"/>
  <c r="AB39" i="1"/>
  <c r="Y39" i="1"/>
  <c r="V39" i="1"/>
  <c r="S39" i="1"/>
  <c r="P39" i="1"/>
  <c r="M39" i="1"/>
  <c r="J39" i="1"/>
  <c r="G39" i="1"/>
  <c r="C39" i="1"/>
  <c r="B39" i="1"/>
  <c r="AB38" i="1"/>
  <c r="Y38" i="1"/>
  <c r="V38" i="1"/>
  <c r="S38" i="1"/>
  <c r="P38" i="1"/>
  <c r="M38" i="1"/>
  <c r="J38" i="1"/>
  <c r="G38" i="1"/>
  <c r="C38" i="1"/>
  <c r="B38" i="1"/>
  <c r="AB37" i="1"/>
  <c r="Y37" i="1"/>
  <c r="V37" i="1"/>
  <c r="S37" i="1"/>
  <c r="P37" i="1"/>
  <c r="M37" i="1"/>
  <c r="J37" i="1"/>
  <c r="G37" i="1"/>
  <c r="C37" i="1"/>
  <c r="B37" i="1"/>
  <c r="AB36" i="1"/>
  <c r="Y36" i="1"/>
  <c r="V36" i="1"/>
  <c r="S36" i="1"/>
  <c r="P36" i="1"/>
  <c r="M36" i="1"/>
  <c r="J36" i="1"/>
  <c r="G36" i="1"/>
  <c r="C36" i="1"/>
  <c r="B36" i="1"/>
  <c r="AB35" i="1"/>
  <c r="Y35" i="1"/>
  <c r="V35" i="1"/>
  <c r="S35" i="1"/>
  <c r="P35" i="1"/>
  <c r="M35" i="1"/>
  <c r="J35" i="1"/>
  <c r="G35" i="1"/>
  <c r="C35" i="1"/>
  <c r="B35" i="1"/>
  <c r="AB34" i="1"/>
  <c r="Y34" i="1"/>
  <c r="V34" i="1"/>
  <c r="S34" i="1"/>
  <c r="P34" i="1"/>
  <c r="M34" i="1"/>
  <c r="J34" i="1"/>
  <c r="G34" i="1"/>
  <c r="C34" i="1"/>
  <c r="B34" i="1"/>
  <c r="AB33" i="1"/>
  <c r="Y33" i="1"/>
  <c r="V33" i="1"/>
  <c r="S33" i="1"/>
  <c r="P33" i="1"/>
  <c r="M33" i="1"/>
  <c r="J33" i="1"/>
  <c r="G33" i="1"/>
  <c r="C33" i="1"/>
  <c r="B33" i="1"/>
  <c r="AB32" i="1"/>
  <c r="Y32" i="1"/>
  <c r="V32" i="1"/>
  <c r="S32" i="1"/>
  <c r="P32" i="1"/>
  <c r="M32" i="1"/>
  <c r="J32" i="1"/>
  <c r="G32" i="1"/>
  <c r="C32" i="1"/>
  <c r="B32" i="1"/>
  <c r="Z31" i="1"/>
  <c r="AB31" i="1" s="1"/>
  <c r="Y31" i="1"/>
  <c r="V31" i="1"/>
  <c r="S31" i="1"/>
  <c r="P31" i="1"/>
  <c r="L31" i="1"/>
  <c r="K31" i="1"/>
  <c r="B31" i="1" s="1"/>
  <c r="J31" i="1"/>
  <c r="G31" i="1"/>
  <c r="Z30" i="1"/>
  <c r="Y30" i="1"/>
  <c r="V30" i="1"/>
  <c r="S30" i="1"/>
  <c r="P30" i="1"/>
  <c r="L30" i="1"/>
  <c r="K30" i="1"/>
  <c r="J30" i="1"/>
  <c r="G30" i="1"/>
  <c r="AB29" i="1"/>
  <c r="Y29" i="1"/>
  <c r="V29" i="1"/>
  <c r="S29" i="1"/>
  <c r="P29" i="1"/>
  <c r="M29" i="1"/>
  <c r="J29" i="1"/>
  <c r="G29" i="1"/>
  <c r="C29" i="1"/>
  <c r="B29" i="1"/>
  <c r="AB28" i="1"/>
  <c r="Y28" i="1"/>
  <c r="V28" i="1"/>
  <c r="S28" i="1"/>
  <c r="P28" i="1"/>
  <c r="M28" i="1"/>
  <c r="J28" i="1"/>
  <c r="G28" i="1"/>
  <c r="C28" i="1"/>
  <c r="B28" i="1"/>
  <c r="AA27" i="1"/>
  <c r="X27" i="1"/>
  <c r="X26" i="1" s="1"/>
  <c r="W27" i="1"/>
  <c r="W26" i="1" s="1"/>
  <c r="U27" i="1"/>
  <c r="T27" i="1"/>
  <c r="T26" i="1" s="1"/>
  <c r="R27" i="1"/>
  <c r="Q27" i="1"/>
  <c r="Q26" i="1" s="1"/>
  <c r="O27" i="1"/>
  <c r="N27" i="1"/>
  <c r="N26" i="1" s="1"/>
  <c r="I27" i="1"/>
  <c r="H27" i="1"/>
  <c r="H26" i="1" s="1"/>
  <c r="F27" i="1"/>
  <c r="F26" i="1" s="1"/>
  <c r="E27" i="1"/>
  <c r="AB25" i="1"/>
  <c r="Y25" i="1"/>
  <c r="V25" i="1"/>
  <c r="S25" i="1"/>
  <c r="P25" i="1"/>
  <c r="K25" i="1"/>
  <c r="M25" i="1" s="1"/>
  <c r="J25" i="1"/>
  <c r="G25" i="1"/>
  <c r="C25" i="1"/>
  <c r="B25" i="1"/>
  <c r="AB24" i="1"/>
  <c r="Y24" i="1"/>
  <c r="V24" i="1"/>
  <c r="S24" i="1"/>
  <c r="P24" i="1"/>
  <c r="M24" i="1"/>
  <c r="L24" i="1"/>
  <c r="K24" i="1"/>
  <c r="B24" i="1" s="1"/>
  <c r="J24" i="1"/>
  <c r="G24" i="1"/>
  <c r="C24" i="1"/>
  <c r="AB23" i="1"/>
  <c r="Y23" i="1"/>
  <c r="V23" i="1"/>
  <c r="S23" i="1"/>
  <c r="P23" i="1"/>
  <c r="M23" i="1"/>
  <c r="J23" i="1"/>
  <c r="G23" i="1"/>
  <c r="C23" i="1"/>
  <c r="B23" i="1"/>
  <c r="AB22" i="1"/>
  <c r="Y22" i="1"/>
  <c r="V22" i="1"/>
  <c r="S22" i="1"/>
  <c r="P22" i="1"/>
  <c r="M22" i="1"/>
  <c r="J22" i="1"/>
  <c r="G22" i="1"/>
  <c r="C22" i="1"/>
  <c r="B22" i="1"/>
  <c r="AB21" i="1"/>
  <c r="Y21" i="1"/>
  <c r="V21" i="1"/>
  <c r="S21" i="1"/>
  <c r="P21" i="1"/>
  <c r="M21" i="1"/>
  <c r="J21" i="1"/>
  <c r="G21" i="1"/>
  <c r="C21" i="1"/>
  <c r="B21" i="1"/>
  <c r="AB20" i="1"/>
  <c r="Y20" i="1"/>
  <c r="V20" i="1"/>
  <c r="S20" i="1"/>
  <c r="P20" i="1"/>
  <c r="M20" i="1"/>
  <c r="J20" i="1"/>
  <c r="G20" i="1"/>
  <c r="C20" i="1"/>
  <c r="B20" i="1"/>
  <c r="AB19" i="1"/>
  <c r="Y19" i="1"/>
  <c r="V19" i="1"/>
  <c r="S19" i="1"/>
  <c r="P19" i="1"/>
  <c r="M19" i="1"/>
  <c r="J19" i="1"/>
  <c r="G19" i="1"/>
  <c r="C19" i="1"/>
  <c r="B19" i="1"/>
  <c r="AB18" i="1"/>
  <c r="Y18" i="1"/>
  <c r="V18" i="1"/>
  <c r="S18" i="1"/>
  <c r="P18" i="1"/>
  <c r="K18" i="1"/>
  <c r="M18" i="1" s="1"/>
  <c r="J18" i="1"/>
  <c r="G18" i="1"/>
  <c r="C18" i="1"/>
  <c r="B18" i="1"/>
  <c r="AB17" i="1"/>
  <c r="Y17" i="1"/>
  <c r="V17" i="1"/>
  <c r="S17" i="1"/>
  <c r="P17" i="1"/>
  <c r="M17" i="1"/>
  <c r="J17" i="1"/>
  <c r="G17" i="1"/>
  <c r="C17" i="1"/>
  <c r="B17" i="1"/>
  <c r="AB16" i="1"/>
  <c r="Y16" i="1"/>
  <c r="V16" i="1"/>
  <c r="S16" i="1"/>
  <c r="P16" i="1"/>
  <c r="M16" i="1"/>
  <c r="J16" i="1"/>
  <c r="G16" i="1"/>
  <c r="C16" i="1"/>
  <c r="B16" i="1"/>
  <c r="AB15" i="1"/>
  <c r="Y15" i="1"/>
  <c r="V15" i="1"/>
  <c r="S15" i="1"/>
  <c r="P15" i="1"/>
  <c r="M15" i="1"/>
  <c r="J15" i="1"/>
  <c r="G15" i="1"/>
  <c r="C15" i="1"/>
  <c r="B15" i="1"/>
  <c r="AB14" i="1"/>
  <c r="Y14" i="1"/>
  <c r="V14" i="1"/>
  <c r="S14" i="1"/>
  <c r="P14" i="1"/>
  <c r="M14" i="1"/>
  <c r="J14" i="1"/>
  <c r="G14" i="1"/>
  <c r="C14" i="1"/>
  <c r="B14" i="1"/>
  <c r="AB13" i="1"/>
  <c r="Y13" i="1"/>
  <c r="V13" i="1"/>
  <c r="S13" i="1"/>
  <c r="P13" i="1"/>
  <c r="M13" i="1"/>
  <c r="J13" i="1"/>
  <c r="G13" i="1"/>
  <c r="C13" i="1"/>
  <c r="B13" i="1"/>
  <c r="AB12" i="1"/>
  <c r="Y12" i="1"/>
  <c r="V12" i="1"/>
  <c r="S12" i="1"/>
  <c r="P12" i="1"/>
  <c r="M12" i="1"/>
  <c r="J12" i="1"/>
  <c r="G12" i="1"/>
  <c r="C12" i="1"/>
  <c r="B12" i="1"/>
  <c r="AB11" i="1"/>
  <c r="Y11" i="1"/>
  <c r="V11" i="1"/>
  <c r="S11" i="1"/>
  <c r="P11" i="1"/>
  <c r="L11" i="1"/>
  <c r="L10" i="1" s="1"/>
  <c r="K11" i="1"/>
  <c r="B11" i="1" s="1"/>
  <c r="J11" i="1"/>
  <c r="G11" i="1"/>
  <c r="C11" i="1"/>
  <c r="AA10" i="1"/>
  <c r="Z10" i="1"/>
  <c r="Z9" i="1" s="1"/>
  <c r="X10" i="1"/>
  <c r="W10" i="1"/>
  <c r="W9" i="1" s="1"/>
  <c r="U10" i="1"/>
  <c r="U9" i="1" s="1"/>
  <c r="T10" i="1"/>
  <c r="T9" i="1" s="1"/>
  <c r="R10" i="1"/>
  <c r="Q10" i="1"/>
  <c r="Q9" i="1" s="1"/>
  <c r="O10" i="1"/>
  <c r="O9" i="1" s="1"/>
  <c r="N10" i="1"/>
  <c r="N9" i="1" s="1"/>
  <c r="I10" i="1"/>
  <c r="I9" i="1" s="1"/>
  <c r="H10" i="1"/>
  <c r="H9" i="1" s="1"/>
  <c r="F10" i="1"/>
  <c r="F9" i="1" s="1"/>
  <c r="E10" i="1"/>
  <c r="E9" i="1" s="1"/>
  <c r="Z288" i="1" l="1"/>
  <c r="P288" i="1"/>
  <c r="P115" i="1"/>
  <c r="V137" i="1"/>
  <c r="J145" i="1"/>
  <c r="H288" i="1"/>
  <c r="K288" i="1"/>
  <c r="F288" i="1"/>
  <c r="Y115" i="1"/>
  <c r="M137" i="1"/>
  <c r="Y137" i="1"/>
  <c r="J288" i="1"/>
  <c r="P137" i="1"/>
  <c r="V115" i="1"/>
  <c r="D219" i="1"/>
  <c r="J389" i="1"/>
  <c r="O389" i="1"/>
  <c r="U389" i="1"/>
  <c r="V389" i="1" s="1"/>
  <c r="AA389" i="1"/>
  <c r="AB389" i="1" s="1"/>
  <c r="J137" i="1"/>
  <c r="AB10" i="1"/>
  <c r="E389" i="1"/>
  <c r="K389" i="1"/>
  <c r="AB115" i="1"/>
  <c r="R389" i="1"/>
  <c r="S389" i="1" s="1"/>
  <c r="X389" i="1"/>
  <c r="Y389" i="1" s="1"/>
  <c r="M389" i="1"/>
  <c r="AB406" i="1"/>
  <c r="S276" i="1"/>
  <c r="Q42" i="1"/>
  <c r="Q41" i="1" s="1"/>
  <c r="B56" i="1"/>
  <c r="S78" i="1"/>
  <c r="B97" i="1"/>
  <c r="Y97" i="1"/>
  <c r="AB116" i="1"/>
  <c r="AB122" i="1"/>
  <c r="C125" i="1"/>
  <c r="V125" i="1"/>
  <c r="D125" i="1" s="1"/>
  <c r="J138" i="1"/>
  <c r="Y188" i="1"/>
  <c r="V232" i="1"/>
  <c r="M236" i="1"/>
  <c r="S236" i="1"/>
  <c r="V243" i="1"/>
  <c r="Y280" i="1"/>
  <c r="D363" i="1"/>
  <c r="P410" i="1"/>
  <c r="C48" i="1"/>
  <c r="K146" i="1"/>
  <c r="C147" i="1"/>
  <c r="D169" i="1"/>
  <c r="D177" i="1"/>
  <c r="D179" i="1"/>
  <c r="Z187" i="1"/>
  <c r="AB187" i="1" s="1"/>
  <c r="P243" i="1"/>
  <c r="R256" i="1"/>
  <c r="V289" i="1"/>
  <c r="AB293" i="1"/>
  <c r="B318" i="1"/>
  <c r="AB323" i="1"/>
  <c r="G325" i="1"/>
  <c r="AB424" i="1"/>
  <c r="B183" i="1"/>
  <c r="M183" i="1"/>
  <c r="X187" i="1"/>
  <c r="C187" i="1" s="1"/>
  <c r="V297" i="1"/>
  <c r="AB297" i="1"/>
  <c r="P301" i="1"/>
  <c r="V301" i="1"/>
  <c r="AB318" i="1"/>
  <c r="D318" i="1" s="1"/>
  <c r="D340" i="1"/>
  <c r="D362" i="1"/>
  <c r="AB392" i="1"/>
  <c r="D396" i="1"/>
  <c r="S399" i="1"/>
  <c r="B119" i="1"/>
  <c r="B43" i="1"/>
  <c r="Q55" i="1"/>
  <c r="Q54" i="1" s="1"/>
  <c r="P122" i="1"/>
  <c r="V47" i="1"/>
  <c r="Z55" i="1"/>
  <c r="Z54" i="1" s="1"/>
  <c r="T80" i="1"/>
  <c r="T79" i="1" s="1"/>
  <c r="T8" i="1" s="1"/>
  <c r="G116" i="1"/>
  <c r="L146" i="1"/>
  <c r="L145" i="1" s="1"/>
  <c r="Y207" i="1"/>
  <c r="D210" i="1"/>
  <c r="G232" i="1"/>
  <c r="G238" i="1"/>
  <c r="C274" i="1"/>
  <c r="Y279" i="1"/>
  <c r="B326" i="1"/>
  <c r="Y327" i="1"/>
  <c r="Y350" i="1"/>
  <c r="M351" i="1"/>
  <c r="D351" i="1" s="1"/>
  <c r="D356" i="1"/>
  <c r="O349" i="1"/>
  <c r="M374" i="1"/>
  <c r="S374" i="1"/>
  <c r="J376" i="1"/>
  <c r="V376" i="1"/>
  <c r="G407" i="1"/>
  <c r="D413" i="1"/>
  <c r="K27" i="1"/>
  <c r="K26" i="1" s="1"/>
  <c r="N109" i="1"/>
  <c r="N108" i="1" s="1"/>
  <c r="B30" i="1"/>
  <c r="M69" i="1"/>
  <c r="D69" i="1" s="1"/>
  <c r="V124" i="1"/>
  <c r="K297" i="1"/>
  <c r="M327" i="1"/>
  <c r="D140" i="1"/>
  <c r="S143" i="1"/>
  <c r="Y143" i="1"/>
  <c r="D153" i="1"/>
  <c r="D157" i="1"/>
  <c r="D158" i="1"/>
  <c r="D160" i="1"/>
  <c r="D271" i="1"/>
  <c r="P276" i="1"/>
  <c r="V280" i="1"/>
  <c r="AB280" i="1"/>
  <c r="D283" i="1"/>
  <c r="M286" i="1"/>
  <c r="Y286" i="1"/>
  <c r="AB289" i="1"/>
  <c r="J297" i="1"/>
  <c r="S359" i="1"/>
  <c r="D379" i="1"/>
  <c r="D381" i="1"/>
  <c r="W349" i="1"/>
  <c r="S392" i="1"/>
  <c r="D408" i="1"/>
  <c r="D244" i="1"/>
  <c r="D257" i="1"/>
  <c r="D294" i="1"/>
  <c r="D333" i="1"/>
  <c r="D373" i="1"/>
  <c r="D32" i="1"/>
  <c r="AA9" i="1"/>
  <c r="AB9" i="1" s="1"/>
  <c r="W8" i="1"/>
  <c r="G27" i="1"/>
  <c r="Y41" i="1"/>
  <c r="Y67" i="1"/>
  <c r="D81" i="1"/>
  <c r="D96" i="1"/>
  <c r="P124" i="1"/>
  <c r="Y216" i="1"/>
  <c r="Y238" i="1"/>
  <c r="M243" i="1"/>
  <c r="T251" i="1"/>
  <c r="G276" i="1"/>
  <c r="M280" i="1"/>
  <c r="G289" i="1"/>
  <c r="M289" i="1"/>
  <c r="D306" i="1"/>
  <c r="S309" i="1"/>
  <c r="D310" i="1"/>
  <c r="Z349" i="1"/>
  <c r="D360" i="1"/>
  <c r="P374" i="1"/>
  <c r="S383" i="1"/>
  <c r="P386" i="1"/>
  <c r="V386" i="1"/>
  <c r="V390" i="1"/>
  <c r="M392" i="1"/>
  <c r="D400" i="1"/>
  <c r="J427" i="1"/>
  <c r="V427" i="1"/>
  <c r="D14" i="1"/>
  <c r="D18" i="1"/>
  <c r="S27" i="1"/>
  <c r="D174" i="1"/>
  <c r="D176" i="1"/>
  <c r="J280" i="1"/>
  <c r="D70" i="1"/>
  <c r="D149" i="1"/>
  <c r="X231" i="1"/>
  <c r="S293" i="1"/>
  <c r="G297" i="1"/>
  <c r="D208" i="1"/>
  <c r="S10" i="1"/>
  <c r="G143" i="1"/>
  <c r="D188" i="1"/>
  <c r="D249" i="1"/>
  <c r="M252" i="1"/>
  <c r="P280" i="1"/>
  <c r="S297" i="1"/>
  <c r="D21" i="1"/>
  <c r="J236" i="1"/>
  <c r="N251" i="1"/>
  <c r="S390" i="1"/>
  <c r="D394" i="1"/>
  <c r="G399" i="1"/>
  <c r="AB410" i="1"/>
  <c r="J410" i="1"/>
  <c r="AB411" i="1"/>
  <c r="G424" i="1"/>
  <c r="R9" i="1"/>
  <c r="S9" i="1" s="1"/>
  <c r="R26" i="1"/>
  <c r="S26" i="1" s="1"/>
  <c r="Y42" i="1"/>
  <c r="D58" i="1"/>
  <c r="J101" i="1"/>
  <c r="I100" i="1"/>
  <c r="J100" i="1" s="1"/>
  <c r="B122" i="1"/>
  <c r="V122" i="1"/>
  <c r="D123" i="1"/>
  <c r="P143" i="1"/>
  <c r="D193" i="1"/>
  <c r="D199" i="1"/>
  <c r="D201" i="1"/>
  <c r="D211" i="1"/>
  <c r="D213" i="1"/>
  <c r="D224" i="1"/>
  <c r="D226" i="1"/>
  <c r="H231" i="1"/>
  <c r="T231" i="1"/>
  <c r="P252" i="1"/>
  <c r="AB252" i="1"/>
  <c r="G256" i="1"/>
  <c r="S286" i="1"/>
  <c r="D315" i="1"/>
  <c r="G350" i="1"/>
  <c r="G359" i="1"/>
  <c r="P359" i="1"/>
  <c r="D371" i="1"/>
  <c r="B376" i="1"/>
  <c r="P383" i="1"/>
  <c r="Y383" i="1"/>
  <c r="Y386" i="1"/>
  <c r="Y392" i="1"/>
  <c r="D418" i="1"/>
  <c r="D420" i="1"/>
  <c r="S421" i="1"/>
  <c r="D428" i="1"/>
  <c r="D46" i="1"/>
  <c r="G67" i="1"/>
  <c r="S124" i="1"/>
  <c r="M134" i="1"/>
  <c r="D161" i="1"/>
  <c r="D165" i="1"/>
  <c r="S187" i="1"/>
  <c r="P216" i="1"/>
  <c r="V216" i="1"/>
  <c r="D223" i="1"/>
  <c r="D235" i="1"/>
  <c r="J243" i="1"/>
  <c r="D247" i="1"/>
  <c r="F251" i="1"/>
  <c r="D254" i="1"/>
  <c r="D261" i="1"/>
  <c r="D263" i="1"/>
  <c r="D269" i="1"/>
  <c r="P289" i="1"/>
  <c r="D295" i="1"/>
  <c r="Y301" i="1"/>
  <c r="D303" i="1"/>
  <c r="D336" i="1"/>
  <c r="P350" i="1"/>
  <c r="AB350" i="1"/>
  <c r="J374" i="1"/>
  <c r="AB374" i="1"/>
  <c r="D382" i="1"/>
  <c r="G390" i="1"/>
  <c r="C399" i="1"/>
  <c r="S407" i="1"/>
  <c r="J415" i="1"/>
  <c r="D44" i="1"/>
  <c r="D50" i="1"/>
  <c r="D51" i="1"/>
  <c r="V9" i="1"/>
  <c r="D15" i="1"/>
  <c r="D38" i="1"/>
  <c r="X66" i="1"/>
  <c r="Y66" i="1" s="1"/>
  <c r="D83" i="1"/>
  <c r="V108" i="1"/>
  <c r="S116" i="1"/>
  <c r="D132" i="1"/>
  <c r="M143" i="1"/>
  <c r="Y146" i="1"/>
  <c r="D163" i="1"/>
  <c r="D181" i="1"/>
  <c r="D183" i="1"/>
  <c r="P187" i="1"/>
  <c r="D203" i="1"/>
  <c r="D215" i="1"/>
  <c r="M216" i="1"/>
  <c r="D227" i="1"/>
  <c r="D229" i="1"/>
  <c r="D233" i="1"/>
  <c r="V236" i="1"/>
  <c r="AB238" i="1"/>
  <c r="H251" i="1"/>
  <c r="Y252" i="1"/>
  <c r="P256" i="1"/>
  <c r="D281" i="1"/>
  <c r="D284" i="1"/>
  <c r="G293" i="1"/>
  <c r="D313" i="1"/>
  <c r="D329" i="1"/>
  <c r="D343" i="1"/>
  <c r="P376" i="1"/>
  <c r="Y376" i="1"/>
  <c r="M383" i="1"/>
  <c r="AB383" i="1"/>
  <c r="J386" i="1"/>
  <c r="Y399" i="1"/>
  <c r="R406" i="1"/>
  <c r="E415" i="1"/>
  <c r="J416" i="1"/>
  <c r="AB416" i="1"/>
  <c r="J421" i="1"/>
  <c r="AB421" i="1"/>
  <c r="D422" i="1"/>
  <c r="AB423" i="1"/>
  <c r="P424" i="1"/>
  <c r="O100" i="1"/>
  <c r="P100" i="1" s="1"/>
  <c r="P101" i="1"/>
  <c r="T189" i="1"/>
  <c r="T145" i="1" s="1"/>
  <c r="V145" i="1" s="1"/>
  <c r="V207" i="1"/>
  <c r="B207" i="1"/>
  <c r="W415" i="1"/>
  <c r="W405" i="1" s="1"/>
  <c r="Y405" i="1" s="1"/>
  <c r="Y421" i="1"/>
  <c r="J9" i="1"/>
  <c r="M11" i="1"/>
  <c r="D11" i="1" s="1"/>
  <c r="D13" i="1"/>
  <c r="D19" i="1"/>
  <c r="D28" i="1"/>
  <c r="M40" i="1"/>
  <c r="D40" i="1" s="1"/>
  <c r="D45" i="1"/>
  <c r="L54" i="1"/>
  <c r="M54" i="1" s="1"/>
  <c r="M55" i="1"/>
  <c r="D77" i="1"/>
  <c r="D93" i="1"/>
  <c r="C110" i="1"/>
  <c r="L109" i="1"/>
  <c r="M109" i="1" s="1"/>
  <c r="D130" i="1"/>
  <c r="P134" i="1"/>
  <c r="AB134" i="1"/>
  <c r="D173" i="1"/>
  <c r="B190" i="1"/>
  <c r="S190" i="1"/>
  <c r="D190" i="1" s="1"/>
  <c r="Y55" i="1"/>
  <c r="X54" i="1"/>
  <c r="Y54" i="1" s="1"/>
  <c r="V134" i="1"/>
  <c r="L293" i="1"/>
  <c r="J10" i="1"/>
  <c r="D12" i="1"/>
  <c r="D17" i="1"/>
  <c r="D23" i="1"/>
  <c r="D25" i="1"/>
  <c r="D29" i="1"/>
  <c r="D34" i="1"/>
  <c r="D36" i="1"/>
  <c r="M97" i="1"/>
  <c r="K80" i="1"/>
  <c r="K79" i="1" s="1"/>
  <c r="Z80" i="1"/>
  <c r="Z79" i="1" s="1"/>
  <c r="AB97" i="1"/>
  <c r="D127" i="1"/>
  <c r="C246" i="1"/>
  <c r="R243" i="1"/>
  <c r="S246" i="1"/>
  <c r="D246" i="1" s="1"/>
  <c r="B40" i="1"/>
  <c r="B105" i="1"/>
  <c r="Z101" i="1"/>
  <c r="Z100" i="1" s="1"/>
  <c r="B100" i="1" s="1"/>
  <c r="B275" i="1"/>
  <c r="Q256" i="1"/>
  <c r="S256" i="1" s="1"/>
  <c r="K10" i="1"/>
  <c r="K9" i="1" s="1"/>
  <c r="B9" i="1" s="1"/>
  <c r="D16" i="1"/>
  <c r="D22" i="1"/>
  <c r="D33" i="1"/>
  <c r="D35" i="1"/>
  <c r="D99" i="1"/>
  <c r="D119" i="1"/>
  <c r="S138" i="1"/>
  <c r="Z143" i="1"/>
  <c r="AB143" i="1" s="1"/>
  <c r="AB144" i="1"/>
  <c r="D144" i="1" s="1"/>
  <c r="G189" i="1"/>
  <c r="AB243" i="1"/>
  <c r="Z231" i="1"/>
  <c r="D248" i="1"/>
  <c r="K256" i="1"/>
  <c r="K251" i="1" s="1"/>
  <c r="M258" i="1"/>
  <c r="D258" i="1" s="1"/>
  <c r="K42" i="1"/>
  <c r="K41" i="1" s="1"/>
  <c r="D75" i="1"/>
  <c r="D85" i="1"/>
  <c r="D87" i="1"/>
  <c r="D95" i="1"/>
  <c r="D118" i="1"/>
  <c r="M122" i="1"/>
  <c r="M124" i="1"/>
  <c r="D128" i="1"/>
  <c r="D136" i="1"/>
  <c r="M138" i="1"/>
  <c r="P146" i="1"/>
  <c r="AB146" i="1"/>
  <c r="D148" i="1"/>
  <c r="D151" i="1"/>
  <c r="D162" i="1"/>
  <c r="D164" i="1"/>
  <c r="D167" i="1"/>
  <c r="D178" i="1"/>
  <c r="D180" i="1"/>
  <c r="D185" i="1"/>
  <c r="V187" i="1"/>
  <c r="D200" i="1"/>
  <c r="D202" i="1"/>
  <c r="D205" i="1"/>
  <c r="D212" i="1"/>
  <c r="D214" i="1"/>
  <c r="S216" i="1"/>
  <c r="AB216" i="1"/>
  <c r="D217" i="1"/>
  <c r="D228" i="1"/>
  <c r="D230" i="1"/>
  <c r="S232" i="1"/>
  <c r="Y232" i="1"/>
  <c r="J238" i="1"/>
  <c r="Q238" i="1"/>
  <c r="Q243" i="1"/>
  <c r="B243" i="1" s="1"/>
  <c r="D262" i="1"/>
  <c r="P293" i="1"/>
  <c r="J327" i="1"/>
  <c r="B327" i="1"/>
  <c r="B337" i="1"/>
  <c r="M337" i="1"/>
  <c r="D337" i="1" s="1"/>
  <c r="H349" i="1"/>
  <c r="D391" i="1"/>
  <c r="B48" i="1"/>
  <c r="D60" i="1"/>
  <c r="D62" i="1"/>
  <c r="D68" i="1"/>
  <c r="D72" i="1"/>
  <c r="D74" i="1"/>
  <c r="D84" i="1"/>
  <c r="D86" i="1"/>
  <c r="B91" i="1"/>
  <c r="D103" i="1"/>
  <c r="D107" i="1"/>
  <c r="K116" i="1"/>
  <c r="J122" i="1"/>
  <c r="S122" i="1"/>
  <c r="B124" i="1"/>
  <c r="Y124" i="1"/>
  <c r="D126" i="1"/>
  <c r="D150" i="1"/>
  <c r="D155" i="1"/>
  <c r="D166" i="1"/>
  <c r="D171" i="1"/>
  <c r="D182" i="1"/>
  <c r="D184" i="1"/>
  <c r="D195" i="1"/>
  <c r="D196" i="1"/>
  <c r="D204" i="1"/>
  <c r="D206" i="1"/>
  <c r="D221" i="1"/>
  <c r="D239" i="1"/>
  <c r="D253" i="1"/>
  <c r="D259" i="1"/>
  <c r="D265" i="1"/>
  <c r="D267" i="1"/>
  <c r="C280" i="1"/>
  <c r="D300" i="1"/>
  <c r="P309" i="1"/>
  <c r="C314" i="1"/>
  <c r="AB314" i="1"/>
  <c r="K359" i="1"/>
  <c r="B359" i="1" s="1"/>
  <c r="B369" i="1"/>
  <c r="D378" i="1"/>
  <c r="P393" i="1"/>
  <c r="D393" i="1" s="1"/>
  <c r="B393" i="1"/>
  <c r="P402" i="1"/>
  <c r="D402" i="1" s="1"/>
  <c r="B402" i="1"/>
  <c r="D56" i="1"/>
  <c r="D59" i="1"/>
  <c r="D61" i="1"/>
  <c r="F66" i="1"/>
  <c r="D111" i="1"/>
  <c r="D117" i="1"/>
  <c r="D120" i="1"/>
  <c r="J134" i="1"/>
  <c r="Y134" i="1"/>
  <c r="V138" i="1"/>
  <c r="AB138" i="1"/>
  <c r="M147" i="1"/>
  <c r="S147" i="1"/>
  <c r="D154" i="1"/>
  <c r="D159" i="1"/>
  <c r="D170" i="1"/>
  <c r="D175" i="1"/>
  <c r="G187" i="1"/>
  <c r="M187" i="1"/>
  <c r="J189" i="1"/>
  <c r="D194" i="1"/>
  <c r="D209" i="1"/>
  <c r="D220" i="1"/>
  <c r="D225" i="1"/>
  <c r="U231" i="1"/>
  <c r="B232" i="1"/>
  <c r="J232" i="1"/>
  <c r="Y236" i="1"/>
  <c r="D237" i="1"/>
  <c r="D242" i="1"/>
  <c r="Y243" i="1"/>
  <c r="O251" i="1"/>
  <c r="G252" i="1"/>
  <c r="D255" i="1"/>
  <c r="AB322" i="1"/>
  <c r="D322" i="1" s="1"/>
  <c r="C322" i="1"/>
  <c r="AB324" i="1"/>
  <c r="D324" i="1" s="1"/>
  <c r="B324" i="1"/>
  <c r="U383" i="1"/>
  <c r="U349" i="1" s="1"/>
  <c r="C384" i="1"/>
  <c r="AB407" i="1"/>
  <c r="F426" i="1"/>
  <c r="G427" i="1"/>
  <c r="S427" i="1"/>
  <c r="AB236" i="1"/>
  <c r="D241" i="1"/>
  <c r="D245" i="1"/>
  <c r="D264" i="1"/>
  <c r="D266" i="1"/>
  <c r="J276" i="1"/>
  <c r="V276" i="1"/>
  <c r="D282" i="1"/>
  <c r="P286" i="1"/>
  <c r="V286" i="1"/>
  <c r="S289" i="1"/>
  <c r="Y289" i="1"/>
  <c r="P297" i="1"/>
  <c r="AB301" i="1"/>
  <c r="D302" i="1"/>
  <c r="D312" i="1"/>
  <c r="D328" i="1"/>
  <c r="D331" i="1"/>
  <c r="D335" i="1"/>
  <c r="D345" i="1"/>
  <c r="D347" i="1"/>
  <c r="V350" i="1"/>
  <c r="Y359" i="1"/>
  <c r="D366" i="1"/>
  <c r="D368" i="1"/>
  <c r="M376" i="1"/>
  <c r="S376" i="1"/>
  <c r="D385" i="1"/>
  <c r="AB386" i="1"/>
  <c r="J390" i="1"/>
  <c r="V392" i="1"/>
  <c r="D395" i="1"/>
  <c r="D398" i="1"/>
  <c r="J399" i="1"/>
  <c r="V399" i="1"/>
  <c r="AB399" i="1"/>
  <c r="B403" i="1"/>
  <c r="D419" i="1"/>
  <c r="S424" i="1"/>
  <c r="D273" i="1"/>
  <c r="G280" i="1"/>
  <c r="AB286" i="1"/>
  <c r="D287" i="1"/>
  <c r="D291" i="1"/>
  <c r="B297" i="1"/>
  <c r="D305" i="1"/>
  <c r="D308" i="1"/>
  <c r="D311" i="1"/>
  <c r="AB316" i="1"/>
  <c r="D316" i="1" s="1"/>
  <c r="AB319" i="1"/>
  <c r="D319" i="1" s="1"/>
  <c r="B325" i="1"/>
  <c r="D330" i="1"/>
  <c r="D332" i="1"/>
  <c r="D344" i="1"/>
  <c r="D348" i="1"/>
  <c r="D353" i="1"/>
  <c r="D365" i="1"/>
  <c r="D367" i="1"/>
  <c r="D375" i="1"/>
  <c r="D388" i="1"/>
  <c r="D397" i="1"/>
  <c r="D404" i="1"/>
  <c r="J411" i="1"/>
  <c r="D429" i="1"/>
  <c r="D272" i="1"/>
  <c r="D277" i="1"/>
  <c r="D290" i="1"/>
  <c r="D296" i="1"/>
  <c r="Y297" i="1"/>
  <c r="D299" i="1"/>
  <c r="D307" i="1"/>
  <c r="D323" i="1"/>
  <c r="D341" i="1"/>
  <c r="J350" i="1"/>
  <c r="D364" i="1"/>
  <c r="AB376" i="1"/>
  <c r="D377" i="1"/>
  <c r="D380" i="1"/>
  <c r="M386" i="1"/>
  <c r="S386" i="1"/>
  <c r="D401" i="1"/>
  <c r="D414" i="1"/>
  <c r="G421" i="1"/>
  <c r="V421" i="1"/>
  <c r="D425" i="1"/>
  <c r="S426" i="1"/>
  <c r="C427" i="1"/>
  <c r="P9" i="1"/>
  <c r="V42" i="1"/>
  <c r="U41" i="1"/>
  <c r="V41" i="1" s="1"/>
  <c r="M101" i="1"/>
  <c r="L100" i="1"/>
  <c r="M100" i="1" s="1"/>
  <c r="G9" i="1"/>
  <c r="M42" i="1"/>
  <c r="I79" i="1"/>
  <c r="J97" i="1"/>
  <c r="H80" i="1"/>
  <c r="H79" i="1" s="1"/>
  <c r="H8" i="1" s="1"/>
  <c r="G216" i="1"/>
  <c r="B216" i="1"/>
  <c r="C286" i="1"/>
  <c r="J286" i="1"/>
  <c r="G10" i="1"/>
  <c r="C31" i="1"/>
  <c r="M31" i="1"/>
  <c r="D31" i="1" s="1"/>
  <c r="E54" i="1"/>
  <c r="O66" i="1"/>
  <c r="M73" i="1"/>
  <c r="D73" i="1" s="1"/>
  <c r="C73" i="1"/>
  <c r="Y109" i="1"/>
  <c r="X108" i="1"/>
  <c r="Y108" i="1" s="1"/>
  <c r="AA109" i="1"/>
  <c r="AB110" i="1"/>
  <c r="P138" i="1"/>
  <c r="C143" i="1"/>
  <c r="P232" i="1"/>
  <c r="O231" i="1"/>
  <c r="C232" i="1"/>
  <c r="AB256" i="1"/>
  <c r="AA251" i="1"/>
  <c r="J293" i="1"/>
  <c r="B293" i="1"/>
  <c r="V293" i="1"/>
  <c r="M71" i="1"/>
  <c r="D71" i="1" s="1"/>
  <c r="B71" i="1"/>
  <c r="V80" i="1"/>
  <c r="U79" i="1"/>
  <c r="S109" i="1"/>
  <c r="R108" i="1"/>
  <c r="S108" i="1" s="1"/>
  <c r="G112" i="1"/>
  <c r="D112" i="1" s="1"/>
  <c r="C112" i="1"/>
  <c r="V146" i="1"/>
  <c r="P10" i="1"/>
  <c r="Y10" i="1"/>
  <c r="X9" i="1"/>
  <c r="D24" i="1"/>
  <c r="M90" i="1"/>
  <c r="L80" i="1"/>
  <c r="AA101" i="1"/>
  <c r="AB105" i="1"/>
  <c r="D105" i="1" s="1"/>
  <c r="C105" i="1"/>
  <c r="B110" i="1"/>
  <c r="E109" i="1"/>
  <c r="Y116" i="1"/>
  <c r="E26" i="1"/>
  <c r="P27" i="1"/>
  <c r="O26" i="1"/>
  <c r="P26" i="1" s="1"/>
  <c r="D37" i="1"/>
  <c r="E42" i="1"/>
  <c r="J42" i="1"/>
  <c r="I41" i="1"/>
  <c r="J41" i="1" s="1"/>
  <c r="D47" i="1"/>
  <c r="G48" i="1"/>
  <c r="M48" i="1"/>
  <c r="S53" i="1"/>
  <c r="D53" i="1" s="1"/>
  <c r="P55" i="1"/>
  <c r="O54" i="1"/>
  <c r="P54" i="1" s="1"/>
  <c r="V55" i="1"/>
  <c r="U54" i="1"/>
  <c r="V54" i="1" s="1"/>
  <c r="D63" i="1"/>
  <c r="E66" i="1"/>
  <c r="J67" i="1"/>
  <c r="I66" i="1"/>
  <c r="J66" i="1" s="1"/>
  <c r="Q67" i="1"/>
  <c r="V67" i="1"/>
  <c r="U66" i="1"/>
  <c r="V66" i="1" s="1"/>
  <c r="D76" i="1"/>
  <c r="Y79" i="1"/>
  <c r="E79" i="1"/>
  <c r="G90" i="1"/>
  <c r="C90" i="1"/>
  <c r="F80" i="1"/>
  <c r="V90" i="1"/>
  <c r="D92" i="1"/>
  <c r="D98" i="1"/>
  <c r="V102" i="1"/>
  <c r="D102" i="1" s="1"/>
  <c r="U101" i="1"/>
  <c r="D104" i="1"/>
  <c r="B106" i="1"/>
  <c r="P108" i="1"/>
  <c r="J109" i="1"/>
  <c r="P109" i="1"/>
  <c r="B111" i="1"/>
  <c r="P116" i="1"/>
  <c r="C116" i="1"/>
  <c r="D121" i="1"/>
  <c r="J124" i="1"/>
  <c r="D129" i="1"/>
  <c r="G134" i="1"/>
  <c r="C134" i="1"/>
  <c r="G138" i="1"/>
  <c r="C138" i="1"/>
  <c r="D139" i="1"/>
  <c r="D142" i="1"/>
  <c r="J143" i="1"/>
  <c r="S146" i="1"/>
  <c r="D152" i="1"/>
  <c r="D168" i="1"/>
  <c r="D186" i="1"/>
  <c r="M189" i="1"/>
  <c r="AB189" i="1"/>
  <c r="S198" i="1"/>
  <c r="D198" i="1" s="1"/>
  <c r="B198" i="1"/>
  <c r="D218" i="1"/>
  <c r="S252" i="1"/>
  <c r="B314" i="1"/>
  <c r="M314" i="1"/>
  <c r="K309" i="1"/>
  <c r="M309" i="1" s="1"/>
  <c r="U309" i="1"/>
  <c r="U288" i="1" s="1"/>
  <c r="V288" i="1" s="1"/>
  <c r="V326" i="1"/>
  <c r="D326" i="1" s="1"/>
  <c r="C326" i="1"/>
  <c r="G334" i="1"/>
  <c r="D334" i="1" s="1"/>
  <c r="E309" i="1"/>
  <c r="E288" i="1" s="1"/>
  <c r="B334" i="1"/>
  <c r="B338" i="1"/>
  <c r="M338" i="1"/>
  <c r="D338" i="1" s="1"/>
  <c r="N67" i="1"/>
  <c r="N66" i="1" s="1"/>
  <c r="N8" i="1" s="1"/>
  <c r="P78" i="1"/>
  <c r="D78" i="1" s="1"/>
  <c r="P80" i="1"/>
  <c r="O79" i="1"/>
  <c r="P79" i="1" s="1"/>
  <c r="C146" i="1"/>
  <c r="J146" i="1"/>
  <c r="S192" i="1"/>
  <c r="D192" i="1" s="1"/>
  <c r="Q189" i="1"/>
  <c r="Q145" i="1" s="1"/>
  <c r="B192" i="1"/>
  <c r="C10" i="1"/>
  <c r="C43" i="1"/>
  <c r="V43" i="1"/>
  <c r="D43" i="1" s="1"/>
  <c r="J55" i="1"/>
  <c r="I54" i="1"/>
  <c r="J54" i="1" s="1"/>
  <c r="R55" i="1"/>
  <c r="S64" i="1"/>
  <c r="D64" i="1" s="1"/>
  <c r="C64" i="1"/>
  <c r="AA79" i="1"/>
  <c r="G101" i="1"/>
  <c r="F100" i="1"/>
  <c r="L9" i="1"/>
  <c r="Y26" i="1"/>
  <c r="J27" i="1"/>
  <c r="I26" i="1"/>
  <c r="Y27" i="1"/>
  <c r="M30" i="1"/>
  <c r="C30" i="1"/>
  <c r="L27" i="1"/>
  <c r="V10" i="1"/>
  <c r="D20" i="1"/>
  <c r="V27" i="1"/>
  <c r="U26" i="1"/>
  <c r="AA26" i="1"/>
  <c r="Z27" i="1"/>
  <c r="Z26" i="1" s="1"/>
  <c r="AB30" i="1"/>
  <c r="D39" i="1"/>
  <c r="P42" i="1"/>
  <c r="O41" i="1"/>
  <c r="P41" i="1" s="1"/>
  <c r="AB42" i="1"/>
  <c r="AA41" i="1"/>
  <c r="AB41" i="1" s="1"/>
  <c r="D49" i="1"/>
  <c r="S52" i="1"/>
  <c r="D52" i="1" s="1"/>
  <c r="C52" i="1"/>
  <c r="R42" i="1"/>
  <c r="G55" i="1"/>
  <c r="AA54" i="1"/>
  <c r="D57" i="1"/>
  <c r="D65" i="1"/>
  <c r="K67" i="1"/>
  <c r="K66" i="1" s="1"/>
  <c r="AB67" i="1"/>
  <c r="AA66" i="1"/>
  <c r="AB66" i="1" s="1"/>
  <c r="L67" i="1"/>
  <c r="S79" i="1"/>
  <c r="S80" i="1"/>
  <c r="Y80" i="1"/>
  <c r="D82" i="1"/>
  <c r="B88" i="1"/>
  <c r="M88" i="1"/>
  <c r="D88" i="1" s="1"/>
  <c r="D89" i="1"/>
  <c r="B90" i="1"/>
  <c r="D91" i="1"/>
  <c r="D94" i="1"/>
  <c r="G97" i="1"/>
  <c r="C97" i="1"/>
  <c r="S101" i="1"/>
  <c r="R100" i="1"/>
  <c r="S100" i="1" s="1"/>
  <c r="Y101" i="1"/>
  <c r="X100" i="1"/>
  <c r="Y100" i="1" s="1"/>
  <c r="C106" i="1"/>
  <c r="M106" i="1"/>
  <c r="D106" i="1" s="1"/>
  <c r="J108" i="1"/>
  <c r="F109" i="1"/>
  <c r="L108" i="1"/>
  <c r="M108" i="1" s="1"/>
  <c r="V109" i="1"/>
  <c r="G110" i="1"/>
  <c r="M110" i="1"/>
  <c r="V116" i="1"/>
  <c r="G124" i="1"/>
  <c r="C124" i="1"/>
  <c r="AB124" i="1"/>
  <c r="D131" i="1"/>
  <c r="B134" i="1"/>
  <c r="B138" i="1"/>
  <c r="D234" i="1"/>
  <c r="C236" i="1"/>
  <c r="G236" i="1"/>
  <c r="F231" i="1"/>
  <c r="R238" i="1"/>
  <c r="C240" i="1"/>
  <c r="S240" i="1"/>
  <c r="D240" i="1" s="1"/>
  <c r="D113" i="1"/>
  <c r="J116" i="1"/>
  <c r="G122" i="1"/>
  <c r="C122" i="1"/>
  <c r="S134" i="1"/>
  <c r="D135" i="1"/>
  <c r="B144" i="1"/>
  <c r="D156" i="1"/>
  <c r="D172" i="1"/>
  <c r="S191" i="1"/>
  <c r="D191" i="1" s="1"/>
  <c r="C191" i="1"/>
  <c r="C216" i="1"/>
  <c r="J216" i="1"/>
  <c r="D222" i="1"/>
  <c r="M232" i="1"/>
  <c r="K231" i="1"/>
  <c r="AA231" i="1"/>
  <c r="B236" i="1"/>
  <c r="L231" i="1"/>
  <c r="M238" i="1"/>
  <c r="V252" i="1"/>
  <c r="U251" i="1"/>
  <c r="S275" i="1"/>
  <c r="D275" i="1" s="1"/>
  <c r="C275" i="1"/>
  <c r="AB325" i="1"/>
  <c r="AA309" i="1"/>
  <c r="AA288" i="1" s="1"/>
  <c r="AB288" i="1" s="1"/>
  <c r="C325" i="1"/>
  <c r="D133" i="1"/>
  <c r="Y138" i="1"/>
  <c r="D141" i="1"/>
  <c r="V143" i="1"/>
  <c r="G146" i="1"/>
  <c r="J187" i="1"/>
  <c r="P189" i="1"/>
  <c r="S197" i="1"/>
  <c r="D197" i="1" s="1"/>
  <c r="C197" i="1"/>
  <c r="Y256" i="1"/>
  <c r="W251" i="1"/>
  <c r="R251" i="1"/>
  <c r="AB279" i="1"/>
  <c r="B279" i="1"/>
  <c r="Z276" i="1"/>
  <c r="Z251" i="1" s="1"/>
  <c r="C298" i="1"/>
  <c r="M298" i="1"/>
  <c r="D298" i="1" s="1"/>
  <c r="L297" i="1"/>
  <c r="B304" i="1"/>
  <c r="K301" i="1"/>
  <c r="M301" i="1" s="1"/>
  <c r="M304" i="1"/>
  <c r="D304" i="1" s="1"/>
  <c r="C183" i="1"/>
  <c r="B188" i="1"/>
  <c r="X189" i="1"/>
  <c r="W231" i="1"/>
  <c r="P236" i="1"/>
  <c r="B241" i="1"/>
  <c r="N238" i="1"/>
  <c r="N231" i="1" s="1"/>
  <c r="G243" i="1"/>
  <c r="B252" i="1"/>
  <c r="E251" i="1"/>
  <c r="J252" i="1"/>
  <c r="I251" i="1"/>
  <c r="J256" i="1"/>
  <c r="D268" i="1"/>
  <c r="S274" i="1"/>
  <c r="D274" i="1" s="1"/>
  <c r="S285" i="1"/>
  <c r="D285" i="1" s="1"/>
  <c r="Q280" i="1"/>
  <c r="S280" i="1" s="1"/>
  <c r="B285" i="1"/>
  <c r="G286" i="1"/>
  <c r="B286" i="1"/>
  <c r="D292" i="1"/>
  <c r="Z309" i="1"/>
  <c r="C317" i="1"/>
  <c r="AB317" i="1"/>
  <c r="D317" i="1" s="1"/>
  <c r="C320" i="1"/>
  <c r="AB320" i="1"/>
  <c r="D320" i="1" s="1"/>
  <c r="F309" i="1"/>
  <c r="G327" i="1"/>
  <c r="C327" i="1"/>
  <c r="Y309" i="1"/>
  <c r="D339" i="1"/>
  <c r="M390" i="1"/>
  <c r="AB390" i="1"/>
  <c r="C390" i="1"/>
  <c r="G392" i="1"/>
  <c r="T410" i="1"/>
  <c r="T405" i="1" s="1"/>
  <c r="V411" i="1"/>
  <c r="B411" i="1"/>
  <c r="J424" i="1"/>
  <c r="B424" i="1"/>
  <c r="H423" i="1"/>
  <c r="J423" i="1" s="1"/>
  <c r="Y424" i="1"/>
  <c r="X423" i="1"/>
  <c r="Y423" i="1" s="1"/>
  <c r="Y427" i="1"/>
  <c r="W426" i="1"/>
  <c r="Y426" i="1" s="1"/>
  <c r="D250" i="1"/>
  <c r="D260" i="1"/>
  <c r="D270" i="1"/>
  <c r="D278" i="1"/>
  <c r="C279" i="1"/>
  <c r="L276" i="1"/>
  <c r="M279" i="1"/>
  <c r="C301" i="1"/>
  <c r="J301" i="1"/>
  <c r="AA349" i="1"/>
  <c r="AB359" i="1"/>
  <c r="Y374" i="1"/>
  <c r="X349" i="1"/>
  <c r="G376" i="1"/>
  <c r="C376" i="1"/>
  <c r="F349" i="1"/>
  <c r="M406" i="1"/>
  <c r="Y416" i="1"/>
  <c r="X415" i="1"/>
  <c r="P421" i="1"/>
  <c r="O415" i="1"/>
  <c r="P415" i="1" s="1"/>
  <c r="C421" i="1"/>
  <c r="R189" i="1"/>
  <c r="R145" i="1" s="1"/>
  <c r="S145" i="1" s="1"/>
  <c r="C207" i="1"/>
  <c r="E231" i="1"/>
  <c r="I231" i="1"/>
  <c r="AB232" i="1"/>
  <c r="V238" i="1"/>
  <c r="C252" i="1"/>
  <c r="C256" i="1"/>
  <c r="V256" i="1"/>
  <c r="J289" i="1"/>
  <c r="B289" i="1"/>
  <c r="Y293" i="1"/>
  <c r="G301" i="1"/>
  <c r="S301" i="1"/>
  <c r="AB321" i="1"/>
  <c r="D321" i="1" s="1"/>
  <c r="B321" i="1"/>
  <c r="V374" i="1"/>
  <c r="B374" i="1"/>
  <c r="H309" i="1"/>
  <c r="D346" i="1"/>
  <c r="B347" i="1"/>
  <c r="N349" i="1"/>
  <c r="P349" i="1" s="1"/>
  <c r="B350" i="1"/>
  <c r="D355" i="1"/>
  <c r="M369" i="1"/>
  <c r="D369" i="1" s="1"/>
  <c r="C369" i="1"/>
  <c r="L359" i="1"/>
  <c r="D370" i="1"/>
  <c r="G374" i="1"/>
  <c r="C374" i="1"/>
  <c r="B386" i="1"/>
  <c r="Y390" i="1"/>
  <c r="Y407" i="1"/>
  <c r="X406" i="1"/>
  <c r="X405" i="1" s="1"/>
  <c r="T415" i="1"/>
  <c r="V415" i="1" s="1"/>
  <c r="V416" i="1"/>
  <c r="B416" i="1"/>
  <c r="M421" i="1"/>
  <c r="K415" i="1"/>
  <c r="K405" i="1" s="1"/>
  <c r="D342" i="1"/>
  <c r="S352" i="1"/>
  <c r="D352" i="1" s="1"/>
  <c r="C352" i="1"/>
  <c r="R350" i="1"/>
  <c r="D357" i="1"/>
  <c r="E349" i="1"/>
  <c r="J359" i="1"/>
  <c r="I349" i="1"/>
  <c r="D361" i="1"/>
  <c r="D372" i="1"/>
  <c r="J383" i="1"/>
  <c r="D387" i="1"/>
  <c r="D403" i="1"/>
  <c r="O406" i="1"/>
  <c r="O405" i="1" s="1"/>
  <c r="P405" i="1" s="1"/>
  <c r="P407" i="1"/>
  <c r="M407" i="1"/>
  <c r="X276" i="1"/>
  <c r="Y276" i="1" s="1"/>
  <c r="C289" i="1"/>
  <c r="C318" i="1"/>
  <c r="S354" i="1"/>
  <c r="D354" i="1" s="1"/>
  <c r="C354" i="1"/>
  <c r="C358" i="1"/>
  <c r="L350" i="1"/>
  <c r="M358" i="1"/>
  <c r="D358" i="1" s="1"/>
  <c r="Q349" i="1"/>
  <c r="V359" i="1"/>
  <c r="G383" i="1"/>
  <c r="T383" i="1"/>
  <c r="T349" i="1" s="1"/>
  <c r="V384" i="1"/>
  <c r="D384" i="1" s="1"/>
  <c r="G386" i="1"/>
  <c r="C386" i="1"/>
  <c r="B390" i="1"/>
  <c r="P390" i="1"/>
  <c r="C392" i="1"/>
  <c r="J392" i="1"/>
  <c r="C407" i="1"/>
  <c r="Y411" i="1"/>
  <c r="X410" i="1"/>
  <c r="Y410" i="1" s="1"/>
  <c r="N392" i="1"/>
  <c r="B392" i="1" s="1"/>
  <c r="G411" i="1"/>
  <c r="C411" i="1"/>
  <c r="F410" i="1"/>
  <c r="F405" i="1" s="1"/>
  <c r="P411" i="1"/>
  <c r="AA415" i="1"/>
  <c r="G416" i="1"/>
  <c r="C416" i="1"/>
  <c r="F415" i="1"/>
  <c r="P416" i="1"/>
  <c r="V424" i="1"/>
  <c r="T423" i="1"/>
  <c r="V423" i="1" s="1"/>
  <c r="V407" i="1"/>
  <c r="U406" i="1"/>
  <c r="U405" i="1" s="1"/>
  <c r="D409" i="1"/>
  <c r="M411" i="1"/>
  <c r="L410" i="1"/>
  <c r="M410" i="1" s="1"/>
  <c r="D412" i="1"/>
  <c r="M416" i="1"/>
  <c r="L415" i="1"/>
  <c r="D417" i="1"/>
  <c r="B427" i="1"/>
  <c r="P427" i="1"/>
  <c r="O426" i="1"/>
  <c r="P426" i="1" s="1"/>
  <c r="N399" i="1"/>
  <c r="B399" i="1" s="1"/>
  <c r="B407" i="1"/>
  <c r="E406" i="1"/>
  <c r="E405" i="1" s="1"/>
  <c r="J407" i="1"/>
  <c r="I406" i="1"/>
  <c r="I405" i="1" s="1"/>
  <c r="S411" i="1"/>
  <c r="R410" i="1"/>
  <c r="S416" i="1"/>
  <c r="R415" i="1"/>
  <c r="S415" i="1" s="1"/>
  <c r="B421" i="1"/>
  <c r="P423" i="1"/>
  <c r="M424" i="1"/>
  <c r="L423" i="1"/>
  <c r="M423" i="1" s="1"/>
  <c r="M427" i="1"/>
  <c r="K426" i="1"/>
  <c r="M426" i="1" s="1"/>
  <c r="AB427" i="1"/>
  <c r="AA426" i="1"/>
  <c r="AB426" i="1" s="1"/>
  <c r="F423" i="1"/>
  <c r="R423" i="1"/>
  <c r="S423" i="1" s="1"/>
  <c r="C424" i="1"/>
  <c r="E426" i="1"/>
  <c r="I426" i="1"/>
  <c r="J426" i="1" s="1"/>
  <c r="U426" i="1"/>
  <c r="V426" i="1" s="1"/>
  <c r="N389" i="1" l="1"/>
  <c r="P389" i="1" s="1"/>
  <c r="H405" i="1"/>
  <c r="J405" i="1" s="1"/>
  <c r="M293" i="1"/>
  <c r="L288" i="1"/>
  <c r="B146" i="1"/>
  <c r="K145" i="1"/>
  <c r="M145" i="1" s="1"/>
  <c r="X145" i="1"/>
  <c r="Y145" i="1" s="1"/>
  <c r="AB349" i="1"/>
  <c r="D325" i="1"/>
  <c r="M288" i="1"/>
  <c r="B187" i="1"/>
  <c r="L405" i="1"/>
  <c r="M405" i="1" s="1"/>
  <c r="V405" i="1"/>
  <c r="AB415" i="1"/>
  <c r="AA405" i="1"/>
  <c r="AB405" i="1" s="1"/>
  <c r="B116" i="1"/>
  <c r="K115" i="1"/>
  <c r="M115" i="1" s="1"/>
  <c r="S406" i="1"/>
  <c r="R405" i="1"/>
  <c r="S405" i="1" s="1"/>
  <c r="Z137" i="1"/>
  <c r="AB137" i="1" s="1"/>
  <c r="Z145" i="1"/>
  <c r="AB145" i="1" s="1"/>
  <c r="Y187" i="1"/>
  <c r="D187" i="1" s="1"/>
  <c r="Y415" i="1"/>
  <c r="AB54" i="1"/>
  <c r="D207" i="1"/>
  <c r="M146" i="1"/>
  <c r="D146" i="1" s="1"/>
  <c r="Y349" i="1"/>
  <c r="AB55" i="1"/>
  <c r="D407" i="1"/>
  <c r="B55" i="1"/>
  <c r="C101" i="1"/>
  <c r="P251" i="1"/>
  <c r="V231" i="1"/>
  <c r="D30" i="1"/>
  <c r="B143" i="1"/>
  <c r="V79" i="1"/>
  <c r="B54" i="1"/>
  <c r="B415" i="1"/>
  <c r="J231" i="1"/>
  <c r="D424" i="1"/>
  <c r="D314" i="1"/>
  <c r="B27" i="1"/>
  <c r="M415" i="1"/>
  <c r="C293" i="1"/>
  <c r="V251" i="1"/>
  <c r="AB27" i="1"/>
  <c r="AB79" i="1"/>
  <c r="D301" i="1"/>
  <c r="D289" i="1"/>
  <c r="Y231" i="1"/>
  <c r="AB80" i="1"/>
  <c r="AB231" i="1"/>
  <c r="B137" i="1"/>
  <c r="S243" i="1"/>
  <c r="D243" i="1" s="1"/>
  <c r="C383" i="1"/>
  <c r="V189" i="1"/>
  <c r="J79" i="1"/>
  <c r="Q231" i="1"/>
  <c r="B231" i="1" s="1"/>
  <c r="J349" i="1"/>
  <c r="D236" i="1"/>
  <c r="P392" i="1"/>
  <c r="D392" i="1" s="1"/>
  <c r="D390" i="1"/>
  <c r="D386" i="1"/>
  <c r="D376" i="1"/>
  <c r="D327" i="1"/>
  <c r="D280" i="1"/>
  <c r="B276" i="1"/>
  <c r="AB26" i="1"/>
  <c r="J80" i="1"/>
  <c r="G426" i="1"/>
  <c r="D426" i="1" s="1"/>
  <c r="D147" i="1"/>
  <c r="K349" i="1"/>
  <c r="B256" i="1"/>
  <c r="M231" i="1"/>
  <c r="D232" i="1"/>
  <c r="D124" i="1"/>
  <c r="B101" i="1"/>
  <c r="B79" i="1"/>
  <c r="M116" i="1"/>
  <c r="D116" i="1" s="1"/>
  <c r="B423" i="1"/>
  <c r="P399" i="1"/>
  <c r="D399" i="1" s="1"/>
  <c r="V410" i="1"/>
  <c r="D416" i="1"/>
  <c r="D421" i="1"/>
  <c r="X251" i="1"/>
  <c r="Y251" i="1" s="1"/>
  <c r="D293" i="1"/>
  <c r="B238" i="1"/>
  <c r="C243" i="1"/>
  <c r="D122" i="1"/>
  <c r="D110" i="1"/>
  <c r="Z8" i="1"/>
  <c r="M10" i="1"/>
  <c r="Q251" i="1"/>
  <c r="D143" i="1"/>
  <c r="B80" i="1"/>
  <c r="P66" i="1"/>
  <c r="M256" i="1"/>
  <c r="D256" i="1" s="1"/>
  <c r="C406" i="1"/>
  <c r="D427" i="1"/>
  <c r="B410" i="1"/>
  <c r="D374" i="1"/>
  <c r="B301" i="1"/>
  <c r="D286" i="1"/>
  <c r="B189" i="1"/>
  <c r="T114" i="1"/>
  <c r="T7" i="1" s="1"/>
  <c r="AB251" i="1"/>
  <c r="K8" i="1"/>
  <c r="B10" i="1"/>
  <c r="H114" i="1"/>
  <c r="H7" i="1" s="1"/>
  <c r="S350" i="1"/>
  <c r="R349" i="1"/>
  <c r="S349" i="1" s="1"/>
  <c r="B145" i="1"/>
  <c r="G145" i="1"/>
  <c r="S238" i="1"/>
  <c r="R231" i="1"/>
  <c r="C238" i="1"/>
  <c r="C115" i="1"/>
  <c r="F114" i="1"/>
  <c r="G115" i="1"/>
  <c r="G109" i="1"/>
  <c r="C109" i="1"/>
  <c r="F108" i="1"/>
  <c r="M67" i="1"/>
  <c r="C67" i="1"/>
  <c r="L66" i="1"/>
  <c r="V26" i="1"/>
  <c r="S55" i="1"/>
  <c r="D55" i="1" s="1"/>
  <c r="R54" i="1"/>
  <c r="C55" i="1"/>
  <c r="V101" i="1"/>
  <c r="U100" i="1"/>
  <c r="V100" i="1" s="1"/>
  <c r="G406" i="1"/>
  <c r="B406" i="1"/>
  <c r="B349" i="1"/>
  <c r="Y406" i="1"/>
  <c r="B280" i="1"/>
  <c r="S189" i="1"/>
  <c r="C189" i="1"/>
  <c r="G349" i="1"/>
  <c r="D279" i="1"/>
  <c r="C309" i="1"/>
  <c r="G309" i="1"/>
  <c r="J309" i="1"/>
  <c r="J251" i="1"/>
  <c r="M297" i="1"/>
  <c r="D297" i="1" s="1"/>
  <c r="C297" i="1"/>
  <c r="I114" i="1"/>
  <c r="P238" i="1"/>
  <c r="D97" i="1"/>
  <c r="M9" i="1"/>
  <c r="G66" i="1"/>
  <c r="D138" i="1"/>
  <c r="D134" i="1"/>
  <c r="D90" i="1"/>
  <c r="Q66" i="1"/>
  <c r="S67" i="1"/>
  <c r="B67" i="1"/>
  <c r="D48" i="1"/>
  <c r="B42" i="1"/>
  <c r="E41" i="1"/>
  <c r="G42" i="1"/>
  <c r="B26" i="1"/>
  <c r="B109" i="1"/>
  <c r="E108" i="1"/>
  <c r="B108" i="1" s="1"/>
  <c r="AA100" i="1"/>
  <c r="AB101" i="1"/>
  <c r="G26" i="1"/>
  <c r="M41" i="1"/>
  <c r="P67" i="1"/>
  <c r="G410" i="1"/>
  <c r="C410" i="1"/>
  <c r="M350" i="1"/>
  <c r="C350" i="1"/>
  <c r="V406" i="1"/>
  <c r="G415" i="1"/>
  <c r="D415" i="1" s="1"/>
  <c r="C415" i="1"/>
  <c r="D411" i="1"/>
  <c r="B383" i="1"/>
  <c r="V383" i="1"/>
  <c r="D383" i="1" s="1"/>
  <c r="M276" i="1"/>
  <c r="L251" i="1"/>
  <c r="M251" i="1" s="1"/>
  <c r="C276" i="1"/>
  <c r="D252" i="1"/>
  <c r="G137" i="1"/>
  <c r="C137" i="1"/>
  <c r="C389" i="1"/>
  <c r="AB309" i="1"/>
  <c r="G231" i="1"/>
  <c r="C27" i="1"/>
  <c r="M27" i="1"/>
  <c r="L26" i="1"/>
  <c r="J26" i="1"/>
  <c r="I8" i="1"/>
  <c r="I7" i="1" s="1"/>
  <c r="M80" i="1"/>
  <c r="L79" i="1"/>
  <c r="M79" i="1" s="1"/>
  <c r="O114" i="1"/>
  <c r="AB109" i="1"/>
  <c r="AA108" i="1"/>
  <c r="AB108" i="1" s="1"/>
  <c r="D10" i="1"/>
  <c r="D216" i="1"/>
  <c r="O8" i="1"/>
  <c r="V349" i="1"/>
  <c r="L349" i="1"/>
  <c r="M359" i="1"/>
  <c r="D359" i="1" s="1"/>
  <c r="C359" i="1"/>
  <c r="C423" i="1"/>
  <c r="G423" i="1"/>
  <c r="D423" i="1" s="1"/>
  <c r="B426" i="1"/>
  <c r="C426" i="1"/>
  <c r="S410" i="1"/>
  <c r="J406" i="1"/>
  <c r="B389" i="1"/>
  <c r="P406" i="1"/>
  <c r="AB276" i="1"/>
  <c r="G251" i="1"/>
  <c r="Y189" i="1"/>
  <c r="G389" i="1"/>
  <c r="R41" i="1"/>
  <c r="S42" i="1"/>
  <c r="C42" i="1"/>
  <c r="G100" i="1"/>
  <c r="B309" i="1"/>
  <c r="B288" i="1"/>
  <c r="V309" i="1"/>
  <c r="G80" i="1"/>
  <c r="F79" i="1"/>
  <c r="C80" i="1"/>
  <c r="Y9" i="1"/>
  <c r="X8" i="1"/>
  <c r="P231" i="1"/>
  <c r="G54" i="1"/>
  <c r="W114" i="1"/>
  <c r="W7" i="1" s="1"/>
  <c r="C9" i="1"/>
  <c r="Z114" i="1" l="1"/>
  <c r="Q114" i="1"/>
  <c r="O7" i="1"/>
  <c r="J7" i="1"/>
  <c r="Z7" i="1"/>
  <c r="B115" i="1"/>
  <c r="D27" i="1"/>
  <c r="S231" i="1"/>
  <c r="D231" i="1" s="1"/>
  <c r="M349" i="1"/>
  <c r="D349" i="1" s="1"/>
  <c r="D101" i="1"/>
  <c r="B405" i="1"/>
  <c r="J114" i="1"/>
  <c r="D9" i="1"/>
  <c r="C145" i="1"/>
  <c r="B251" i="1"/>
  <c r="D350" i="1"/>
  <c r="D238" i="1"/>
  <c r="D137" i="1"/>
  <c r="D189" i="1"/>
  <c r="N114" i="1"/>
  <c r="N7" i="1" s="1"/>
  <c r="K114" i="1"/>
  <c r="K7" i="1" s="1"/>
  <c r="E114" i="1"/>
  <c r="G114" i="1" s="1"/>
  <c r="R114" i="1"/>
  <c r="S114" i="1" s="1"/>
  <c r="C231" i="1"/>
  <c r="E8" i="1"/>
  <c r="E7" i="1" s="1"/>
  <c r="D67" i="1"/>
  <c r="S251" i="1"/>
  <c r="D251" i="1" s="1"/>
  <c r="D410" i="1"/>
  <c r="D389" i="1"/>
  <c r="G79" i="1"/>
  <c r="D79" i="1" s="1"/>
  <c r="C79" i="1"/>
  <c r="M26" i="1"/>
  <c r="D26" i="1" s="1"/>
  <c r="C26" i="1"/>
  <c r="C288" i="1"/>
  <c r="X114" i="1"/>
  <c r="Y114" i="1" s="1"/>
  <c r="D80" i="1"/>
  <c r="C100" i="1"/>
  <c r="S41" i="1"/>
  <c r="R8" i="1"/>
  <c r="R7" i="1" s="1"/>
  <c r="S7" i="1" s="1"/>
  <c r="D276" i="1"/>
  <c r="G288" i="1"/>
  <c r="Q8" i="1"/>
  <c r="Q7" i="1" s="1"/>
  <c r="S66" i="1"/>
  <c r="C251" i="1"/>
  <c r="C349" i="1"/>
  <c r="D115" i="1"/>
  <c r="U114" i="1"/>
  <c r="V114" i="1" s="1"/>
  <c r="J8" i="1"/>
  <c r="AA114" i="1"/>
  <c r="AB100" i="1"/>
  <c r="D100" i="1" s="1"/>
  <c r="AA8" i="1"/>
  <c r="AA7" i="1" s="1"/>
  <c r="C41" i="1"/>
  <c r="L8" i="1"/>
  <c r="B66" i="1"/>
  <c r="U8" i="1"/>
  <c r="U7" i="1" s="1"/>
  <c r="V7" i="1" s="1"/>
  <c r="G108" i="1"/>
  <c r="D108" i="1" s="1"/>
  <c r="C108" i="1"/>
  <c r="F8" i="1"/>
  <c r="F7" i="1" s="1"/>
  <c r="P8" i="1"/>
  <c r="C405" i="1"/>
  <c r="G405" i="1"/>
  <c r="D42" i="1"/>
  <c r="D309" i="1"/>
  <c r="D406" i="1"/>
  <c r="S54" i="1"/>
  <c r="D54" i="1" s="1"/>
  <c r="C54" i="1"/>
  <c r="M66" i="1"/>
  <c r="C66" i="1"/>
  <c r="D145" i="1"/>
  <c r="Y8" i="1"/>
  <c r="B41" i="1"/>
  <c r="G41" i="1"/>
  <c r="D41" i="1" s="1"/>
  <c r="L114" i="1"/>
  <c r="D109" i="1"/>
  <c r="P114" i="1" l="1"/>
  <c r="P7" i="1"/>
  <c r="X7" i="1"/>
  <c r="Y7" i="1" s="1"/>
  <c r="AB7" i="1"/>
  <c r="L7" i="1"/>
  <c r="M7" i="1" s="1"/>
  <c r="AB114" i="1"/>
  <c r="D405" i="1"/>
  <c r="D288" i="1"/>
  <c r="M114" i="1"/>
  <c r="D114" i="1" s="1"/>
  <c r="B7" i="1"/>
  <c r="B114" i="1"/>
  <c r="D66" i="1"/>
  <c r="V8" i="1"/>
  <c r="M8" i="1"/>
  <c r="S8" i="1"/>
  <c r="G8" i="1"/>
  <c r="C8" i="1"/>
  <c r="B8" i="1"/>
  <c r="AB8" i="1"/>
  <c r="C114" i="1"/>
  <c r="G7" i="1" l="1"/>
  <c r="D7" i="1" s="1"/>
  <c r="C7" i="1"/>
  <c r="D8" i="1"/>
</calcChain>
</file>

<file path=xl/sharedStrings.xml><?xml version="1.0" encoding="utf-8"?>
<sst xmlns="http://schemas.openxmlformats.org/spreadsheetml/2006/main" count="484" uniqueCount="389">
  <si>
    <t>ИНВЕСТИЦИОННА ПРОГРАМА</t>
  </si>
  <si>
    <t>ПЛАН КЪМ 31.12.2023 Г.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</si>
  <si>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</si>
  <si>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</si>
  <si>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</si>
  <si>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</si>
  <si>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</si>
  <si>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</si>
  <si>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</si>
  <si>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</si>
  <si>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</si>
  <si>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</si>
  <si>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</si>
  <si>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</si>
  <si>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</si>
  <si>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ВСИЧКО РАЗХОДИ: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</si>
  <si>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</si>
  <si>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</si>
  <si>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</si>
  <si>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</si>
  <si>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</si>
  <si>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Емен</t>
  </si>
  <si>
    <t>Основен ремонт сгради общинска собственост на територията на кметство с. Велчево</t>
  </si>
  <si>
    <t>Основен ремонт сгради общинска собственост с. Вонеща вода</t>
  </si>
  <si>
    <t>Основен ремонт сгради общинска собственост на територията на кметство с. Габровци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</si>
  <si>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</si>
  <si>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</si>
  <si>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Къпиново</t>
  </si>
  <si>
    <t>Основен ремонт сгради общинска собственост на територията на кметство с. Миндя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</si>
  <si>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</si>
  <si>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Церова кория</t>
  </si>
  <si>
    <t>Основен ремонт сгради общинска собственост на територията на кметство с. Ялово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</si>
  <si>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</si>
  <si>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</si>
  <si>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</si>
  <si>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</si>
  <si>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кв.231</t>
  </si>
  <si>
    <t>Възстановяване на участъци от подпорна стена на ул. "Т. Търновски" /път към ВТУ/, гр. В. Търново</t>
  </si>
  <si>
    <t>Подпорна стена на ул."Алеко Константинов" №33</t>
  </si>
  <si>
    <t>Възстановяване и укрепване на съществуваща подпорна стена в кв. 563, ул. "Беляковско шосе" №8,  гр. Велико Търново</t>
  </si>
  <si>
    <t>Подпорна стена на ул."Бузлуджа" /при  Стара болница/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</si>
  <si>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</si>
  <si>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Сензор за ниво на вода на моста над р. "Янтра" в ЖК "Чолаковци"</t>
  </si>
  <si>
    <t>Основен ремонт видеонаблюдение 2023</t>
  </si>
  <si>
    <t>Възстановяване на улици в с. Ново село - водостоци, ПМС 92/17.04.2015 г.</t>
  </si>
  <si>
    <t>Трайно възстановяване на каменния мост над река Белица в гр. Дебелец по ПМС 96 от 25.04.2019 г.</t>
  </si>
  <si>
    <t>Реконструкция на водосток между с. Шемшево и нов мост над р. Янтра - проектиране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</si>
  <si>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</si>
  <si>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</si>
  <si>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</si>
  <si>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</si>
  <si>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</si>
  <si>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</si>
  <si>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Спортно стрелбище, находящо се в Спортно училище "Георги Живков", гр. В. Търново</t>
  </si>
  <si>
    <t>Енергийна ефективност ОУ "П.Р.Славейков", гр. В. Търново - собствено участие 315 044 лв. и            НДЕФ - 647 052 лв. и осигуряване на достъпна среда 114 000 лева.</t>
  </si>
  <si>
    <t>Енергийна ефективност сграда ПЕГ "Проф. д-р Асен Златаров"</t>
  </si>
  <si>
    <t>Проект за спортна площадка - писта, СУ "Емилиян Станев", гр. В. Търново</t>
  </si>
  <si>
    <t>Проект за СТЕМ център, СУ "Емилиян Станев", гр. В. Търново</t>
  </si>
  <si>
    <t>Изграждане на многофункционални спортни игрища - футбол, хандбал, баскетбол към СУ “Е. Станев“, гр. В. Търново - ново строителство по ПМС 300/13.12.2023</t>
  </si>
  <si>
    <t>Проект за изграждане на многофункционални спортни игрища - футбол, хандбал, баскетбол към СУ "Емилиян Станев", гр. В. Търново</t>
  </si>
  <si>
    <t>Функция 04 Здравеопазване</t>
  </si>
  <si>
    <t>Център за обучение и превенция на зависимости</t>
  </si>
  <si>
    <t>Детска ясла "Пролет" - основен ремонт на стъпала и тротоарна настилка</t>
  </si>
  <si>
    <t>Детска ясла "Слънце" - осигуряване на достъпна среда</t>
  </si>
  <si>
    <t>Детска ясла "Мечо Пух- 3" - ремонтни дейности на санитарен възел и прилежащо помещение</t>
  </si>
  <si>
    <t>Детска ясла "Мечо Пух- 3" - ремонт на бетонова настилка пред входа на яслата</t>
  </si>
  <si>
    <t>Детска млечна кухня- раздавателен пункт "Бузлуджа" - ремонт на подова повърхност, остаряла дограма на вратите и гишето</t>
  </si>
  <si>
    <t>Здравен кабинет в ДГ "Мечо пух" с. Беляковец - преустройство на съществуващо помещение</t>
  </si>
  <si>
    <t>Детска ясла "Щастливо детство" - ремонт на ВиК инсталация и изграждане на рампа за осигуряване на достъпна среда</t>
  </si>
  <si>
    <t>ДЯ "Щастливо детство" - ремонт покрив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</si>
  <si>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</si>
  <si>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</si>
  <si>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Основен ремонт сграда и част от прилежащите пространства на ул. "Цветарска"14</t>
  </si>
  <si>
    <t>Клуб на пенсионера и инвалида, с. Ресен - направа на навес</t>
  </si>
  <si>
    <t>Клуб на пенсионера и инвалида, с. Малки Чифлик - основен ремонт на покривно пространство</t>
  </si>
  <si>
    <t>Клуб на пенсионера и инвалида, с. Ялово - смяна на дограма</t>
  </si>
  <si>
    <t>Клуб на пенсионера и инвалида, с. Балван - смяна на дограма</t>
  </si>
  <si>
    <t>Клуб на пенсионера и инвалида, с. Ветринци - смяна на дограма</t>
  </si>
  <si>
    <t>Клуб на пенсионера и инвалида, ул. "Възрожденска", гр. В. Търново - ремонт на покривна конструкция и тавана на залата на клуба</t>
  </si>
  <si>
    <t>Клуб на пенсионера и инвалида, гр. Дебелец - ремонт санитарен възел</t>
  </si>
  <si>
    <t>Център за работа с деца и младежи, с. Самоводене - смяна на дограма</t>
  </si>
  <si>
    <t>Център за работа с деца и младежи, с. Церова Кория - смяна на дограма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</si>
  <si>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</si>
  <si>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</si>
  <si>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водопроводна мрежа ул. "Втора", с. Шереметя /30% продажба на общинско имущество/</t>
  </si>
  <si>
    <t>Основен ремонт на детска площадка Централен градски парк, гр. Дебелец</t>
  </si>
  <si>
    <t>Доставка и монтаж на  детско съоръжение "Тролей", с. Балван</t>
  </si>
  <si>
    <t>Доставка и монтаж на  детско съоръжение  с. Церова Кория</t>
  </si>
  <si>
    <t>Доставка и монтаж на  детско съоръжение  с. Беляковец</t>
  </si>
  <si>
    <t>Основен ремонт на фонтан, с. Ресен</t>
  </si>
  <si>
    <t>Основен ремонт на детски площадки в междублокови пространства в гр. В. Търново</t>
  </si>
  <si>
    <t>Основен ремонт покрив Сержантско училище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</si>
  <si>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</si>
  <si>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 xml:space="preserve">Основен ремонт Улична осветителна мрежа </t>
  </si>
  <si>
    <t xml:space="preserve">Реконструкция на уличната осветителна уредба на ул. "В. Левски" пред Съдебна палата, гр. Велико Търново - подмяна на старите тролейбусни стълбове  и УОТ към тях с нови по архитектурен дизайн </t>
  </si>
  <si>
    <t>Реконструкция на уличната осветителна уредба на ул. "България", гр. Велико Търново - подмяна на старите тролейбусни стълбове с нови архитектурни стълбове и подмяна на старите осветителни тела с нови по архитектурен дизайн с LED светлинен източник</t>
  </si>
  <si>
    <t>Реконструкция на уличната осветителна уредба на кръгово кръстовище между  ул. "Беляковскo шосе", бул. "България", ул. "Полтава", ул."Освобождение", ул. "Краков", гр. Велико Търново</t>
  </si>
  <si>
    <t>Изграждане на водопровод и канализация на бул. България", гр. В. Търново по ПМС 360/10.12.2020 г., писмо №ФО-70/17.12.2020 г. на МФ</t>
  </si>
  <si>
    <t>Ремонт на покрив на сграда общинска собственост, находяща се на улица "Велчо Джамджията" №19, гр. В. Търново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</si>
  <si>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</si>
  <si>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извън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</si>
  <si>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</si>
  <si>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</si>
  <si>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</si>
  <si>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Ремонт на "Салон за физическо възпитание и спорт" в гр. Дебелец</t>
  </si>
  <si>
    <t>Вътрешен интериор, декори, стенописи, арки  по проект "Разширение на Мултимедиен посетителски център "Царевград Търнов" по ОП „Региони в растеж“ 2014-2020г., №BG16RFOP001-1.009-0007 /код 98/</t>
  </si>
  <si>
    <t>Основен ремонт покрив РБ "П. Р. Славейков"</t>
  </si>
  <si>
    <t>Основен ремонт покрив читалище с. Самоводене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</si>
  <si>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</si>
  <si>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Функция 08 Икономически дейности и услуги</t>
  </si>
  <si>
    <t>Общински път VTR 1042  “/път I -4/ жп гара Велико Търново – ВТУ – ж.к. „Св. гора“ - / I -4/",в участъка от км. 0+030 до км 2+463.90“</t>
  </si>
  <si>
    <t xml:space="preserve">Изграждане на кръгово кръстовище между  ул. "Беляковскo шосе", бул. "България", ул. "Полтава", ул."Освобождение", ул. "Краков"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</si>
  <si>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Реконструкция на бул. "България" по проект Интегриран градски транспорт на гр. Велико Търново по ОП „Региони в растеж“ 2014-2020г. BG16RFOP001 - 1.009-0005-C01 /код 98/</t>
  </si>
  <si>
    <t xml:space="preserve">Обект - Изграждане на кръгово кръстовище между  ул. "Христо Ботев", "Седми юли", "Цар Т. Светослав"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</si>
  <si>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5200  ПРИДОБИВАНЕ НА ДМА</t>
  </si>
  <si>
    <t>5201 Придобиване на компютри и хардуер</t>
  </si>
  <si>
    <t>Компютри и хардуер</t>
  </si>
  <si>
    <t>Компютри и хардуер по проект "Подкрепа на развитието на регион Велико Търново" по Програма "Развитие на регионите" 2021 - 2027 №BG16RFOP001-8.006-0009-C01 /код 98/</t>
  </si>
  <si>
    <t>Преносим компютър за нуждите на Кметство с. Ресен</t>
  </si>
  <si>
    <t>Компютри, лаптоп и проектор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</si>
  <si>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Компютърна конфигурация за нуждите на Кметство гр. Дебелец 2023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</si>
  <si>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</si>
  <si>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</si>
  <si>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</si>
  <si>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Изграждане на фотоволтаична централа на покрива на административната сграда на Община Велико Търново</t>
  </si>
  <si>
    <t>Лазерно многофункционално устройство по проект "Подкрепа на развитието на регион Велико Търново" по Програма "Развитие на регионите" 2021 - 2027 №BG16RFOP001-8.006-0009-C01 /код 98/</t>
  </si>
  <si>
    <t>Многофункционални устройства по проект "Подкрепа на развитието на регион Велико Търново" по Програма "Развитие на регионите" 2021 - 2027 №BG16RFOP001-8.006-0009-C01 /код 98/</t>
  </si>
  <si>
    <t>Климатична система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</si>
  <si>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Община Велико Търново - система за контрол на достъп и работно време</t>
  </si>
  <si>
    <t>Осигуряване на достъпна среда в сграда Кметство гр. Килифарево</t>
  </si>
  <si>
    <t>Климатик за нуждите на Кметство с. Ресен</t>
  </si>
  <si>
    <t>Климатик за нуждите на Кметство с. Вонеща вода</t>
  </si>
  <si>
    <t>Климатици за нуждите на общинска администрация и кметствата</t>
  </si>
  <si>
    <t>5204 Придобиване на транспортни средства</t>
  </si>
  <si>
    <t>5205  Придобиване на стопански инвентар</t>
  </si>
  <si>
    <t>Рецепция с герб на Община Велико Търново за нуждите на Общинска администрация</t>
  </si>
  <si>
    <t>Водоструйка за нуждите на Общинска администрация</t>
  </si>
  <si>
    <t>Системи за видеонаблюдение</t>
  </si>
  <si>
    <t>Изграждане на видеонаблюдение , Кметство Самоводене</t>
  </si>
  <si>
    <t xml:space="preserve">Системи за видеонаблюдение с. Ново село по Програма "Инициативи на местните общности" </t>
  </si>
  <si>
    <t>Системи за видеонаблюдение с. Русаля по Програма "Инициативи на местните общности" от 30% продажба на общинско имущество</t>
  </si>
  <si>
    <t>Закупуване на леки автомобили за нуждите на Районните полицейски инспектори</t>
  </si>
  <si>
    <t>Широкоформатни дисплеи и стойки ОУ "Димитър Благоев" , гр. Велико Търново</t>
  </si>
  <si>
    <t>Мултимедиен проектор по НП "Съвременна образователна среда", СУ "Вл. Комаров", гр. В. Търново</t>
  </si>
  <si>
    <t>Интерактивна дъска по НП "Съвременна образователна среда", СУ "Вл. Комаров", гр. В. Търново</t>
  </si>
  <si>
    <t>Компютърна конфигурация Спортно училище "Г. Живков", гр. В. Търново</t>
  </si>
  <si>
    <t>Преносими компютри - 4 броя -                                        ОУ "П.Р.Славейков" град Велико Търново</t>
  </si>
  <si>
    <t>Интерактивни дисплей - 2 броя -                                    ОУ "П.Р.Славейков" град Велико Търново</t>
  </si>
  <si>
    <t>Интерактивен дисплей -2броя по НП "ИКТ" -                    СУ "Вела Благоева" град Велико Търново</t>
  </si>
  <si>
    <t>Интерактивен дисплей - ПМГ "Васил Друмев" град Велико Търново</t>
  </si>
  <si>
    <t>OPS Компютърен модул - ПМГ "Васил Друмев" град Велико Търново</t>
  </si>
  <si>
    <t>VR комплект /Лаптоп+камера/ - ПМГ "Васил Друмев" град Велико Търново</t>
  </si>
  <si>
    <t>Интерактивен мулти-тъч дисплей - ПМГ "Васил Друмев" град Велико Търново</t>
  </si>
  <si>
    <t>Компютърни конфигурации - 2 броя -                                СУ "Г.С.Раковски" град Велико Търново</t>
  </si>
  <si>
    <t>Компютърна конфигурация - ОУ "Христо Ботев" град Велико Търново</t>
  </si>
  <si>
    <t>Проектор BenQ - ПЕГ "Проф.д-р Асен Златаров" град Велико Търнов</t>
  </si>
  <si>
    <t>Интерактивен дисплей с OPS - 2 броя по НП "ИКТ" - ПЕГ "Проф.д-р Асен Златаров" град В.Търново</t>
  </si>
  <si>
    <t>Компютърна конфигурация -                                                 ОУО "Кольо Фичето" град Велико Търново</t>
  </si>
  <si>
    <t>Интерактивен дисплей - 2 броя по проект  - СУ "Вела Благоева" град Велико Търново -BG05M2OP001-2.012-0001 "Образование за утрешния ден"</t>
  </si>
  <si>
    <t>3 D принтер Da Vinci F1.0 - ОУ "Св.П.Евтимий" град Велико Търново - BG05M2OP001-2.012-0001 "Образование за утрешния ден"</t>
  </si>
  <si>
    <t>Интерактивен мулти-тъч дисплей Triumph board 65 - ОУ "Св.П.Евтимий" град Велико Търново - BG05M2OP001-2.012-0001 "Образование за утрешния ден"</t>
  </si>
  <si>
    <t>OPS компютър за вграждане в интерактивен дисплей - ОУ "П.Евтимий" град Велико Търново - BG05M2OP001-2.012-0001 "Образование за утрешния ден"</t>
  </si>
  <si>
    <t>Компютърна система с монитор - ОУ "Св. П.Евтимий" град Велико Търново - BG05M2OP001-2.012-0001 "Образование за утрешния ден"</t>
  </si>
  <si>
    <t>Интерактивен мулти-тъч дисплей  - 2 брой                                ПЕГ "Проф.д-р Асен Златаров" град В. Търново - BG05M2OP001-2.012-0001 "Образование за утрешния ден"</t>
  </si>
  <si>
    <t>Лаптоп Dell Vostro 3535 RYZEN 5 7530U/8GB/256GB 15.6" - 10 бр. - ПХГ "Св.Св.Кирил и Методий" град Велико Търново - BG05M2OP001-2.012-0001 "Образование за утрешния ден"</t>
  </si>
  <si>
    <t>Интерактивен мулти-тъч дисплей  - 2 брой                                ОУ "П.Р.Славейков" град В. Търново - BG05M2OP001-2.012-0001 "Образование за утрешния ден"</t>
  </si>
  <si>
    <t>Лаптоп Notebook Lenovo - 5 броя -                                    ОУ "П.Р.Славейков" град Велико Търново - BG05M2OP001-2.012-0001 "Образование за утрешния ден"</t>
  </si>
  <si>
    <t>Компютър - 2 броя -                                                                 ОУ "П.Р.Славейков" град Велико Търново - BG05M2OP001-2.012-0001 "Образование за утрешния ден"</t>
  </si>
  <si>
    <t>Интерактивни мулти-тъч дисплей - 3 броя -                                   ОУ "Бачо Киро" град Велико Търново - BG05M2OP001-2.012-0001 "Образование за утрешния ден"</t>
  </si>
  <si>
    <t>OPS компютър за вграждане  - 2 броя                                   ОУ "Бачо Киро" град Велико Търново - BG05M2OP001-2.012-0001 "Образование за утрешния ден"</t>
  </si>
  <si>
    <t xml:space="preserve">Интерактивен мулти-тъч дисплей  - 1 брой                                ОУ "Бачо Киро" град Велико Търново - BG05M2OP001-5.001-0001
„Равен достъп до училищно образование в условията на кризи“ </t>
  </si>
  <si>
    <t>Компютърни конфигурации за Дирекция ОМДС</t>
  </si>
  <si>
    <t>Компютърни конфигурации СУ "Ем. Станев", гр. Велико Търново</t>
  </si>
  <si>
    <t>Компютърни конфигурации  и лаптопи СУ "Ем. Станев", гр. Велико Търново</t>
  </si>
  <si>
    <t>Компютърни конфигурации  и лаптопи ОУ "Бачо Киро", гр. Велико Търново</t>
  </si>
  <si>
    <t>Интерактивни мултитъч дисплеи ОУ "Бачо Киро", гр. Велико Търново</t>
  </si>
  <si>
    <t>Изградена Wi-Fi мрежа в ДГ "Здравец", гр. Велико Търново</t>
  </si>
  <si>
    <t>Компютри за ЦПЛР ОДК, гр. Велико Търново</t>
  </si>
  <si>
    <t>Компютри за детски градини, Община Велико Търново</t>
  </si>
  <si>
    <t>Компютърна конфигурация за ученически стол при ОУ "Св. Патриарх Евтимий", гр. Велико Търново</t>
  </si>
  <si>
    <t>Информационни екрани СУ "Вела Благоева", гр. Велико Търново по проект „Живей в кръговрата! Разреши проблема!“, № BG  ENVIORNMENT - 3.00.1-006</t>
  </si>
  <si>
    <t>ДГ „Ален мак“, гр. Велико Търново -лаптоп "Звездно небе" по проект "Подкрепа за приобщаващо образование" №BG05M2OP001-3.018-0001 /код 98/</t>
  </si>
  <si>
    <t>Изграждане на ДГ в кв. "Картала", гр. В. Търново</t>
  </si>
  <si>
    <t>ДГ "Шарения замък" - тематичен детски кът за игра</t>
  </si>
  <si>
    <t>Мултифункционално електронно табло  -                  ПМГ "Васил Друмев" град Велико Търново</t>
  </si>
  <si>
    <t>Керамична пещ - НП "Заедно в изкуствата и спорта" - ОУ "П.Р.Славейков" град Велико Търново</t>
  </si>
  <si>
    <t>Образователен стенд за професионално обучение в СУ "Владимир Комаров" град Велико Търново</t>
  </si>
  <si>
    <t xml:space="preserve">ОУ "Патриарх Евтимий" - спортна площадка с многофункционално предназначение </t>
  </si>
  <si>
    <t>Доставка и монтаж на  детски съоръжения за ДГ "Евгения Кисимова" , гр. В. Търново по ПУДООС</t>
  </si>
  <si>
    <t>ПМГ "Васил Друмев" - шкаф на колела за зареждане на компютри</t>
  </si>
  <si>
    <t>ДГ "Ален мак" -климатик</t>
  </si>
  <si>
    <t>Видеонаблюдение СУ "Г.С.Раковски", гр. В. Търново</t>
  </si>
  <si>
    <t>ОУ "Хр.Ботев", с. Ресен - Беседка по проект ПУДООС</t>
  </si>
  <si>
    <t>Електронно табло ПМГ “Васил Друмев“</t>
  </si>
  <si>
    <t>Мобилен телефон СУ “Емилиян Станев“ гр. В. Търново</t>
  </si>
  <si>
    <t>Снегорин ОУ "Св. Патриарх Евтимий", гр. В. Търново</t>
  </si>
  <si>
    <t>Снегорин СУ "Вл. Комаров", гр. В. Търново</t>
  </si>
  <si>
    <t>Снегорин СУ "Ем. Станев", гр. В. Търново</t>
  </si>
  <si>
    <t>Снегорин ПЕГ "Проф. д-р А. Златаров ", гр. В. Търново</t>
  </si>
  <si>
    <t>Хибридна система за електроснабдявне на учебна лаборатория в СУ “Владимир Комаров“ гр. В. Търново</t>
  </si>
  <si>
    <t>Система за видеонаблюдение ПМГ "В. Друмев", гр. Велико Търново</t>
  </si>
  <si>
    <t>Оборудване на сграда на ПМГ "В. Друмев" за осигуряване на едносменен режим на обучение</t>
  </si>
  <si>
    <t>ДГ "Св. Св. Кирил и Методий", гр. В. Търново - съоръжения за детска площадка</t>
  </si>
  <si>
    <t>Озвучителна апаратура  - СУ "Вела Благоева", гр. Велико Търново</t>
  </si>
  <si>
    <t>Мобилна волейболна стойка - ОУ "Св. Патриарх Евтимий", гр. Велико Търново</t>
  </si>
  <si>
    <t>Канален миксер за управление с таблет - ОУ "Св. Патриарх Евтимий", гр. Велико Търново</t>
  </si>
  <si>
    <t>Баскетболни табла- ОУ "П.Р. Славейков", гр. Велико Търново</t>
  </si>
  <si>
    <t>Образователен стенд за професионално обучение в СУ "Вл. Комаров", гр. Велико Търново</t>
  </si>
  <si>
    <t>Музикален звънец Биз -                                                   ПМГ Васил Друмев град Велико Търново</t>
  </si>
  <si>
    <t>Кухненско оборудване за детските градини на територията на Община Велико Търново</t>
  </si>
  <si>
    <t>Шкаф с мивка с плъзгащи се врати ДГ "Соня"</t>
  </si>
  <si>
    <t>Активна тонколона със стойка СУ “Владимир Комаров“ гр. В. Търново</t>
  </si>
  <si>
    <t>2 бр. Дивани- ОУ "П.Р.Славейков"                             град Велико Търново</t>
  </si>
  <si>
    <t>Фотоапарат - ОУ "П.Р.Славейков"                                       град Велико Търново</t>
  </si>
  <si>
    <t>2 броя Дивани - ПЕГ "Проф.д-р Асен Златаров" град Велико Търново</t>
  </si>
  <si>
    <t>5 броя - мултимедийна бяла дъска за вграждане на дисплей - ПЕГ "Проф.д-р Асен Златаров" град Великко Търново</t>
  </si>
  <si>
    <t>Шкаф мивка с 2 корита  - ДГ "Райна Княгиня" град Велико Търново</t>
  </si>
  <si>
    <t>Шкаф мивка нераждаема стомана  - ДГ "Пламъче" град Дебелец</t>
  </si>
  <si>
    <t>Мебели за обзавеждане детски градини</t>
  </si>
  <si>
    <t>Двугнездова мивка с плот от хром-никелова ламарина - ДГ "Първи юни" град Велико Търново</t>
  </si>
  <si>
    <t>Акордеон СУ "Ем. Станев"</t>
  </si>
  <si>
    <t>ОУ „Бачо Киро“, гр. Велико Търново - музикални инструменти</t>
  </si>
  <si>
    <t>5219 Придобиване на други ДМА</t>
  </si>
  <si>
    <t>Детска ясла "Мечо Пух- 3" - лаптоп и компютърна конфигурация</t>
  </si>
  <si>
    <t>Здравен кабинет в ПЕГ "Проф. д-р Асен Златаров" - преносим компютър</t>
  </si>
  <si>
    <t>Преносими компютри - секция 10.1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</si>
  <si>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</si>
  <si>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Заснемане, проектиране, остойностяване и изграждане на пожароизвестителна система за Детските ясли</t>
  </si>
  <si>
    <t>Оборудване ПИЦ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</si>
  <si>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 - асансьорна уредба и елеваторна платформа</t>
  </si>
  <si>
    <t>Климатици на Детските ясли</t>
  </si>
  <si>
    <t>Бойлер  със серпентина 2 бр. ДЯ Мечо Пух</t>
  </si>
  <si>
    <t>Детска ясла "Мечо Пух- 3" -  работни маси и мивки</t>
  </si>
  <si>
    <t>Детска млечна кухня - кухня майка - бойлер и работни маси и плотове с мивки и корита</t>
  </si>
  <si>
    <t>ДЯ "Щастливо детство", ДЯ "Пролет", ДЯ "Слънце, ДЯ "Зорница" - професионални сушилни</t>
  </si>
  <si>
    <t>ДЯ "Пролет"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</si>
  <si>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</si>
  <si>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</si>
  <si>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Домашен социален патронаж, гр. Дебелец- преносим компютър</t>
  </si>
  <si>
    <t>Центрове за работа с деца и младежи - гр. Дебелец, с. Къпиново, с. Хотница, с. Беляковец, с. Плаково, с. Арбанаси, с. Ресен, с. Балван - компютърни конфигурации и преносими лаптопи</t>
  </si>
  <si>
    <t>Проектор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</si>
  <si>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Никола Габровски -Проектиране за изграждане на пожароизвестителна система</t>
  </si>
  <si>
    <t>Климатични системи за нуждите на Кризисен център, с. Балван</t>
  </si>
  <si>
    <t>Дом за стари хора гр. В Търново - Закупуване на локална вентилационна система</t>
  </si>
  <si>
    <t>Клуб на пенсионера и инвалида, ул. "Краков"8А, гр. В. Търново - климатична система</t>
  </si>
  <si>
    <t>Клуб на пенсионера и инвалида, ул. "Света гора", гр. В. Търново - климатични системи</t>
  </si>
  <si>
    <t>Клуб на пенсионера и инвалида, ул. "Възрожденска" 12, гр. В. Търново - доставка и монтаж на газов котел</t>
  </si>
  <si>
    <t>Клубове на пенсионера и инвалида, с. Хотница, с. Арбанаси, с. Миндя, с. Къпиново - климатични системи</t>
  </si>
  <si>
    <t>Центрове за работа с деца и младежи - с. Беляковец, с. Къпиново, с. Русаля, с. Ялово, с. Шереметя, Миндя - климатични системи</t>
  </si>
  <si>
    <t>Счетоводство на "Център за социални услуги" - климатични системи</t>
  </si>
  <si>
    <t xml:space="preserve">Комплекс от социални услуги за деца "Вълшебство" - климатични системи </t>
  </si>
  <si>
    <t>Комплекс от социални услуги за деца "Вълшебство" - доставка и монтаж на ограда за детска площадка</t>
  </si>
  <si>
    <t xml:space="preserve">Комплекс от социални услуги за деца "Вълшебство" - количка за деца с увреждания </t>
  </si>
  <si>
    <t>Общностен център "Царевград" - климатични системи</t>
  </si>
  <si>
    <t>Дом за стари хора гр. В Търново - Климатици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</si>
  <si>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</si>
  <si>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Климатици и видеонаблюдение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</si>
  <si>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Изграждане на детска площадка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</si>
  <si>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"Цветарска" 14 - дигитален тахограф</t>
  </si>
  <si>
    <t>ЦНСТ ул. "Цветарска" 14 - слънчеви колектори</t>
  </si>
  <si>
    <t>Закупуване на МПС за Дом за стари хора "Венета Ботева", гр. В. Търново</t>
  </si>
  <si>
    <t>Закупуване на лек автомобил за Асистентска подкрепа</t>
  </si>
  <si>
    <t>Закупуване на лек автомобил за Домашен социален патронаж - Фонд "Социална закрила" към МТСП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</si>
  <si>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</si>
  <si>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</si>
  <si>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</si>
  <si>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Център за настаняване от семеен тип за пълнолетни лица с умствена изостаналост гр. Велико Търново, ул. "Никола Габровски" № 49 /източно крило/ - кухненско обзавеждане</t>
  </si>
  <si>
    <t>Център за социална рехабилитация и интеграция за възрастни и лица с увреждания над 18 години и Център за социална рехабилитация и интеграция за лица с психични разстройства и интелектуални затруднения - обзавеждане</t>
  </si>
  <si>
    <t>Грънчарско колело и ролер за платки от глина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</si>
  <si>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Лаптоп за нуждите на отдел "Озеленяване" при ОП "Зелени Системи"</t>
  </si>
  <si>
    <t>Компютърни конфигурации за нуждите на администрацията при ОП "Зелени Системи"</t>
  </si>
  <si>
    <t>Климатик за фургон на площадка за разделно събиране на отпадъци с. Ресен</t>
  </si>
  <si>
    <t>Товарни рампи за нуждите на ОП "Зелени системи"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</si>
  <si>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</si>
  <si>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Комбиниран багер - товарач, ОП Зелени Системи</t>
  </si>
  <si>
    <t>Надстройка за сметосъбиращ камион, ОП "Зелени Системи"</t>
  </si>
  <si>
    <t>Сметосъбираща машина за биоотпадък,  генериран от общински структури, детски градини и училища, ОП "Зелени Системи"</t>
  </si>
  <si>
    <t>Стопански инвентар Кметство с. Русаля /30% от продажба на общинско имущество/</t>
  </si>
  <si>
    <t>Косачки Кметство с. Шемшево</t>
  </si>
  <si>
    <t>Клонорез Кметство Килифарево</t>
  </si>
  <si>
    <t>Моторна коса с. Въглевци</t>
  </si>
  <si>
    <t>Косачка за нуждите на Отдел "Озеленяване" на ОП "Зелени системи"</t>
  </si>
  <si>
    <t>Косачки, листосъбирач и пароструйна машина за измиване и дезинфекция на сметосъбиращите камиони за нуждите на Отдел "Чистота" на ОП "Зелени системи"</t>
  </si>
  <si>
    <t>5206 Инфраструктурни обекти</t>
  </si>
  <si>
    <t>Изграждане на детска площадка на ул. "Д. Буйнозов", гр. В. Търново</t>
  </si>
  <si>
    <t>Изграждане на паметниково пространство на ул. "Моско Москов"</t>
  </si>
  <si>
    <t>Изграждане на скейтбордна площадка и баскетболно игрще, с. Шемшево</t>
  </si>
  <si>
    <t>Изграждане на детска площадка с. Вонеща вода</t>
  </si>
  <si>
    <t>Изграждане на детска площадка за игра на открито, с. Арбанаси</t>
  </si>
  <si>
    <t>Изграждане на осветление на минерален извор, с. Леденик /от 30% продажба на общинско имущество/</t>
  </si>
  <si>
    <t>Изграждане на екопътека "По стъпките на Филип Тотю", с. Вонеща вода</t>
  </si>
  <si>
    <t>Изграждане на кът за отдих "Зелен оазис", с. Ялово</t>
  </si>
  <si>
    <t>Изграждане на стрийт фитнес и спортни площадки на територията на гр. В. Търново</t>
  </si>
  <si>
    <t>Изграждане на тротоари ул."Теодосий Търновски" (ВТУ), гр. Велико Търново</t>
  </si>
  <si>
    <t>Изграждане на тротоарна настилка на  ул."Ал.Бурмов", кв."Картала", гр. В. Търново</t>
  </si>
  <si>
    <t>Изграждане на тротоарна настилка на  ул."В.Априлов", кв."Картала", гр. В. Търново</t>
  </si>
  <si>
    <t>Изграждане на тротоарна настилка на ул."К.Зидаров", кв."Картала", гр. В. Търново</t>
  </si>
  <si>
    <t>Изграждане на тротоарна настилка на ул.П.Тодоров", кв."Картала", гр. В. Търново</t>
  </si>
  <si>
    <t>Реконструкция ул."Панайот Волов", кв."Картала", гр.Велико Търново</t>
  </si>
  <si>
    <t>Изграждане на улична и тротоарна настилка на ул."Козлодуй", гр.В.Търново</t>
  </si>
  <si>
    <t xml:space="preserve">Изграждане на нова улична осветителна мрежа 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</si>
  <si>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</si>
  <si>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</si>
  <si>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</si>
  <si>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</si>
  <si>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</si>
  <si>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</si>
  <si>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</si>
  <si>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</si>
  <si>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</si>
  <si>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улица С.О.Т. 280-279-327 и О.Т. 279-335, с. Шемшево</t>
  </si>
  <si>
    <t>Изграждане на отводнителна система на улица в с. Беляковец</t>
  </si>
  <si>
    <t>Изграждане на подземна тръбна мрежа, гр. В. Търново</t>
  </si>
  <si>
    <t>Мостови съоръжения над р. Янтра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</si>
  <si>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Площадка с люлки Кметство с. Ресен</t>
  </si>
  <si>
    <t>Площадка движение и пътна безопасност Кметство с. Ресен</t>
  </si>
  <si>
    <t>Изграждане на паркинг на ул. Иван Вазов, гр. Дебелец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</si>
  <si>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</si>
  <si>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</si>
  <si>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Ел. захранване на регионално депо за строителни отпадъци, с. Шереметя</t>
  </si>
  <si>
    <t>"Оркестрина" парк "Дружба"</t>
  </si>
  <si>
    <t>Изграждане на клетка №2 от РСУО - регион Велико Търново</t>
  </si>
  <si>
    <t>Дренажна система на бивше депо за ТБО, с. Шереметя</t>
  </si>
  <si>
    <t>Компютри за нуждите на дирекция КТМД</t>
  </si>
  <si>
    <t>Лаптоп, компютър и скенер за нуждите на ХГ "Борис Денев"</t>
  </si>
  <si>
    <t>Компютърна конфигурация за нуждите на РБ "П. Р. Славейков"</t>
  </si>
  <si>
    <t>Компютърна конфигурация за нуждите на РИМ В. Търново</t>
  </si>
  <si>
    <t>Проектори в ММПЦ за новите два етажа</t>
  </si>
  <si>
    <t>Компютърни конфигурации за нуждите на ОП "Общинско кабелно радио Велико Търново"</t>
  </si>
  <si>
    <t>Специализирано хардуерно оборудване за виртуална и добавена реалност на ММПЦ "ЦаревградТърнов", гр. В. Търново</t>
  </si>
  <si>
    <t>Компютри и хардуер за нуждите на ДКС "В. Левски"</t>
  </si>
  <si>
    <t xml:space="preserve">РБ "П. Р. Славейков" - машина за термоподвързване </t>
  </si>
  <si>
    <t>Климатична техника РИМ В. Търново</t>
  </si>
  <si>
    <t>РБ "П. Р. Славейков" - климатични системи</t>
  </si>
  <si>
    <t>Раб.станция за четене и запис на RFID тагове</t>
  </si>
  <si>
    <t>РБ "П. Р. Славейков" - цветна копирна машина</t>
  </si>
  <si>
    <t>РБ "П. Р. Славейков" - призма за роботизиран скенер</t>
  </si>
  <si>
    <t>Резервоар за вода за АМР "Никополис ад Иструм"</t>
  </si>
  <si>
    <t>Система за видеонаблюдение в ММПЦ за новите два етажа</t>
  </si>
  <si>
    <t>Климатична система за нуждите на ОП "Общинско кабелно радио Велико Търново"</t>
  </si>
  <si>
    <t>Разширяване на системата за видеонаблюдение в Изложбени зали "Рафаел Михайлов", гр. В. Търново</t>
  </si>
  <si>
    <t>Свободно стоящи осветителни и озвучителни кули на Летен театър, гр. В. Търново</t>
  </si>
  <si>
    <t>Климатици за нуждите на дирекция КТМД</t>
  </si>
  <si>
    <t>Ел.отоплител за нуждите на ДКС "В. Левски"</t>
  </si>
  <si>
    <t>Климатици за нуждите на ДКС "В. Левски"</t>
  </si>
  <si>
    <t>Автомобил РИМ В. Търново</t>
  </si>
  <si>
    <t>Закупуване на прожекционен екран в Летен театър</t>
  </si>
  <si>
    <t>Тракторна косачка РИМ В. Търново</t>
  </si>
  <si>
    <t>Фотоапарат и микроскоп РИМ В. Търново</t>
  </si>
  <si>
    <t>Почистващ апарат РИМ В. Търново</t>
  </si>
  <si>
    <t>Указателна табела на хълм Трапезица по случай посещението на Хайдар Алиев от Азърбейджан</t>
  </si>
  <si>
    <t>Восъчни фигури по проект "Разширение на Мултимедиен посетителски център "Царевград Търнов" по ОП „Региони в растеж“ 2014-2020г., №BG16RFOP001-1.009-0007 /код 98/</t>
  </si>
  <si>
    <t>Изграждане на асфалтов пъмп трак в УПИ XI-3779, кв. 237, гр. Велико Търново</t>
  </si>
  <si>
    <t>Изграждане на футболен терен с естествена настилка и ограда в УПИ ІХ, кв. 28, гр. Велико Търново</t>
  </si>
  <si>
    <t>Скулптурен възпоменателен венец пред паметника на Васил Левски, Дирекция КТМД</t>
  </si>
  <si>
    <t>Откупки на картини и скулптури за обогатяване на фонда на ХГ „Борис Денев“ с художествени произведения – общинска собственост, Дирекция КТМД</t>
  </si>
  <si>
    <t>Компютри и хардуер за нуждите на Младежки дом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</si>
  <si>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</si>
  <si>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Бордово оборудване за работата на AVL система за допълнителен брой автобуси</t>
  </si>
  <si>
    <t>Климатик за Общински приют за безстопанствени кучета, гр. В. Търново</t>
  </si>
  <si>
    <t>Бензинов генератор за ток за Общински приют за безстопанствени кучета, гр. В. Търново</t>
  </si>
  <si>
    <t>Климатици за нуждите на Младежки дом</t>
  </si>
  <si>
    <t>Климатици за нуждите на ОП "Реклама Велико Търново"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</si>
  <si>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</si>
  <si>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Ел. захранване на електронни информационни табели на автобусни спирки</t>
  </si>
  <si>
    <t>Изграждане на буферен паркинг "Френхисар"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</si>
  <si>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"Сержантско училище" по проект "Интегриран градски транспорт на гр. Велико Търново по ОП „Региони в растеж“ 2014-2020г." BG16RFOP001-1.009-0005-C01 /код 98/</t>
  </si>
  <si>
    <t xml:space="preserve">Изграждане на трафопост за захранване на буферен паркинг "Френхисар" </t>
  </si>
  <si>
    <t>5300  НМДА  Придобиване на НМДА</t>
  </si>
  <si>
    <t>5301- Придобиване на програмни продукти и лицензи за програмни продукти</t>
  </si>
  <si>
    <t>Надграждане на интеграционната платформа за е-City</t>
  </si>
  <si>
    <t>Уеб-базирано решение за мониторинг на капиталови проекти</t>
  </si>
  <si>
    <t>Лицензи за образователен стенд за професионално обучение в СУ "Вл. Комаров", гр. Велико Търново</t>
  </si>
  <si>
    <t>Софтуер CorelDRAW - СУ "Емилиян Станев"                  град Велико Търново</t>
  </si>
  <si>
    <t>Програмен продукт - СУ "Емилиян Станев", гр. Велико Търново</t>
  </si>
  <si>
    <t>РБ "П. Р. Славейков" - офис пакети</t>
  </si>
  <si>
    <t>РБ "П. Р. Славейков" - софтуер за оптично разпознаване на символи</t>
  </si>
  <si>
    <t>Софтуер за управление и дигитализиране на база данни от снимки и мета данни</t>
  </si>
  <si>
    <t>РБ "П. Р. Славейков" - операционна система</t>
  </si>
  <si>
    <t>5309- Придобиване на други НМДА</t>
  </si>
  <si>
    <t>Добавена реалност към стенописни сцени в ММПЦ "ЦаревградТърнов", гр. В. Търново</t>
  </si>
  <si>
    <t>Надграждане на интеграционната платформа за модул SMS паркиране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</si>
  <si>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</si>
  <si>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</si>
  <si>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</si>
  <si>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>Приложение 1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</si>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</sst>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51">
    <xf numFmtId="0" fontId="0" fillId="0" borderId="0" xfId="0"/>
    <xf numFmtId="0" fontId="2" fillId="0" borderId="0" xfId="2" applyFont="1" applyFill="1" applyAlignment="1"/>
    <xf numFmtId="0" fontId="2" fillId="0" borderId="0" xfId="2" applyFont="1" applyFill="1" applyAlignment="1">
      <alignment wrapText="1"/>
    </xf>
    <xf numFmtId="0" fontId="2" fillId="0" borderId="0" xfId="2" applyFont="1" applyFill="1"/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/>
    <xf numFmtId="0" fontId="3" fillId="0" borderId="0" xfId="2" applyFont="1" applyFill="1" applyBorder="1"/>
    <xf numFmtId="0" fontId="4" fillId="0" borderId="0" xfId="2" applyFont="1" applyFill="1" applyBorder="1" applyAlignment="1">
      <alignment horizontal="centerContinuous"/>
    </xf>
    <xf numFmtId="0" fontId="4" fillId="0" borderId="0" xfId="2" applyFont="1" applyFill="1"/>
    <xf numFmtId="0" fontId="4" fillId="0" borderId="0" xfId="2" applyNumberFormat="1" applyFont="1" applyFill="1" applyBorder="1" applyAlignment="1">
      <alignment horizontal="centerContinuous"/>
    </xf>
    <xf numFmtId="0" fontId="4" fillId="0" borderId="0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1" xfId="3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wrapText="1"/>
    </xf>
    <xf numFmtId="3" fontId="4" fillId="0" borderId="1" xfId="2" applyNumberFormat="1" applyFont="1" applyFill="1" applyBorder="1" applyAlignment="1">
      <alignment horizontal="center" wrapText="1"/>
    </xf>
    <xf numFmtId="0" fontId="4" fillId="0" borderId="2" xfId="3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wrapText="1"/>
    </xf>
    <xf numFmtId="3" fontId="4" fillId="0" borderId="2" xfId="2" applyNumberFormat="1" applyFont="1" applyFill="1" applyBorder="1" applyAlignment="1">
      <alignment horizontal="center" wrapText="1"/>
    </xf>
    <xf numFmtId="3" fontId="4" fillId="0" borderId="2" xfId="1" applyNumberFormat="1" applyFont="1" applyFill="1" applyBorder="1" applyAlignment="1">
      <alignment horizontal="center" wrapText="1"/>
    </xf>
    <xf numFmtId="3" fontId="4" fillId="0" borderId="2" xfId="1" applyNumberFormat="1" applyFont="1" applyFill="1" applyBorder="1"/>
    <xf numFmtId="0" fontId="4" fillId="0" borderId="0" xfId="2" applyFont="1" applyFill="1" applyBorder="1"/>
    <xf numFmtId="0" fontId="4" fillId="0" borderId="1" xfId="1" applyFont="1" applyFill="1" applyBorder="1" applyAlignment="1">
      <alignment wrapText="1"/>
    </xf>
    <xf numFmtId="3" fontId="4" fillId="0" borderId="1" xfId="1" applyNumberFormat="1" applyFont="1" applyFill="1" applyBorder="1"/>
    <xf numFmtId="3" fontId="4" fillId="0" borderId="1" xfId="1" applyNumberFormat="1" applyFont="1" applyFill="1" applyBorder="1" applyAlignment="1"/>
    <xf numFmtId="0" fontId="2" fillId="0" borderId="1" xfId="2" applyFont="1" applyFill="1" applyBorder="1" applyAlignment="1">
      <alignment wrapText="1"/>
    </xf>
    <xf numFmtId="3" fontId="2" fillId="0" borderId="1" xfId="1" applyNumberFormat="1" applyFont="1" applyFill="1" applyBorder="1" applyAlignment="1"/>
    <xf numFmtId="0" fontId="4" fillId="0" borderId="1" xfId="2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3" fontId="2" fillId="0" borderId="1" xfId="1" applyNumberFormat="1" applyFont="1" applyFill="1" applyBorder="1"/>
    <xf numFmtId="0" fontId="2" fillId="0" borderId="1" xfId="4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2" fillId="0" borderId="1" xfId="3" applyFont="1" applyFill="1" applyBorder="1" applyAlignment="1">
      <alignment horizontal="left" wrapText="1"/>
    </xf>
    <xf numFmtId="0" fontId="2" fillId="0" borderId="1" xfId="3" applyFont="1" applyFill="1" applyBorder="1" applyAlignment="1">
      <alignment wrapText="1"/>
    </xf>
    <xf numFmtId="3" fontId="2" fillId="0" borderId="1" xfId="3" applyNumberFormat="1" applyFont="1" applyFill="1" applyBorder="1" applyAlignment="1">
      <alignment wrapText="1"/>
    </xf>
    <xf numFmtId="3" fontId="2" fillId="0" borderId="1" xfId="1" applyNumberFormat="1" applyFont="1" applyFill="1" applyBorder="1" applyAlignment="1">
      <alignment horizontal="right"/>
    </xf>
    <xf numFmtId="3" fontId="6" fillId="0" borderId="1" xfId="2" applyNumberFormat="1" applyFont="1" applyFill="1" applyBorder="1" applyAlignment="1">
      <alignment wrapText="1"/>
    </xf>
    <xf numFmtId="3" fontId="6" fillId="0" borderId="1" xfId="4" applyNumberFormat="1" applyFont="1" applyFill="1" applyBorder="1" applyAlignment="1">
      <alignment vertical="center" wrapText="1"/>
    </xf>
    <xf numFmtId="0" fontId="2" fillId="0" borderId="1" xfId="5" applyFont="1" applyFill="1" applyBorder="1" applyAlignment="1">
      <alignment wrapText="1"/>
    </xf>
    <xf numFmtId="0" fontId="2" fillId="0" borderId="3" xfId="5" applyFont="1" applyFill="1" applyBorder="1" applyAlignment="1">
      <alignment vertical="top" wrapText="1"/>
    </xf>
    <xf numFmtId="0" fontId="2" fillId="0" borderId="4" xfId="5" applyFont="1" applyFill="1" applyBorder="1" applyAlignment="1">
      <alignment vertical="top" wrapText="1"/>
    </xf>
    <xf numFmtId="3" fontId="2" fillId="0" borderId="1" xfId="1" applyNumberFormat="1" applyFont="1" applyFill="1" applyBorder="1" applyAlignment="1">
      <alignment wrapText="1"/>
    </xf>
    <xf numFmtId="3" fontId="2" fillId="0" borderId="1" xfId="3" applyNumberFormat="1" applyFont="1" applyFill="1" applyBorder="1" applyAlignment="1">
      <alignment horizontal="left" wrapText="1"/>
    </xf>
    <xf numFmtId="0" fontId="4" fillId="0" borderId="1" xfId="3" applyFont="1" applyFill="1" applyBorder="1" applyAlignment="1">
      <alignment wrapText="1"/>
    </xf>
    <xf numFmtId="0" fontId="4" fillId="0" borderId="0" xfId="5" applyFont="1" applyFill="1"/>
    <xf numFmtId="0" fontId="8" fillId="0" borderId="0" xfId="5" applyFont="1" applyFill="1"/>
    <xf numFmtId="0" fontId="2" fillId="0" borderId="0" xfId="4" applyFont="1" applyFill="1" applyBorder="1" applyAlignment="1">
      <alignment vertical="center" wrapText="1"/>
    </xf>
    <xf numFmtId="0" fontId="2" fillId="0" borderId="0" xfId="6" applyFont="1" applyFill="1" applyAlignment="1"/>
    <xf numFmtId="0" fontId="4" fillId="0" borderId="0" xfId="6" applyFont="1" applyFill="1" applyBorder="1" applyAlignment="1"/>
    <xf numFmtId="0" fontId="8" fillId="0" borderId="0" xfId="2" applyFont="1" applyFill="1" applyAlignment="1"/>
    <xf numFmtId="0" fontId="4" fillId="0" borderId="0" xfId="2" applyFont="1" applyFill="1" applyBorder="1" applyAlignment="1">
      <alignment horizontal="right"/>
    </xf>
  </cellXfs>
  <cellStyles count="7">
    <cellStyle name="Normal_Sheet1" xfId="4"/>
    <cellStyle name="Нормален" xfId="0" builtinId="0"/>
    <cellStyle name="Нормален 2" xfId="3"/>
    <cellStyle name="Нормален 3" xfId="5"/>
    <cellStyle name="Нормален 3 2" xfId="6"/>
    <cellStyle name="Нормален_ИП-2011г-начална 2" xfId="2"/>
    <cellStyle name="Нормален_Лист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R445"/>
  <sheetViews>
    <sheetView tabSelected="1" topLeftCell="A428" workbookViewId="0">
      <selection activeCell="A443" sqref="A443"/>
    </sheetView>
  </sheetViews>
  <sheetFormatPr defaultColWidth="29.28515625" defaultRowHeight="15.75" x14ac:dyDescent="0.25"/>
  <cols>
    <col min="1" max="1" width="51.140625" style="2" customWidth="1"/>
    <col min="2" max="2" width="12.5703125" style="3" customWidth="1"/>
    <col min="3" max="4" width="12.7109375" style="3" customWidth="1"/>
    <col min="5" max="5" width="15.5703125" style="3" customWidth="1"/>
    <col min="6" max="7" width="12.7109375" style="3" customWidth="1"/>
    <col min="8" max="8" width="17.7109375" style="3" customWidth="1"/>
    <col min="9" max="10" width="12.7109375" style="3" customWidth="1"/>
    <col min="11" max="11" width="12" style="3" customWidth="1"/>
    <col min="12" max="13" width="12.7109375" style="3" customWidth="1"/>
    <col min="14" max="14" width="14.7109375" style="3" customWidth="1"/>
    <col min="15" max="16" width="12.7109375" style="3" customWidth="1"/>
    <col min="17" max="17" width="10.85546875" style="3" customWidth="1"/>
    <col min="18" max="19" width="12.7109375" style="3" customWidth="1"/>
    <col min="20" max="20" width="16.28515625" style="3" customWidth="1"/>
    <col min="21" max="28" width="12.7109375" style="3" customWidth="1"/>
    <col min="29" max="165" width="29.28515625" style="3" customWidth="1"/>
    <col min="166" max="166" width="42.42578125" style="3" customWidth="1"/>
    <col min="167" max="169" width="12.42578125" style="3" customWidth="1"/>
    <col min="170" max="172" width="10.85546875" style="3" customWidth="1"/>
    <col min="173" max="175" width="14.5703125" style="3" bestFit="1" customWidth="1"/>
    <col min="176" max="178" width="11" style="3" customWidth="1"/>
    <col min="179" max="181" width="14.5703125" style="3" customWidth="1"/>
    <col min="182" max="184" width="15.28515625" style="3" customWidth="1"/>
    <col min="185" max="185" width="15.5703125" style="3" customWidth="1"/>
    <col min="186" max="186" width="44.5703125" style="3" customWidth="1"/>
    <col min="187" max="187" width="13.85546875" style="3" customWidth="1"/>
    <col min="188" max="188" width="10.85546875" style="3" customWidth="1"/>
    <col min="189" max="189" width="14.5703125" style="3" customWidth="1"/>
    <col min="190" max="190" width="11" style="3" customWidth="1"/>
    <col min="191" max="191" width="10.85546875" style="3" customWidth="1"/>
    <col min="192" max="192" width="14.5703125" style="3" customWidth="1"/>
    <col min="193" max="194" width="15.5703125" style="3" customWidth="1"/>
    <col min="195" max="195" width="17.7109375" style="3" customWidth="1"/>
    <col min="196" max="16384" width="29.28515625" style="3"/>
  </cols>
  <sheetData>
    <row r="1" spans="1:252" x14ac:dyDescent="0.25">
      <c r="A1" s="4"/>
      <c r="B1" s="5"/>
      <c r="C1" s="6"/>
      <c r="D1" s="6"/>
      <c r="E1" s="5"/>
      <c r="F1" s="6"/>
      <c r="G1" s="6"/>
      <c r="H1" s="5"/>
      <c r="I1" s="6"/>
      <c r="J1" s="6"/>
      <c r="K1" s="5"/>
      <c r="L1" s="6"/>
      <c r="M1" s="6"/>
      <c r="N1" s="5"/>
      <c r="O1" s="6"/>
      <c r="P1" s="6"/>
      <c r="Q1" s="5"/>
      <c r="R1" s="6"/>
      <c r="S1" s="6"/>
      <c r="T1" s="6"/>
      <c r="U1" s="6"/>
      <c r="V1" s="6"/>
      <c r="W1" s="6"/>
      <c r="X1" s="6"/>
      <c r="Y1" s="6"/>
      <c r="AA1" s="6"/>
      <c r="AB1" s="50" t="s">
        <v>385</v>
      </c>
    </row>
    <row r="2" spans="1:252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</row>
    <row r="3" spans="1:252" x14ac:dyDescent="0.25">
      <c r="A3" s="9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</row>
    <row r="4" spans="1:252" x14ac:dyDescent="0.25">
      <c r="A4" s="10"/>
      <c r="B4" s="7"/>
      <c r="C4" s="7"/>
      <c r="D4" s="7"/>
      <c r="E4" s="11"/>
      <c r="F4" s="7"/>
      <c r="G4" s="7"/>
      <c r="H4" s="1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</row>
    <row r="5" spans="1:252" ht="94.5" x14ac:dyDescent="0.25">
      <c r="A5" s="13" t="s">
        <v>2</v>
      </c>
      <c r="B5" s="14" t="s">
        <v>3</v>
      </c>
      <c r="C5" s="14" t="s">
        <v>3</v>
      </c>
      <c r="D5" s="14" t="s">
        <v>3</v>
      </c>
      <c r="E5" s="15" t="s">
        <v>4</v>
      </c>
      <c r="F5" s="15" t="s">
        <v>4</v>
      </c>
      <c r="G5" s="15" t="s">
        <v>4</v>
      </c>
      <c r="H5" s="15" t="s">
        <v>5</v>
      </c>
      <c r="I5" s="15" t="s">
        <v>5</v>
      </c>
      <c r="J5" s="15" t="s">
        <v>5</v>
      </c>
      <c r="K5" s="15" t="s">
        <v>6</v>
      </c>
      <c r="L5" s="15" t="s">
        <v>6</v>
      </c>
      <c r="M5" s="15" t="s">
        <v>6</v>
      </c>
      <c r="N5" s="15" t="s">
        <v>7</v>
      </c>
      <c r="O5" s="15" t="s">
        <v>7</v>
      </c>
      <c r="P5" s="15" t="s">
        <v>7</v>
      </c>
      <c r="Q5" s="15" t="s">
        <v>8</v>
      </c>
      <c r="R5" s="15" t="s">
        <v>8</v>
      </c>
      <c r="S5" s="15" t="s">
        <v>8</v>
      </c>
      <c r="T5" s="15" t="s">
        <v>9</v>
      </c>
      <c r="U5" s="15" t="s">
        <v>9</v>
      </c>
      <c r="V5" s="15" t="s">
        <v>9</v>
      </c>
      <c r="W5" s="15" t="s">
        <v>10</v>
      </c>
      <c r="X5" s="15" t="s">
        <v>10</v>
      </c>
      <c r="Y5" s="15" t="s">
        <v>10</v>
      </c>
      <c r="Z5" s="15" t="s">
        <v>11</v>
      </c>
      <c r="AA5" s="15" t="s">
        <v>11</v>
      </c>
      <c r="AB5" s="15" t="s">
        <v>11</v>
      </c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</row>
    <row r="6" spans="1:252" x14ac:dyDescent="0.25">
      <c r="A6" s="16"/>
      <c r="B6" s="17" t="s">
        <v>12</v>
      </c>
      <c r="C6" s="18" t="s">
        <v>13</v>
      </c>
      <c r="D6" s="18" t="s">
        <v>14</v>
      </c>
      <c r="E6" s="17" t="s">
        <v>12</v>
      </c>
      <c r="F6" s="18" t="s">
        <v>13</v>
      </c>
      <c r="G6" s="18" t="s">
        <v>14</v>
      </c>
      <c r="H6" s="17" t="s">
        <v>12</v>
      </c>
      <c r="I6" s="18" t="s">
        <v>13</v>
      </c>
      <c r="J6" s="18" t="s">
        <v>14</v>
      </c>
      <c r="K6" s="17" t="s">
        <v>12</v>
      </c>
      <c r="L6" s="18" t="s">
        <v>13</v>
      </c>
      <c r="M6" s="18" t="s">
        <v>14</v>
      </c>
      <c r="N6" s="17" t="s">
        <v>12</v>
      </c>
      <c r="O6" s="18" t="s">
        <v>13</v>
      </c>
      <c r="P6" s="18" t="s">
        <v>14</v>
      </c>
      <c r="Q6" s="17" t="s">
        <v>12</v>
      </c>
      <c r="R6" s="18" t="s">
        <v>13</v>
      </c>
      <c r="S6" s="18" t="s">
        <v>14</v>
      </c>
      <c r="T6" s="17" t="s">
        <v>12</v>
      </c>
      <c r="U6" s="18" t="s">
        <v>13</v>
      </c>
      <c r="V6" s="18" t="s">
        <v>14</v>
      </c>
      <c r="W6" s="17" t="s">
        <v>12</v>
      </c>
      <c r="X6" s="18" t="s">
        <v>13</v>
      </c>
      <c r="Y6" s="18" t="s">
        <v>14</v>
      </c>
      <c r="Z6" s="17" t="s">
        <v>12</v>
      </c>
      <c r="AA6" s="18" t="s">
        <v>13</v>
      </c>
      <c r="AB6" s="18" t="s">
        <v>14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</row>
    <row r="7" spans="1:252" x14ac:dyDescent="0.25">
      <c r="A7" s="19" t="s">
        <v>15</v>
      </c>
      <c r="B7" s="20">
        <f t="shared" ref="B7:D75" si="0">E7+H7+K7+N7+Q7+T7+W7+Z7</f>
        <v>62655522</v>
      </c>
      <c r="C7" s="20">
        <f t="shared" si="0"/>
        <v>38625593</v>
      </c>
      <c r="D7" s="20">
        <f t="shared" si="0"/>
        <v>-24029929</v>
      </c>
      <c r="E7" s="20">
        <f>SUM(E8,E114,E405,E426)</f>
        <v>4329200</v>
      </c>
      <c r="F7" s="20">
        <f>SUM(F8,F114,F405,F426)</f>
        <v>4329200</v>
      </c>
      <c r="G7" s="20">
        <f t="shared" ref="G7:G75" si="1">F7-E7</f>
        <v>0</v>
      </c>
      <c r="H7" s="20">
        <f t="shared" ref="H7:I7" si="2">SUM(H8,H114,H405,H426)</f>
        <v>974781</v>
      </c>
      <c r="I7" s="20">
        <f t="shared" si="2"/>
        <v>425708</v>
      </c>
      <c r="J7" s="20">
        <f t="shared" ref="J7" si="3">I7-H7</f>
        <v>-549073</v>
      </c>
      <c r="K7" s="20">
        <f t="shared" ref="K7:L7" si="4">SUM(K8,K114,K405,K426)</f>
        <v>4352171</v>
      </c>
      <c r="L7" s="20">
        <f t="shared" si="4"/>
        <v>2765540</v>
      </c>
      <c r="M7" s="20">
        <f t="shared" ref="M7" si="5">L7-K7</f>
        <v>-1586631</v>
      </c>
      <c r="N7" s="20">
        <f t="shared" ref="N7:O7" si="6">SUM(N8,N114,N405,N426)</f>
        <v>23964194</v>
      </c>
      <c r="O7" s="20">
        <f t="shared" si="6"/>
        <v>17608873</v>
      </c>
      <c r="P7" s="20">
        <f t="shared" ref="P7" si="7">O7-N7</f>
        <v>-6355321</v>
      </c>
      <c r="Q7" s="20">
        <f t="shared" ref="Q7:R7" si="8">SUM(Q8,Q114,Q405,Q426)</f>
        <v>1878662</v>
      </c>
      <c r="R7" s="20">
        <f t="shared" si="8"/>
        <v>1792264</v>
      </c>
      <c r="S7" s="20">
        <f t="shared" ref="S7" si="9">R7-Q7</f>
        <v>-86398</v>
      </c>
      <c r="T7" s="20">
        <f t="shared" ref="T7:U7" si="10">SUM(T8,T114,T405,T426)</f>
        <v>7970392</v>
      </c>
      <c r="U7" s="20">
        <f t="shared" si="10"/>
        <v>7968592</v>
      </c>
      <c r="V7" s="20">
        <f t="shared" ref="V7" si="11">U7-T7</f>
        <v>-1800</v>
      </c>
      <c r="W7" s="20">
        <f t="shared" ref="W7:X7" si="12">SUM(W8,W114,W405,W426)</f>
        <v>2453654</v>
      </c>
      <c r="X7" s="20">
        <f t="shared" si="12"/>
        <v>3735416</v>
      </c>
      <c r="Y7" s="20">
        <f t="shared" ref="Y7" si="13">X7-W7</f>
        <v>1281762</v>
      </c>
      <c r="Z7" s="20">
        <f t="shared" ref="Z7:AA7" si="14">SUM(Z8,Z114,Z405,Z426)</f>
        <v>16732468</v>
      </c>
      <c r="AA7" s="20">
        <f t="shared" si="14"/>
        <v>0</v>
      </c>
      <c r="AB7" s="20">
        <f t="shared" ref="AB7" si="15">AA7-Z7</f>
        <v>-16732468</v>
      </c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</row>
    <row r="8" spans="1:252" x14ac:dyDescent="0.25">
      <c r="A8" s="22" t="s">
        <v>16</v>
      </c>
      <c r="B8" s="23">
        <f t="shared" si="0"/>
        <v>28501966</v>
      </c>
      <c r="C8" s="23">
        <f t="shared" si="0"/>
        <v>21458797</v>
      </c>
      <c r="D8" s="23">
        <f t="shared" si="0"/>
        <v>-7043169</v>
      </c>
      <c r="E8" s="23">
        <f>SUM(E9,E26,E41,E66,E100,E108,E54,E79)</f>
        <v>2597192</v>
      </c>
      <c r="F8" s="23">
        <f>SUM(F9,F26,F41,F66,F100,F108,F54,F79)</f>
        <v>2824692</v>
      </c>
      <c r="G8" s="23">
        <f t="shared" si="1"/>
        <v>227500</v>
      </c>
      <c r="H8" s="23">
        <f>SUM(H9,H26,H41,H66,H100,H108,H54,H79)</f>
        <v>582500</v>
      </c>
      <c r="I8" s="23">
        <f>SUM(I9,I26,I41,I66,I100,I108,I54,I79)</f>
        <v>355427</v>
      </c>
      <c r="J8" s="23">
        <f t="shared" ref="J8:J75" si="16">I8-H8</f>
        <v>-227073</v>
      </c>
      <c r="K8" s="23">
        <f>SUM(K9,K26,K41,K66,K100,K108,K54,K79)</f>
        <v>1892541</v>
      </c>
      <c r="L8" s="23">
        <f>SUM(L9,L26,L41,L66,L100,L108,L54,L79)</f>
        <v>826260</v>
      </c>
      <c r="M8" s="23">
        <f t="shared" ref="M8:M75" si="17">L8-K8</f>
        <v>-1066281</v>
      </c>
      <c r="N8" s="23">
        <f>SUM(N9,N26,N41,N66,N100,N108,N54,N79)</f>
        <v>14284359</v>
      </c>
      <c r="O8" s="23">
        <f>SUM(O9,O26,O41,O66,O100,O108,O54,O79)</f>
        <v>10202556</v>
      </c>
      <c r="P8" s="23">
        <f t="shared" ref="P8:P75" si="18">O8-N8</f>
        <v>-4081803</v>
      </c>
      <c r="Q8" s="23">
        <f>SUM(Q9,Q26,Q41,Q66,Q100,Q108,Q54,Q79)</f>
        <v>1357568</v>
      </c>
      <c r="R8" s="23">
        <f>SUM(R9,R26,R41,R66,R100,R108,R54,R79)</f>
        <v>1326180</v>
      </c>
      <c r="S8" s="23">
        <f t="shared" ref="S8:S75" si="19">R8-Q8</f>
        <v>-31388</v>
      </c>
      <c r="T8" s="23">
        <f>SUM(T9,T26,T41,T66,T100,T108,T54,T79)</f>
        <v>4284344</v>
      </c>
      <c r="U8" s="23">
        <f>SUM(U9,U26,U41,U66,U100,U108,U54,U79)</f>
        <v>4286248</v>
      </c>
      <c r="V8" s="23">
        <f t="shared" ref="V8:V75" si="20">U8-T8</f>
        <v>1904</v>
      </c>
      <c r="W8" s="23">
        <f>SUM(W9,W26,W41,W66,W100,W108,W54,W79)</f>
        <v>1394008</v>
      </c>
      <c r="X8" s="23">
        <f>SUM(X9,X26,X41,X66,X100,X108,X54,X79)</f>
        <v>1637434</v>
      </c>
      <c r="Y8" s="23">
        <f t="shared" ref="Y8:Y75" si="21">X8-W8</f>
        <v>243426</v>
      </c>
      <c r="Z8" s="23">
        <f>SUM(Z9,Z26,Z41,Z66,Z100,Z108,Z54,Z79)</f>
        <v>2109454</v>
      </c>
      <c r="AA8" s="23">
        <f>SUM(AA9,AA26,AA41,AA66,AA100,AA108,AA54,AA79)</f>
        <v>0</v>
      </c>
      <c r="AB8" s="23">
        <f t="shared" ref="AB8:AB75" si="22">AA8-Z8</f>
        <v>-2109454</v>
      </c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</row>
    <row r="9" spans="1:252" x14ac:dyDescent="0.25">
      <c r="A9" s="22" t="s">
        <v>17</v>
      </c>
      <c r="B9" s="23">
        <f t="shared" si="0"/>
        <v>485654</v>
      </c>
      <c r="C9" s="23">
        <f t="shared" si="0"/>
        <v>112053</v>
      </c>
      <c r="D9" s="23">
        <f t="shared" si="0"/>
        <v>-373601</v>
      </c>
      <c r="E9" s="23">
        <f>SUM(E10)</f>
        <v>0</v>
      </c>
      <c r="F9" s="23">
        <f>SUM(F10)</f>
        <v>0</v>
      </c>
      <c r="G9" s="23">
        <f t="shared" si="1"/>
        <v>0</v>
      </c>
      <c r="H9" s="23">
        <f>SUM(H10)</f>
        <v>0</v>
      </c>
      <c r="I9" s="23">
        <f>SUM(I10)</f>
        <v>0</v>
      </c>
      <c r="J9" s="23">
        <f t="shared" si="16"/>
        <v>0</v>
      </c>
      <c r="K9" s="23">
        <f>SUM(K10)</f>
        <v>279294</v>
      </c>
      <c r="L9" s="23">
        <f>SUM(L10)</f>
        <v>112053</v>
      </c>
      <c r="M9" s="23">
        <f t="shared" si="17"/>
        <v>-167241</v>
      </c>
      <c r="N9" s="23">
        <f>SUM(N10)</f>
        <v>0</v>
      </c>
      <c r="O9" s="23">
        <f>SUM(O10)</f>
        <v>0</v>
      </c>
      <c r="P9" s="23">
        <f t="shared" si="18"/>
        <v>0</v>
      </c>
      <c r="Q9" s="23">
        <f>SUM(Q10)</f>
        <v>0</v>
      </c>
      <c r="R9" s="23">
        <f>SUM(R10)</f>
        <v>0</v>
      </c>
      <c r="S9" s="23">
        <f t="shared" si="19"/>
        <v>0</v>
      </c>
      <c r="T9" s="23">
        <f>SUM(T10)</f>
        <v>0</v>
      </c>
      <c r="U9" s="23">
        <f>SUM(U10)</f>
        <v>0</v>
      </c>
      <c r="V9" s="23">
        <f t="shared" si="20"/>
        <v>0</v>
      </c>
      <c r="W9" s="23">
        <f>SUM(W10)</f>
        <v>0</v>
      </c>
      <c r="X9" s="23">
        <f>SUM(X10)</f>
        <v>0</v>
      </c>
      <c r="Y9" s="23">
        <f t="shared" si="21"/>
        <v>0</v>
      </c>
      <c r="Z9" s="23">
        <f>SUM(Z10)</f>
        <v>206360</v>
      </c>
      <c r="AA9" s="23">
        <f>SUM(AA10)</f>
        <v>0</v>
      </c>
      <c r="AB9" s="23">
        <f t="shared" si="22"/>
        <v>-206360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</row>
    <row r="10" spans="1:252" x14ac:dyDescent="0.25">
      <c r="A10" s="22" t="s">
        <v>18</v>
      </c>
      <c r="B10" s="24">
        <f t="shared" si="0"/>
        <v>485654</v>
      </c>
      <c r="C10" s="24">
        <f t="shared" si="0"/>
        <v>112053</v>
      </c>
      <c r="D10" s="24">
        <f t="shared" si="0"/>
        <v>-373601</v>
      </c>
      <c r="E10" s="24">
        <f>SUM(E11:E25)</f>
        <v>0</v>
      </c>
      <c r="F10" s="24">
        <f>SUM(F11:F25)</f>
        <v>0</v>
      </c>
      <c r="G10" s="24">
        <f t="shared" si="1"/>
        <v>0</v>
      </c>
      <c r="H10" s="24">
        <f>SUM(H11:H25)</f>
        <v>0</v>
      </c>
      <c r="I10" s="24">
        <f>SUM(I11:I25)</f>
        <v>0</v>
      </c>
      <c r="J10" s="24">
        <f t="shared" si="16"/>
        <v>0</v>
      </c>
      <c r="K10" s="24">
        <f>SUM(K11:K25)</f>
        <v>279294</v>
      </c>
      <c r="L10" s="24">
        <f>SUM(L11:L25)</f>
        <v>112053</v>
      </c>
      <c r="M10" s="24">
        <f t="shared" si="17"/>
        <v>-167241</v>
      </c>
      <c r="N10" s="24">
        <f>SUM(N11:N25)</f>
        <v>0</v>
      </c>
      <c r="O10" s="24">
        <f>SUM(O11:O25)</f>
        <v>0</v>
      </c>
      <c r="P10" s="24">
        <f t="shared" si="18"/>
        <v>0</v>
      </c>
      <c r="Q10" s="24">
        <f>SUM(Q11:Q25)</f>
        <v>0</v>
      </c>
      <c r="R10" s="24">
        <f>SUM(R11:R25)</f>
        <v>0</v>
      </c>
      <c r="S10" s="24">
        <f t="shared" si="19"/>
        <v>0</v>
      </c>
      <c r="T10" s="24">
        <f>SUM(T11:T25)</f>
        <v>0</v>
      </c>
      <c r="U10" s="24">
        <f>SUM(U11:U25)</f>
        <v>0</v>
      </c>
      <c r="V10" s="24">
        <f t="shared" si="20"/>
        <v>0</v>
      </c>
      <c r="W10" s="24">
        <f>SUM(W11:W25)</f>
        <v>0</v>
      </c>
      <c r="X10" s="24">
        <f>SUM(X11:X25)</f>
        <v>0</v>
      </c>
      <c r="Y10" s="24">
        <f t="shared" si="21"/>
        <v>0</v>
      </c>
      <c r="Z10" s="24">
        <f>SUM(Z11:Z25)</f>
        <v>206360</v>
      </c>
      <c r="AA10" s="24">
        <f>SUM(AA11:AA25)</f>
        <v>0</v>
      </c>
      <c r="AB10" s="24">
        <f t="shared" si="22"/>
        <v>-206360</v>
      </c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</row>
    <row r="11" spans="1:252" ht="31.5" x14ac:dyDescent="0.25">
      <c r="A11" s="25" t="s">
        <v>19</v>
      </c>
      <c r="B11" s="26">
        <f t="shared" si="0"/>
        <v>16128</v>
      </c>
      <c r="C11" s="26">
        <f t="shared" si="0"/>
        <v>16128</v>
      </c>
      <c r="D11" s="26">
        <f t="shared" si="0"/>
        <v>0</v>
      </c>
      <c r="E11" s="26">
        <v>0</v>
      </c>
      <c r="F11" s="26">
        <v>0</v>
      </c>
      <c r="G11" s="26">
        <f t="shared" si="1"/>
        <v>0</v>
      </c>
      <c r="H11" s="26">
        <v>0</v>
      </c>
      <c r="I11" s="26">
        <v>0</v>
      </c>
      <c r="J11" s="26">
        <f t="shared" si="16"/>
        <v>0</v>
      </c>
      <c r="K11" s="26">
        <f>3548+12580</f>
        <v>16128</v>
      </c>
      <c r="L11" s="26">
        <f>3548+12580</f>
        <v>16128</v>
      </c>
      <c r="M11" s="26">
        <f t="shared" si="17"/>
        <v>0</v>
      </c>
      <c r="N11" s="26">
        <v>0</v>
      </c>
      <c r="O11" s="26">
        <v>0</v>
      </c>
      <c r="P11" s="26">
        <f t="shared" si="18"/>
        <v>0</v>
      </c>
      <c r="Q11" s="26">
        <v>0</v>
      </c>
      <c r="R11" s="26">
        <v>0</v>
      </c>
      <c r="S11" s="26">
        <f t="shared" si="19"/>
        <v>0</v>
      </c>
      <c r="T11" s="26">
        <v>0</v>
      </c>
      <c r="U11" s="26">
        <v>0</v>
      </c>
      <c r="V11" s="26">
        <f t="shared" si="20"/>
        <v>0</v>
      </c>
      <c r="W11" s="26">
        <v>0</v>
      </c>
      <c r="X11" s="26">
        <v>0</v>
      </c>
      <c r="Y11" s="26">
        <f t="shared" si="21"/>
        <v>0</v>
      </c>
      <c r="Z11" s="26">
        <v>0</v>
      </c>
      <c r="AA11" s="26">
        <v>0</v>
      </c>
      <c r="AB11" s="26">
        <f t="shared" si="22"/>
        <v>0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</row>
    <row r="12" spans="1:252" ht="31.5" x14ac:dyDescent="0.25">
      <c r="A12" s="25" t="s">
        <v>20</v>
      </c>
      <c r="B12" s="26">
        <f t="shared" si="0"/>
        <v>10657</v>
      </c>
      <c r="C12" s="26">
        <f t="shared" si="0"/>
        <v>10657</v>
      </c>
      <c r="D12" s="26">
        <f t="shared" si="0"/>
        <v>0</v>
      </c>
      <c r="E12" s="26">
        <v>0</v>
      </c>
      <c r="F12" s="26">
        <v>0</v>
      </c>
      <c r="G12" s="26">
        <f t="shared" si="1"/>
        <v>0</v>
      </c>
      <c r="H12" s="26">
        <v>0</v>
      </c>
      <c r="I12" s="26">
        <v>0</v>
      </c>
      <c r="J12" s="26">
        <f t="shared" si="16"/>
        <v>0</v>
      </c>
      <c r="K12" s="26">
        <v>10657</v>
      </c>
      <c r="L12" s="26">
        <v>10657</v>
      </c>
      <c r="M12" s="26">
        <f t="shared" si="17"/>
        <v>0</v>
      </c>
      <c r="N12" s="26">
        <v>0</v>
      </c>
      <c r="O12" s="26">
        <v>0</v>
      </c>
      <c r="P12" s="26">
        <f t="shared" si="18"/>
        <v>0</v>
      </c>
      <c r="Q12" s="26">
        <v>0</v>
      </c>
      <c r="R12" s="26">
        <v>0</v>
      </c>
      <c r="S12" s="26">
        <f t="shared" si="19"/>
        <v>0</v>
      </c>
      <c r="T12" s="26">
        <v>0</v>
      </c>
      <c r="U12" s="26">
        <v>0</v>
      </c>
      <c r="V12" s="26">
        <f t="shared" si="20"/>
        <v>0</v>
      </c>
      <c r="W12" s="26">
        <v>0</v>
      </c>
      <c r="X12" s="26">
        <v>0</v>
      </c>
      <c r="Y12" s="26">
        <f t="shared" si="21"/>
        <v>0</v>
      </c>
      <c r="Z12" s="26">
        <v>0</v>
      </c>
      <c r="AA12" s="26">
        <v>0</v>
      </c>
      <c r="AB12" s="26">
        <f t="shared" si="22"/>
        <v>0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</row>
    <row r="13" spans="1:252" ht="31.5" x14ac:dyDescent="0.25">
      <c r="A13" s="25" t="s">
        <v>21</v>
      </c>
      <c r="B13" s="26">
        <f t="shared" si="0"/>
        <v>4997</v>
      </c>
      <c r="C13" s="26">
        <f t="shared" si="0"/>
        <v>4997</v>
      </c>
      <c r="D13" s="26">
        <f t="shared" si="0"/>
        <v>0</v>
      </c>
      <c r="E13" s="26">
        <v>0</v>
      </c>
      <c r="F13" s="26">
        <v>0</v>
      </c>
      <c r="G13" s="26">
        <f t="shared" si="1"/>
        <v>0</v>
      </c>
      <c r="H13" s="26">
        <v>0</v>
      </c>
      <c r="I13" s="26">
        <v>0</v>
      </c>
      <c r="J13" s="26">
        <f t="shared" si="16"/>
        <v>0</v>
      </c>
      <c r="K13" s="26">
        <v>4997</v>
      </c>
      <c r="L13" s="26">
        <v>4997</v>
      </c>
      <c r="M13" s="26">
        <f t="shared" si="17"/>
        <v>0</v>
      </c>
      <c r="N13" s="26">
        <v>0</v>
      </c>
      <c r="O13" s="26">
        <v>0</v>
      </c>
      <c r="P13" s="26">
        <f t="shared" si="18"/>
        <v>0</v>
      </c>
      <c r="Q13" s="26">
        <v>0</v>
      </c>
      <c r="R13" s="26">
        <v>0</v>
      </c>
      <c r="S13" s="26">
        <f t="shared" si="19"/>
        <v>0</v>
      </c>
      <c r="T13" s="26">
        <v>0</v>
      </c>
      <c r="U13" s="26">
        <v>0</v>
      </c>
      <c r="V13" s="26">
        <f t="shared" si="20"/>
        <v>0</v>
      </c>
      <c r="W13" s="26">
        <v>0</v>
      </c>
      <c r="X13" s="26">
        <v>0</v>
      </c>
      <c r="Y13" s="26">
        <f t="shared" si="21"/>
        <v>0</v>
      </c>
      <c r="Z13" s="26">
        <v>0</v>
      </c>
      <c r="AA13" s="26">
        <v>0</v>
      </c>
      <c r="AB13" s="26">
        <f t="shared" si="22"/>
        <v>0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</row>
    <row r="14" spans="1:252" ht="31.5" x14ac:dyDescent="0.25">
      <c r="A14" s="25" t="s">
        <v>22</v>
      </c>
      <c r="B14" s="26">
        <f t="shared" si="0"/>
        <v>2000</v>
      </c>
      <c r="C14" s="26">
        <f t="shared" si="0"/>
        <v>2000</v>
      </c>
      <c r="D14" s="26">
        <f t="shared" si="0"/>
        <v>0</v>
      </c>
      <c r="E14" s="26">
        <v>0</v>
      </c>
      <c r="F14" s="26">
        <v>0</v>
      </c>
      <c r="G14" s="26">
        <f t="shared" si="1"/>
        <v>0</v>
      </c>
      <c r="H14" s="26">
        <v>0</v>
      </c>
      <c r="I14" s="26">
        <v>0</v>
      </c>
      <c r="J14" s="26">
        <f t="shared" si="16"/>
        <v>0</v>
      </c>
      <c r="K14" s="26">
        <v>2000</v>
      </c>
      <c r="L14" s="26">
        <v>2000</v>
      </c>
      <c r="M14" s="26">
        <f t="shared" si="17"/>
        <v>0</v>
      </c>
      <c r="N14" s="26">
        <v>0</v>
      </c>
      <c r="O14" s="26">
        <v>0</v>
      </c>
      <c r="P14" s="26">
        <f t="shared" si="18"/>
        <v>0</v>
      </c>
      <c r="Q14" s="26">
        <v>0</v>
      </c>
      <c r="R14" s="26">
        <v>0</v>
      </c>
      <c r="S14" s="26">
        <f t="shared" si="19"/>
        <v>0</v>
      </c>
      <c r="T14" s="26">
        <v>0</v>
      </c>
      <c r="U14" s="26">
        <v>0</v>
      </c>
      <c r="V14" s="26">
        <f t="shared" si="20"/>
        <v>0</v>
      </c>
      <c r="W14" s="26">
        <v>0</v>
      </c>
      <c r="X14" s="26">
        <v>0</v>
      </c>
      <c r="Y14" s="26">
        <f t="shared" si="21"/>
        <v>0</v>
      </c>
      <c r="Z14" s="26">
        <v>0</v>
      </c>
      <c r="AA14" s="26">
        <v>0</v>
      </c>
      <c r="AB14" s="26">
        <f t="shared" si="22"/>
        <v>0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</row>
    <row r="15" spans="1:252" ht="31.5" x14ac:dyDescent="0.25">
      <c r="A15" s="25" t="s">
        <v>23</v>
      </c>
      <c r="B15" s="26">
        <f t="shared" si="0"/>
        <v>5251</v>
      </c>
      <c r="C15" s="26">
        <f t="shared" si="0"/>
        <v>5251</v>
      </c>
      <c r="D15" s="26">
        <f t="shared" si="0"/>
        <v>0</v>
      </c>
      <c r="E15" s="26">
        <v>0</v>
      </c>
      <c r="F15" s="26">
        <v>0</v>
      </c>
      <c r="G15" s="26">
        <f t="shared" si="1"/>
        <v>0</v>
      </c>
      <c r="H15" s="26">
        <v>0</v>
      </c>
      <c r="I15" s="26">
        <v>0</v>
      </c>
      <c r="J15" s="26">
        <f t="shared" si="16"/>
        <v>0</v>
      </c>
      <c r="K15" s="26">
        <v>5251</v>
      </c>
      <c r="L15" s="26">
        <v>5251</v>
      </c>
      <c r="M15" s="26">
        <f t="shared" si="17"/>
        <v>0</v>
      </c>
      <c r="N15" s="26">
        <v>0</v>
      </c>
      <c r="O15" s="26">
        <v>0</v>
      </c>
      <c r="P15" s="26">
        <f t="shared" si="18"/>
        <v>0</v>
      </c>
      <c r="Q15" s="26">
        <v>0</v>
      </c>
      <c r="R15" s="26">
        <v>0</v>
      </c>
      <c r="S15" s="26">
        <f t="shared" si="19"/>
        <v>0</v>
      </c>
      <c r="T15" s="26">
        <v>0</v>
      </c>
      <c r="U15" s="26">
        <v>0</v>
      </c>
      <c r="V15" s="26">
        <f t="shared" si="20"/>
        <v>0</v>
      </c>
      <c r="W15" s="26">
        <v>0</v>
      </c>
      <c r="X15" s="26">
        <v>0</v>
      </c>
      <c r="Y15" s="26">
        <f t="shared" si="21"/>
        <v>0</v>
      </c>
      <c r="Z15" s="26">
        <v>0</v>
      </c>
      <c r="AA15" s="26">
        <v>0</v>
      </c>
      <c r="AB15" s="26">
        <f t="shared" si="22"/>
        <v>0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</row>
    <row r="16" spans="1:252" ht="31.5" x14ac:dyDescent="0.25">
      <c r="A16" s="25" t="s">
        <v>24</v>
      </c>
      <c r="B16" s="26">
        <f t="shared" si="0"/>
        <v>2982</v>
      </c>
      <c r="C16" s="26">
        <f t="shared" si="0"/>
        <v>2982</v>
      </c>
      <c r="D16" s="26">
        <f t="shared" si="0"/>
        <v>0</v>
      </c>
      <c r="E16" s="26">
        <v>0</v>
      </c>
      <c r="F16" s="26">
        <v>0</v>
      </c>
      <c r="G16" s="26">
        <f t="shared" si="1"/>
        <v>0</v>
      </c>
      <c r="H16" s="26">
        <v>0</v>
      </c>
      <c r="I16" s="26">
        <v>0</v>
      </c>
      <c r="J16" s="26">
        <f t="shared" si="16"/>
        <v>0</v>
      </c>
      <c r="K16" s="26">
        <v>2982</v>
      </c>
      <c r="L16" s="26">
        <v>2982</v>
      </c>
      <c r="M16" s="26">
        <f t="shared" si="17"/>
        <v>0</v>
      </c>
      <c r="N16" s="26">
        <v>0</v>
      </c>
      <c r="O16" s="26">
        <v>0</v>
      </c>
      <c r="P16" s="26">
        <f t="shared" si="18"/>
        <v>0</v>
      </c>
      <c r="Q16" s="26">
        <v>0</v>
      </c>
      <c r="R16" s="26">
        <v>0</v>
      </c>
      <c r="S16" s="26">
        <f t="shared" si="19"/>
        <v>0</v>
      </c>
      <c r="T16" s="26">
        <v>0</v>
      </c>
      <c r="U16" s="26">
        <v>0</v>
      </c>
      <c r="V16" s="26">
        <f t="shared" si="20"/>
        <v>0</v>
      </c>
      <c r="W16" s="26">
        <v>0</v>
      </c>
      <c r="X16" s="26">
        <v>0</v>
      </c>
      <c r="Y16" s="26">
        <f t="shared" si="21"/>
        <v>0</v>
      </c>
      <c r="Z16" s="26">
        <v>0</v>
      </c>
      <c r="AA16" s="26">
        <v>0</v>
      </c>
      <c r="AB16" s="26">
        <f t="shared" si="22"/>
        <v>0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</row>
    <row r="17" spans="1:252" ht="31.5" x14ac:dyDescent="0.25">
      <c r="A17" s="25" t="s">
        <v>25</v>
      </c>
      <c r="B17" s="26">
        <f t="shared" si="0"/>
        <v>12549</v>
      </c>
      <c r="C17" s="26">
        <f t="shared" si="0"/>
        <v>12549</v>
      </c>
      <c r="D17" s="26">
        <f t="shared" si="0"/>
        <v>0</v>
      </c>
      <c r="E17" s="26">
        <v>0</v>
      </c>
      <c r="F17" s="26">
        <v>0</v>
      </c>
      <c r="G17" s="26">
        <f t="shared" si="1"/>
        <v>0</v>
      </c>
      <c r="H17" s="26">
        <v>0</v>
      </c>
      <c r="I17" s="26">
        <v>0</v>
      </c>
      <c r="J17" s="26">
        <f t="shared" si="16"/>
        <v>0</v>
      </c>
      <c r="K17" s="26">
        <v>12549</v>
      </c>
      <c r="L17" s="26">
        <v>12549</v>
      </c>
      <c r="M17" s="26">
        <f t="shared" si="17"/>
        <v>0</v>
      </c>
      <c r="N17" s="26">
        <v>0</v>
      </c>
      <c r="O17" s="26">
        <v>0</v>
      </c>
      <c r="P17" s="26">
        <f t="shared" si="18"/>
        <v>0</v>
      </c>
      <c r="Q17" s="26">
        <v>0</v>
      </c>
      <c r="R17" s="26">
        <v>0</v>
      </c>
      <c r="S17" s="26">
        <f t="shared" si="19"/>
        <v>0</v>
      </c>
      <c r="T17" s="26">
        <v>0</v>
      </c>
      <c r="U17" s="26">
        <v>0</v>
      </c>
      <c r="V17" s="26">
        <f t="shared" si="20"/>
        <v>0</v>
      </c>
      <c r="W17" s="26">
        <v>0</v>
      </c>
      <c r="X17" s="26">
        <v>0</v>
      </c>
      <c r="Y17" s="26">
        <f t="shared" si="21"/>
        <v>0</v>
      </c>
      <c r="Z17" s="26">
        <v>0</v>
      </c>
      <c r="AA17" s="26">
        <v>0</v>
      </c>
      <c r="AB17" s="26">
        <f t="shared" si="22"/>
        <v>0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</row>
    <row r="18" spans="1:252" ht="31.5" x14ac:dyDescent="0.25">
      <c r="A18" s="25" t="s">
        <v>26</v>
      </c>
      <c r="B18" s="26">
        <f t="shared" si="0"/>
        <v>23729</v>
      </c>
      <c r="C18" s="26">
        <f t="shared" si="0"/>
        <v>23726</v>
      </c>
      <c r="D18" s="26">
        <f t="shared" si="0"/>
        <v>-3</v>
      </c>
      <c r="E18" s="26">
        <v>0</v>
      </c>
      <c r="F18" s="26">
        <v>0</v>
      </c>
      <c r="G18" s="26">
        <f t="shared" si="1"/>
        <v>0</v>
      </c>
      <c r="H18" s="26">
        <v>0</v>
      </c>
      <c r="I18" s="26">
        <v>0</v>
      </c>
      <c r="J18" s="26">
        <f t="shared" si="16"/>
        <v>0</v>
      </c>
      <c r="K18" s="26">
        <f>11791+11938</f>
        <v>23729</v>
      </c>
      <c r="L18" s="26">
        <v>23726</v>
      </c>
      <c r="M18" s="26">
        <f t="shared" si="17"/>
        <v>-3</v>
      </c>
      <c r="N18" s="26">
        <v>0</v>
      </c>
      <c r="O18" s="26">
        <v>0</v>
      </c>
      <c r="P18" s="26">
        <f t="shared" si="18"/>
        <v>0</v>
      </c>
      <c r="Q18" s="26">
        <v>0</v>
      </c>
      <c r="R18" s="26">
        <v>0</v>
      </c>
      <c r="S18" s="26">
        <f t="shared" si="19"/>
        <v>0</v>
      </c>
      <c r="T18" s="26">
        <v>0</v>
      </c>
      <c r="U18" s="26">
        <v>0</v>
      </c>
      <c r="V18" s="26">
        <f t="shared" si="20"/>
        <v>0</v>
      </c>
      <c r="W18" s="26">
        <v>0</v>
      </c>
      <c r="X18" s="26">
        <v>0</v>
      </c>
      <c r="Y18" s="26">
        <f t="shared" si="21"/>
        <v>0</v>
      </c>
      <c r="Z18" s="26">
        <v>0</v>
      </c>
      <c r="AA18" s="26">
        <v>0</v>
      </c>
      <c r="AB18" s="26">
        <f t="shared" si="22"/>
        <v>0</v>
      </c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</row>
    <row r="19" spans="1:252" ht="31.5" x14ac:dyDescent="0.25">
      <c r="A19" s="25" t="s">
        <v>27</v>
      </c>
      <c r="B19" s="26">
        <f t="shared" si="0"/>
        <v>9401</v>
      </c>
      <c r="C19" s="26">
        <f t="shared" si="0"/>
        <v>0</v>
      </c>
      <c r="D19" s="26">
        <f t="shared" si="0"/>
        <v>-9401</v>
      </c>
      <c r="E19" s="26">
        <v>0</v>
      </c>
      <c r="F19" s="26">
        <v>0</v>
      </c>
      <c r="G19" s="26">
        <f t="shared" si="1"/>
        <v>0</v>
      </c>
      <c r="H19" s="26">
        <v>0</v>
      </c>
      <c r="I19" s="26">
        <v>0</v>
      </c>
      <c r="J19" s="26">
        <f t="shared" si="16"/>
        <v>0</v>
      </c>
      <c r="K19" s="26">
        <v>9401</v>
      </c>
      <c r="L19" s="26">
        <v>0</v>
      </c>
      <c r="M19" s="26">
        <f t="shared" si="17"/>
        <v>-9401</v>
      </c>
      <c r="N19" s="26">
        <v>0</v>
      </c>
      <c r="O19" s="26">
        <v>0</v>
      </c>
      <c r="P19" s="26">
        <f t="shared" si="18"/>
        <v>0</v>
      </c>
      <c r="Q19" s="26">
        <v>0</v>
      </c>
      <c r="R19" s="26">
        <v>0</v>
      </c>
      <c r="S19" s="26">
        <f t="shared" si="19"/>
        <v>0</v>
      </c>
      <c r="T19" s="26">
        <v>0</v>
      </c>
      <c r="U19" s="26">
        <v>0</v>
      </c>
      <c r="V19" s="26">
        <f t="shared" si="20"/>
        <v>0</v>
      </c>
      <c r="W19" s="26">
        <v>0</v>
      </c>
      <c r="X19" s="26">
        <v>0</v>
      </c>
      <c r="Y19" s="26">
        <f t="shared" si="21"/>
        <v>0</v>
      </c>
      <c r="Z19" s="26">
        <v>0</v>
      </c>
      <c r="AA19" s="26">
        <v>0</v>
      </c>
      <c r="AB19" s="26">
        <f t="shared" si="22"/>
        <v>0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</row>
    <row r="20" spans="1:252" ht="31.5" x14ac:dyDescent="0.25">
      <c r="A20" s="25" t="s">
        <v>28</v>
      </c>
      <c r="B20" s="26">
        <f t="shared" si="0"/>
        <v>9971</v>
      </c>
      <c r="C20" s="26">
        <f t="shared" si="0"/>
        <v>9971</v>
      </c>
      <c r="D20" s="26">
        <f t="shared" si="0"/>
        <v>0</v>
      </c>
      <c r="E20" s="26">
        <v>0</v>
      </c>
      <c r="F20" s="26">
        <v>0</v>
      </c>
      <c r="G20" s="26">
        <f t="shared" si="1"/>
        <v>0</v>
      </c>
      <c r="H20" s="26">
        <v>0</v>
      </c>
      <c r="I20" s="26">
        <v>0</v>
      </c>
      <c r="J20" s="26">
        <f t="shared" si="16"/>
        <v>0</v>
      </c>
      <c r="K20" s="26">
        <v>9971</v>
      </c>
      <c r="L20" s="26">
        <v>9971</v>
      </c>
      <c r="M20" s="26">
        <f t="shared" si="17"/>
        <v>0</v>
      </c>
      <c r="N20" s="26">
        <v>0</v>
      </c>
      <c r="O20" s="26">
        <v>0</v>
      </c>
      <c r="P20" s="26">
        <f t="shared" si="18"/>
        <v>0</v>
      </c>
      <c r="Q20" s="26">
        <v>0</v>
      </c>
      <c r="R20" s="26">
        <v>0</v>
      </c>
      <c r="S20" s="26">
        <f t="shared" si="19"/>
        <v>0</v>
      </c>
      <c r="T20" s="26">
        <v>0</v>
      </c>
      <c r="U20" s="26">
        <v>0</v>
      </c>
      <c r="V20" s="26">
        <f t="shared" si="20"/>
        <v>0</v>
      </c>
      <c r="W20" s="26">
        <v>0</v>
      </c>
      <c r="X20" s="26">
        <v>0</v>
      </c>
      <c r="Y20" s="26">
        <f t="shared" si="21"/>
        <v>0</v>
      </c>
      <c r="Z20" s="26">
        <v>0</v>
      </c>
      <c r="AA20" s="26">
        <v>0</v>
      </c>
      <c r="AB20" s="26">
        <f t="shared" si="22"/>
        <v>0</v>
      </c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</row>
    <row r="21" spans="1:252" ht="31.5" x14ac:dyDescent="0.25">
      <c r="A21" s="25" t="s">
        <v>29</v>
      </c>
      <c r="B21" s="26">
        <f t="shared" si="0"/>
        <v>7995</v>
      </c>
      <c r="C21" s="26">
        <f t="shared" si="0"/>
        <v>7995</v>
      </c>
      <c r="D21" s="26">
        <f t="shared" si="0"/>
        <v>0</v>
      </c>
      <c r="E21" s="26">
        <v>0</v>
      </c>
      <c r="F21" s="26">
        <v>0</v>
      </c>
      <c r="G21" s="26">
        <f t="shared" si="1"/>
        <v>0</v>
      </c>
      <c r="H21" s="26">
        <v>0</v>
      </c>
      <c r="I21" s="26">
        <v>0</v>
      </c>
      <c r="J21" s="26">
        <f t="shared" si="16"/>
        <v>0</v>
      </c>
      <c r="K21" s="26">
        <v>7995</v>
      </c>
      <c r="L21" s="26">
        <v>7995</v>
      </c>
      <c r="M21" s="26">
        <f t="shared" si="17"/>
        <v>0</v>
      </c>
      <c r="N21" s="26">
        <v>0</v>
      </c>
      <c r="O21" s="26">
        <v>0</v>
      </c>
      <c r="P21" s="26">
        <f t="shared" si="18"/>
        <v>0</v>
      </c>
      <c r="Q21" s="26">
        <v>0</v>
      </c>
      <c r="R21" s="26">
        <v>0</v>
      </c>
      <c r="S21" s="26">
        <f t="shared" si="19"/>
        <v>0</v>
      </c>
      <c r="T21" s="26">
        <v>0</v>
      </c>
      <c r="U21" s="26">
        <v>0</v>
      </c>
      <c r="V21" s="26">
        <f t="shared" si="20"/>
        <v>0</v>
      </c>
      <c r="W21" s="26">
        <v>0</v>
      </c>
      <c r="X21" s="26">
        <v>0</v>
      </c>
      <c r="Y21" s="26">
        <f t="shared" si="21"/>
        <v>0</v>
      </c>
      <c r="Z21" s="26">
        <v>0</v>
      </c>
      <c r="AA21" s="26">
        <v>0</v>
      </c>
      <c r="AB21" s="26">
        <f t="shared" si="22"/>
        <v>0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ht="31.5" x14ac:dyDescent="0.25">
      <c r="A22" s="25" t="s">
        <v>30</v>
      </c>
      <c r="B22" s="26">
        <f t="shared" si="0"/>
        <v>8589</v>
      </c>
      <c r="C22" s="26">
        <f t="shared" si="0"/>
        <v>8589</v>
      </c>
      <c r="D22" s="26">
        <f t="shared" si="0"/>
        <v>0</v>
      </c>
      <c r="E22" s="26">
        <v>0</v>
      </c>
      <c r="F22" s="26">
        <v>0</v>
      </c>
      <c r="G22" s="26">
        <f t="shared" si="1"/>
        <v>0</v>
      </c>
      <c r="H22" s="26">
        <v>0</v>
      </c>
      <c r="I22" s="26">
        <v>0</v>
      </c>
      <c r="J22" s="26">
        <f t="shared" si="16"/>
        <v>0</v>
      </c>
      <c r="K22" s="26">
        <v>8589</v>
      </c>
      <c r="L22" s="26">
        <v>8589</v>
      </c>
      <c r="M22" s="26">
        <f t="shared" si="17"/>
        <v>0</v>
      </c>
      <c r="N22" s="26">
        <v>0</v>
      </c>
      <c r="O22" s="26">
        <v>0</v>
      </c>
      <c r="P22" s="26">
        <f t="shared" si="18"/>
        <v>0</v>
      </c>
      <c r="Q22" s="26">
        <v>0</v>
      </c>
      <c r="R22" s="26">
        <v>0</v>
      </c>
      <c r="S22" s="26">
        <f t="shared" si="19"/>
        <v>0</v>
      </c>
      <c r="T22" s="26">
        <v>0</v>
      </c>
      <c r="U22" s="26">
        <v>0</v>
      </c>
      <c r="V22" s="26">
        <f t="shared" si="20"/>
        <v>0</v>
      </c>
      <c r="W22" s="26">
        <v>0</v>
      </c>
      <c r="X22" s="26">
        <v>0</v>
      </c>
      <c r="Y22" s="26">
        <f t="shared" si="21"/>
        <v>0</v>
      </c>
      <c r="Z22" s="26">
        <v>0</v>
      </c>
      <c r="AA22" s="26">
        <v>0</v>
      </c>
      <c r="AB22" s="26">
        <f t="shared" si="22"/>
        <v>0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ht="31.5" x14ac:dyDescent="0.25">
      <c r="A23" s="25" t="s">
        <v>31</v>
      </c>
      <c r="B23" s="26">
        <f t="shared" si="0"/>
        <v>7208</v>
      </c>
      <c r="C23" s="26">
        <f t="shared" si="0"/>
        <v>7208</v>
      </c>
      <c r="D23" s="26">
        <f t="shared" si="0"/>
        <v>0</v>
      </c>
      <c r="E23" s="26">
        <v>0</v>
      </c>
      <c r="F23" s="26">
        <v>0</v>
      </c>
      <c r="G23" s="26">
        <f t="shared" si="1"/>
        <v>0</v>
      </c>
      <c r="H23" s="26">
        <v>0</v>
      </c>
      <c r="I23" s="26">
        <v>0</v>
      </c>
      <c r="J23" s="26">
        <f t="shared" si="16"/>
        <v>0</v>
      </c>
      <c r="K23" s="26">
        <v>7208</v>
      </c>
      <c r="L23" s="26">
        <v>7208</v>
      </c>
      <c r="M23" s="26">
        <f t="shared" si="17"/>
        <v>0</v>
      </c>
      <c r="N23" s="26">
        <v>0</v>
      </c>
      <c r="O23" s="26">
        <v>0</v>
      </c>
      <c r="P23" s="26">
        <f t="shared" si="18"/>
        <v>0</v>
      </c>
      <c r="Q23" s="26">
        <v>0</v>
      </c>
      <c r="R23" s="26">
        <v>0</v>
      </c>
      <c r="S23" s="26">
        <f t="shared" si="19"/>
        <v>0</v>
      </c>
      <c r="T23" s="26">
        <v>0</v>
      </c>
      <c r="U23" s="26">
        <v>0</v>
      </c>
      <c r="V23" s="26">
        <f t="shared" si="20"/>
        <v>0</v>
      </c>
      <c r="W23" s="26">
        <v>0</v>
      </c>
      <c r="X23" s="26">
        <v>0</v>
      </c>
      <c r="Y23" s="26">
        <f t="shared" si="21"/>
        <v>0</v>
      </c>
      <c r="Z23" s="26">
        <v>0</v>
      </c>
      <c r="AA23" s="26">
        <v>0</v>
      </c>
      <c r="AB23" s="26">
        <f t="shared" si="22"/>
        <v>0</v>
      </c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ht="63" x14ac:dyDescent="0.25">
      <c r="A24" s="25" t="s">
        <v>32</v>
      </c>
      <c r="B24" s="26">
        <f t="shared" si="0"/>
        <v>206360</v>
      </c>
      <c r="C24" s="26">
        <f t="shared" si="0"/>
        <v>0</v>
      </c>
      <c r="D24" s="26">
        <f t="shared" si="0"/>
        <v>-206360</v>
      </c>
      <c r="E24" s="26">
        <v>0</v>
      </c>
      <c r="F24" s="26">
        <v>0</v>
      </c>
      <c r="G24" s="26">
        <f t="shared" si="1"/>
        <v>0</v>
      </c>
      <c r="H24" s="26">
        <v>0</v>
      </c>
      <c r="I24" s="26">
        <v>0</v>
      </c>
      <c r="J24" s="26">
        <f t="shared" si="16"/>
        <v>0</v>
      </c>
      <c r="K24" s="26">
        <f>206360-70572-135788</f>
        <v>0</v>
      </c>
      <c r="L24" s="26">
        <f>206360-70572-135788</f>
        <v>0</v>
      </c>
      <c r="M24" s="26">
        <f t="shared" si="17"/>
        <v>0</v>
      </c>
      <c r="N24" s="26">
        <v>0</v>
      </c>
      <c r="O24" s="26">
        <v>0</v>
      </c>
      <c r="P24" s="26">
        <f t="shared" si="18"/>
        <v>0</v>
      </c>
      <c r="Q24" s="26">
        <v>0</v>
      </c>
      <c r="R24" s="26">
        <v>0</v>
      </c>
      <c r="S24" s="26">
        <f t="shared" si="19"/>
        <v>0</v>
      </c>
      <c r="T24" s="26">
        <v>0</v>
      </c>
      <c r="U24" s="26">
        <v>0</v>
      </c>
      <c r="V24" s="26">
        <f t="shared" si="20"/>
        <v>0</v>
      </c>
      <c r="W24" s="26">
        <v>0</v>
      </c>
      <c r="X24" s="26">
        <v>0</v>
      </c>
      <c r="Y24" s="26">
        <f t="shared" si="21"/>
        <v>0</v>
      </c>
      <c r="Z24" s="26">
        <v>206360</v>
      </c>
      <c r="AA24" s="26">
        <v>0</v>
      </c>
      <c r="AB24" s="26">
        <f t="shared" si="22"/>
        <v>-206360</v>
      </c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ht="31.5" x14ac:dyDescent="0.25">
      <c r="A25" s="25" t="s">
        <v>33</v>
      </c>
      <c r="B25" s="26">
        <f t="shared" si="0"/>
        <v>157837</v>
      </c>
      <c r="C25" s="26">
        <f t="shared" si="0"/>
        <v>0</v>
      </c>
      <c r="D25" s="26">
        <f t="shared" si="0"/>
        <v>-157837</v>
      </c>
      <c r="E25" s="26">
        <v>0</v>
      </c>
      <c r="F25" s="26">
        <v>0</v>
      </c>
      <c r="G25" s="26">
        <f t="shared" si="1"/>
        <v>0</v>
      </c>
      <c r="H25" s="26">
        <v>0</v>
      </c>
      <c r="I25" s="26">
        <v>0</v>
      </c>
      <c r="J25" s="26">
        <f t="shared" si="16"/>
        <v>0</v>
      </c>
      <c r="K25" s="26">
        <f>87265+70572</f>
        <v>157837</v>
      </c>
      <c r="L25" s="26">
        <v>0</v>
      </c>
      <c r="M25" s="26">
        <f t="shared" si="17"/>
        <v>-157837</v>
      </c>
      <c r="N25" s="26">
        <v>0</v>
      </c>
      <c r="O25" s="26">
        <v>0</v>
      </c>
      <c r="P25" s="26">
        <f t="shared" si="18"/>
        <v>0</v>
      </c>
      <c r="Q25" s="26">
        <v>0</v>
      </c>
      <c r="R25" s="26">
        <v>0</v>
      </c>
      <c r="S25" s="26">
        <f t="shared" si="19"/>
        <v>0</v>
      </c>
      <c r="T25" s="26">
        <v>0</v>
      </c>
      <c r="U25" s="26">
        <v>0</v>
      </c>
      <c r="V25" s="26">
        <f t="shared" si="20"/>
        <v>0</v>
      </c>
      <c r="W25" s="26">
        <v>0</v>
      </c>
      <c r="X25" s="26">
        <v>0</v>
      </c>
      <c r="Y25" s="26">
        <f t="shared" si="21"/>
        <v>0</v>
      </c>
      <c r="Z25" s="26">
        <v>0</v>
      </c>
      <c r="AA25" s="26">
        <v>0</v>
      </c>
      <c r="AB25" s="26">
        <f t="shared" si="22"/>
        <v>0</v>
      </c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x14ac:dyDescent="0.25">
      <c r="A26" s="27" t="s">
        <v>34</v>
      </c>
      <c r="B26" s="24">
        <f t="shared" si="0"/>
        <v>1195736</v>
      </c>
      <c r="C26" s="24">
        <f t="shared" si="0"/>
        <v>681247</v>
      </c>
      <c r="D26" s="24">
        <f t="shared" si="0"/>
        <v>-514489</v>
      </c>
      <c r="E26" s="24">
        <f>SUM(E27)</f>
        <v>130000</v>
      </c>
      <c r="F26" s="24">
        <f>SUM(F27)</f>
        <v>130000</v>
      </c>
      <c r="G26" s="24">
        <f t="shared" si="1"/>
        <v>0</v>
      </c>
      <c r="H26" s="24">
        <f>SUM(H27)</f>
        <v>0</v>
      </c>
      <c r="I26" s="24">
        <f>SUM(I27)</f>
        <v>0</v>
      </c>
      <c r="J26" s="24">
        <f t="shared" si="16"/>
        <v>0</v>
      </c>
      <c r="K26" s="24">
        <f>SUM(K27)</f>
        <v>185924</v>
      </c>
      <c r="L26" s="24">
        <f>SUM(L27)</f>
        <v>6135</v>
      </c>
      <c r="M26" s="24">
        <f t="shared" si="17"/>
        <v>-179789</v>
      </c>
      <c r="N26" s="24">
        <f>SUM(N27)</f>
        <v>0</v>
      </c>
      <c r="O26" s="24">
        <f>SUM(O27)</f>
        <v>0</v>
      </c>
      <c r="P26" s="24">
        <f t="shared" si="18"/>
        <v>0</v>
      </c>
      <c r="Q26" s="24">
        <f>SUM(Q27)</f>
        <v>17414</v>
      </c>
      <c r="R26" s="24">
        <f>SUM(R27)</f>
        <v>7414</v>
      </c>
      <c r="S26" s="24">
        <f t="shared" si="19"/>
        <v>-10000</v>
      </c>
      <c r="T26" s="24">
        <f>SUM(T27)</f>
        <v>537698</v>
      </c>
      <c r="U26" s="24">
        <f>SUM(U27)</f>
        <v>537698</v>
      </c>
      <c r="V26" s="24">
        <f t="shared" si="20"/>
        <v>0</v>
      </c>
      <c r="W26" s="24">
        <f>SUM(W27)</f>
        <v>0</v>
      </c>
      <c r="X26" s="24">
        <f>SUM(X27)</f>
        <v>0</v>
      </c>
      <c r="Y26" s="24">
        <f t="shared" si="21"/>
        <v>0</v>
      </c>
      <c r="Z26" s="24">
        <f>SUM(Z27)</f>
        <v>324700</v>
      </c>
      <c r="AA26" s="24">
        <f>SUM(AA27)</f>
        <v>0</v>
      </c>
      <c r="AB26" s="24">
        <f t="shared" si="22"/>
        <v>-324700</v>
      </c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</row>
    <row r="27" spans="1:252" x14ac:dyDescent="0.25">
      <c r="A27" s="22" t="s">
        <v>18</v>
      </c>
      <c r="B27" s="24">
        <f t="shared" si="0"/>
        <v>1195736</v>
      </c>
      <c r="C27" s="24">
        <f t="shared" si="0"/>
        <v>681247</v>
      </c>
      <c r="D27" s="24">
        <f t="shared" si="0"/>
        <v>-514489</v>
      </c>
      <c r="E27" s="24">
        <f>SUM(E28:E40)</f>
        <v>130000</v>
      </c>
      <c r="F27" s="24">
        <f>SUM(F28:F40)</f>
        <v>130000</v>
      </c>
      <c r="G27" s="24">
        <f t="shared" si="1"/>
        <v>0</v>
      </c>
      <c r="H27" s="24">
        <f>SUM(H28:H40)</f>
        <v>0</v>
      </c>
      <c r="I27" s="24">
        <f>SUM(I28:I40)</f>
        <v>0</v>
      </c>
      <c r="J27" s="24">
        <f t="shared" si="16"/>
        <v>0</v>
      </c>
      <c r="K27" s="24">
        <f>SUM(K28:K40)</f>
        <v>185924</v>
      </c>
      <c r="L27" s="24">
        <f>SUM(L28:L40)</f>
        <v>6135</v>
      </c>
      <c r="M27" s="24">
        <f t="shared" si="17"/>
        <v>-179789</v>
      </c>
      <c r="N27" s="24">
        <f>SUM(N28:N40)</f>
        <v>0</v>
      </c>
      <c r="O27" s="24">
        <f>SUM(O28:O40)</f>
        <v>0</v>
      </c>
      <c r="P27" s="24">
        <f t="shared" si="18"/>
        <v>0</v>
      </c>
      <c r="Q27" s="24">
        <f>SUM(Q28:Q40)</f>
        <v>17414</v>
      </c>
      <c r="R27" s="24">
        <f>SUM(R28:R40)</f>
        <v>7414</v>
      </c>
      <c r="S27" s="24">
        <f t="shared" si="19"/>
        <v>-10000</v>
      </c>
      <c r="T27" s="24">
        <f>SUM(T28:T40)</f>
        <v>537698</v>
      </c>
      <c r="U27" s="24">
        <f>SUM(U28:U40)</f>
        <v>537698</v>
      </c>
      <c r="V27" s="24">
        <f t="shared" si="20"/>
        <v>0</v>
      </c>
      <c r="W27" s="24">
        <f>SUM(W28:W40)</f>
        <v>0</v>
      </c>
      <c r="X27" s="24">
        <f>SUM(X28:X40)</f>
        <v>0</v>
      </c>
      <c r="Y27" s="24">
        <f t="shared" si="21"/>
        <v>0</v>
      </c>
      <c r="Z27" s="24">
        <f>SUM(Z28:Z40)</f>
        <v>324700</v>
      </c>
      <c r="AA27" s="24">
        <f>SUM(AA28:AA40)</f>
        <v>0</v>
      </c>
      <c r="AB27" s="24">
        <f t="shared" si="22"/>
        <v>-324700</v>
      </c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</row>
    <row r="28" spans="1:252" x14ac:dyDescent="0.25">
      <c r="A28" s="28" t="s">
        <v>35</v>
      </c>
      <c r="B28" s="29">
        <f t="shared" si="0"/>
        <v>110000</v>
      </c>
      <c r="C28" s="29">
        <f t="shared" si="0"/>
        <v>0</v>
      </c>
      <c r="D28" s="29">
        <f t="shared" si="0"/>
        <v>-110000</v>
      </c>
      <c r="E28" s="29">
        <v>0</v>
      </c>
      <c r="F28" s="29">
        <v>0</v>
      </c>
      <c r="G28" s="29">
        <f t="shared" si="1"/>
        <v>0</v>
      </c>
      <c r="H28" s="29">
        <v>0</v>
      </c>
      <c r="I28" s="29">
        <v>0</v>
      </c>
      <c r="J28" s="29">
        <f t="shared" si="16"/>
        <v>0</v>
      </c>
      <c r="K28" s="29"/>
      <c r="L28" s="29"/>
      <c r="M28" s="29">
        <f t="shared" si="17"/>
        <v>0</v>
      </c>
      <c r="N28" s="29">
        <v>0</v>
      </c>
      <c r="O28" s="29">
        <v>0</v>
      </c>
      <c r="P28" s="29">
        <f t="shared" si="18"/>
        <v>0</v>
      </c>
      <c r="Q28" s="29">
        <v>0</v>
      </c>
      <c r="R28" s="29">
        <v>0</v>
      </c>
      <c r="S28" s="29">
        <f t="shared" si="19"/>
        <v>0</v>
      </c>
      <c r="T28" s="29">
        <v>0</v>
      </c>
      <c r="U28" s="29">
        <v>0</v>
      </c>
      <c r="V28" s="29">
        <f t="shared" si="20"/>
        <v>0</v>
      </c>
      <c r="W28" s="29">
        <v>0</v>
      </c>
      <c r="X28" s="29">
        <v>0</v>
      </c>
      <c r="Y28" s="29">
        <f t="shared" si="21"/>
        <v>0</v>
      </c>
      <c r="Z28" s="29">
        <v>110000</v>
      </c>
      <c r="AA28" s="29">
        <v>0</v>
      </c>
      <c r="AB28" s="29">
        <f t="shared" si="22"/>
        <v>-110000</v>
      </c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ht="31.5" x14ac:dyDescent="0.25">
      <c r="A29" s="30" t="s">
        <v>36</v>
      </c>
      <c r="B29" s="29">
        <f t="shared" si="0"/>
        <v>88900</v>
      </c>
      <c r="C29" s="29">
        <f t="shared" si="0"/>
        <v>0</v>
      </c>
      <c r="D29" s="29">
        <f t="shared" si="0"/>
        <v>-88900</v>
      </c>
      <c r="E29" s="29">
        <v>0</v>
      </c>
      <c r="F29" s="29">
        <v>0</v>
      </c>
      <c r="G29" s="29">
        <f t="shared" si="1"/>
        <v>0</v>
      </c>
      <c r="H29" s="29">
        <v>0</v>
      </c>
      <c r="I29" s="29">
        <v>0</v>
      </c>
      <c r="J29" s="29">
        <f t="shared" si="16"/>
        <v>0</v>
      </c>
      <c r="K29" s="29">
        <v>88900</v>
      </c>
      <c r="L29" s="29">
        <v>0</v>
      </c>
      <c r="M29" s="29">
        <f t="shared" si="17"/>
        <v>-88900</v>
      </c>
      <c r="N29" s="29">
        <v>0</v>
      </c>
      <c r="O29" s="29">
        <v>0</v>
      </c>
      <c r="P29" s="29">
        <f t="shared" si="18"/>
        <v>0</v>
      </c>
      <c r="Q29" s="29">
        <v>0</v>
      </c>
      <c r="R29" s="29">
        <v>0</v>
      </c>
      <c r="S29" s="29">
        <f t="shared" si="19"/>
        <v>0</v>
      </c>
      <c r="T29" s="29">
        <v>0</v>
      </c>
      <c r="U29" s="29">
        <v>0</v>
      </c>
      <c r="V29" s="29">
        <f t="shared" si="20"/>
        <v>0</v>
      </c>
      <c r="W29" s="29">
        <v>0</v>
      </c>
      <c r="X29" s="29">
        <v>0</v>
      </c>
      <c r="Y29" s="29">
        <f t="shared" si="21"/>
        <v>0</v>
      </c>
      <c r="Z29" s="29"/>
      <c r="AA29" s="29"/>
      <c r="AB29" s="29">
        <f t="shared" si="22"/>
        <v>0</v>
      </c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ht="47.25" x14ac:dyDescent="0.25">
      <c r="A30" s="30" t="s">
        <v>37</v>
      </c>
      <c r="B30" s="29">
        <f t="shared" si="0"/>
        <v>146200</v>
      </c>
      <c r="C30" s="29">
        <f t="shared" si="0"/>
        <v>0</v>
      </c>
      <c r="D30" s="29">
        <f t="shared" si="0"/>
        <v>-146200</v>
      </c>
      <c r="E30" s="29">
        <v>0</v>
      </c>
      <c r="F30" s="29">
        <v>0</v>
      </c>
      <c r="G30" s="29">
        <f t="shared" si="1"/>
        <v>0</v>
      </c>
      <c r="H30" s="29">
        <v>0</v>
      </c>
      <c r="I30" s="29">
        <v>0</v>
      </c>
      <c r="J30" s="29">
        <f t="shared" si="16"/>
        <v>0</v>
      </c>
      <c r="K30" s="29">
        <f>146200-146200</f>
        <v>0</v>
      </c>
      <c r="L30" s="29">
        <f>146200-146200</f>
        <v>0</v>
      </c>
      <c r="M30" s="29">
        <f t="shared" si="17"/>
        <v>0</v>
      </c>
      <c r="N30" s="29">
        <v>0</v>
      </c>
      <c r="O30" s="29">
        <v>0</v>
      </c>
      <c r="P30" s="29">
        <f t="shared" si="18"/>
        <v>0</v>
      </c>
      <c r="Q30" s="29">
        <v>0</v>
      </c>
      <c r="R30" s="29">
        <v>0</v>
      </c>
      <c r="S30" s="29">
        <f t="shared" si="19"/>
        <v>0</v>
      </c>
      <c r="T30" s="29">
        <v>0</v>
      </c>
      <c r="U30" s="29">
        <v>0</v>
      </c>
      <c r="V30" s="29">
        <f t="shared" si="20"/>
        <v>0</v>
      </c>
      <c r="W30" s="29">
        <v>0</v>
      </c>
      <c r="X30" s="29">
        <v>0</v>
      </c>
      <c r="Y30" s="29">
        <f t="shared" si="21"/>
        <v>0</v>
      </c>
      <c r="Z30" s="29">
        <f>146200</f>
        <v>146200</v>
      </c>
      <c r="AA30" s="29">
        <v>0</v>
      </c>
      <c r="AB30" s="29">
        <f t="shared" si="22"/>
        <v>-146200</v>
      </c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x14ac:dyDescent="0.25">
      <c r="A31" s="30" t="s">
        <v>38</v>
      </c>
      <c r="B31" s="29">
        <f t="shared" si="0"/>
        <v>68500</v>
      </c>
      <c r="C31" s="29">
        <f t="shared" si="0"/>
        <v>0</v>
      </c>
      <c r="D31" s="29">
        <f t="shared" si="0"/>
        <v>-68500</v>
      </c>
      <c r="E31" s="29">
        <v>0</v>
      </c>
      <c r="F31" s="29">
        <v>0</v>
      </c>
      <c r="G31" s="29">
        <f t="shared" si="1"/>
        <v>0</v>
      </c>
      <c r="H31" s="29">
        <v>0</v>
      </c>
      <c r="I31" s="29">
        <v>0</v>
      </c>
      <c r="J31" s="29">
        <f t="shared" si="16"/>
        <v>0</v>
      </c>
      <c r="K31" s="29">
        <f>68500-68500</f>
        <v>0</v>
      </c>
      <c r="L31" s="29">
        <f>68500-68500</f>
        <v>0</v>
      </c>
      <c r="M31" s="29">
        <f t="shared" si="17"/>
        <v>0</v>
      </c>
      <c r="N31" s="29">
        <v>0</v>
      </c>
      <c r="O31" s="29">
        <v>0</v>
      </c>
      <c r="P31" s="29">
        <f t="shared" si="18"/>
        <v>0</v>
      </c>
      <c r="Q31" s="29">
        <v>0</v>
      </c>
      <c r="R31" s="29">
        <v>0</v>
      </c>
      <c r="S31" s="29">
        <f t="shared" si="19"/>
        <v>0</v>
      </c>
      <c r="T31" s="29">
        <v>0</v>
      </c>
      <c r="U31" s="29">
        <v>0</v>
      </c>
      <c r="V31" s="29">
        <f t="shared" si="20"/>
        <v>0</v>
      </c>
      <c r="W31" s="29">
        <v>0</v>
      </c>
      <c r="X31" s="29">
        <v>0</v>
      </c>
      <c r="Y31" s="29">
        <f t="shared" si="21"/>
        <v>0</v>
      </c>
      <c r="Z31" s="29">
        <f>68500</f>
        <v>68500</v>
      </c>
      <c r="AA31" s="29">
        <v>0</v>
      </c>
      <c r="AB31" s="29">
        <f t="shared" si="22"/>
        <v>-68500</v>
      </c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ht="47.25" x14ac:dyDescent="0.25">
      <c r="A32" s="30" t="s">
        <v>39</v>
      </c>
      <c r="B32" s="29">
        <f t="shared" si="0"/>
        <v>130000</v>
      </c>
      <c r="C32" s="29">
        <f t="shared" si="0"/>
        <v>130000</v>
      </c>
      <c r="D32" s="29">
        <f t="shared" si="0"/>
        <v>0</v>
      </c>
      <c r="E32" s="29">
        <v>130000</v>
      </c>
      <c r="F32" s="29">
        <v>130000</v>
      </c>
      <c r="G32" s="29">
        <f t="shared" si="1"/>
        <v>0</v>
      </c>
      <c r="H32" s="29">
        <v>0</v>
      </c>
      <c r="I32" s="29">
        <v>0</v>
      </c>
      <c r="J32" s="29">
        <f t="shared" si="16"/>
        <v>0</v>
      </c>
      <c r="K32" s="29"/>
      <c r="L32" s="29"/>
      <c r="M32" s="29">
        <f t="shared" si="17"/>
        <v>0</v>
      </c>
      <c r="N32" s="29">
        <v>0</v>
      </c>
      <c r="O32" s="29">
        <v>0</v>
      </c>
      <c r="P32" s="29">
        <f t="shared" si="18"/>
        <v>0</v>
      </c>
      <c r="Q32" s="29">
        <v>0</v>
      </c>
      <c r="R32" s="29">
        <v>0</v>
      </c>
      <c r="S32" s="29">
        <f t="shared" si="19"/>
        <v>0</v>
      </c>
      <c r="T32" s="29">
        <v>0</v>
      </c>
      <c r="U32" s="29">
        <v>0</v>
      </c>
      <c r="V32" s="29">
        <f t="shared" si="20"/>
        <v>0</v>
      </c>
      <c r="W32" s="29">
        <v>0</v>
      </c>
      <c r="X32" s="29">
        <v>0</v>
      </c>
      <c r="Y32" s="29">
        <f t="shared" si="21"/>
        <v>0</v>
      </c>
      <c r="Z32" s="29"/>
      <c r="AA32" s="29"/>
      <c r="AB32" s="29">
        <f t="shared" si="22"/>
        <v>0</v>
      </c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ht="31.5" x14ac:dyDescent="0.25">
      <c r="A33" s="30" t="s">
        <v>40</v>
      </c>
      <c r="B33" s="29">
        <f t="shared" si="0"/>
        <v>52100</v>
      </c>
      <c r="C33" s="29">
        <f t="shared" si="0"/>
        <v>0</v>
      </c>
      <c r="D33" s="29">
        <f t="shared" si="0"/>
        <v>-52100</v>
      </c>
      <c r="E33" s="29">
        <v>0</v>
      </c>
      <c r="F33" s="29">
        <v>0</v>
      </c>
      <c r="G33" s="29">
        <f t="shared" si="1"/>
        <v>0</v>
      </c>
      <c r="H33" s="29">
        <v>0</v>
      </c>
      <c r="I33" s="29">
        <v>0</v>
      </c>
      <c r="J33" s="29">
        <f t="shared" si="16"/>
        <v>0</v>
      </c>
      <c r="K33" s="29">
        <v>52100</v>
      </c>
      <c r="L33" s="29">
        <v>0</v>
      </c>
      <c r="M33" s="29">
        <f t="shared" si="17"/>
        <v>-52100</v>
      </c>
      <c r="N33" s="29">
        <v>0</v>
      </c>
      <c r="O33" s="29">
        <v>0</v>
      </c>
      <c r="P33" s="29">
        <f t="shared" si="18"/>
        <v>0</v>
      </c>
      <c r="Q33" s="29">
        <v>0</v>
      </c>
      <c r="R33" s="29">
        <v>0</v>
      </c>
      <c r="S33" s="29">
        <f t="shared" si="19"/>
        <v>0</v>
      </c>
      <c r="T33" s="29">
        <v>0</v>
      </c>
      <c r="U33" s="29">
        <v>0</v>
      </c>
      <c r="V33" s="29">
        <f t="shared" si="20"/>
        <v>0</v>
      </c>
      <c r="W33" s="29">
        <v>0</v>
      </c>
      <c r="X33" s="29">
        <v>0</v>
      </c>
      <c r="Y33" s="29">
        <f t="shared" si="21"/>
        <v>0</v>
      </c>
      <c r="Z33" s="29"/>
      <c r="AA33" s="29"/>
      <c r="AB33" s="29">
        <f t="shared" si="22"/>
        <v>0</v>
      </c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pans="1:252" ht="63" x14ac:dyDescent="0.25">
      <c r="A34" s="30" t="s">
        <v>41</v>
      </c>
      <c r="B34" s="29">
        <f t="shared" si="0"/>
        <v>416741</v>
      </c>
      <c r="C34" s="29">
        <f t="shared" si="0"/>
        <v>416741</v>
      </c>
      <c r="D34" s="29">
        <f t="shared" si="0"/>
        <v>0</v>
      </c>
      <c r="E34" s="29">
        <v>0</v>
      </c>
      <c r="F34" s="29">
        <v>0</v>
      </c>
      <c r="G34" s="29">
        <f t="shared" si="1"/>
        <v>0</v>
      </c>
      <c r="H34" s="29">
        <v>0</v>
      </c>
      <c r="I34" s="29">
        <v>0</v>
      </c>
      <c r="J34" s="29">
        <f t="shared" si="16"/>
        <v>0</v>
      </c>
      <c r="K34" s="29">
        <v>0</v>
      </c>
      <c r="L34" s="29">
        <v>0</v>
      </c>
      <c r="M34" s="29">
        <f t="shared" si="17"/>
        <v>0</v>
      </c>
      <c r="N34" s="29">
        <v>0</v>
      </c>
      <c r="O34" s="29">
        <v>0</v>
      </c>
      <c r="P34" s="29">
        <f t="shared" si="18"/>
        <v>0</v>
      </c>
      <c r="Q34" s="29">
        <v>0</v>
      </c>
      <c r="R34" s="29">
        <v>0</v>
      </c>
      <c r="S34" s="29">
        <f t="shared" si="19"/>
        <v>0</v>
      </c>
      <c r="T34" s="29">
        <v>416741</v>
      </c>
      <c r="U34" s="29">
        <v>416741</v>
      </c>
      <c r="V34" s="29">
        <f t="shared" si="20"/>
        <v>0</v>
      </c>
      <c r="W34" s="29"/>
      <c r="X34" s="29"/>
      <c r="Y34" s="29">
        <f t="shared" si="21"/>
        <v>0</v>
      </c>
      <c r="Z34" s="29">
        <v>0</v>
      </c>
      <c r="AA34" s="29">
        <v>0</v>
      </c>
      <c r="AB34" s="29">
        <f t="shared" si="22"/>
        <v>0</v>
      </c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pans="1:252" ht="31.5" x14ac:dyDescent="0.25">
      <c r="A35" s="31" t="s">
        <v>42</v>
      </c>
      <c r="B35" s="29">
        <f t="shared" si="0"/>
        <v>7414</v>
      </c>
      <c r="C35" s="29">
        <f t="shared" si="0"/>
        <v>7414</v>
      </c>
      <c r="D35" s="29">
        <f t="shared" si="0"/>
        <v>0</v>
      </c>
      <c r="E35" s="29">
        <v>0</v>
      </c>
      <c r="F35" s="29">
        <v>0</v>
      </c>
      <c r="G35" s="29">
        <f t="shared" si="1"/>
        <v>0</v>
      </c>
      <c r="H35" s="29">
        <v>0</v>
      </c>
      <c r="I35" s="29">
        <v>0</v>
      </c>
      <c r="J35" s="29">
        <f t="shared" si="16"/>
        <v>0</v>
      </c>
      <c r="K35" s="29">
        <v>0</v>
      </c>
      <c r="L35" s="29">
        <v>0</v>
      </c>
      <c r="M35" s="29">
        <f t="shared" si="17"/>
        <v>0</v>
      </c>
      <c r="N35" s="29">
        <v>0</v>
      </c>
      <c r="O35" s="29">
        <v>0</v>
      </c>
      <c r="P35" s="29">
        <f t="shared" si="18"/>
        <v>0</v>
      </c>
      <c r="Q35" s="29">
        <v>7414</v>
      </c>
      <c r="R35" s="29">
        <v>7414</v>
      </c>
      <c r="S35" s="29">
        <f t="shared" si="19"/>
        <v>0</v>
      </c>
      <c r="T35" s="29">
        <v>0</v>
      </c>
      <c r="U35" s="29">
        <v>0</v>
      </c>
      <c r="V35" s="29">
        <f t="shared" si="20"/>
        <v>0</v>
      </c>
      <c r="W35" s="29">
        <v>0</v>
      </c>
      <c r="X35" s="29">
        <v>0</v>
      </c>
      <c r="Y35" s="29">
        <f t="shared" si="21"/>
        <v>0</v>
      </c>
      <c r="Z35" s="29">
        <v>0</v>
      </c>
      <c r="AA35" s="29">
        <v>0</v>
      </c>
      <c r="AB35" s="29">
        <f t="shared" si="22"/>
        <v>0</v>
      </c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pans="1:252" x14ac:dyDescent="0.25">
      <c r="A36" s="28" t="s">
        <v>43</v>
      </c>
      <c r="B36" s="29">
        <f t="shared" si="0"/>
        <v>10000</v>
      </c>
      <c r="C36" s="29">
        <f t="shared" si="0"/>
        <v>0</v>
      </c>
      <c r="D36" s="29">
        <f t="shared" si="0"/>
        <v>-10000</v>
      </c>
      <c r="E36" s="29">
        <v>0</v>
      </c>
      <c r="F36" s="29">
        <v>0</v>
      </c>
      <c r="G36" s="29">
        <f t="shared" si="1"/>
        <v>0</v>
      </c>
      <c r="H36" s="29">
        <v>0</v>
      </c>
      <c r="I36" s="29">
        <v>0</v>
      </c>
      <c r="J36" s="29">
        <f t="shared" si="16"/>
        <v>0</v>
      </c>
      <c r="K36" s="29">
        <v>0</v>
      </c>
      <c r="L36" s="29">
        <v>0</v>
      </c>
      <c r="M36" s="29">
        <f t="shared" si="17"/>
        <v>0</v>
      </c>
      <c r="N36" s="29">
        <v>0</v>
      </c>
      <c r="O36" s="29">
        <v>0</v>
      </c>
      <c r="P36" s="29">
        <f t="shared" si="18"/>
        <v>0</v>
      </c>
      <c r="Q36" s="29">
        <v>10000</v>
      </c>
      <c r="R36" s="29">
        <v>0</v>
      </c>
      <c r="S36" s="29">
        <f t="shared" si="19"/>
        <v>-10000</v>
      </c>
      <c r="T36" s="29">
        <v>0</v>
      </c>
      <c r="U36" s="29">
        <v>0</v>
      </c>
      <c r="V36" s="29">
        <f t="shared" si="20"/>
        <v>0</v>
      </c>
      <c r="W36" s="29">
        <v>0</v>
      </c>
      <c r="X36" s="29">
        <v>0</v>
      </c>
      <c r="Y36" s="29">
        <f t="shared" si="21"/>
        <v>0</v>
      </c>
      <c r="Z36" s="29">
        <v>0</v>
      </c>
      <c r="AA36" s="29">
        <v>0</v>
      </c>
      <c r="AB36" s="29">
        <f t="shared" si="22"/>
        <v>0</v>
      </c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ht="31.5" x14ac:dyDescent="0.25">
      <c r="A37" s="32" t="s">
        <v>44</v>
      </c>
      <c r="B37" s="29">
        <f t="shared" si="0"/>
        <v>21429</v>
      </c>
      <c r="C37" s="29">
        <f t="shared" si="0"/>
        <v>21429</v>
      </c>
      <c r="D37" s="29">
        <f t="shared" si="0"/>
        <v>0</v>
      </c>
      <c r="E37" s="29">
        <v>0</v>
      </c>
      <c r="F37" s="29">
        <v>0</v>
      </c>
      <c r="G37" s="29">
        <f t="shared" si="1"/>
        <v>0</v>
      </c>
      <c r="H37" s="29">
        <v>0</v>
      </c>
      <c r="I37" s="29">
        <v>0</v>
      </c>
      <c r="J37" s="29">
        <f t="shared" si="16"/>
        <v>0</v>
      </c>
      <c r="K37" s="29">
        <v>159</v>
      </c>
      <c r="L37" s="29">
        <v>159</v>
      </c>
      <c r="M37" s="29">
        <f t="shared" si="17"/>
        <v>0</v>
      </c>
      <c r="N37" s="29">
        <v>0</v>
      </c>
      <c r="O37" s="29">
        <v>0</v>
      </c>
      <c r="P37" s="29">
        <f t="shared" si="18"/>
        <v>0</v>
      </c>
      <c r="Q37" s="29">
        <v>0</v>
      </c>
      <c r="R37" s="29">
        <v>0</v>
      </c>
      <c r="S37" s="29">
        <f t="shared" si="19"/>
        <v>0</v>
      </c>
      <c r="T37" s="29">
        <v>21270</v>
      </c>
      <c r="U37" s="29">
        <v>21270</v>
      </c>
      <c r="V37" s="29">
        <f t="shared" si="20"/>
        <v>0</v>
      </c>
      <c r="W37" s="29">
        <v>0</v>
      </c>
      <c r="X37" s="29">
        <v>0</v>
      </c>
      <c r="Y37" s="29">
        <f t="shared" si="21"/>
        <v>0</v>
      </c>
      <c r="Z37" s="29">
        <v>0</v>
      </c>
      <c r="AA37" s="29">
        <v>0</v>
      </c>
      <c r="AB37" s="29">
        <f t="shared" si="22"/>
        <v>0</v>
      </c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pans="1:252" ht="47.25" x14ac:dyDescent="0.25">
      <c r="A38" s="32" t="s">
        <v>45</v>
      </c>
      <c r="B38" s="29">
        <f t="shared" si="0"/>
        <v>117937</v>
      </c>
      <c r="C38" s="29">
        <f t="shared" si="0"/>
        <v>79916</v>
      </c>
      <c r="D38" s="29">
        <f t="shared" si="0"/>
        <v>-38021</v>
      </c>
      <c r="E38" s="29">
        <v>0</v>
      </c>
      <c r="F38" s="29">
        <v>0</v>
      </c>
      <c r="G38" s="29">
        <f t="shared" si="1"/>
        <v>0</v>
      </c>
      <c r="H38" s="29">
        <v>0</v>
      </c>
      <c r="I38" s="29">
        <v>0</v>
      </c>
      <c r="J38" s="29">
        <f t="shared" si="16"/>
        <v>0</v>
      </c>
      <c r="K38" s="29">
        <v>38021</v>
      </c>
      <c r="L38" s="29">
        <v>0</v>
      </c>
      <c r="M38" s="29">
        <f t="shared" si="17"/>
        <v>-38021</v>
      </c>
      <c r="N38" s="29">
        <v>0</v>
      </c>
      <c r="O38" s="29">
        <v>0</v>
      </c>
      <c r="P38" s="29">
        <f t="shared" si="18"/>
        <v>0</v>
      </c>
      <c r="Q38" s="29">
        <v>0</v>
      </c>
      <c r="R38" s="29">
        <v>0</v>
      </c>
      <c r="S38" s="29">
        <f t="shared" si="19"/>
        <v>0</v>
      </c>
      <c r="T38" s="29">
        <v>79916</v>
      </c>
      <c r="U38" s="29">
        <v>79916</v>
      </c>
      <c r="V38" s="29">
        <f t="shared" si="20"/>
        <v>0</v>
      </c>
      <c r="W38" s="29">
        <v>0</v>
      </c>
      <c r="X38" s="29">
        <v>0</v>
      </c>
      <c r="Y38" s="29">
        <f t="shared" si="21"/>
        <v>0</v>
      </c>
      <c r="Z38" s="29">
        <v>0</v>
      </c>
      <c r="AA38" s="29">
        <v>0</v>
      </c>
      <c r="AB38" s="29">
        <f t="shared" si="22"/>
        <v>0</v>
      </c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pans="1:252" ht="31.5" x14ac:dyDescent="0.25">
      <c r="A39" s="32" t="s">
        <v>46</v>
      </c>
      <c r="B39" s="29">
        <f t="shared" si="0"/>
        <v>4638</v>
      </c>
      <c r="C39" s="29">
        <f t="shared" si="0"/>
        <v>4638</v>
      </c>
      <c r="D39" s="29">
        <f t="shared" si="0"/>
        <v>0</v>
      </c>
      <c r="E39" s="29">
        <v>0</v>
      </c>
      <c r="F39" s="29">
        <v>0</v>
      </c>
      <c r="G39" s="29">
        <f t="shared" si="1"/>
        <v>0</v>
      </c>
      <c r="H39" s="29">
        <v>0</v>
      </c>
      <c r="I39" s="29">
        <v>0</v>
      </c>
      <c r="J39" s="29">
        <f t="shared" si="16"/>
        <v>0</v>
      </c>
      <c r="K39" s="29">
        <v>4638</v>
      </c>
      <c r="L39" s="29">
        <v>4638</v>
      </c>
      <c r="M39" s="29">
        <f t="shared" si="17"/>
        <v>0</v>
      </c>
      <c r="N39" s="29">
        <v>0</v>
      </c>
      <c r="O39" s="29">
        <v>0</v>
      </c>
      <c r="P39" s="29">
        <f t="shared" si="18"/>
        <v>0</v>
      </c>
      <c r="Q39" s="29">
        <v>0</v>
      </c>
      <c r="R39" s="29">
        <v>0</v>
      </c>
      <c r="S39" s="29">
        <f t="shared" si="19"/>
        <v>0</v>
      </c>
      <c r="T39" s="29"/>
      <c r="U39" s="29"/>
      <c r="V39" s="29">
        <f t="shared" si="20"/>
        <v>0</v>
      </c>
      <c r="W39" s="29">
        <v>0</v>
      </c>
      <c r="X39" s="29">
        <v>0</v>
      </c>
      <c r="Y39" s="29">
        <f t="shared" si="21"/>
        <v>0</v>
      </c>
      <c r="Z39" s="29">
        <v>0</v>
      </c>
      <c r="AA39" s="29">
        <v>0</v>
      </c>
      <c r="AB39" s="29">
        <f t="shared" si="22"/>
        <v>0</v>
      </c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pans="1:252" ht="63" x14ac:dyDescent="0.25">
      <c r="A40" s="28" t="s">
        <v>47</v>
      </c>
      <c r="B40" s="26">
        <f t="shared" si="0"/>
        <v>21877</v>
      </c>
      <c r="C40" s="26">
        <f t="shared" si="0"/>
        <v>21109</v>
      </c>
      <c r="D40" s="26">
        <f t="shared" si="0"/>
        <v>-768</v>
      </c>
      <c r="E40" s="26">
        <v>0</v>
      </c>
      <c r="F40" s="26">
        <v>0</v>
      </c>
      <c r="G40" s="26">
        <f t="shared" si="1"/>
        <v>0</v>
      </c>
      <c r="H40" s="26">
        <v>0</v>
      </c>
      <c r="I40" s="26">
        <v>0</v>
      </c>
      <c r="J40" s="26">
        <f t="shared" si="16"/>
        <v>0</v>
      </c>
      <c r="K40" s="26">
        <f>1338+768</f>
        <v>2106</v>
      </c>
      <c r="L40" s="26">
        <v>1338</v>
      </c>
      <c r="M40" s="26">
        <f t="shared" si="17"/>
        <v>-768</v>
      </c>
      <c r="N40" s="26">
        <v>0</v>
      </c>
      <c r="O40" s="26">
        <v>0</v>
      </c>
      <c r="P40" s="26">
        <f t="shared" si="18"/>
        <v>0</v>
      </c>
      <c r="Q40" s="26">
        <v>0</v>
      </c>
      <c r="R40" s="26">
        <v>0</v>
      </c>
      <c r="S40" s="26">
        <f t="shared" si="19"/>
        <v>0</v>
      </c>
      <c r="T40" s="26">
        <v>19771</v>
      </c>
      <c r="U40" s="26">
        <v>19771</v>
      </c>
      <c r="V40" s="26">
        <f t="shared" si="20"/>
        <v>0</v>
      </c>
      <c r="W40" s="26">
        <v>0</v>
      </c>
      <c r="X40" s="26">
        <v>0</v>
      </c>
      <c r="Y40" s="26">
        <f t="shared" si="21"/>
        <v>0</v>
      </c>
      <c r="Z40" s="26">
        <v>0</v>
      </c>
      <c r="AA40" s="26">
        <v>0</v>
      </c>
      <c r="AB40" s="26">
        <f t="shared" si="22"/>
        <v>0</v>
      </c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252" x14ac:dyDescent="0.25">
      <c r="A41" s="22" t="s">
        <v>48</v>
      </c>
      <c r="B41" s="23">
        <f t="shared" si="0"/>
        <v>2001179</v>
      </c>
      <c r="C41" s="23">
        <f t="shared" si="0"/>
        <v>1532679</v>
      </c>
      <c r="D41" s="23">
        <f t="shared" si="0"/>
        <v>-468500</v>
      </c>
      <c r="E41" s="23">
        <f>SUM(E42)</f>
        <v>114000</v>
      </c>
      <c r="F41" s="23">
        <f>SUM(F42)</f>
        <v>114000</v>
      </c>
      <c r="G41" s="23">
        <f t="shared" si="1"/>
        <v>0</v>
      </c>
      <c r="H41" s="23">
        <f>SUM(H42)</f>
        <v>0</v>
      </c>
      <c r="I41" s="23">
        <f>SUM(I42)</f>
        <v>0</v>
      </c>
      <c r="J41" s="23">
        <f t="shared" si="16"/>
        <v>0</v>
      </c>
      <c r="K41" s="23">
        <f>SUM(K42)</f>
        <v>152138</v>
      </c>
      <c r="L41" s="23">
        <f>SUM(L42)</f>
        <v>198828</v>
      </c>
      <c r="M41" s="23">
        <f t="shared" si="17"/>
        <v>46690</v>
      </c>
      <c r="N41" s="23">
        <f>SUM(N42)</f>
        <v>0</v>
      </c>
      <c r="O41" s="23">
        <f>SUM(O42)</f>
        <v>0</v>
      </c>
      <c r="P41" s="23">
        <f t="shared" si="18"/>
        <v>0</v>
      </c>
      <c r="Q41" s="23">
        <f>SUM(Q42)</f>
        <v>337685</v>
      </c>
      <c r="R41" s="23">
        <f>SUM(R42)</f>
        <v>337685</v>
      </c>
      <c r="S41" s="23">
        <f t="shared" si="19"/>
        <v>0</v>
      </c>
      <c r="T41" s="23">
        <f>SUM(T42)</f>
        <v>656200</v>
      </c>
      <c r="U41" s="23">
        <f>SUM(U42)</f>
        <v>638740</v>
      </c>
      <c r="V41" s="23">
        <f t="shared" si="20"/>
        <v>-17460</v>
      </c>
      <c r="W41" s="23">
        <f>SUM(W42)</f>
        <v>0</v>
      </c>
      <c r="X41" s="23">
        <f>SUM(X42)</f>
        <v>243426</v>
      </c>
      <c r="Y41" s="23">
        <f t="shared" si="21"/>
        <v>243426</v>
      </c>
      <c r="Z41" s="23">
        <f>SUM(Z42)</f>
        <v>741156</v>
      </c>
      <c r="AA41" s="23">
        <f>SUM(AA42)</f>
        <v>0</v>
      </c>
      <c r="AB41" s="23">
        <f t="shared" si="22"/>
        <v>-741156</v>
      </c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pans="1:252" x14ac:dyDescent="0.25">
      <c r="A42" s="22" t="s">
        <v>18</v>
      </c>
      <c r="B42" s="23">
        <f t="shared" si="0"/>
        <v>2001179</v>
      </c>
      <c r="C42" s="23">
        <f t="shared" si="0"/>
        <v>1532679</v>
      </c>
      <c r="D42" s="23">
        <f t="shared" si="0"/>
        <v>-468500</v>
      </c>
      <c r="E42" s="23">
        <f>SUM(E43:E53)</f>
        <v>114000</v>
      </c>
      <c r="F42" s="23">
        <f>SUM(F43:F53)</f>
        <v>114000</v>
      </c>
      <c r="G42" s="23">
        <f t="shared" si="1"/>
        <v>0</v>
      </c>
      <c r="H42" s="23">
        <f>SUM(H43:H53)</f>
        <v>0</v>
      </c>
      <c r="I42" s="23">
        <f>SUM(I43:I53)</f>
        <v>0</v>
      </c>
      <c r="J42" s="23">
        <f t="shared" si="16"/>
        <v>0</v>
      </c>
      <c r="K42" s="23">
        <f>SUM(K43:K53)</f>
        <v>152138</v>
      </c>
      <c r="L42" s="23">
        <f>SUM(L43:L53)</f>
        <v>198828</v>
      </c>
      <c r="M42" s="23">
        <f t="shared" si="17"/>
        <v>46690</v>
      </c>
      <c r="N42" s="23">
        <f>SUM(N43:N53)</f>
        <v>0</v>
      </c>
      <c r="O42" s="23">
        <f>SUM(O43:O53)</f>
        <v>0</v>
      </c>
      <c r="P42" s="23">
        <f t="shared" si="18"/>
        <v>0</v>
      </c>
      <c r="Q42" s="23">
        <f>SUM(Q43:Q53)</f>
        <v>337685</v>
      </c>
      <c r="R42" s="23">
        <f>SUM(R43:R53)</f>
        <v>337685</v>
      </c>
      <c r="S42" s="23">
        <f t="shared" si="19"/>
        <v>0</v>
      </c>
      <c r="T42" s="23">
        <f>SUM(T43:T53)</f>
        <v>656200</v>
      </c>
      <c r="U42" s="23">
        <f>SUM(U43:U53)</f>
        <v>638740</v>
      </c>
      <c r="V42" s="23">
        <f t="shared" si="20"/>
        <v>-17460</v>
      </c>
      <c r="W42" s="23">
        <f>SUM(W43:W53)</f>
        <v>0</v>
      </c>
      <c r="X42" s="23">
        <f>SUM(X43:X53)</f>
        <v>243426</v>
      </c>
      <c r="Y42" s="23">
        <f t="shared" si="21"/>
        <v>243426</v>
      </c>
      <c r="Z42" s="23">
        <f>SUM(Z43:Z53)</f>
        <v>741156</v>
      </c>
      <c r="AA42" s="23">
        <f>SUM(AA43:AA53)</f>
        <v>0</v>
      </c>
      <c r="AB42" s="23">
        <f t="shared" si="22"/>
        <v>-741156</v>
      </c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pans="1:252" ht="31.5" x14ac:dyDescent="0.25">
      <c r="A43" s="33" t="s">
        <v>49</v>
      </c>
      <c r="B43" s="29">
        <f t="shared" si="0"/>
        <v>351963</v>
      </c>
      <c r="C43" s="29">
        <f t="shared" si="0"/>
        <v>325594</v>
      </c>
      <c r="D43" s="29">
        <f t="shared" si="0"/>
        <v>-26369</v>
      </c>
      <c r="E43" s="29">
        <v>0</v>
      </c>
      <c r="F43" s="29">
        <v>0</v>
      </c>
      <c r="G43" s="29">
        <f t="shared" si="1"/>
        <v>0</v>
      </c>
      <c r="H43" s="29">
        <v>0</v>
      </c>
      <c r="I43" s="29">
        <v>0</v>
      </c>
      <c r="J43" s="29">
        <f t="shared" si="16"/>
        <v>0</v>
      </c>
      <c r="K43" s="29">
        <f>10244+13269</f>
        <v>23513</v>
      </c>
      <c r="L43" s="29">
        <v>36608</v>
      </c>
      <c r="M43" s="29">
        <f t="shared" si="17"/>
        <v>13095</v>
      </c>
      <c r="N43" s="29">
        <v>0</v>
      </c>
      <c r="O43" s="29">
        <v>0</v>
      </c>
      <c r="P43" s="29">
        <f t="shared" si="18"/>
        <v>0</v>
      </c>
      <c r="Q43" s="29">
        <v>0</v>
      </c>
      <c r="R43" s="29">
        <v>0</v>
      </c>
      <c r="S43" s="29">
        <f t="shared" si="19"/>
        <v>0</v>
      </c>
      <c r="T43" s="29">
        <f>386326-140766</f>
        <v>245560</v>
      </c>
      <c r="U43" s="29">
        <f>386326-140766</f>
        <v>245560</v>
      </c>
      <c r="V43" s="29">
        <f t="shared" si="20"/>
        <v>0</v>
      </c>
      <c r="W43" s="29">
        <v>0</v>
      </c>
      <c r="X43" s="29">
        <v>43426</v>
      </c>
      <c r="Y43" s="29">
        <f t="shared" si="21"/>
        <v>43426</v>
      </c>
      <c r="Z43" s="29">
        <v>82890</v>
      </c>
      <c r="AA43" s="29">
        <v>0</v>
      </c>
      <c r="AB43" s="29">
        <f t="shared" si="22"/>
        <v>-82890</v>
      </c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pans="1:252" ht="31.5" x14ac:dyDescent="0.25">
      <c r="A44" s="33" t="s">
        <v>50</v>
      </c>
      <c r="B44" s="29">
        <f t="shared" si="0"/>
        <v>100000</v>
      </c>
      <c r="C44" s="29">
        <f t="shared" si="0"/>
        <v>0</v>
      </c>
      <c r="D44" s="29">
        <f t="shared" si="0"/>
        <v>-100000</v>
      </c>
      <c r="E44" s="29">
        <v>0</v>
      </c>
      <c r="F44" s="29">
        <v>0</v>
      </c>
      <c r="G44" s="29">
        <f t="shared" si="1"/>
        <v>0</v>
      </c>
      <c r="H44" s="29">
        <v>0</v>
      </c>
      <c r="I44" s="29">
        <v>0</v>
      </c>
      <c r="J44" s="29">
        <f t="shared" si="16"/>
        <v>0</v>
      </c>
      <c r="K44" s="29">
        <v>0</v>
      </c>
      <c r="L44" s="29">
        <v>0</v>
      </c>
      <c r="M44" s="29">
        <f t="shared" si="17"/>
        <v>0</v>
      </c>
      <c r="N44" s="29">
        <v>0</v>
      </c>
      <c r="O44" s="29">
        <v>0</v>
      </c>
      <c r="P44" s="29">
        <f t="shared" si="18"/>
        <v>0</v>
      </c>
      <c r="Q44" s="29">
        <v>0</v>
      </c>
      <c r="R44" s="29">
        <v>0</v>
      </c>
      <c r="S44" s="29">
        <f t="shared" si="19"/>
        <v>0</v>
      </c>
      <c r="T44" s="29">
        <v>0</v>
      </c>
      <c r="U44" s="29">
        <v>0</v>
      </c>
      <c r="V44" s="29">
        <f t="shared" si="20"/>
        <v>0</v>
      </c>
      <c r="W44" s="29">
        <v>0</v>
      </c>
      <c r="X44" s="29">
        <v>0</v>
      </c>
      <c r="Y44" s="29">
        <f t="shared" si="21"/>
        <v>0</v>
      </c>
      <c r="Z44" s="29">
        <v>100000</v>
      </c>
      <c r="AA44" s="29">
        <v>0</v>
      </c>
      <c r="AB44" s="29">
        <f t="shared" si="22"/>
        <v>-100000</v>
      </c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</row>
    <row r="45" spans="1:252" ht="47.25" x14ac:dyDescent="0.25">
      <c r="A45" s="33" t="s">
        <v>51</v>
      </c>
      <c r="B45" s="29">
        <f t="shared" si="0"/>
        <v>99966</v>
      </c>
      <c r="C45" s="29">
        <f t="shared" si="0"/>
        <v>100158</v>
      </c>
      <c r="D45" s="29">
        <f t="shared" si="0"/>
        <v>192</v>
      </c>
      <c r="E45" s="29">
        <v>0</v>
      </c>
      <c r="F45" s="29">
        <v>0</v>
      </c>
      <c r="G45" s="29">
        <f t="shared" si="1"/>
        <v>0</v>
      </c>
      <c r="H45" s="29">
        <v>0</v>
      </c>
      <c r="I45" s="29">
        <v>0</v>
      </c>
      <c r="J45" s="29">
        <f t="shared" si="16"/>
        <v>0</v>
      </c>
      <c r="K45" s="29">
        <v>0</v>
      </c>
      <c r="L45" s="29">
        <v>192</v>
      </c>
      <c r="M45" s="29">
        <f t="shared" si="17"/>
        <v>192</v>
      </c>
      <c r="N45" s="29">
        <v>0</v>
      </c>
      <c r="O45" s="29">
        <v>0</v>
      </c>
      <c r="P45" s="29">
        <f t="shared" si="18"/>
        <v>0</v>
      </c>
      <c r="Q45" s="29">
        <v>0</v>
      </c>
      <c r="R45" s="29">
        <v>0</v>
      </c>
      <c r="S45" s="29">
        <f t="shared" si="19"/>
        <v>0</v>
      </c>
      <c r="T45" s="29">
        <v>99966</v>
      </c>
      <c r="U45" s="29">
        <v>99966</v>
      </c>
      <c r="V45" s="29">
        <f t="shared" si="20"/>
        <v>0</v>
      </c>
      <c r="W45" s="29">
        <v>0</v>
      </c>
      <c r="X45" s="29">
        <v>0</v>
      </c>
      <c r="Y45" s="29">
        <f t="shared" si="21"/>
        <v>0</v>
      </c>
      <c r="Z45" s="29">
        <v>0</v>
      </c>
      <c r="AA45" s="29">
        <v>0</v>
      </c>
      <c r="AB45" s="29">
        <f t="shared" si="22"/>
        <v>0</v>
      </c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</row>
    <row r="46" spans="1:252" ht="47.25" x14ac:dyDescent="0.25">
      <c r="A46" s="33" t="s">
        <v>52</v>
      </c>
      <c r="B46" s="29">
        <f t="shared" si="0"/>
        <v>93932</v>
      </c>
      <c r="C46" s="29">
        <f t="shared" si="0"/>
        <v>93932</v>
      </c>
      <c r="D46" s="29">
        <f t="shared" si="0"/>
        <v>0</v>
      </c>
      <c r="E46" s="29">
        <v>0</v>
      </c>
      <c r="F46" s="29">
        <v>0</v>
      </c>
      <c r="G46" s="29">
        <f t="shared" si="1"/>
        <v>0</v>
      </c>
      <c r="H46" s="29">
        <v>0</v>
      </c>
      <c r="I46" s="29">
        <v>0</v>
      </c>
      <c r="J46" s="29">
        <f t="shared" si="16"/>
        <v>0</v>
      </c>
      <c r="K46" s="29">
        <v>339</v>
      </c>
      <c r="L46" s="29">
        <v>339</v>
      </c>
      <c r="M46" s="29">
        <f t="shared" si="17"/>
        <v>0</v>
      </c>
      <c r="N46" s="29">
        <v>0</v>
      </c>
      <c r="O46" s="29">
        <v>0</v>
      </c>
      <c r="P46" s="29">
        <f t="shared" si="18"/>
        <v>0</v>
      </c>
      <c r="Q46" s="29">
        <v>0</v>
      </c>
      <c r="R46" s="29">
        <v>0</v>
      </c>
      <c r="S46" s="29">
        <f t="shared" si="19"/>
        <v>0</v>
      </c>
      <c r="T46" s="29">
        <v>93593</v>
      </c>
      <c r="U46" s="29">
        <v>93593</v>
      </c>
      <c r="V46" s="29">
        <f t="shared" si="20"/>
        <v>0</v>
      </c>
      <c r="W46" s="29">
        <v>0</v>
      </c>
      <c r="X46" s="29">
        <v>0</v>
      </c>
      <c r="Y46" s="29">
        <f t="shared" si="21"/>
        <v>0</v>
      </c>
      <c r="Z46" s="29">
        <v>0</v>
      </c>
      <c r="AA46" s="29">
        <v>0</v>
      </c>
      <c r="AB46" s="29">
        <f t="shared" si="22"/>
        <v>0</v>
      </c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</row>
    <row r="47" spans="1:252" ht="31.5" x14ac:dyDescent="0.25">
      <c r="A47" s="33" t="s">
        <v>53</v>
      </c>
      <c r="B47" s="29">
        <f t="shared" si="0"/>
        <v>219312</v>
      </c>
      <c r="C47" s="29">
        <f t="shared" si="0"/>
        <v>181852</v>
      </c>
      <c r="D47" s="29">
        <f t="shared" si="0"/>
        <v>-37460</v>
      </c>
      <c r="E47" s="29">
        <v>0</v>
      </c>
      <c r="F47" s="29">
        <v>0</v>
      </c>
      <c r="G47" s="29">
        <f t="shared" si="1"/>
        <v>0</v>
      </c>
      <c r="H47" s="29">
        <v>0</v>
      </c>
      <c r="I47" s="29">
        <v>0</v>
      </c>
      <c r="J47" s="29">
        <f t="shared" si="16"/>
        <v>0</v>
      </c>
      <c r="K47" s="29">
        <v>0</v>
      </c>
      <c r="L47" s="29">
        <v>0</v>
      </c>
      <c r="M47" s="29">
        <f t="shared" si="17"/>
        <v>0</v>
      </c>
      <c r="N47" s="29">
        <v>0</v>
      </c>
      <c r="O47" s="29">
        <v>0</v>
      </c>
      <c r="P47" s="29">
        <f t="shared" si="18"/>
        <v>0</v>
      </c>
      <c r="Q47" s="29">
        <v>0</v>
      </c>
      <c r="R47" s="29">
        <v>0</v>
      </c>
      <c r="S47" s="29">
        <f t="shared" si="19"/>
        <v>0</v>
      </c>
      <c r="T47" s="29">
        <v>199312</v>
      </c>
      <c r="U47" s="29">
        <f>199312-17460</f>
        <v>181852</v>
      </c>
      <c r="V47" s="29">
        <f t="shared" si="20"/>
        <v>-17460</v>
      </c>
      <c r="W47" s="29">
        <v>0</v>
      </c>
      <c r="X47" s="29">
        <v>0</v>
      </c>
      <c r="Y47" s="29">
        <f t="shared" si="21"/>
        <v>0</v>
      </c>
      <c r="Z47" s="29">
        <v>20000</v>
      </c>
      <c r="AA47" s="29">
        <v>0</v>
      </c>
      <c r="AB47" s="29">
        <f t="shared" si="22"/>
        <v>-20000</v>
      </c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</row>
    <row r="48" spans="1:252" ht="63" x14ac:dyDescent="0.25">
      <c r="A48" s="33" t="s">
        <v>54</v>
      </c>
      <c r="B48" s="29">
        <f t="shared" si="0"/>
        <v>1076096</v>
      </c>
      <c r="C48" s="29">
        <f t="shared" si="0"/>
        <v>537830</v>
      </c>
      <c r="D48" s="29">
        <f t="shared" si="0"/>
        <v>-538266</v>
      </c>
      <c r="E48" s="29">
        <f>114000</f>
        <v>114000</v>
      </c>
      <c r="F48" s="29">
        <f>114000</f>
        <v>114000</v>
      </c>
      <c r="G48" s="29">
        <f t="shared" si="1"/>
        <v>0</v>
      </c>
      <c r="H48" s="29">
        <v>0</v>
      </c>
      <c r="I48" s="29">
        <v>0</v>
      </c>
      <c r="J48" s="29">
        <f t="shared" si="16"/>
        <v>0</v>
      </c>
      <c r="K48" s="29">
        <f>108786+114000-114000</f>
        <v>108786</v>
      </c>
      <c r="L48" s="29">
        <f>108786+114000-114000</f>
        <v>108786</v>
      </c>
      <c r="M48" s="29">
        <f t="shared" si="17"/>
        <v>0</v>
      </c>
      <c r="N48" s="29">
        <v>0</v>
      </c>
      <c r="O48" s="29">
        <v>0</v>
      </c>
      <c r="P48" s="29">
        <f t="shared" si="18"/>
        <v>0</v>
      </c>
      <c r="Q48" s="29">
        <v>297275</v>
      </c>
      <c r="R48" s="29">
        <v>297275</v>
      </c>
      <c r="S48" s="29">
        <f t="shared" si="19"/>
        <v>0</v>
      </c>
      <c r="T48" s="29">
        <v>17769</v>
      </c>
      <c r="U48" s="29">
        <v>17769</v>
      </c>
      <c r="V48" s="29">
        <f t="shared" si="20"/>
        <v>0</v>
      </c>
      <c r="W48" s="29">
        <v>0</v>
      </c>
      <c r="X48" s="29">
        <v>0</v>
      </c>
      <c r="Y48" s="29">
        <f t="shared" si="21"/>
        <v>0</v>
      </c>
      <c r="Z48" s="29">
        <f>647052-108786</f>
        <v>538266</v>
      </c>
      <c r="AA48" s="29">
        <v>0</v>
      </c>
      <c r="AB48" s="29">
        <f t="shared" si="22"/>
        <v>-538266</v>
      </c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ht="31.5" x14ac:dyDescent="0.25">
      <c r="A49" s="33" t="s">
        <v>55</v>
      </c>
      <c r="B49" s="29">
        <f t="shared" si="0"/>
        <v>53910</v>
      </c>
      <c r="C49" s="29">
        <f t="shared" si="0"/>
        <v>53910</v>
      </c>
      <c r="D49" s="29">
        <f t="shared" si="0"/>
        <v>0</v>
      </c>
      <c r="E49" s="29">
        <v>0</v>
      </c>
      <c r="F49" s="29">
        <v>0</v>
      </c>
      <c r="G49" s="29">
        <f t="shared" si="1"/>
        <v>0</v>
      </c>
      <c r="H49" s="29">
        <v>0</v>
      </c>
      <c r="I49" s="29">
        <v>0</v>
      </c>
      <c r="J49" s="29">
        <f t="shared" si="16"/>
        <v>0</v>
      </c>
      <c r="K49" s="29">
        <v>13500</v>
      </c>
      <c r="L49" s="29">
        <v>13500</v>
      </c>
      <c r="M49" s="29">
        <f t="shared" si="17"/>
        <v>0</v>
      </c>
      <c r="N49" s="29">
        <v>0</v>
      </c>
      <c r="O49" s="29">
        <v>0</v>
      </c>
      <c r="P49" s="29">
        <f t="shared" si="18"/>
        <v>0</v>
      </c>
      <c r="Q49" s="29">
        <v>40410</v>
      </c>
      <c r="R49" s="29">
        <v>40410</v>
      </c>
      <c r="S49" s="29">
        <f t="shared" si="19"/>
        <v>0</v>
      </c>
      <c r="T49" s="29">
        <v>0</v>
      </c>
      <c r="U49" s="29">
        <v>0</v>
      </c>
      <c r="V49" s="29">
        <f t="shared" si="20"/>
        <v>0</v>
      </c>
      <c r="W49" s="29">
        <v>0</v>
      </c>
      <c r="X49" s="29">
        <v>0</v>
      </c>
      <c r="Y49" s="29">
        <f t="shared" si="21"/>
        <v>0</v>
      </c>
      <c r="Z49" s="29">
        <v>0</v>
      </c>
      <c r="AA49" s="29">
        <v>0</v>
      </c>
      <c r="AB49" s="29">
        <f t="shared" si="22"/>
        <v>0</v>
      </c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ht="31.5" x14ac:dyDescent="0.25">
      <c r="A50" s="34" t="s">
        <v>56</v>
      </c>
      <c r="B50" s="29">
        <f t="shared" si="0"/>
        <v>0</v>
      </c>
      <c r="C50" s="29">
        <f t="shared" si="0"/>
        <v>5803</v>
      </c>
      <c r="D50" s="29">
        <f t="shared" si="0"/>
        <v>5803</v>
      </c>
      <c r="E50" s="29">
        <v>0</v>
      </c>
      <c r="F50" s="29">
        <v>0</v>
      </c>
      <c r="G50" s="29">
        <f t="shared" si="1"/>
        <v>0</v>
      </c>
      <c r="H50" s="29">
        <v>0</v>
      </c>
      <c r="I50" s="29">
        <v>0</v>
      </c>
      <c r="J50" s="29">
        <f t="shared" si="16"/>
        <v>0</v>
      </c>
      <c r="K50" s="29">
        <v>0</v>
      </c>
      <c r="L50" s="29">
        <v>5803</v>
      </c>
      <c r="M50" s="29">
        <f t="shared" si="17"/>
        <v>5803</v>
      </c>
      <c r="N50" s="29">
        <v>0</v>
      </c>
      <c r="O50" s="29">
        <v>0</v>
      </c>
      <c r="P50" s="29">
        <f t="shared" si="18"/>
        <v>0</v>
      </c>
      <c r="Q50" s="29">
        <v>0</v>
      </c>
      <c r="R50" s="29">
        <v>0</v>
      </c>
      <c r="S50" s="29">
        <f t="shared" si="19"/>
        <v>0</v>
      </c>
      <c r="T50" s="29"/>
      <c r="U50" s="29"/>
      <c r="V50" s="29">
        <f t="shared" si="20"/>
        <v>0</v>
      </c>
      <c r="W50" s="29">
        <v>0</v>
      </c>
      <c r="X50" s="29">
        <v>0</v>
      </c>
      <c r="Y50" s="29">
        <f t="shared" si="21"/>
        <v>0</v>
      </c>
      <c r="Z50" s="29"/>
      <c r="AA50" s="29"/>
      <c r="AB50" s="29">
        <f t="shared" si="22"/>
        <v>0</v>
      </c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ht="31.5" x14ac:dyDescent="0.25">
      <c r="A51" s="34" t="s">
        <v>57</v>
      </c>
      <c r="B51" s="29">
        <f t="shared" si="0"/>
        <v>0</v>
      </c>
      <c r="C51" s="29">
        <f t="shared" si="0"/>
        <v>27600</v>
      </c>
      <c r="D51" s="29">
        <f t="shared" si="0"/>
        <v>27600</v>
      </c>
      <c r="E51" s="29">
        <v>0</v>
      </c>
      <c r="F51" s="29">
        <v>0</v>
      </c>
      <c r="G51" s="29">
        <f t="shared" si="1"/>
        <v>0</v>
      </c>
      <c r="H51" s="29">
        <v>0</v>
      </c>
      <c r="I51" s="29">
        <v>0</v>
      </c>
      <c r="J51" s="29">
        <f t="shared" si="16"/>
        <v>0</v>
      </c>
      <c r="K51" s="29">
        <v>0</v>
      </c>
      <c r="L51" s="29">
        <v>27600</v>
      </c>
      <c r="M51" s="29">
        <f t="shared" si="17"/>
        <v>27600</v>
      </c>
      <c r="N51" s="29">
        <v>0</v>
      </c>
      <c r="O51" s="29">
        <v>0</v>
      </c>
      <c r="P51" s="29">
        <f t="shared" si="18"/>
        <v>0</v>
      </c>
      <c r="Q51" s="29">
        <v>0</v>
      </c>
      <c r="R51" s="29">
        <v>0</v>
      </c>
      <c r="S51" s="29">
        <f t="shared" si="19"/>
        <v>0</v>
      </c>
      <c r="T51" s="29"/>
      <c r="U51" s="29"/>
      <c r="V51" s="29">
        <f t="shared" si="20"/>
        <v>0</v>
      </c>
      <c r="W51" s="29">
        <v>0</v>
      </c>
      <c r="X51" s="29">
        <v>0</v>
      </c>
      <c r="Y51" s="29">
        <f t="shared" si="21"/>
        <v>0</v>
      </c>
      <c r="Z51" s="29"/>
      <c r="AA51" s="29"/>
      <c r="AB51" s="29">
        <f t="shared" si="22"/>
        <v>0</v>
      </c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ht="63" x14ac:dyDescent="0.25">
      <c r="A52" s="33" t="s">
        <v>58</v>
      </c>
      <c r="B52" s="29">
        <f t="shared" si="0"/>
        <v>0</v>
      </c>
      <c r="C52" s="29">
        <f t="shared" si="0"/>
        <v>200000</v>
      </c>
      <c r="D52" s="29">
        <f t="shared" si="0"/>
        <v>200000</v>
      </c>
      <c r="E52" s="29">
        <v>0</v>
      </c>
      <c r="F52" s="29">
        <v>0</v>
      </c>
      <c r="G52" s="29">
        <f t="shared" si="1"/>
        <v>0</v>
      </c>
      <c r="H52" s="29">
        <v>0</v>
      </c>
      <c r="I52" s="29">
        <v>0</v>
      </c>
      <c r="J52" s="29">
        <f t="shared" si="16"/>
        <v>0</v>
      </c>
      <c r="K52" s="29">
        <v>0</v>
      </c>
      <c r="L52" s="29">
        <v>0</v>
      </c>
      <c r="M52" s="29">
        <f t="shared" si="17"/>
        <v>0</v>
      </c>
      <c r="N52" s="29">
        <v>0</v>
      </c>
      <c r="O52" s="29">
        <v>0</v>
      </c>
      <c r="P52" s="29">
        <f t="shared" si="18"/>
        <v>0</v>
      </c>
      <c r="Q52" s="29">
        <f>12053-12053</f>
        <v>0</v>
      </c>
      <c r="R52" s="29">
        <f>12053-12053</f>
        <v>0</v>
      </c>
      <c r="S52" s="29">
        <f t="shared" si="19"/>
        <v>0</v>
      </c>
      <c r="T52" s="29">
        <v>0</v>
      </c>
      <c r="U52" s="29">
        <v>0</v>
      </c>
      <c r="V52" s="29">
        <f t="shared" si="20"/>
        <v>0</v>
      </c>
      <c r="W52" s="29">
        <v>0</v>
      </c>
      <c r="X52" s="29">
        <v>200000</v>
      </c>
      <c r="Y52" s="29">
        <f t="shared" si="21"/>
        <v>200000</v>
      </c>
      <c r="Z52" s="29">
        <v>0</v>
      </c>
      <c r="AA52" s="29">
        <v>0</v>
      </c>
      <c r="AB52" s="29">
        <f t="shared" si="22"/>
        <v>0</v>
      </c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ht="47.25" x14ac:dyDescent="0.25">
      <c r="A53" s="33" t="s">
        <v>59</v>
      </c>
      <c r="B53" s="29">
        <f t="shared" si="0"/>
        <v>6000</v>
      </c>
      <c r="C53" s="29">
        <f t="shared" si="0"/>
        <v>6000</v>
      </c>
      <c r="D53" s="29">
        <f t="shared" si="0"/>
        <v>0</v>
      </c>
      <c r="E53" s="29">
        <v>0</v>
      </c>
      <c r="F53" s="29">
        <v>0</v>
      </c>
      <c r="G53" s="29">
        <f t="shared" si="1"/>
        <v>0</v>
      </c>
      <c r="H53" s="29">
        <v>0</v>
      </c>
      <c r="I53" s="29">
        <v>0</v>
      </c>
      <c r="J53" s="29">
        <f t="shared" si="16"/>
        <v>0</v>
      </c>
      <c r="K53" s="29">
        <v>6000</v>
      </c>
      <c r="L53" s="29">
        <v>6000</v>
      </c>
      <c r="M53" s="29">
        <f t="shared" si="17"/>
        <v>0</v>
      </c>
      <c r="N53" s="29">
        <v>0</v>
      </c>
      <c r="O53" s="29">
        <v>0</v>
      </c>
      <c r="P53" s="29">
        <f t="shared" si="18"/>
        <v>0</v>
      </c>
      <c r="Q53" s="29">
        <f>12053-12053</f>
        <v>0</v>
      </c>
      <c r="R53" s="29">
        <f>12053-12053</f>
        <v>0</v>
      </c>
      <c r="S53" s="29">
        <f t="shared" si="19"/>
        <v>0</v>
      </c>
      <c r="T53" s="29">
        <v>0</v>
      </c>
      <c r="U53" s="29">
        <v>0</v>
      </c>
      <c r="V53" s="29">
        <f t="shared" si="20"/>
        <v>0</v>
      </c>
      <c r="W53" s="29">
        <v>0</v>
      </c>
      <c r="X53" s="29">
        <v>0</v>
      </c>
      <c r="Y53" s="29">
        <f t="shared" si="21"/>
        <v>0</v>
      </c>
      <c r="Z53" s="29">
        <v>0</v>
      </c>
      <c r="AA53" s="29">
        <v>0</v>
      </c>
      <c r="AB53" s="29">
        <f t="shared" si="22"/>
        <v>0</v>
      </c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x14ac:dyDescent="0.25">
      <c r="A54" s="22" t="s">
        <v>60</v>
      </c>
      <c r="B54" s="23">
        <f t="shared" si="0"/>
        <v>832917</v>
      </c>
      <c r="C54" s="23">
        <f t="shared" si="0"/>
        <v>777957</v>
      </c>
      <c r="D54" s="23">
        <f t="shared" si="0"/>
        <v>-54960</v>
      </c>
      <c r="E54" s="23">
        <f>SUM(E55)</f>
        <v>0</v>
      </c>
      <c r="F54" s="23">
        <f>SUM(F55)</f>
        <v>0</v>
      </c>
      <c r="G54" s="23">
        <f t="shared" si="1"/>
        <v>0</v>
      </c>
      <c r="H54" s="23">
        <f>SUM(H55)</f>
        <v>0</v>
      </c>
      <c r="I54" s="23">
        <f>SUM(I55)</f>
        <v>0</v>
      </c>
      <c r="J54" s="23">
        <f t="shared" si="16"/>
        <v>0</v>
      </c>
      <c r="K54" s="23">
        <f>SUM(K55)</f>
        <v>0</v>
      </c>
      <c r="L54" s="23">
        <f>SUM(L55)</f>
        <v>0</v>
      </c>
      <c r="M54" s="23">
        <f t="shared" si="17"/>
        <v>0</v>
      </c>
      <c r="N54" s="23">
        <f>SUM(N55)</f>
        <v>0</v>
      </c>
      <c r="O54" s="23">
        <f>SUM(O55)</f>
        <v>0</v>
      </c>
      <c r="P54" s="23">
        <f t="shared" si="18"/>
        <v>0</v>
      </c>
      <c r="Q54" s="23">
        <f>SUM(Q55)</f>
        <v>797917</v>
      </c>
      <c r="R54" s="23">
        <f>SUM(R55)</f>
        <v>777957</v>
      </c>
      <c r="S54" s="23">
        <f t="shared" si="19"/>
        <v>-19960</v>
      </c>
      <c r="T54" s="23">
        <f>SUM(T55)</f>
        <v>0</v>
      </c>
      <c r="U54" s="23">
        <f>SUM(U55)</f>
        <v>0</v>
      </c>
      <c r="V54" s="23">
        <f t="shared" si="20"/>
        <v>0</v>
      </c>
      <c r="W54" s="23">
        <f>SUM(W55)</f>
        <v>0</v>
      </c>
      <c r="X54" s="23">
        <f>SUM(X55)</f>
        <v>0</v>
      </c>
      <c r="Y54" s="23">
        <f t="shared" si="21"/>
        <v>0</v>
      </c>
      <c r="Z54" s="23">
        <f>SUM(Z55)</f>
        <v>35000</v>
      </c>
      <c r="AA54" s="23">
        <f>SUM(AA55)</f>
        <v>0</v>
      </c>
      <c r="AB54" s="23">
        <f t="shared" si="22"/>
        <v>-35000</v>
      </c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x14ac:dyDescent="0.25">
      <c r="A55" s="22" t="s">
        <v>18</v>
      </c>
      <c r="B55" s="23">
        <f t="shared" si="0"/>
        <v>832917</v>
      </c>
      <c r="C55" s="23">
        <f t="shared" si="0"/>
        <v>777957</v>
      </c>
      <c r="D55" s="23">
        <f t="shared" si="0"/>
        <v>-54960</v>
      </c>
      <c r="E55" s="23">
        <f>SUM(E56:E65)</f>
        <v>0</v>
      </c>
      <c r="F55" s="23">
        <f>SUM(F56:F65)</f>
        <v>0</v>
      </c>
      <c r="G55" s="23">
        <f t="shared" si="1"/>
        <v>0</v>
      </c>
      <c r="H55" s="23">
        <f>SUM(H56:H65)</f>
        <v>0</v>
      </c>
      <c r="I55" s="23">
        <f>SUM(I56:I65)</f>
        <v>0</v>
      </c>
      <c r="J55" s="23">
        <f t="shared" si="16"/>
        <v>0</v>
      </c>
      <c r="K55" s="23">
        <f>SUM(K56:K65)</f>
        <v>0</v>
      </c>
      <c r="L55" s="23">
        <f>SUM(L56:L65)</f>
        <v>0</v>
      </c>
      <c r="M55" s="23">
        <f t="shared" si="17"/>
        <v>0</v>
      </c>
      <c r="N55" s="23">
        <f>SUM(N56:N65)</f>
        <v>0</v>
      </c>
      <c r="O55" s="23">
        <f>SUM(O56:O65)</f>
        <v>0</v>
      </c>
      <c r="P55" s="23">
        <f t="shared" si="18"/>
        <v>0</v>
      </c>
      <c r="Q55" s="23">
        <f>SUM(Q56:Q65)</f>
        <v>797917</v>
      </c>
      <c r="R55" s="23">
        <f>SUM(R56:R65)</f>
        <v>777957</v>
      </c>
      <c r="S55" s="23">
        <f t="shared" si="19"/>
        <v>-19960</v>
      </c>
      <c r="T55" s="23">
        <f>SUM(T56:T65)</f>
        <v>0</v>
      </c>
      <c r="U55" s="23">
        <f>SUM(U56:U65)</f>
        <v>0</v>
      </c>
      <c r="V55" s="23">
        <f t="shared" si="20"/>
        <v>0</v>
      </c>
      <c r="W55" s="23">
        <f>SUM(W56:W65)</f>
        <v>0</v>
      </c>
      <c r="X55" s="23">
        <f>SUM(X56:X65)</f>
        <v>0</v>
      </c>
      <c r="Y55" s="23">
        <f t="shared" si="21"/>
        <v>0</v>
      </c>
      <c r="Z55" s="23">
        <f>SUM(Z56:Z65)</f>
        <v>35000</v>
      </c>
      <c r="AA55" s="23">
        <f>SUM(AA56:AA65)</f>
        <v>0</v>
      </c>
      <c r="AB55" s="23">
        <f t="shared" si="22"/>
        <v>-35000</v>
      </c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</row>
    <row r="56" spans="1:252" x14ac:dyDescent="0.25">
      <c r="A56" s="28" t="s">
        <v>61</v>
      </c>
      <c r="B56" s="29">
        <f t="shared" si="0"/>
        <v>218000</v>
      </c>
      <c r="C56" s="29">
        <f t="shared" si="0"/>
        <v>163040</v>
      </c>
      <c r="D56" s="29">
        <f t="shared" si="0"/>
        <v>-54960</v>
      </c>
      <c r="E56" s="29">
        <v>0</v>
      </c>
      <c r="F56" s="29">
        <v>0</v>
      </c>
      <c r="G56" s="29">
        <f t="shared" si="1"/>
        <v>0</v>
      </c>
      <c r="H56" s="29">
        <v>0</v>
      </c>
      <c r="I56" s="29">
        <v>0</v>
      </c>
      <c r="J56" s="29">
        <f t="shared" si="16"/>
        <v>0</v>
      </c>
      <c r="K56" s="29">
        <v>0</v>
      </c>
      <c r="L56" s="29">
        <v>0</v>
      </c>
      <c r="M56" s="29">
        <f t="shared" si="17"/>
        <v>0</v>
      </c>
      <c r="N56" s="29">
        <v>0</v>
      </c>
      <c r="O56" s="29">
        <v>0</v>
      </c>
      <c r="P56" s="29">
        <f t="shared" si="18"/>
        <v>0</v>
      </c>
      <c r="Q56" s="29">
        <f>183000</f>
        <v>183000</v>
      </c>
      <c r="R56" s="29">
        <v>163040</v>
      </c>
      <c r="S56" s="29">
        <f t="shared" si="19"/>
        <v>-19960</v>
      </c>
      <c r="T56" s="29">
        <v>0</v>
      </c>
      <c r="U56" s="29">
        <v>0</v>
      </c>
      <c r="V56" s="29">
        <f t="shared" si="20"/>
        <v>0</v>
      </c>
      <c r="W56" s="29">
        <v>0</v>
      </c>
      <c r="X56" s="29">
        <v>0</v>
      </c>
      <c r="Y56" s="29">
        <f t="shared" si="21"/>
        <v>0</v>
      </c>
      <c r="Z56" s="29">
        <f>218000-183000</f>
        <v>35000</v>
      </c>
      <c r="AA56" s="29">
        <v>0</v>
      </c>
      <c r="AB56" s="29">
        <f t="shared" si="22"/>
        <v>-35000</v>
      </c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ht="31.5" x14ac:dyDescent="0.25">
      <c r="A57" s="28" t="s">
        <v>62</v>
      </c>
      <c r="B57" s="29">
        <f t="shared" si="0"/>
        <v>38676</v>
      </c>
      <c r="C57" s="29">
        <f t="shared" si="0"/>
        <v>38676</v>
      </c>
      <c r="D57" s="29">
        <f t="shared" si="0"/>
        <v>0</v>
      </c>
      <c r="E57" s="29">
        <v>0</v>
      </c>
      <c r="F57" s="29">
        <v>0</v>
      </c>
      <c r="G57" s="29">
        <f t="shared" si="1"/>
        <v>0</v>
      </c>
      <c r="H57" s="29">
        <v>0</v>
      </c>
      <c r="I57" s="29">
        <v>0</v>
      </c>
      <c r="J57" s="29">
        <f t="shared" si="16"/>
        <v>0</v>
      </c>
      <c r="K57" s="29"/>
      <c r="L57" s="29"/>
      <c r="M57" s="29">
        <f t="shared" si="17"/>
        <v>0</v>
      </c>
      <c r="N57" s="29">
        <v>0</v>
      </c>
      <c r="O57" s="29">
        <v>0</v>
      </c>
      <c r="P57" s="29">
        <f t="shared" si="18"/>
        <v>0</v>
      </c>
      <c r="Q57" s="29">
        <v>38676</v>
      </c>
      <c r="R57" s="29">
        <v>38676</v>
      </c>
      <c r="S57" s="29">
        <f t="shared" si="19"/>
        <v>0</v>
      </c>
      <c r="T57" s="29">
        <v>0</v>
      </c>
      <c r="U57" s="29">
        <v>0</v>
      </c>
      <c r="V57" s="29">
        <f t="shared" si="20"/>
        <v>0</v>
      </c>
      <c r="W57" s="29">
        <v>0</v>
      </c>
      <c r="X57" s="29">
        <v>0</v>
      </c>
      <c r="Y57" s="29">
        <f t="shared" si="21"/>
        <v>0</v>
      </c>
      <c r="Z57" s="29">
        <v>0</v>
      </c>
      <c r="AA57" s="29">
        <v>0</v>
      </c>
      <c r="AB57" s="29">
        <f t="shared" si="22"/>
        <v>0</v>
      </c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ht="31.5" x14ac:dyDescent="0.25">
      <c r="A58" s="28" t="s">
        <v>63</v>
      </c>
      <c r="B58" s="29">
        <f t="shared" si="0"/>
        <v>17746</v>
      </c>
      <c r="C58" s="29">
        <f t="shared" si="0"/>
        <v>17746</v>
      </c>
      <c r="D58" s="29">
        <f t="shared" si="0"/>
        <v>0</v>
      </c>
      <c r="E58" s="29">
        <v>0</v>
      </c>
      <c r="F58" s="29">
        <v>0</v>
      </c>
      <c r="G58" s="29">
        <f t="shared" si="1"/>
        <v>0</v>
      </c>
      <c r="H58" s="29">
        <v>0</v>
      </c>
      <c r="I58" s="29">
        <v>0</v>
      </c>
      <c r="J58" s="29">
        <f t="shared" si="16"/>
        <v>0</v>
      </c>
      <c r="K58" s="29"/>
      <c r="L58" s="29"/>
      <c r="M58" s="29">
        <f t="shared" si="17"/>
        <v>0</v>
      </c>
      <c r="N58" s="29">
        <v>0</v>
      </c>
      <c r="O58" s="29">
        <v>0</v>
      </c>
      <c r="P58" s="29">
        <f t="shared" si="18"/>
        <v>0</v>
      </c>
      <c r="Q58" s="29">
        <v>17746</v>
      </c>
      <c r="R58" s="29">
        <v>17746</v>
      </c>
      <c r="S58" s="29">
        <f t="shared" si="19"/>
        <v>0</v>
      </c>
      <c r="T58" s="29">
        <v>0</v>
      </c>
      <c r="U58" s="29">
        <v>0</v>
      </c>
      <c r="V58" s="29">
        <f t="shared" si="20"/>
        <v>0</v>
      </c>
      <c r="W58" s="29">
        <v>0</v>
      </c>
      <c r="X58" s="29">
        <v>0</v>
      </c>
      <c r="Y58" s="29">
        <f t="shared" si="21"/>
        <v>0</v>
      </c>
      <c r="Z58" s="29">
        <v>0</v>
      </c>
      <c r="AA58" s="29">
        <v>0</v>
      </c>
      <c r="AB58" s="29">
        <f t="shared" si="22"/>
        <v>0</v>
      </c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ht="31.5" x14ac:dyDescent="0.25">
      <c r="A59" s="28" t="s">
        <v>64</v>
      </c>
      <c r="B59" s="29">
        <f t="shared" si="0"/>
        <v>11677</v>
      </c>
      <c r="C59" s="29">
        <f t="shared" si="0"/>
        <v>11677</v>
      </c>
      <c r="D59" s="29">
        <f t="shared" si="0"/>
        <v>0</v>
      </c>
      <c r="E59" s="29">
        <v>0</v>
      </c>
      <c r="F59" s="29">
        <v>0</v>
      </c>
      <c r="G59" s="29">
        <f t="shared" si="1"/>
        <v>0</v>
      </c>
      <c r="H59" s="29">
        <v>0</v>
      </c>
      <c r="I59" s="29">
        <v>0</v>
      </c>
      <c r="J59" s="29">
        <f t="shared" si="16"/>
        <v>0</v>
      </c>
      <c r="K59" s="29"/>
      <c r="L59" s="29"/>
      <c r="M59" s="29">
        <f t="shared" si="17"/>
        <v>0</v>
      </c>
      <c r="N59" s="29">
        <v>0</v>
      </c>
      <c r="O59" s="29">
        <v>0</v>
      </c>
      <c r="P59" s="29">
        <f t="shared" si="18"/>
        <v>0</v>
      </c>
      <c r="Q59" s="29">
        <v>11677</v>
      </c>
      <c r="R59" s="29">
        <v>11677</v>
      </c>
      <c r="S59" s="29">
        <f t="shared" si="19"/>
        <v>0</v>
      </c>
      <c r="T59" s="29">
        <v>0</v>
      </c>
      <c r="U59" s="29">
        <v>0</v>
      </c>
      <c r="V59" s="29">
        <f t="shared" si="20"/>
        <v>0</v>
      </c>
      <c r="W59" s="29">
        <v>0</v>
      </c>
      <c r="X59" s="29">
        <v>0</v>
      </c>
      <c r="Y59" s="29">
        <f t="shared" si="21"/>
        <v>0</v>
      </c>
      <c r="Z59" s="29">
        <v>0</v>
      </c>
      <c r="AA59" s="29">
        <v>0</v>
      </c>
      <c r="AB59" s="29">
        <f t="shared" si="22"/>
        <v>0</v>
      </c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ht="31.5" x14ac:dyDescent="0.25">
      <c r="A60" s="28" t="s">
        <v>65</v>
      </c>
      <c r="B60" s="29">
        <f t="shared" si="0"/>
        <v>22787</v>
      </c>
      <c r="C60" s="29">
        <f t="shared" si="0"/>
        <v>22787</v>
      </c>
      <c r="D60" s="29">
        <f t="shared" si="0"/>
        <v>0</v>
      </c>
      <c r="E60" s="29">
        <v>0</v>
      </c>
      <c r="F60" s="29">
        <v>0</v>
      </c>
      <c r="G60" s="29">
        <f t="shared" si="1"/>
        <v>0</v>
      </c>
      <c r="H60" s="29">
        <v>0</v>
      </c>
      <c r="I60" s="29">
        <v>0</v>
      </c>
      <c r="J60" s="29">
        <f t="shared" si="16"/>
        <v>0</v>
      </c>
      <c r="K60" s="29"/>
      <c r="L60" s="29"/>
      <c r="M60" s="29">
        <f t="shared" si="17"/>
        <v>0</v>
      </c>
      <c r="N60" s="29">
        <v>0</v>
      </c>
      <c r="O60" s="29">
        <v>0</v>
      </c>
      <c r="P60" s="29">
        <f t="shared" si="18"/>
        <v>0</v>
      </c>
      <c r="Q60" s="29">
        <v>22787</v>
      </c>
      <c r="R60" s="29">
        <v>22787</v>
      </c>
      <c r="S60" s="29">
        <f t="shared" si="19"/>
        <v>0</v>
      </c>
      <c r="T60" s="29">
        <v>0</v>
      </c>
      <c r="U60" s="29">
        <v>0</v>
      </c>
      <c r="V60" s="29">
        <f t="shared" si="20"/>
        <v>0</v>
      </c>
      <c r="W60" s="29">
        <v>0</v>
      </c>
      <c r="X60" s="29">
        <v>0</v>
      </c>
      <c r="Y60" s="29">
        <f t="shared" si="21"/>
        <v>0</v>
      </c>
      <c r="Z60" s="29">
        <v>0</v>
      </c>
      <c r="AA60" s="29">
        <v>0</v>
      </c>
      <c r="AB60" s="29">
        <f t="shared" si="22"/>
        <v>0</v>
      </c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ht="47.25" x14ac:dyDescent="0.25">
      <c r="A61" s="28" t="s">
        <v>66</v>
      </c>
      <c r="B61" s="29">
        <f t="shared" si="0"/>
        <v>12030</v>
      </c>
      <c r="C61" s="29">
        <f t="shared" si="0"/>
        <v>12030</v>
      </c>
      <c r="D61" s="29">
        <f t="shared" si="0"/>
        <v>0</v>
      </c>
      <c r="E61" s="29">
        <v>0</v>
      </c>
      <c r="F61" s="29">
        <v>0</v>
      </c>
      <c r="G61" s="29">
        <f t="shared" si="1"/>
        <v>0</v>
      </c>
      <c r="H61" s="29">
        <v>0</v>
      </c>
      <c r="I61" s="29">
        <v>0</v>
      </c>
      <c r="J61" s="29">
        <f t="shared" si="16"/>
        <v>0</v>
      </c>
      <c r="K61" s="29"/>
      <c r="L61" s="29"/>
      <c r="M61" s="29">
        <f t="shared" si="17"/>
        <v>0</v>
      </c>
      <c r="N61" s="29">
        <v>0</v>
      </c>
      <c r="O61" s="29">
        <v>0</v>
      </c>
      <c r="P61" s="29">
        <f t="shared" si="18"/>
        <v>0</v>
      </c>
      <c r="Q61" s="29">
        <v>12030</v>
      </c>
      <c r="R61" s="29">
        <v>12030</v>
      </c>
      <c r="S61" s="29">
        <f t="shared" si="19"/>
        <v>0</v>
      </c>
      <c r="T61" s="29">
        <v>0</v>
      </c>
      <c r="U61" s="29">
        <v>0</v>
      </c>
      <c r="V61" s="29">
        <f t="shared" si="20"/>
        <v>0</v>
      </c>
      <c r="W61" s="29">
        <v>0</v>
      </c>
      <c r="X61" s="29">
        <v>0</v>
      </c>
      <c r="Y61" s="29">
        <f t="shared" si="21"/>
        <v>0</v>
      </c>
      <c r="Z61" s="29">
        <v>0</v>
      </c>
      <c r="AA61" s="29">
        <v>0</v>
      </c>
      <c r="AB61" s="29">
        <f t="shared" si="22"/>
        <v>0</v>
      </c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ht="31.5" x14ac:dyDescent="0.25">
      <c r="A62" s="28" t="s">
        <v>67</v>
      </c>
      <c r="B62" s="29">
        <f t="shared" si="0"/>
        <v>15695</v>
      </c>
      <c r="C62" s="29">
        <f t="shared" si="0"/>
        <v>15695</v>
      </c>
      <c r="D62" s="29">
        <f t="shared" si="0"/>
        <v>0</v>
      </c>
      <c r="E62" s="29">
        <v>0</v>
      </c>
      <c r="F62" s="29">
        <v>0</v>
      </c>
      <c r="G62" s="29">
        <f t="shared" si="1"/>
        <v>0</v>
      </c>
      <c r="H62" s="29">
        <v>0</v>
      </c>
      <c r="I62" s="29">
        <v>0</v>
      </c>
      <c r="J62" s="29">
        <f t="shared" si="16"/>
        <v>0</v>
      </c>
      <c r="K62" s="29"/>
      <c r="L62" s="29"/>
      <c r="M62" s="29">
        <f t="shared" si="17"/>
        <v>0</v>
      </c>
      <c r="N62" s="29">
        <v>0</v>
      </c>
      <c r="O62" s="29">
        <v>0</v>
      </c>
      <c r="P62" s="29">
        <f t="shared" si="18"/>
        <v>0</v>
      </c>
      <c r="Q62" s="29">
        <v>15695</v>
      </c>
      <c r="R62" s="29">
        <v>15695</v>
      </c>
      <c r="S62" s="29">
        <f t="shared" si="19"/>
        <v>0</v>
      </c>
      <c r="T62" s="29">
        <v>0</v>
      </c>
      <c r="U62" s="29">
        <v>0</v>
      </c>
      <c r="V62" s="29">
        <f t="shared" si="20"/>
        <v>0</v>
      </c>
      <c r="W62" s="29">
        <v>0</v>
      </c>
      <c r="X62" s="29">
        <v>0</v>
      </c>
      <c r="Y62" s="29">
        <f t="shared" si="21"/>
        <v>0</v>
      </c>
      <c r="Z62" s="29">
        <v>0</v>
      </c>
      <c r="AA62" s="29">
        <v>0</v>
      </c>
      <c r="AB62" s="29">
        <f t="shared" si="22"/>
        <v>0</v>
      </c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ht="47.25" x14ac:dyDescent="0.25">
      <c r="A63" s="28" t="s">
        <v>68</v>
      </c>
      <c r="B63" s="29">
        <f t="shared" si="0"/>
        <v>16218</v>
      </c>
      <c r="C63" s="29">
        <f t="shared" si="0"/>
        <v>16218</v>
      </c>
      <c r="D63" s="29">
        <f t="shared" si="0"/>
        <v>0</v>
      </c>
      <c r="E63" s="29">
        <v>0</v>
      </c>
      <c r="F63" s="29">
        <v>0</v>
      </c>
      <c r="G63" s="29">
        <f t="shared" si="1"/>
        <v>0</v>
      </c>
      <c r="H63" s="29">
        <v>0</v>
      </c>
      <c r="I63" s="29">
        <v>0</v>
      </c>
      <c r="J63" s="29">
        <f t="shared" si="16"/>
        <v>0</v>
      </c>
      <c r="K63" s="29"/>
      <c r="L63" s="29"/>
      <c r="M63" s="29">
        <f t="shared" si="17"/>
        <v>0</v>
      </c>
      <c r="N63" s="29">
        <v>0</v>
      </c>
      <c r="O63" s="29">
        <v>0</v>
      </c>
      <c r="P63" s="29">
        <f t="shared" si="18"/>
        <v>0</v>
      </c>
      <c r="Q63" s="29">
        <v>16218</v>
      </c>
      <c r="R63" s="29">
        <v>16218</v>
      </c>
      <c r="S63" s="29">
        <f t="shared" si="19"/>
        <v>0</v>
      </c>
      <c r="T63" s="29">
        <v>0</v>
      </c>
      <c r="U63" s="29">
        <v>0</v>
      </c>
      <c r="V63" s="29">
        <f t="shared" si="20"/>
        <v>0</v>
      </c>
      <c r="W63" s="29">
        <v>0</v>
      </c>
      <c r="X63" s="29">
        <v>0</v>
      </c>
      <c r="Y63" s="29">
        <f t="shared" si="21"/>
        <v>0</v>
      </c>
      <c r="Z63" s="29">
        <v>0</v>
      </c>
      <c r="AA63" s="29">
        <v>0</v>
      </c>
      <c r="AB63" s="29">
        <f t="shared" si="22"/>
        <v>0</v>
      </c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x14ac:dyDescent="0.25">
      <c r="A64" s="28" t="s">
        <v>69</v>
      </c>
      <c r="B64" s="29">
        <f t="shared" si="0"/>
        <v>357666</v>
      </c>
      <c r="C64" s="29">
        <f t="shared" si="0"/>
        <v>357666</v>
      </c>
      <c r="D64" s="29">
        <f t="shared" si="0"/>
        <v>0</v>
      </c>
      <c r="E64" s="29">
        <v>0</v>
      </c>
      <c r="F64" s="29">
        <v>0</v>
      </c>
      <c r="G64" s="29">
        <f t="shared" si="1"/>
        <v>0</v>
      </c>
      <c r="H64" s="29">
        <v>0</v>
      </c>
      <c r="I64" s="29">
        <v>0</v>
      </c>
      <c r="J64" s="29">
        <f t="shared" si="16"/>
        <v>0</v>
      </c>
      <c r="K64" s="29"/>
      <c r="L64" s="29"/>
      <c r="M64" s="29">
        <f t="shared" si="17"/>
        <v>0</v>
      </c>
      <c r="N64" s="29">
        <v>0</v>
      </c>
      <c r="O64" s="29">
        <v>0</v>
      </c>
      <c r="P64" s="29">
        <f t="shared" si="18"/>
        <v>0</v>
      </c>
      <c r="Q64" s="29">
        <f>135314+17352+205000</f>
        <v>357666</v>
      </c>
      <c r="R64" s="29">
        <f>135314+17352+205000</f>
        <v>357666</v>
      </c>
      <c r="S64" s="29">
        <f t="shared" si="19"/>
        <v>0</v>
      </c>
      <c r="T64" s="29">
        <v>0</v>
      </c>
      <c r="U64" s="29">
        <v>0</v>
      </c>
      <c r="V64" s="29">
        <f t="shared" si="20"/>
        <v>0</v>
      </c>
      <c r="W64" s="29">
        <v>0</v>
      </c>
      <c r="X64" s="29">
        <v>0</v>
      </c>
      <c r="Y64" s="29">
        <f t="shared" si="21"/>
        <v>0</v>
      </c>
      <c r="Z64" s="29">
        <v>0</v>
      </c>
      <c r="AA64" s="29">
        <v>0</v>
      </c>
      <c r="AB64" s="29">
        <f t="shared" si="22"/>
        <v>0</v>
      </c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ht="31.5" x14ac:dyDescent="0.25">
      <c r="A65" s="28" t="s">
        <v>70</v>
      </c>
      <c r="B65" s="29">
        <f t="shared" si="0"/>
        <v>122422</v>
      </c>
      <c r="C65" s="29">
        <f t="shared" si="0"/>
        <v>122422</v>
      </c>
      <c r="D65" s="29">
        <f t="shared" si="0"/>
        <v>0</v>
      </c>
      <c r="E65" s="29">
        <v>0</v>
      </c>
      <c r="F65" s="29">
        <v>0</v>
      </c>
      <c r="G65" s="29">
        <f t="shared" si="1"/>
        <v>0</v>
      </c>
      <c r="H65" s="29">
        <v>0</v>
      </c>
      <c r="I65" s="29">
        <v>0</v>
      </c>
      <c r="J65" s="29">
        <f t="shared" si="16"/>
        <v>0</v>
      </c>
      <c r="K65" s="29"/>
      <c r="L65" s="29"/>
      <c r="M65" s="29">
        <f t="shared" si="17"/>
        <v>0</v>
      </c>
      <c r="N65" s="29">
        <v>0</v>
      </c>
      <c r="O65" s="29">
        <v>0</v>
      </c>
      <c r="P65" s="29">
        <f t="shared" si="18"/>
        <v>0</v>
      </c>
      <c r="Q65" s="29">
        <v>122422</v>
      </c>
      <c r="R65" s="29">
        <v>122422</v>
      </c>
      <c r="S65" s="29">
        <f t="shared" si="19"/>
        <v>0</v>
      </c>
      <c r="T65" s="29">
        <v>0</v>
      </c>
      <c r="U65" s="29">
        <v>0</v>
      </c>
      <c r="V65" s="29">
        <f t="shared" si="20"/>
        <v>0</v>
      </c>
      <c r="W65" s="29">
        <v>0</v>
      </c>
      <c r="X65" s="29">
        <v>0</v>
      </c>
      <c r="Y65" s="29">
        <f t="shared" si="21"/>
        <v>0</v>
      </c>
      <c r="Z65" s="29">
        <v>0</v>
      </c>
      <c r="AA65" s="29">
        <v>0</v>
      </c>
      <c r="AB65" s="29">
        <f t="shared" si="22"/>
        <v>0</v>
      </c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ht="31.5" x14ac:dyDescent="0.25">
      <c r="A66" s="22" t="s">
        <v>71</v>
      </c>
      <c r="B66" s="23">
        <f t="shared" si="0"/>
        <v>914362</v>
      </c>
      <c r="C66" s="23">
        <f t="shared" si="0"/>
        <v>664498</v>
      </c>
      <c r="D66" s="23">
        <f t="shared" si="0"/>
        <v>-249864</v>
      </c>
      <c r="E66" s="23">
        <f>SUM(E67)</f>
        <v>0</v>
      </c>
      <c r="F66" s="23">
        <f>SUM(F67)</f>
        <v>0</v>
      </c>
      <c r="G66" s="23">
        <f t="shared" si="1"/>
        <v>0</v>
      </c>
      <c r="H66" s="23">
        <f>SUM(H67)</f>
        <v>0</v>
      </c>
      <c r="I66" s="23">
        <f>SUM(I67)</f>
        <v>0</v>
      </c>
      <c r="J66" s="23">
        <f t="shared" si="16"/>
        <v>0</v>
      </c>
      <c r="K66" s="23">
        <f>SUM(K67)</f>
        <v>98399</v>
      </c>
      <c r="L66" s="23">
        <f>SUM(L67)</f>
        <v>22237</v>
      </c>
      <c r="M66" s="23">
        <f t="shared" si="17"/>
        <v>-76162</v>
      </c>
      <c r="N66" s="23">
        <f>SUM(N67)</f>
        <v>451411</v>
      </c>
      <c r="O66" s="23">
        <f>SUM(O67)</f>
        <v>439137</v>
      </c>
      <c r="P66" s="23">
        <f t="shared" si="18"/>
        <v>-12274</v>
      </c>
      <c r="Q66" s="23">
        <f>SUM(Q67)</f>
        <v>204552</v>
      </c>
      <c r="R66" s="23">
        <f>SUM(R67)</f>
        <v>203124</v>
      </c>
      <c r="S66" s="23">
        <f t="shared" si="19"/>
        <v>-1428</v>
      </c>
      <c r="T66" s="23">
        <f>SUM(T67)</f>
        <v>0</v>
      </c>
      <c r="U66" s="23">
        <f>SUM(U67)</f>
        <v>0</v>
      </c>
      <c r="V66" s="23">
        <f t="shared" si="20"/>
        <v>0</v>
      </c>
      <c r="W66" s="23">
        <f>SUM(W67)</f>
        <v>0</v>
      </c>
      <c r="X66" s="23">
        <f>SUM(X67)</f>
        <v>0</v>
      </c>
      <c r="Y66" s="23">
        <f t="shared" si="21"/>
        <v>0</v>
      </c>
      <c r="Z66" s="23">
        <f>SUM(Z67)</f>
        <v>160000</v>
      </c>
      <c r="AA66" s="23">
        <f>SUM(AA67)</f>
        <v>0</v>
      </c>
      <c r="AB66" s="23">
        <f t="shared" si="22"/>
        <v>-160000</v>
      </c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x14ac:dyDescent="0.25">
      <c r="A67" s="22" t="s">
        <v>18</v>
      </c>
      <c r="B67" s="23">
        <f t="shared" si="0"/>
        <v>914362</v>
      </c>
      <c r="C67" s="23">
        <f t="shared" si="0"/>
        <v>664498</v>
      </c>
      <c r="D67" s="23">
        <f t="shared" si="0"/>
        <v>-249864</v>
      </c>
      <c r="E67" s="23">
        <f>SUM(E68:E78)</f>
        <v>0</v>
      </c>
      <c r="F67" s="23">
        <f>SUM(F68:F78)</f>
        <v>0</v>
      </c>
      <c r="G67" s="23">
        <f t="shared" si="1"/>
        <v>0</v>
      </c>
      <c r="H67" s="23">
        <f>SUM(H68:H78)</f>
        <v>0</v>
      </c>
      <c r="I67" s="23">
        <f>SUM(I68:I78)</f>
        <v>0</v>
      </c>
      <c r="J67" s="23">
        <f t="shared" si="16"/>
        <v>0</v>
      </c>
      <c r="K67" s="23">
        <f>SUM(K68:K78)</f>
        <v>98399</v>
      </c>
      <c r="L67" s="23">
        <f>SUM(L68:L78)</f>
        <v>22237</v>
      </c>
      <c r="M67" s="23">
        <f t="shared" si="17"/>
        <v>-76162</v>
      </c>
      <c r="N67" s="23">
        <f>SUM(N68:N78)</f>
        <v>451411</v>
      </c>
      <c r="O67" s="23">
        <f>SUM(O68:O78)</f>
        <v>439137</v>
      </c>
      <c r="P67" s="23">
        <f t="shared" si="18"/>
        <v>-12274</v>
      </c>
      <c r="Q67" s="23">
        <f>SUM(Q68:Q78)</f>
        <v>204552</v>
      </c>
      <c r="R67" s="23">
        <f>SUM(R68:R78)</f>
        <v>203124</v>
      </c>
      <c r="S67" s="23">
        <f t="shared" si="19"/>
        <v>-1428</v>
      </c>
      <c r="T67" s="23">
        <f>SUM(T68:T78)</f>
        <v>0</v>
      </c>
      <c r="U67" s="23">
        <f>SUM(U68:U78)</f>
        <v>0</v>
      </c>
      <c r="V67" s="23">
        <f t="shared" si="20"/>
        <v>0</v>
      </c>
      <c r="W67" s="23">
        <f>SUM(W68:W78)</f>
        <v>0</v>
      </c>
      <c r="X67" s="23">
        <f>SUM(X68:X78)</f>
        <v>0</v>
      </c>
      <c r="Y67" s="23">
        <f t="shared" si="21"/>
        <v>0</v>
      </c>
      <c r="Z67" s="23">
        <f>SUM(Z68:Z78)</f>
        <v>160000</v>
      </c>
      <c r="AA67" s="23">
        <f>SUM(AA68:AA78)</f>
        <v>0</v>
      </c>
      <c r="AB67" s="23">
        <f t="shared" si="22"/>
        <v>-160000</v>
      </c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ht="31.5" x14ac:dyDescent="0.25">
      <c r="A68" s="25" t="s">
        <v>72</v>
      </c>
      <c r="B68" s="26">
        <f t="shared" si="0"/>
        <v>181656</v>
      </c>
      <c r="C68" s="26">
        <f t="shared" si="0"/>
        <v>180228</v>
      </c>
      <c r="D68" s="26">
        <f t="shared" si="0"/>
        <v>-1428</v>
      </c>
      <c r="E68" s="26">
        <v>0</v>
      </c>
      <c r="F68" s="26">
        <v>0</v>
      </c>
      <c r="G68" s="26">
        <f t="shared" si="1"/>
        <v>0</v>
      </c>
      <c r="H68" s="26">
        <v>0</v>
      </c>
      <c r="I68" s="26">
        <v>0</v>
      </c>
      <c r="J68" s="26">
        <f t="shared" si="16"/>
        <v>0</v>
      </c>
      <c r="K68" s="26">
        <v>0</v>
      </c>
      <c r="L68" s="26">
        <v>0</v>
      </c>
      <c r="M68" s="26">
        <f t="shared" si="17"/>
        <v>0</v>
      </c>
      <c r="N68" s="26">
        <v>0</v>
      </c>
      <c r="O68" s="26">
        <v>0</v>
      </c>
      <c r="P68" s="26">
        <f t="shared" si="18"/>
        <v>0</v>
      </c>
      <c r="Q68" s="26">
        <v>181656</v>
      </c>
      <c r="R68" s="26">
        <v>180228</v>
      </c>
      <c r="S68" s="26">
        <f t="shared" si="19"/>
        <v>-1428</v>
      </c>
      <c r="T68" s="26">
        <v>0</v>
      </c>
      <c r="U68" s="26">
        <v>0</v>
      </c>
      <c r="V68" s="26">
        <f t="shared" si="20"/>
        <v>0</v>
      </c>
      <c r="W68" s="26">
        <v>0</v>
      </c>
      <c r="X68" s="26">
        <v>0</v>
      </c>
      <c r="Y68" s="26">
        <f t="shared" si="21"/>
        <v>0</v>
      </c>
      <c r="Z68" s="26">
        <v>0</v>
      </c>
      <c r="AA68" s="26">
        <v>0</v>
      </c>
      <c r="AB68" s="26">
        <f t="shared" si="22"/>
        <v>0</v>
      </c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</row>
    <row r="69" spans="1:252" ht="31.5" x14ac:dyDescent="0.25">
      <c r="A69" s="32" t="s">
        <v>73</v>
      </c>
      <c r="B69" s="35">
        <f t="shared" si="0"/>
        <v>15920</v>
      </c>
      <c r="C69" s="35">
        <f t="shared" si="0"/>
        <v>15920</v>
      </c>
      <c r="D69" s="35">
        <f t="shared" si="0"/>
        <v>0</v>
      </c>
      <c r="E69" s="35">
        <v>0</v>
      </c>
      <c r="F69" s="35">
        <v>0</v>
      </c>
      <c r="G69" s="35">
        <f t="shared" si="1"/>
        <v>0</v>
      </c>
      <c r="H69" s="35">
        <v>0</v>
      </c>
      <c r="I69" s="35">
        <v>0</v>
      </c>
      <c r="J69" s="35">
        <f t="shared" si="16"/>
        <v>0</v>
      </c>
      <c r="K69" s="35">
        <f>15914+6</f>
        <v>15920</v>
      </c>
      <c r="L69" s="35">
        <f>15914+6</f>
        <v>15920</v>
      </c>
      <c r="M69" s="35">
        <f t="shared" si="17"/>
        <v>0</v>
      </c>
      <c r="N69" s="35">
        <v>0</v>
      </c>
      <c r="O69" s="35">
        <v>0</v>
      </c>
      <c r="P69" s="35">
        <f t="shared" si="18"/>
        <v>0</v>
      </c>
      <c r="Q69" s="35">
        <v>0</v>
      </c>
      <c r="R69" s="35">
        <v>0</v>
      </c>
      <c r="S69" s="35">
        <f t="shared" si="19"/>
        <v>0</v>
      </c>
      <c r="T69" s="35">
        <v>0</v>
      </c>
      <c r="U69" s="35">
        <v>0</v>
      </c>
      <c r="V69" s="35">
        <f t="shared" si="20"/>
        <v>0</v>
      </c>
      <c r="W69" s="35">
        <v>0</v>
      </c>
      <c r="X69" s="35">
        <v>0</v>
      </c>
      <c r="Y69" s="35">
        <f t="shared" si="21"/>
        <v>0</v>
      </c>
      <c r="Z69" s="35">
        <v>0</v>
      </c>
      <c r="AA69" s="35">
        <v>0</v>
      </c>
      <c r="AB69" s="35">
        <f t="shared" si="22"/>
        <v>0</v>
      </c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</row>
    <row r="70" spans="1:252" ht="47.25" x14ac:dyDescent="0.25">
      <c r="A70" s="32" t="s">
        <v>74</v>
      </c>
      <c r="B70" s="35">
        <f t="shared" si="0"/>
        <v>18059</v>
      </c>
      <c r="C70" s="35">
        <f t="shared" si="0"/>
        <v>0</v>
      </c>
      <c r="D70" s="35">
        <f t="shared" si="0"/>
        <v>-18059</v>
      </c>
      <c r="E70" s="35">
        <v>0</v>
      </c>
      <c r="F70" s="35">
        <v>0</v>
      </c>
      <c r="G70" s="35">
        <f t="shared" si="1"/>
        <v>0</v>
      </c>
      <c r="H70" s="35">
        <v>0</v>
      </c>
      <c r="I70" s="35">
        <v>0</v>
      </c>
      <c r="J70" s="35">
        <f t="shared" si="16"/>
        <v>0</v>
      </c>
      <c r="K70" s="35">
        <v>18059</v>
      </c>
      <c r="L70" s="35">
        <v>0</v>
      </c>
      <c r="M70" s="35">
        <f t="shared" si="17"/>
        <v>-18059</v>
      </c>
      <c r="N70" s="35">
        <v>0</v>
      </c>
      <c r="O70" s="35">
        <v>0</v>
      </c>
      <c r="P70" s="35">
        <f t="shared" si="18"/>
        <v>0</v>
      </c>
      <c r="Q70" s="35">
        <v>0</v>
      </c>
      <c r="R70" s="35">
        <v>0</v>
      </c>
      <c r="S70" s="35">
        <f t="shared" si="19"/>
        <v>0</v>
      </c>
      <c r="T70" s="35">
        <v>0</v>
      </c>
      <c r="U70" s="35">
        <v>0</v>
      </c>
      <c r="V70" s="35">
        <f t="shared" si="20"/>
        <v>0</v>
      </c>
      <c r="W70" s="35">
        <v>0</v>
      </c>
      <c r="X70" s="35">
        <v>0</v>
      </c>
      <c r="Y70" s="35">
        <f t="shared" si="21"/>
        <v>0</v>
      </c>
      <c r="Z70" s="35">
        <v>0</v>
      </c>
      <c r="AA70" s="35">
        <v>0</v>
      </c>
      <c r="AB70" s="35">
        <f t="shared" si="22"/>
        <v>0</v>
      </c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</row>
    <row r="71" spans="1:252" ht="31.5" x14ac:dyDescent="0.25">
      <c r="A71" s="32" t="s">
        <v>75</v>
      </c>
      <c r="B71" s="35">
        <f t="shared" si="0"/>
        <v>3832</v>
      </c>
      <c r="C71" s="35">
        <f t="shared" si="0"/>
        <v>0</v>
      </c>
      <c r="D71" s="35">
        <f t="shared" si="0"/>
        <v>-3832</v>
      </c>
      <c r="E71" s="35">
        <v>0</v>
      </c>
      <c r="F71" s="35">
        <v>0</v>
      </c>
      <c r="G71" s="35">
        <f t="shared" si="1"/>
        <v>0</v>
      </c>
      <c r="H71" s="35">
        <v>0</v>
      </c>
      <c r="I71" s="35">
        <v>0</v>
      </c>
      <c r="J71" s="35">
        <f t="shared" si="16"/>
        <v>0</v>
      </c>
      <c r="K71" s="35">
        <f>2711+1121</f>
        <v>3832</v>
      </c>
      <c r="L71" s="35">
        <v>0</v>
      </c>
      <c r="M71" s="35">
        <f t="shared" si="17"/>
        <v>-3832</v>
      </c>
      <c r="N71" s="35">
        <v>0</v>
      </c>
      <c r="O71" s="35">
        <v>0</v>
      </c>
      <c r="P71" s="35">
        <f t="shared" si="18"/>
        <v>0</v>
      </c>
      <c r="Q71" s="35">
        <v>0</v>
      </c>
      <c r="R71" s="35">
        <v>0</v>
      </c>
      <c r="S71" s="35">
        <f t="shared" si="19"/>
        <v>0</v>
      </c>
      <c r="T71" s="35">
        <v>0</v>
      </c>
      <c r="U71" s="35">
        <v>0</v>
      </c>
      <c r="V71" s="35">
        <f t="shared" si="20"/>
        <v>0</v>
      </c>
      <c r="W71" s="35">
        <v>0</v>
      </c>
      <c r="X71" s="35">
        <v>0</v>
      </c>
      <c r="Y71" s="35">
        <f t="shared" si="21"/>
        <v>0</v>
      </c>
      <c r="Z71" s="35">
        <v>0</v>
      </c>
      <c r="AA71" s="35">
        <v>0</v>
      </c>
      <c r="AB71" s="35">
        <f t="shared" si="22"/>
        <v>0</v>
      </c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</row>
    <row r="72" spans="1:252" ht="31.5" x14ac:dyDescent="0.25">
      <c r="A72" s="32" t="s">
        <v>76</v>
      </c>
      <c r="B72" s="35">
        <f t="shared" si="0"/>
        <v>1950</v>
      </c>
      <c r="C72" s="35">
        <f t="shared" si="0"/>
        <v>0</v>
      </c>
      <c r="D72" s="35">
        <f t="shared" si="0"/>
        <v>-1950</v>
      </c>
      <c r="E72" s="35">
        <v>0</v>
      </c>
      <c r="F72" s="35">
        <v>0</v>
      </c>
      <c r="G72" s="35">
        <f t="shared" si="1"/>
        <v>0</v>
      </c>
      <c r="H72" s="35">
        <v>0</v>
      </c>
      <c r="I72" s="35">
        <v>0</v>
      </c>
      <c r="J72" s="35">
        <f t="shared" si="16"/>
        <v>0</v>
      </c>
      <c r="K72" s="35">
        <v>1950</v>
      </c>
      <c r="L72" s="35">
        <v>0</v>
      </c>
      <c r="M72" s="35">
        <f t="shared" si="17"/>
        <v>-1950</v>
      </c>
      <c r="N72" s="35">
        <v>0</v>
      </c>
      <c r="O72" s="35">
        <v>0</v>
      </c>
      <c r="P72" s="35">
        <f t="shared" si="18"/>
        <v>0</v>
      </c>
      <c r="Q72" s="35">
        <v>0</v>
      </c>
      <c r="R72" s="35">
        <v>0</v>
      </c>
      <c r="S72" s="35">
        <f t="shared" si="19"/>
        <v>0</v>
      </c>
      <c r="T72" s="35">
        <v>0</v>
      </c>
      <c r="U72" s="35">
        <v>0</v>
      </c>
      <c r="V72" s="35">
        <f t="shared" si="20"/>
        <v>0</v>
      </c>
      <c r="W72" s="35">
        <v>0</v>
      </c>
      <c r="X72" s="35">
        <v>0</v>
      </c>
      <c r="Y72" s="35">
        <f t="shared" si="21"/>
        <v>0</v>
      </c>
      <c r="Z72" s="35">
        <v>0</v>
      </c>
      <c r="AA72" s="35">
        <v>0</v>
      </c>
      <c r="AB72" s="35">
        <f t="shared" si="22"/>
        <v>0</v>
      </c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</row>
    <row r="73" spans="1:252" ht="31.5" x14ac:dyDescent="0.25">
      <c r="A73" s="32" t="s">
        <v>77</v>
      </c>
      <c r="B73" s="35">
        <f t="shared" si="0"/>
        <v>6317</v>
      </c>
      <c r="C73" s="35">
        <f t="shared" si="0"/>
        <v>6317</v>
      </c>
      <c r="D73" s="35">
        <f t="shared" si="0"/>
        <v>0</v>
      </c>
      <c r="E73" s="35">
        <v>0</v>
      </c>
      <c r="F73" s="35">
        <v>0</v>
      </c>
      <c r="G73" s="35">
        <f t="shared" si="1"/>
        <v>0</v>
      </c>
      <c r="H73" s="35">
        <v>0</v>
      </c>
      <c r="I73" s="35">
        <v>0</v>
      </c>
      <c r="J73" s="35">
        <f t="shared" si="16"/>
        <v>0</v>
      </c>
      <c r="K73" s="35">
        <f>2350+3967</f>
        <v>6317</v>
      </c>
      <c r="L73" s="35">
        <f>2350+3967</f>
        <v>6317</v>
      </c>
      <c r="M73" s="35">
        <f t="shared" si="17"/>
        <v>0</v>
      </c>
      <c r="N73" s="35">
        <v>0</v>
      </c>
      <c r="O73" s="35">
        <v>0</v>
      </c>
      <c r="P73" s="35">
        <f t="shared" si="18"/>
        <v>0</v>
      </c>
      <c r="Q73" s="35">
        <v>0</v>
      </c>
      <c r="R73" s="35">
        <v>0</v>
      </c>
      <c r="S73" s="35">
        <f t="shared" si="19"/>
        <v>0</v>
      </c>
      <c r="T73" s="35">
        <v>0</v>
      </c>
      <c r="U73" s="35">
        <v>0</v>
      </c>
      <c r="V73" s="35">
        <f t="shared" si="20"/>
        <v>0</v>
      </c>
      <c r="W73" s="35">
        <v>0</v>
      </c>
      <c r="X73" s="35">
        <v>0</v>
      </c>
      <c r="Y73" s="35">
        <f t="shared" si="21"/>
        <v>0</v>
      </c>
      <c r="Z73" s="35">
        <v>0</v>
      </c>
      <c r="AA73" s="35">
        <v>0</v>
      </c>
      <c r="AB73" s="35">
        <f t="shared" si="22"/>
        <v>0</v>
      </c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</row>
    <row r="74" spans="1:252" ht="48.75" customHeight="1" x14ac:dyDescent="0.25">
      <c r="A74" s="32" t="s">
        <v>78</v>
      </c>
      <c r="B74" s="35">
        <f t="shared" si="0"/>
        <v>24803</v>
      </c>
      <c r="C74" s="35">
        <f t="shared" si="0"/>
        <v>0</v>
      </c>
      <c r="D74" s="35">
        <f t="shared" si="0"/>
        <v>-24803</v>
      </c>
      <c r="E74" s="35">
        <v>0</v>
      </c>
      <c r="F74" s="35">
        <v>0</v>
      </c>
      <c r="G74" s="35">
        <f t="shared" si="1"/>
        <v>0</v>
      </c>
      <c r="H74" s="35">
        <v>0</v>
      </c>
      <c r="I74" s="35">
        <v>0</v>
      </c>
      <c r="J74" s="35">
        <f t="shared" si="16"/>
        <v>0</v>
      </c>
      <c r="K74" s="35">
        <v>24803</v>
      </c>
      <c r="L74" s="35">
        <v>0</v>
      </c>
      <c r="M74" s="35">
        <f t="shared" si="17"/>
        <v>-24803</v>
      </c>
      <c r="N74" s="35">
        <v>0</v>
      </c>
      <c r="O74" s="35">
        <v>0</v>
      </c>
      <c r="P74" s="35">
        <f t="shared" si="18"/>
        <v>0</v>
      </c>
      <c r="Q74" s="35">
        <v>0</v>
      </c>
      <c r="R74" s="35">
        <v>0</v>
      </c>
      <c r="S74" s="35">
        <f t="shared" si="19"/>
        <v>0</v>
      </c>
      <c r="T74" s="35">
        <v>0</v>
      </c>
      <c r="U74" s="35">
        <v>0</v>
      </c>
      <c r="V74" s="35">
        <f t="shared" si="20"/>
        <v>0</v>
      </c>
      <c r="W74" s="35">
        <v>0</v>
      </c>
      <c r="X74" s="35">
        <v>0</v>
      </c>
      <c r="Y74" s="35">
        <f t="shared" si="21"/>
        <v>0</v>
      </c>
      <c r="Z74" s="35">
        <v>0</v>
      </c>
      <c r="AA74" s="35">
        <v>0</v>
      </c>
      <c r="AB74" s="35">
        <f t="shared" si="22"/>
        <v>0</v>
      </c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</row>
    <row r="75" spans="1:252" ht="31.5" x14ac:dyDescent="0.25">
      <c r="A75" s="32" t="s">
        <v>79</v>
      </c>
      <c r="B75" s="35">
        <f t="shared" si="0"/>
        <v>9034</v>
      </c>
      <c r="C75" s="35">
        <f t="shared" si="0"/>
        <v>0</v>
      </c>
      <c r="D75" s="35">
        <f t="shared" si="0"/>
        <v>-9034</v>
      </c>
      <c r="E75" s="35">
        <v>0</v>
      </c>
      <c r="F75" s="35">
        <v>0</v>
      </c>
      <c r="G75" s="35">
        <f t="shared" si="1"/>
        <v>0</v>
      </c>
      <c r="H75" s="35">
        <v>0</v>
      </c>
      <c r="I75" s="35">
        <v>0</v>
      </c>
      <c r="J75" s="35">
        <f t="shared" si="16"/>
        <v>0</v>
      </c>
      <c r="K75" s="35">
        <v>9034</v>
      </c>
      <c r="L75" s="35">
        <v>0</v>
      </c>
      <c r="M75" s="35">
        <f t="shared" si="17"/>
        <v>-9034</v>
      </c>
      <c r="N75" s="35">
        <v>0</v>
      </c>
      <c r="O75" s="35">
        <v>0</v>
      </c>
      <c r="P75" s="35">
        <f t="shared" si="18"/>
        <v>0</v>
      </c>
      <c r="Q75" s="35">
        <v>0</v>
      </c>
      <c r="R75" s="35">
        <v>0</v>
      </c>
      <c r="S75" s="35">
        <f t="shared" si="19"/>
        <v>0</v>
      </c>
      <c r="T75" s="35">
        <v>0</v>
      </c>
      <c r="U75" s="35">
        <v>0</v>
      </c>
      <c r="V75" s="35">
        <f t="shared" si="20"/>
        <v>0</v>
      </c>
      <c r="W75" s="35">
        <v>0</v>
      </c>
      <c r="X75" s="35">
        <v>0</v>
      </c>
      <c r="Y75" s="35">
        <f t="shared" si="21"/>
        <v>0</v>
      </c>
      <c r="Z75" s="35">
        <v>0</v>
      </c>
      <c r="AA75" s="35">
        <v>0</v>
      </c>
      <c r="AB75" s="35">
        <f t="shared" si="22"/>
        <v>0</v>
      </c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</row>
    <row r="76" spans="1:252" ht="31.5" x14ac:dyDescent="0.25">
      <c r="A76" s="32" t="s">
        <v>80</v>
      </c>
      <c r="B76" s="35">
        <f t="shared" ref="B76:D143" si="23">E76+H76+K76+N76+Q76+T76+W76+Z76</f>
        <v>4500</v>
      </c>
      <c r="C76" s="35">
        <f t="shared" si="23"/>
        <v>0</v>
      </c>
      <c r="D76" s="35">
        <f t="shared" si="23"/>
        <v>-4500</v>
      </c>
      <c r="E76" s="35">
        <v>0</v>
      </c>
      <c r="F76" s="35">
        <v>0</v>
      </c>
      <c r="G76" s="35">
        <f t="shared" ref="G76:G143" si="24">F76-E76</f>
        <v>0</v>
      </c>
      <c r="H76" s="35">
        <v>0</v>
      </c>
      <c r="I76" s="35">
        <v>0</v>
      </c>
      <c r="J76" s="35">
        <f t="shared" ref="J76:J143" si="25">I76-H76</f>
        <v>0</v>
      </c>
      <c r="K76" s="35">
        <v>4500</v>
      </c>
      <c r="L76" s="35">
        <v>0</v>
      </c>
      <c r="M76" s="35">
        <f t="shared" ref="M76:M143" si="26">L76-K76</f>
        <v>-4500</v>
      </c>
      <c r="N76" s="35">
        <v>0</v>
      </c>
      <c r="O76" s="35">
        <v>0</v>
      </c>
      <c r="P76" s="35">
        <f t="shared" ref="P76:P143" si="27">O76-N76</f>
        <v>0</v>
      </c>
      <c r="Q76" s="35">
        <v>0</v>
      </c>
      <c r="R76" s="35">
        <v>0</v>
      </c>
      <c r="S76" s="35">
        <f t="shared" ref="S76:S143" si="28">R76-Q76</f>
        <v>0</v>
      </c>
      <c r="T76" s="35">
        <v>0</v>
      </c>
      <c r="U76" s="35">
        <v>0</v>
      </c>
      <c r="V76" s="35">
        <f t="shared" ref="V76:V143" si="29">U76-T76</f>
        <v>0</v>
      </c>
      <c r="W76" s="35">
        <v>0</v>
      </c>
      <c r="X76" s="35">
        <v>0</v>
      </c>
      <c r="Y76" s="35">
        <f t="shared" ref="Y76:Y143" si="30">X76-W76</f>
        <v>0</v>
      </c>
      <c r="Z76" s="35">
        <v>0</v>
      </c>
      <c r="AA76" s="35">
        <v>0</v>
      </c>
      <c r="AB76" s="35">
        <f t="shared" ref="AB76:AB143" si="31">AA76-Z76</f>
        <v>0</v>
      </c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</row>
    <row r="77" spans="1:252" ht="31.5" x14ac:dyDescent="0.25">
      <c r="A77" s="32" t="s">
        <v>81</v>
      </c>
      <c r="B77" s="35">
        <f t="shared" si="23"/>
        <v>13984</v>
      </c>
      <c r="C77" s="35">
        <f t="shared" si="23"/>
        <v>0</v>
      </c>
      <c r="D77" s="35">
        <f t="shared" si="23"/>
        <v>-13984</v>
      </c>
      <c r="E77" s="35">
        <v>0</v>
      </c>
      <c r="F77" s="35">
        <v>0</v>
      </c>
      <c r="G77" s="35">
        <f t="shared" si="24"/>
        <v>0</v>
      </c>
      <c r="H77" s="35">
        <v>0</v>
      </c>
      <c r="I77" s="35">
        <v>0</v>
      </c>
      <c r="J77" s="35">
        <f t="shared" si="25"/>
        <v>0</v>
      </c>
      <c r="K77" s="35">
        <f>12984+1000</f>
        <v>13984</v>
      </c>
      <c r="L77" s="35">
        <v>0</v>
      </c>
      <c r="M77" s="35">
        <f t="shared" si="26"/>
        <v>-13984</v>
      </c>
      <c r="N77" s="35">
        <v>0</v>
      </c>
      <c r="O77" s="35">
        <v>0</v>
      </c>
      <c r="P77" s="35">
        <f t="shared" si="27"/>
        <v>0</v>
      </c>
      <c r="Q77" s="35">
        <v>0</v>
      </c>
      <c r="R77" s="35">
        <v>0</v>
      </c>
      <c r="S77" s="35">
        <f t="shared" si="28"/>
        <v>0</v>
      </c>
      <c r="T77" s="35">
        <v>0</v>
      </c>
      <c r="U77" s="35">
        <v>0</v>
      </c>
      <c r="V77" s="35">
        <f t="shared" si="29"/>
        <v>0</v>
      </c>
      <c r="W77" s="35">
        <v>0</v>
      </c>
      <c r="X77" s="35">
        <v>0</v>
      </c>
      <c r="Y77" s="35">
        <f t="shared" si="30"/>
        <v>0</v>
      </c>
      <c r="Z77" s="35">
        <v>0</v>
      </c>
      <c r="AA77" s="35">
        <v>0</v>
      </c>
      <c r="AB77" s="35">
        <f t="shared" si="31"/>
        <v>0</v>
      </c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</row>
    <row r="78" spans="1:252" ht="94.5" x14ac:dyDescent="0.25">
      <c r="A78" s="32" t="s">
        <v>82</v>
      </c>
      <c r="B78" s="26">
        <f t="shared" si="23"/>
        <v>634307</v>
      </c>
      <c r="C78" s="26">
        <f t="shared" si="23"/>
        <v>462033</v>
      </c>
      <c r="D78" s="26">
        <f t="shared" si="23"/>
        <v>-172274</v>
      </c>
      <c r="E78" s="26">
        <v>0</v>
      </c>
      <c r="F78" s="26">
        <v>0</v>
      </c>
      <c r="G78" s="26">
        <f t="shared" si="24"/>
        <v>0</v>
      </c>
      <c r="H78" s="26">
        <v>0</v>
      </c>
      <c r="I78" s="26">
        <v>0</v>
      </c>
      <c r="J78" s="26">
        <f t="shared" si="25"/>
        <v>0</v>
      </c>
      <c r="K78" s="26"/>
      <c r="L78" s="26"/>
      <c r="M78" s="26">
        <f t="shared" si="26"/>
        <v>0</v>
      </c>
      <c r="N78" s="26">
        <f>490336-37829-1096</f>
        <v>451411</v>
      </c>
      <c r="O78" s="26">
        <v>439137</v>
      </c>
      <c r="P78" s="26">
        <f t="shared" si="27"/>
        <v>-12274</v>
      </c>
      <c r="Q78" s="26">
        <f>22180+716</f>
        <v>22896</v>
      </c>
      <c r="R78" s="26">
        <f>22180+716</f>
        <v>22896</v>
      </c>
      <c r="S78" s="26">
        <f t="shared" si="28"/>
        <v>0</v>
      </c>
      <c r="T78" s="26">
        <v>0</v>
      </c>
      <c r="U78" s="26">
        <v>0</v>
      </c>
      <c r="V78" s="26">
        <f t="shared" si="29"/>
        <v>0</v>
      </c>
      <c r="W78" s="26">
        <v>0</v>
      </c>
      <c r="X78" s="26">
        <v>0</v>
      </c>
      <c r="Y78" s="26">
        <f t="shared" si="30"/>
        <v>0</v>
      </c>
      <c r="Z78" s="26">
        <v>160000</v>
      </c>
      <c r="AA78" s="26">
        <v>0</v>
      </c>
      <c r="AB78" s="26">
        <f t="shared" si="31"/>
        <v>-160000</v>
      </c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</row>
    <row r="79" spans="1:252" ht="31.5" x14ac:dyDescent="0.25">
      <c r="A79" s="22" t="s">
        <v>83</v>
      </c>
      <c r="B79" s="23">
        <f t="shared" si="23"/>
        <v>14213892</v>
      </c>
      <c r="C79" s="23">
        <f t="shared" si="23"/>
        <v>9491430</v>
      </c>
      <c r="D79" s="23">
        <f t="shared" si="23"/>
        <v>-4722462</v>
      </c>
      <c r="E79" s="23">
        <f>SUM(E80)</f>
        <v>943867</v>
      </c>
      <c r="F79" s="23">
        <f>SUM(F80)</f>
        <v>1545237</v>
      </c>
      <c r="G79" s="23">
        <f t="shared" si="24"/>
        <v>601370</v>
      </c>
      <c r="H79" s="23">
        <f>SUM(H80)</f>
        <v>582500</v>
      </c>
      <c r="I79" s="23">
        <f>SUM(I80)</f>
        <v>355427</v>
      </c>
      <c r="J79" s="23">
        <f t="shared" si="25"/>
        <v>-227073</v>
      </c>
      <c r="K79" s="23">
        <f>SUM(K80)</f>
        <v>768874</v>
      </c>
      <c r="L79" s="23">
        <f>SUM(L80)</f>
        <v>458696</v>
      </c>
      <c r="M79" s="23">
        <f t="shared" si="26"/>
        <v>-310178</v>
      </c>
      <c r="N79" s="23">
        <f>SUM(N80)</f>
        <v>8445869</v>
      </c>
      <c r="O79" s="23">
        <f>SUM(O80)</f>
        <v>4202162</v>
      </c>
      <c r="P79" s="23">
        <f t="shared" si="27"/>
        <v>-4243707</v>
      </c>
      <c r="Q79" s="23">
        <f>SUM(Q80)</f>
        <v>0</v>
      </c>
      <c r="R79" s="23">
        <f>SUM(R80)</f>
        <v>0</v>
      </c>
      <c r="S79" s="23">
        <f t="shared" si="28"/>
        <v>0</v>
      </c>
      <c r="T79" s="23">
        <f>SUM(T80)</f>
        <v>1516536</v>
      </c>
      <c r="U79" s="23">
        <f>SUM(U80)</f>
        <v>1535900</v>
      </c>
      <c r="V79" s="23">
        <f t="shared" si="29"/>
        <v>19364</v>
      </c>
      <c r="W79" s="23">
        <f>SUM(W80)</f>
        <v>1394008</v>
      </c>
      <c r="X79" s="23">
        <f>SUM(X80)</f>
        <v>1394008</v>
      </c>
      <c r="Y79" s="23">
        <f t="shared" si="30"/>
        <v>0</v>
      </c>
      <c r="Z79" s="23">
        <f>SUM(Z80)</f>
        <v>562238</v>
      </c>
      <c r="AA79" s="23">
        <f>SUM(AA80)</f>
        <v>0</v>
      </c>
      <c r="AB79" s="23">
        <f t="shared" si="31"/>
        <v>-562238</v>
      </c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</row>
    <row r="80" spans="1:252" x14ac:dyDescent="0.25">
      <c r="A80" s="22" t="s">
        <v>18</v>
      </c>
      <c r="B80" s="23">
        <f t="shared" si="23"/>
        <v>14213892</v>
      </c>
      <c r="C80" s="23">
        <f t="shared" si="23"/>
        <v>9491430</v>
      </c>
      <c r="D80" s="23">
        <f t="shared" si="23"/>
        <v>-4722462</v>
      </c>
      <c r="E80" s="23">
        <f>SUM(E81:E99)</f>
        <v>943867</v>
      </c>
      <c r="F80" s="23">
        <f>SUM(F81:F99)</f>
        <v>1545237</v>
      </c>
      <c r="G80" s="23">
        <f t="shared" si="24"/>
        <v>601370</v>
      </c>
      <c r="H80" s="23">
        <f>SUM(H81:H99)</f>
        <v>582500</v>
      </c>
      <c r="I80" s="23">
        <f>SUM(I81:I99)</f>
        <v>355427</v>
      </c>
      <c r="J80" s="23">
        <f t="shared" si="25"/>
        <v>-227073</v>
      </c>
      <c r="K80" s="23">
        <f>SUM(K81:K99)</f>
        <v>768874</v>
      </c>
      <c r="L80" s="23">
        <f>SUM(L81:L99)</f>
        <v>458696</v>
      </c>
      <c r="M80" s="23">
        <f t="shared" si="26"/>
        <v>-310178</v>
      </c>
      <c r="N80" s="23">
        <f>SUM(N81:N99)</f>
        <v>8445869</v>
      </c>
      <c r="O80" s="23">
        <f>SUM(O81:O99)</f>
        <v>4202162</v>
      </c>
      <c r="P80" s="23">
        <f t="shared" si="27"/>
        <v>-4243707</v>
      </c>
      <c r="Q80" s="23">
        <f>SUM(Q81:Q99)</f>
        <v>0</v>
      </c>
      <c r="R80" s="23">
        <f>SUM(R81:R99)</f>
        <v>0</v>
      </c>
      <c r="S80" s="23">
        <f t="shared" si="28"/>
        <v>0</v>
      </c>
      <c r="T80" s="23">
        <f>SUM(T81:T99)</f>
        <v>1516536</v>
      </c>
      <c r="U80" s="23">
        <f>SUM(U81:U99)</f>
        <v>1535900</v>
      </c>
      <c r="V80" s="23">
        <f t="shared" si="29"/>
        <v>19364</v>
      </c>
      <c r="W80" s="23">
        <f>SUM(W81:W99)</f>
        <v>1394008</v>
      </c>
      <c r="X80" s="23">
        <f>SUM(X81:X99)</f>
        <v>1394008</v>
      </c>
      <c r="Y80" s="23">
        <f t="shared" si="30"/>
        <v>0</v>
      </c>
      <c r="Z80" s="23">
        <f>SUM(Z81:Z99)</f>
        <v>562238</v>
      </c>
      <c r="AA80" s="23">
        <f>SUM(AA81:AA99)</f>
        <v>0</v>
      </c>
      <c r="AB80" s="23">
        <f t="shared" si="31"/>
        <v>-562238</v>
      </c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</row>
    <row r="81" spans="1:252" ht="47.25" x14ac:dyDescent="0.25">
      <c r="A81" s="30" t="s">
        <v>84</v>
      </c>
      <c r="B81" s="29">
        <f t="shared" si="23"/>
        <v>46230</v>
      </c>
      <c r="C81" s="29">
        <f t="shared" si="23"/>
        <v>0</v>
      </c>
      <c r="D81" s="29">
        <f t="shared" si="23"/>
        <v>-46230</v>
      </c>
      <c r="E81" s="29">
        <v>0</v>
      </c>
      <c r="F81" s="29">
        <v>0</v>
      </c>
      <c r="G81" s="29">
        <f t="shared" si="24"/>
        <v>0</v>
      </c>
      <c r="H81" s="29">
        <v>0</v>
      </c>
      <c r="I81" s="29">
        <v>0</v>
      </c>
      <c r="J81" s="29">
        <f t="shared" si="25"/>
        <v>0</v>
      </c>
      <c r="K81" s="29">
        <v>46230</v>
      </c>
      <c r="L81" s="29">
        <v>0</v>
      </c>
      <c r="M81" s="29">
        <f t="shared" si="26"/>
        <v>-46230</v>
      </c>
      <c r="N81" s="29">
        <v>0</v>
      </c>
      <c r="O81" s="29">
        <v>0</v>
      </c>
      <c r="P81" s="29">
        <f t="shared" si="27"/>
        <v>0</v>
      </c>
      <c r="Q81" s="29">
        <v>0</v>
      </c>
      <c r="R81" s="29">
        <v>0</v>
      </c>
      <c r="S81" s="29">
        <f t="shared" si="28"/>
        <v>0</v>
      </c>
      <c r="T81" s="29">
        <v>0</v>
      </c>
      <c r="U81" s="29">
        <v>0</v>
      </c>
      <c r="V81" s="29">
        <f t="shared" si="29"/>
        <v>0</v>
      </c>
      <c r="W81" s="29">
        <v>0</v>
      </c>
      <c r="X81" s="29">
        <v>0</v>
      </c>
      <c r="Y81" s="29">
        <f t="shared" si="30"/>
        <v>0</v>
      </c>
      <c r="Z81" s="29">
        <v>0</v>
      </c>
      <c r="AA81" s="29">
        <v>0</v>
      </c>
      <c r="AB81" s="29">
        <f t="shared" si="31"/>
        <v>0</v>
      </c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</row>
    <row r="82" spans="1:252" ht="31.5" x14ac:dyDescent="0.25">
      <c r="A82" s="28" t="s">
        <v>85</v>
      </c>
      <c r="B82" s="29">
        <f t="shared" si="23"/>
        <v>13990</v>
      </c>
      <c r="C82" s="29">
        <f t="shared" si="23"/>
        <v>13788</v>
      </c>
      <c r="D82" s="29">
        <f t="shared" si="23"/>
        <v>-202</v>
      </c>
      <c r="E82" s="29">
        <v>0</v>
      </c>
      <c r="F82" s="29">
        <v>0</v>
      </c>
      <c r="G82" s="29">
        <f t="shared" si="24"/>
        <v>0</v>
      </c>
      <c r="H82" s="29">
        <v>0</v>
      </c>
      <c r="I82" s="29">
        <v>0</v>
      </c>
      <c r="J82" s="29">
        <f t="shared" si="25"/>
        <v>0</v>
      </c>
      <c r="K82" s="29">
        <v>13990</v>
      </c>
      <c r="L82" s="29">
        <v>13788</v>
      </c>
      <c r="M82" s="29">
        <f t="shared" si="26"/>
        <v>-202</v>
      </c>
      <c r="N82" s="29">
        <v>0</v>
      </c>
      <c r="O82" s="29">
        <v>0</v>
      </c>
      <c r="P82" s="29">
        <f t="shared" si="27"/>
        <v>0</v>
      </c>
      <c r="Q82" s="29">
        <v>0</v>
      </c>
      <c r="R82" s="29">
        <v>0</v>
      </c>
      <c r="S82" s="29">
        <f t="shared" si="28"/>
        <v>0</v>
      </c>
      <c r="T82" s="29"/>
      <c r="U82" s="29"/>
      <c r="V82" s="29">
        <f t="shared" si="29"/>
        <v>0</v>
      </c>
      <c r="W82" s="29">
        <v>0</v>
      </c>
      <c r="X82" s="29">
        <v>0</v>
      </c>
      <c r="Y82" s="29">
        <f t="shared" si="30"/>
        <v>0</v>
      </c>
      <c r="Z82" s="29">
        <v>0</v>
      </c>
      <c r="AA82" s="29">
        <v>0</v>
      </c>
      <c r="AB82" s="29">
        <f t="shared" si="31"/>
        <v>0</v>
      </c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</row>
    <row r="83" spans="1:252" ht="31.5" x14ac:dyDescent="0.25">
      <c r="A83" s="30" t="s">
        <v>86</v>
      </c>
      <c r="B83" s="29">
        <f t="shared" si="23"/>
        <v>4818</v>
      </c>
      <c r="C83" s="29">
        <f t="shared" si="23"/>
        <v>4818</v>
      </c>
      <c r="D83" s="29">
        <f t="shared" si="23"/>
        <v>0</v>
      </c>
      <c r="E83" s="29">
        <v>0</v>
      </c>
      <c r="F83" s="29">
        <v>0</v>
      </c>
      <c r="G83" s="29">
        <f t="shared" si="24"/>
        <v>0</v>
      </c>
      <c r="H83" s="29">
        <v>0</v>
      </c>
      <c r="I83" s="29">
        <v>0</v>
      </c>
      <c r="J83" s="29">
        <f t="shared" si="25"/>
        <v>0</v>
      </c>
      <c r="K83" s="29">
        <v>4818</v>
      </c>
      <c r="L83" s="29">
        <v>4818</v>
      </c>
      <c r="M83" s="29">
        <f t="shared" si="26"/>
        <v>0</v>
      </c>
      <c r="N83" s="29"/>
      <c r="O83" s="29"/>
      <c r="P83" s="29">
        <f t="shared" si="27"/>
        <v>0</v>
      </c>
      <c r="Q83" s="29">
        <v>0</v>
      </c>
      <c r="R83" s="29">
        <v>0</v>
      </c>
      <c r="S83" s="29">
        <f t="shared" si="28"/>
        <v>0</v>
      </c>
      <c r="T83" s="29">
        <v>0</v>
      </c>
      <c r="U83" s="29">
        <v>0</v>
      </c>
      <c r="V83" s="29">
        <f t="shared" si="29"/>
        <v>0</v>
      </c>
      <c r="W83" s="29">
        <v>0</v>
      </c>
      <c r="X83" s="29">
        <v>0</v>
      </c>
      <c r="Y83" s="29">
        <f t="shared" si="30"/>
        <v>0</v>
      </c>
      <c r="Z83" s="29">
        <v>0</v>
      </c>
      <c r="AA83" s="29">
        <v>0</v>
      </c>
      <c r="AB83" s="29">
        <f t="shared" si="31"/>
        <v>0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</row>
    <row r="84" spans="1:252" ht="31.5" x14ac:dyDescent="0.25">
      <c r="A84" s="36" t="s">
        <v>27</v>
      </c>
      <c r="B84" s="29">
        <f t="shared" si="23"/>
        <v>0</v>
      </c>
      <c r="C84" s="29">
        <f t="shared" si="23"/>
        <v>9401</v>
      </c>
      <c r="D84" s="29">
        <f t="shared" si="23"/>
        <v>9401</v>
      </c>
      <c r="E84" s="29">
        <v>0</v>
      </c>
      <c r="F84" s="29">
        <v>0</v>
      </c>
      <c r="G84" s="29">
        <f t="shared" si="24"/>
        <v>0</v>
      </c>
      <c r="H84" s="29">
        <v>0</v>
      </c>
      <c r="I84" s="29">
        <v>0</v>
      </c>
      <c r="J84" s="29">
        <f t="shared" si="25"/>
        <v>0</v>
      </c>
      <c r="K84" s="29">
        <v>0</v>
      </c>
      <c r="L84" s="29">
        <v>9401</v>
      </c>
      <c r="M84" s="29">
        <f t="shared" si="26"/>
        <v>9401</v>
      </c>
      <c r="N84" s="29"/>
      <c r="O84" s="29"/>
      <c r="P84" s="29">
        <f t="shared" si="27"/>
        <v>0</v>
      </c>
      <c r="Q84" s="29">
        <v>0</v>
      </c>
      <c r="R84" s="29">
        <v>0</v>
      </c>
      <c r="S84" s="29">
        <f t="shared" si="28"/>
        <v>0</v>
      </c>
      <c r="T84" s="29">
        <v>0</v>
      </c>
      <c r="U84" s="29">
        <v>0</v>
      </c>
      <c r="V84" s="29">
        <f t="shared" si="29"/>
        <v>0</v>
      </c>
      <c r="W84" s="29">
        <v>0</v>
      </c>
      <c r="X84" s="29">
        <v>0</v>
      </c>
      <c r="Y84" s="29">
        <f t="shared" si="30"/>
        <v>0</v>
      </c>
      <c r="Z84" s="29">
        <v>0</v>
      </c>
      <c r="AA84" s="29">
        <v>0</v>
      </c>
      <c r="AB84" s="29">
        <f t="shared" si="31"/>
        <v>0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</row>
    <row r="85" spans="1:252" ht="31.5" x14ac:dyDescent="0.25">
      <c r="A85" s="37" t="s">
        <v>87</v>
      </c>
      <c r="B85" s="29">
        <f t="shared" si="23"/>
        <v>0</v>
      </c>
      <c r="C85" s="29">
        <f t="shared" si="23"/>
        <v>2052</v>
      </c>
      <c r="D85" s="29">
        <f t="shared" si="23"/>
        <v>2052</v>
      </c>
      <c r="E85" s="29">
        <v>0</v>
      </c>
      <c r="F85" s="29">
        <v>0</v>
      </c>
      <c r="G85" s="29">
        <f t="shared" si="24"/>
        <v>0</v>
      </c>
      <c r="H85" s="29">
        <v>0</v>
      </c>
      <c r="I85" s="29">
        <v>0</v>
      </c>
      <c r="J85" s="29">
        <f t="shared" si="25"/>
        <v>0</v>
      </c>
      <c r="K85" s="29">
        <v>0</v>
      </c>
      <c r="L85" s="29">
        <v>2052</v>
      </c>
      <c r="M85" s="29">
        <f t="shared" si="26"/>
        <v>2052</v>
      </c>
      <c r="N85" s="29"/>
      <c r="O85" s="29"/>
      <c r="P85" s="29">
        <f t="shared" si="27"/>
        <v>0</v>
      </c>
      <c r="Q85" s="29">
        <v>0</v>
      </c>
      <c r="R85" s="29">
        <v>0</v>
      </c>
      <c r="S85" s="29">
        <f t="shared" si="28"/>
        <v>0</v>
      </c>
      <c r="T85" s="29">
        <v>0</v>
      </c>
      <c r="U85" s="29">
        <v>0</v>
      </c>
      <c r="V85" s="29">
        <f t="shared" si="29"/>
        <v>0</v>
      </c>
      <c r="W85" s="29">
        <v>0</v>
      </c>
      <c r="X85" s="29">
        <v>0</v>
      </c>
      <c r="Y85" s="29">
        <f t="shared" si="30"/>
        <v>0</v>
      </c>
      <c r="Z85" s="29">
        <v>0</v>
      </c>
      <c r="AA85" s="29">
        <v>0</v>
      </c>
      <c r="AB85" s="29">
        <f t="shared" si="31"/>
        <v>0</v>
      </c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</row>
    <row r="86" spans="1:252" ht="31.5" x14ac:dyDescent="0.25">
      <c r="A86" s="37" t="s">
        <v>88</v>
      </c>
      <c r="B86" s="29">
        <f t="shared" si="23"/>
        <v>0</v>
      </c>
      <c r="C86" s="29">
        <f t="shared" si="23"/>
        <v>3373</v>
      </c>
      <c r="D86" s="29">
        <f t="shared" si="23"/>
        <v>3373</v>
      </c>
      <c r="E86" s="29">
        <v>0</v>
      </c>
      <c r="F86" s="29">
        <v>0</v>
      </c>
      <c r="G86" s="29">
        <f t="shared" si="24"/>
        <v>0</v>
      </c>
      <c r="H86" s="29">
        <v>0</v>
      </c>
      <c r="I86" s="29">
        <v>0</v>
      </c>
      <c r="J86" s="29">
        <f t="shared" si="25"/>
        <v>0</v>
      </c>
      <c r="K86" s="29">
        <v>0</v>
      </c>
      <c r="L86" s="29">
        <v>3373</v>
      </c>
      <c r="M86" s="29">
        <f t="shared" si="26"/>
        <v>3373</v>
      </c>
      <c r="N86" s="29"/>
      <c r="O86" s="29"/>
      <c r="P86" s="29">
        <f t="shared" si="27"/>
        <v>0</v>
      </c>
      <c r="Q86" s="29">
        <v>0</v>
      </c>
      <c r="R86" s="29">
        <v>0</v>
      </c>
      <c r="S86" s="29">
        <f t="shared" si="28"/>
        <v>0</v>
      </c>
      <c r="T86" s="29">
        <v>0</v>
      </c>
      <c r="U86" s="29">
        <v>0</v>
      </c>
      <c r="V86" s="29">
        <f t="shared" si="29"/>
        <v>0</v>
      </c>
      <c r="W86" s="29">
        <v>0</v>
      </c>
      <c r="X86" s="29">
        <v>0</v>
      </c>
      <c r="Y86" s="29">
        <f t="shared" si="30"/>
        <v>0</v>
      </c>
      <c r="Z86" s="29">
        <v>0</v>
      </c>
      <c r="AA86" s="29">
        <v>0</v>
      </c>
      <c r="AB86" s="29">
        <f t="shared" si="31"/>
        <v>0</v>
      </c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</row>
    <row r="87" spans="1:252" ht="20.25" customHeight="1" x14ac:dyDescent="0.25">
      <c r="A87" s="28" t="s">
        <v>89</v>
      </c>
      <c r="B87" s="29">
        <f t="shared" si="23"/>
        <v>25032</v>
      </c>
      <c r="C87" s="29">
        <f t="shared" si="23"/>
        <v>25032</v>
      </c>
      <c r="D87" s="29">
        <f t="shared" si="23"/>
        <v>0</v>
      </c>
      <c r="E87" s="29">
        <v>0</v>
      </c>
      <c r="F87" s="29">
        <v>0</v>
      </c>
      <c r="G87" s="29">
        <f t="shared" si="24"/>
        <v>0</v>
      </c>
      <c r="H87" s="29">
        <v>0</v>
      </c>
      <c r="I87" s="29">
        <v>0</v>
      </c>
      <c r="J87" s="29">
        <f t="shared" si="25"/>
        <v>0</v>
      </c>
      <c r="K87" s="29">
        <v>25032</v>
      </c>
      <c r="L87" s="29">
        <v>25032</v>
      </c>
      <c r="M87" s="29">
        <f t="shared" si="26"/>
        <v>0</v>
      </c>
      <c r="N87" s="29">
        <v>0</v>
      </c>
      <c r="O87" s="29">
        <v>0</v>
      </c>
      <c r="P87" s="29">
        <f t="shared" si="27"/>
        <v>0</v>
      </c>
      <c r="Q87" s="29">
        <v>0</v>
      </c>
      <c r="R87" s="29">
        <v>0</v>
      </c>
      <c r="S87" s="29">
        <f t="shared" si="28"/>
        <v>0</v>
      </c>
      <c r="T87" s="29"/>
      <c r="U87" s="29"/>
      <c r="V87" s="29">
        <f t="shared" si="29"/>
        <v>0</v>
      </c>
      <c r="W87" s="29">
        <v>0</v>
      </c>
      <c r="X87" s="29">
        <v>0</v>
      </c>
      <c r="Y87" s="29">
        <f t="shared" si="30"/>
        <v>0</v>
      </c>
      <c r="Z87" s="29">
        <v>0</v>
      </c>
      <c r="AA87" s="29">
        <v>0</v>
      </c>
      <c r="AB87" s="29">
        <f t="shared" si="31"/>
        <v>0</v>
      </c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</row>
    <row r="88" spans="1:252" ht="31.5" x14ac:dyDescent="0.25">
      <c r="A88" s="28" t="s">
        <v>90</v>
      </c>
      <c r="B88" s="29">
        <f t="shared" si="23"/>
        <v>171812</v>
      </c>
      <c r="C88" s="29">
        <f t="shared" si="23"/>
        <v>91367</v>
      </c>
      <c r="D88" s="29">
        <f t="shared" si="23"/>
        <v>-80445</v>
      </c>
      <c r="E88" s="29">
        <v>0</v>
      </c>
      <c r="F88" s="29">
        <v>0</v>
      </c>
      <c r="G88" s="29">
        <f t="shared" si="24"/>
        <v>0</v>
      </c>
      <c r="H88" s="29">
        <v>0</v>
      </c>
      <c r="I88" s="29">
        <v>0</v>
      </c>
      <c r="J88" s="29">
        <f t="shared" si="25"/>
        <v>0</v>
      </c>
      <c r="K88" s="29">
        <f>50000+10000+12000+56510+36495+6807</f>
        <v>171812</v>
      </c>
      <c r="L88" s="29">
        <v>91367</v>
      </c>
      <c r="M88" s="29">
        <f t="shared" si="26"/>
        <v>-80445</v>
      </c>
      <c r="N88" s="29">
        <v>0</v>
      </c>
      <c r="O88" s="29">
        <v>0</v>
      </c>
      <c r="P88" s="29">
        <f t="shared" si="27"/>
        <v>0</v>
      </c>
      <c r="Q88" s="29">
        <v>0</v>
      </c>
      <c r="R88" s="29">
        <v>0</v>
      </c>
      <c r="S88" s="29">
        <f t="shared" si="28"/>
        <v>0</v>
      </c>
      <c r="T88" s="29"/>
      <c r="U88" s="29"/>
      <c r="V88" s="29">
        <f t="shared" si="29"/>
        <v>0</v>
      </c>
      <c r="W88" s="29">
        <v>0</v>
      </c>
      <c r="X88" s="29">
        <v>0</v>
      </c>
      <c r="Y88" s="29">
        <f t="shared" si="30"/>
        <v>0</v>
      </c>
      <c r="Z88" s="29">
        <v>0</v>
      </c>
      <c r="AA88" s="29">
        <v>0</v>
      </c>
      <c r="AB88" s="29">
        <f t="shared" si="31"/>
        <v>0</v>
      </c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</row>
    <row r="89" spans="1:252" x14ac:dyDescent="0.25">
      <c r="A89" s="30" t="s">
        <v>91</v>
      </c>
      <c r="B89" s="29">
        <f t="shared" si="23"/>
        <v>500000</v>
      </c>
      <c r="C89" s="29">
        <f t="shared" si="23"/>
        <v>0</v>
      </c>
      <c r="D89" s="29">
        <f t="shared" si="23"/>
        <v>-500000</v>
      </c>
      <c r="E89" s="29">
        <v>0</v>
      </c>
      <c r="F89" s="29">
        <v>0</v>
      </c>
      <c r="G89" s="29">
        <f t="shared" si="24"/>
        <v>0</v>
      </c>
      <c r="H89" s="29">
        <v>0</v>
      </c>
      <c r="I89" s="29">
        <v>0</v>
      </c>
      <c r="J89" s="29">
        <f t="shared" si="25"/>
        <v>0</v>
      </c>
      <c r="K89" s="29"/>
      <c r="L89" s="29"/>
      <c r="M89" s="29">
        <f t="shared" si="26"/>
        <v>0</v>
      </c>
      <c r="N89" s="29">
        <v>0</v>
      </c>
      <c r="O89" s="29">
        <v>0</v>
      </c>
      <c r="P89" s="29">
        <f t="shared" si="27"/>
        <v>0</v>
      </c>
      <c r="Q89" s="29">
        <v>0</v>
      </c>
      <c r="R89" s="29">
        <v>0</v>
      </c>
      <c r="S89" s="29">
        <f t="shared" si="28"/>
        <v>0</v>
      </c>
      <c r="T89" s="29">
        <v>0</v>
      </c>
      <c r="U89" s="29">
        <v>0</v>
      </c>
      <c r="V89" s="29">
        <f t="shared" si="29"/>
        <v>0</v>
      </c>
      <c r="W89" s="29">
        <v>0</v>
      </c>
      <c r="X89" s="29">
        <v>0</v>
      </c>
      <c r="Y89" s="29">
        <f t="shared" si="30"/>
        <v>0</v>
      </c>
      <c r="Z89" s="29">
        <v>500000</v>
      </c>
      <c r="AA89" s="29">
        <v>0</v>
      </c>
      <c r="AB89" s="29">
        <f t="shared" si="31"/>
        <v>-500000</v>
      </c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</row>
    <row r="90" spans="1:252" ht="63" x14ac:dyDescent="0.25">
      <c r="A90" s="30" t="s">
        <v>92</v>
      </c>
      <c r="B90" s="29">
        <f t="shared" si="23"/>
        <v>812929</v>
      </c>
      <c r="C90" s="29">
        <f t="shared" si="23"/>
        <v>1466557</v>
      </c>
      <c r="D90" s="29">
        <f t="shared" si="23"/>
        <v>653628</v>
      </c>
      <c r="E90" s="29">
        <f>573484+212049</f>
        <v>785533</v>
      </c>
      <c r="F90" s="29">
        <f>573484+212049+601370</f>
        <v>1386903</v>
      </c>
      <c r="G90" s="29">
        <f t="shared" si="24"/>
        <v>601370</v>
      </c>
      <c r="H90" s="29">
        <v>0</v>
      </c>
      <c r="I90" s="29">
        <v>0</v>
      </c>
      <c r="J90" s="29">
        <f t="shared" si="25"/>
        <v>0</v>
      </c>
      <c r="K90" s="29">
        <f>573484-573484</f>
        <v>0</v>
      </c>
      <c r="L90" s="29">
        <f>573484-573484</f>
        <v>0</v>
      </c>
      <c r="M90" s="29">
        <f t="shared" si="26"/>
        <v>0</v>
      </c>
      <c r="N90" s="29">
        <v>0</v>
      </c>
      <c r="O90" s="29">
        <v>0</v>
      </c>
      <c r="P90" s="29">
        <f t="shared" si="27"/>
        <v>0</v>
      </c>
      <c r="Q90" s="29">
        <v>0</v>
      </c>
      <c r="R90" s="29">
        <v>0</v>
      </c>
      <c r="S90" s="29">
        <f t="shared" si="28"/>
        <v>0</v>
      </c>
      <c r="T90" s="29">
        <f>27396</f>
        <v>27396</v>
      </c>
      <c r="U90" s="29">
        <f>27396+32894+3646+17518-1800</f>
        <v>79654</v>
      </c>
      <c r="V90" s="29">
        <f t="shared" si="29"/>
        <v>52258</v>
      </c>
      <c r="W90" s="29">
        <v>0</v>
      </c>
      <c r="X90" s="29">
        <v>0</v>
      </c>
      <c r="Y90" s="29">
        <f t="shared" si="30"/>
        <v>0</v>
      </c>
      <c r="Z90" s="29"/>
      <c r="AA90" s="29"/>
      <c r="AB90" s="29">
        <f t="shared" si="31"/>
        <v>0</v>
      </c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</row>
    <row r="91" spans="1:252" ht="27.75" customHeight="1" x14ac:dyDescent="0.25">
      <c r="A91" s="30" t="s">
        <v>93</v>
      </c>
      <c r="B91" s="29">
        <f t="shared" si="23"/>
        <v>32894</v>
      </c>
      <c r="C91" s="29">
        <f t="shared" si="23"/>
        <v>0</v>
      </c>
      <c r="D91" s="29">
        <f t="shared" si="23"/>
        <v>-32894</v>
      </c>
      <c r="E91" s="29">
        <v>0</v>
      </c>
      <c r="F91" s="29">
        <v>0</v>
      </c>
      <c r="G91" s="29">
        <f t="shared" si="24"/>
        <v>0</v>
      </c>
      <c r="H91" s="29">
        <v>0</v>
      </c>
      <c r="I91" s="29">
        <v>0</v>
      </c>
      <c r="J91" s="29">
        <f t="shared" si="25"/>
        <v>0</v>
      </c>
      <c r="K91" s="29">
        <v>0</v>
      </c>
      <c r="L91" s="29">
        <v>0</v>
      </c>
      <c r="M91" s="29">
        <f t="shared" si="26"/>
        <v>0</v>
      </c>
      <c r="N91" s="29">
        <v>0</v>
      </c>
      <c r="O91" s="29">
        <v>0</v>
      </c>
      <c r="P91" s="29">
        <f t="shared" si="27"/>
        <v>0</v>
      </c>
      <c r="Q91" s="29">
        <v>0</v>
      </c>
      <c r="R91" s="29">
        <v>0</v>
      </c>
      <c r="S91" s="29">
        <f t="shared" si="28"/>
        <v>0</v>
      </c>
      <c r="T91" s="29">
        <f>44404-11510</f>
        <v>32894</v>
      </c>
      <c r="U91" s="29">
        <v>0</v>
      </c>
      <c r="V91" s="29">
        <f t="shared" si="29"/>
        <v>-32894</v>
      </c>
      <c r="W91" s="29">
        <v>0</v>
      </c>
      <c r="X91" s="29">
        <v>0</v>
      </c>
      <c r="Y91" s="29">
        <f t="shared" si="30"/>
        <v>0</v>
      </c>
      <c r="Z91" s="29">
        <v>0</v>
      </c>
      <c r="AA91" s="29">
        <v>0</v>
      </c>
      <c r="AB91" s="29">
        <f t="shared" si="31"/>
        <v>0</v>
      </c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</row>
    <row r="92" spans="1:252" ht="78.75" x14ac:dyDescent="0.25">
      <c r="A92" s="30" t="s">
        <v>94</v>
      </c>
      <c r="B92" s="29">
        <f t="shared" si="23"/>
        <v>76154</v>
      </c>
      <c r="C92" s="29">
        <f t="shared" si="23"/>
        <v>0</v>
      </c>
      <c r="D92" s="29">
        <f t="shared" si="23"/>
        <v>-76154</v>
      </c>
      <c r="E92" s="29">
        <v>0</v>
      </c>
      <c r="F92" s="29">
        <v>0</v>
      </c>
      <c r="G92" s="29">
        <f t="shared" si="24"/>
        <v>0</v>
      </c>
      <c r="H92" s="29">
        <v>0</v>
      </c>
      <c r="I92" s="29">
        <v>0</v>
      </c>
      <c r="J92" s="29">
        <f t="shared" si="25"/>
        <v>0</v>
      </c>
      <c r="K92" s="29">
        <v>76154</v>
      </c>
      <c r="L92" s="29">
        <v>0</v>
      </c>
      <c r="M92" s="29">
        <f t="shared" si="26"/>
        <v>-76154</v>
      </c>
      <c r="N92" s="29">
        <v>0</v>
      </c>
      <c r="O92" s="29">
        <v>0</v>
      </c>
      <c r="P92" s="29">
        <f t="shared" si="27"/>
        <v>0</v>
      </c>
      <c r="Q92" s="29">
        <v>0</v>
      </c>
      <c r="R92" s="29">
        <v>0</v>
      </c>
      <c r="S92" s="29">
        <f t="shared" si="28"/>
        <v>0</v>
      </c>
      <c r="T92" s="29"/>
      <c r="U92" s="29"/>
      <c r="V92" s="29">
        <f t="shared" si="29"/>
        <v>0</v>
      </c>
      <c r="W92" s="29">
        <v>0</v>
      </c>
      <c r="X92" s="29">
        <v>0</v>
      </c>
      <c r="Y92" s="29">
        <f t="shared" si="30"/>
        <v>0</v>
      </c>
      <c r="Z92" s="29">
        <v>0</v>
      </c>
      <c r="AA92" s="29">
        <v>0</v>
      </c>
      <c r="AB92" s="29">
        <f t="shared" si="31"/>
        <v>0</v>
      </c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</row>
    <row r="93" spans="1:252" ht="94.5" x14ac:dyDescent="0.25">
      <c r="A93" s="30" t="s">
        <v>95</v>
      </c>
      <c r="B93" s="29">
        <f t="shared" si="23"/>
        <v>243065</v>
      </c>
      <c r="C93" s="29">
        <f t="shared" si="23"/>
        <v>242200</v>
      </c>
      <c r="D93" s="29">
        <f t="shared" si="23"/>
        <v>-865</v>
      </c>
      <c r="E93" s="29">
        <v>0</v>
      </c>
      <c r="F93" s="29">
        <v>0</v>
      </c>
      <c r="G93" s="29">
        <f t="shared" si="24"/>
        <v>0</v>
      </c>
      <c r="H93" s="29">
        <v>0</v>
      </c>
      <c r="I93" s="29">
        <v>0</v>
      </c>
      <c r="J93" s="29">
        <f t="shared" si="25"/>
        <v>0</v>
      </c>
      <c r="K93" s="29">
        <v>243065</v>
      </c>
      <c r="L93" s="29">
        <v>242200</v>
      </c>
      <c r="M93" s="29">
        <f t="shared" si="26"/>
        <v>-865</v>
      </c>
      <c r="N93" s="29">
        <v>0</v>
      </c>
      <c r="O93" s="29">
        <v>0</v>
      </c>
      <c r="P93" s="29">
        <f t="shared" si="27"/>
        <v>0</v>
      </c>
      <c r="Q93" s="29">
        <v>0</v>
      </c>
      <c r="R93" s="29">
        <v>0</v>
      </c>
      <c r="S93" s="29">
        <f t="shared" si="28"/>
        <v>0</v>
      </c>
      <c r="T93" s="29"/>
      <c r="U93" s="29"/>
      <c r="V93" s="29">
        <f t="shared" si="29"/>
        <v>0</v>
      </c>
      <c r="W93" s="29">
        <v>0</v>
      </c>
      <c r="X93" s="29">
        <v>0</v>
      </c>
      <c r="Y93" s="29">
        <f t="shared" si="30"/>
        <v>0</v>
      </c>
      <c r="Z93" s="29">
        <v>0</v>
      </c>
      <c r="AA93" s="29">
        <v>0</v>
      </c>
      <c r="AB93" s="29">
        <f t="shared" si="31"/>
        <v>0</v>
      </c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</row>
    <row r="94" spans="1:252" ht="78.75" x14ac:dyDescent="0.25">
      <c r="A94" s="30" t="s">
        <v>96</v>
      </c>
      <c r="B94" s="29">
        <f t="shared" si="23"/>
        <v>120120</v>
      </c>
      <c r="C94" s="29">
        <f t="shared" si="23"/>
        <v>0</v>
      </c>
      <c r="D94" s="29">
        <f t="shared" si="23"/>
        <v>-120120</v>
      </c>
      <c r="E94" s="29">
        <v>0</v>
      </c>
      <c r="F94" s="29">
        <v>0</v>
      </c>
      <c r="G94" s="29">
        <f t="shared" si="24"/>
        <v>0</v>
      </c>
      <c r="H94" s="29">
        <v>0</v>
      </c>
      <c r="I94" s="29">
        <v>0</v>
      </c>
      <c r="J94" s="29">
        <f t="shared" si="25"/>
        <v>0</v>
      </c>
      <c r="K94" s="29">
        <v>120120</v>
      </c>
      <c r="L94" s="29">
        <v>0</v>
      </c>
      <c r="M94" s="29">
        <f t="shared" si="26"/>
        <v>-120120</v>
      </c>
      <c r="N94" s="29">
        <v>0</v>
      </c>
      <c r="O94" s="29">
        <v>0</v>
      </c>
      <c r="P94" s="29">
        <f t="shared" si="27"/>
        <v>0</v>
      </c>
      <c r="Q94" s="29">
        <v>0</v>
      </c>
      <c r="R94" s="29">
        <v>0</v>
      </c>
      <c r="S94" s="29">
        <f t="shared" si="28"/>
        <v>0</v>
      </c>
      <c r="T94" s="29"/>
      <c r="U94" s="29"/>
      <c r="V94" s="29">
        <f t="shared" si="29"/>
        <v>0</v>
      </c>
      <c r="W94" s="29">
        <v>0</v>
      </c>
      <c r="X94" s="29">
        <v>0</v>
      </c>
      <c r="Y94" s="29">
        <f t="shared" si="30"/>
        <v>0</v>
      </c>
      <c r="Z94" s="29">
        <v>0</v>
      </c>
      <c r="AA94" s="29">
        <v>0</v>
      </c>
      <c r="AB94" s="29">
        <f t="shared" si="31"/>
        <v>0</v>
      </c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</row>
    <row r="95" spans="1:252" s="5" customFormat="1" ht="47.25" x14ac:dyDescent="0.25">
      <c r="A95" s="28" t="s">
        <v>97</v>
      </c>
      <c r="B95" s="29">
        <f t="shared" si="23"/>
        <v>1800</v>
      </c>
      <c r="C95" s="29">
        <f t="shared" si="23"/>
        <v>1800</v>
      </c>
      <c r="D95" s="29">
        <f t="shared" si="23"/>
        <v>0</v>
      </c>
      <c r="E95" s="29">
        <v>0</v>
      </c>
      <c r="F95" s="29">
        <v>0</v>
      </c>
      <c r="G95" s="29">
        <f t="shared" si="24"/>
        <v>0</v>
      </c>
      <c r="H95" s="29"/>
      <c r="I95" s="29"/>
      <c r="J95" s="29">
        <f t="shared" si="25"/>
        <v>0</v>
      </c>
      <c r="K95" s="29">
        <v>1800</v>
      </c>
      <c r="L95" s="29">
        <v>1800</v>
      </c>
      <c r="M95" s="29">
        <f t="shared" si="26"/>
        <v>0</v>
      </c>
      <c r="N95" s="29"/>
      <c r="O95" s="29"/>
      <c r="P95" s="29">
        <f t="shared" si="27"/>
        <v>0</v>
      </c>
      <c r="Q95" s="29"/>
      <c r="R95" s="29"/>
      <c r="S95" s="29">
        <f t="shared" si="28"/>
        <v>0</v>
      </c>
      <c r="T95" s="29"/>
      <c r="U95" s="29"/>
      <c r="V95" s="29">
        <f t="shared" si="29"/>
        <v>0</v>
      </c>
      <c r="W95" s="29"/>
      <c r="X95" s="29"/>
      <c r="Y95" s="29">
        <f t="shared" si="30"/>
        <v>0</v>
      </c>
      <c r="Z95" s="29"/>
      <c r="AA95" s="29"/>
      <c r="AB95" s="29">
        <f t="shared" si="31"/>
        <v>0</v>
      </c>
    </row>
    <row r="96" spans="1:252" ht="47.25" x14ac:dyDescent="0.25">
      <c r="A96" s="30" t="s">
        <v>98</v>
      </c>
      <c r="B96" s="29">
        <f t="shared" si="23"/>
        <v>28809</v>
      </c>
      <c r="C96" s="29">
        <f t="shared" si="23"/>
        <v>28809</v>
      </c>
      <c r="D96" s="29">
        <f t="shared" si="23"/>
        <v>0</v>
      </c>
      <c r="E96" s="29">
        <v>0</v>
      </c>
      <c r="F96" s="29">
        <v>0</v>
      </c>
      <c r="G96" s="29">
        <f t="shared" si="24"/>
        <v>0</v>
      </c>
      <c r="H96" s="29">
        <v>0</v>
      </c>
      <c r="I96" s="29">
        <v>0</v>
      </c>
      <c r="J96" s="29">
        <f t="shared" si="25"/>
        <v>0</v>
      </c>
      <c r="K96" s="29">
        <v>28809</v>
      </c>
      <c r="L96" s="29">
        <v>28809</v>
      </c>
      <c r="M96" s="29">
        <f t="shared" si="26"/>
        <v>0</v>
      </c>
      <c r="N96" s="29">
        <v>0</v>
      </c>
      <c r="O96" s="29">
        <v>0</v>
      </c>
      <c r="P96" s="29">
        <f t="shared" si="27"/>
        <v>0</v>
      </c>
      <c r="Q96" s="29">
        <v>0</v>
      </c>
      <c r="R96" s="29">
        <v>0</v>
      </c>
      <c r="S96" s="29">
        <f t="shared" si="28"/>
        <v>0</v>
      </c>
      <c r="T96" s="29"/>
      <c r="U96" s="29"/>
      <c r="V96" s="29">
        <f t="shared" si="29"/>
        <v>0</v>
      </c>
      <c r="W96" s="29">
        <v>0</v>
      </c>
      <c r="X96" s="29">
        <v>0</v>
      </c>
      <c r="Y96" s="29">
        <f t="shared" si="30"/>
        <v>0</v>
      </c>
      <c r="Z96" s="29">
        <v>0</v>
      </c>
      <c r="AA96" s="29">
        <v>0</v>
      </c>
      <c r="AB96" s="29">
        <f t="shared" si="31"/>
        <v>0</v>
      </c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</row>
    <row r="97" spans="1:252" ht="157.5" x14ac:dyDescent="0.25">
      <c r="A97" s="25" t="s">
        <v>99</v>
      </c>
      <c r="B97" s="29">
        <f t="shared" si="23"/>
        <v>3653326</v>
      </c>
      <c r="C97" s="29">
        <f t="shared" si="23"/>
        <v>3364015</v>
      </c>
      <c r="D97" s="29">
        <f t="shared" si="23"/>
        <v>-289311</v>
      </c>
      <c r="E97" s="29">
        <f>158334</f>
        <v>158334</v>
      </c>
      <c r="F97" s="29">
        <f>158334</f>
        <v>158334</v>
      </c>
      <c r="G97" s="29">
        <f t="shared" si="24"/>
        <v>0</v>
      </c>
      <c r="H97" s="29">
        <f>291250+291250</f>
        <v>582500</v>
      </c>
      <c r="I97" s="29">
        <v>355427</v>
      </c>
      <c r="J97" s="29">
        <f t="shared" si="25"/>
        <v>-227073</v>
      </c>
      <c r="K97" s="29">
        <f>17201+10390+21180+68306+41257-158334</f>
        <v>0</v>
      </c>
      <c r="L97" s="29">
        <f>17201+10390+21180+68306+41257-158334</f>
        <v>0</v>
      </c>
      <c r="M97" s="29">
        <f t="shared" si="26"/>
        <v>0</v>
      </c>
      <c r="N97" s="29">
        <v>0</v>
      </c>
      <c r="O97" s="29">
        <v>0</v>
      </c>
      <c r="P97" s="29">
        <f t="shared" si="27"/>
        <v>0</v>
      </c>
      <c r="Q97" s="29">
        <v>0</v>
      </c>
      <c r="R97" s="29">
        <v>0</v>
      </c>
      <c r="S97" s="29">
        <f t="shared" si="28"/>
        <v>0</v>
      </c>
      <c r="T97" s="29">
        <v>1456246</v>
      </c>
      <c r="U97" s="29">
        <v>1456246</v>
      </c>
      <c r="V97" s="29">
        <f t="shared" si="29"/>
        <v>0</v>
      </c>
      <c r="W97" s="29">
        <f>1394008</f>
        <v>1394008</v>
      </c>
      <c r="X97" s="29">
        <f>1394008</f>
        <v>1394008</v>
      </c>
      <c r="Y97" s="29">
        <f t="shared" si="30"/>
        <v>0</v>
      </c>
      <c r="Z97" s="29">
        <f>1456246-1394008</f>
        <v>62238</v>
      </c>
      <c r="AA97" s="29">
        <v>0</v>
      </c>
      <c r="AB97" s="29">
        <f t="shared" si="31"/>
        <v>-62238</v>
      </c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</row>
    <row r="98" spans="1:252" ht="157.5" x14ac:dyDescent="0.25">
      <c r="A98" s="25" t="s">
        <v>100</v>
      </c>
      <c r="B98" s="29">
        <f t="shared" si="23"/>
        <v>8445869</v>
      </c>
      <c r="C98" s="29">
        <f t="shared" si="23"/>
        <v>4202162</v>
      </c>
      <c r="D98" s="29">
        <f t="shared" si="23"/>
        <v>-4243707</v>
      </c>
      <c r="E98" s="29">
        <v>0</v>
      </c>
      <c r="F98" s="29">
        <v>0</v>
      </c>
      <c r="G98" s="29">
        <f t="shared" si="24"/>
        <v>0</v>
      </c>
      <c r="H98" s="29">
        <v>0</v>
      </c>
      <c r="I98" s="29">
        <v>0</v>
      </c>
      <c r="J98" s="29">
        <f t="shared" si="25"/>
        <v>0</v>
      </c>
      <c r="K98" s="29">
        <v>0</v>
      </c>
      <c r="L98" s="29">
        <v>0</v>
      </c>
      <c r="M98" s="29">
        <f t="shared" si="26"/>
        <v>0</v>
      </c>
      <c r="N98" s="29">
        <v>8445869</v>
      </c>
      <c r="O98" s="29">
        <v>4202162</v>
      </c>
      <c r="P98" s="29">
        <f t="shared" si="27"/>
        <v>-4243707</v>
      </c>
      <c r="Q98" s="29">
        <v>0</v>
      </c>
      <c r="R98" s="29">
        <v>0</v>
      </c>
      <c r="S98" s="29">
        <f t="shared" si="28"/>
        <v>0</v>
      </c>
      <c r="T98" s="29">
        <v>0</v>
      </c>
      <c r="U98" s="29">
        <v>0</v>
      </c>
      <c r="V98" s="29">
        <f t="shared" si="29"/>
        <v>0</v>
      </c>
      <c r="W98" s="29">
        <v>0</v>
      </c>
      <c r="X98" s="29">
        <v>0</v>
      </c>
      <c r="Y98" s="29">
        <f t="shared" si="30"/>
        <v>0</v>
      </c>
      <c r="Z98" s="29">
        <v>0</v>
      </c>
      <c r="AA98" s="29">
        <v>0</v>
      </c>
      <c r="AB98" s="29">
        <f t="shared" si="31"/>
        <v>0</v>
      </c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</row>
    <row r="99" spans="1:252" ht="31.5" x14ac:dyDescent="0.25">
      <c r="A99" s="30" t="s">
        <v>101</v>
      </c>
      <c r="B99" s="29">
        <f t="shared" si="23"/>
        <v>37044</v>
      </c>
      <c r="C99" s="29">
        <f t="shared" si="23"/>
        <v>36056</v>
      </c>
      <c r="D99" s="29">
        <f t="shared" si="23"/>
        <v>-988</v>
      </c>
      <c r="E99" s="29">
        <v>0</v>
      </c>
      <c r="F99" s="29">
        <v>0</v>
      </c>
      <c r="G99" s="29">
        <f t="shared" si="24"/>
        <v>0</v>
      </c>
      <c r="H99" s="29">
        <v>0</v>
      </c>
      <c r="I99" s="29">
        <v>0</v>
      </c>
      <c r="J99" s="29">
        <f t="shared" si="25"/>
        <v>0</v>
      </c>
      <c r="K99" s="29">
        <v>37044</v>
      </c>
      <c r="L99" s="29">
        <v>36056</v>
      </c>
      <c r="M99" s="29">
        <f t="shared" si="26"/>
        <v>-988</v>
      </c>
      <c r="N99" s="29">
        <v>0</v>
      </c>
      <c r="O99" s="29">
        <v>0</v>
      </c>
      <c r="P99" s="29">
        <f t="shared" si="27"/>
        <v>0</v>
      </c>
      <c r="Q99" s="29">
        <v>0</v>
      </c>
      <c r="R99" s="29">
        <v>0</v>
      </c>
      <c r="S99" s="29">
        <f t="shared" si="28"/>
        <v>0</v>
      </c>
      <c r="T99" s="29">
        <v>0</v>
      </c>
      <c r="U99" s="29">
        <v>0</v>
      </c>
      <c r="V99" s="29">
        <f t="shared" si="29"/>
        <v>0</v>
      </c>
      <c r="W99" s="29">
        <v>0</v>
      </c>
      <c r="X99" s="29">
        <v>0</v>
      </c>
      <c r="Y99" s="29">
        <f t="shared" si="30"/>
        <v>0</v>
      </c>
      <c r="Z99" s="29">
        <v>0</v>
      </c>
      <c r="AA99" s="29">
        <v>0</v>
      </c>
      <c r="AB99" s="29">
        <f t="shared" si="31"/>
        <v>0</v>
      </c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</row>
    <row r="100" spans="1:252" ht="31.5" x14ac:dyDescent="0.25">
      <c r="A100" s="22" t="s">
        <v>102</v>
      </c>
      <c r="B100" s="23">
        <f t="shared" si="23"/>
        <v>3060451</v>
      </c>
      <c r="C100" s="23">
        <f t="shared" si="23"/>
        <v>2660566</v>
      </c>
      <c r="D100" s="23">
        <f t="shared" si="23"/>
        <v>-399885</v>
      </c>
      <c r="E100" s="23">
        <f>SUM(E101)</f>
        <v>0</v>
      </c>
      <c r="F100" s="23">
        <f>SUM(F101)</f>
        <v>0</v>
      </c>
      <c r="G100" s="23">
        <f t="shared" si="24"/>
        <v>0</v>
      </c>
      <c r="H100" s="23">
        <f>SUM(H101)</f>
        <v>0</v>
      </c>
      <c r="I100" s="23">
        <f>SUM(I101)</f>
        <v>0</v>
      </c>
      <c r="J100" s="23">
        <f t="shared" si="25"/>
        <v>0</v>
      </c>
      <c r="K100" s="23">
        <f>SUM(K101)</f>
        <v>386432</v>
      </c>
      <c r="L100" s="23">
        <f>SUM(L101)</f>
        <v>6831</v>
      </c>
      <c r="M100" s="23">
        <f t="shared" si="26"/>
        <v>-379601</v>
      </c>
      <c r="N100" s="23">
        <f>SUM(N101)</f>
        <v>2563179</v>
      </c>
      <c r="O100" s="23">
        <f>SUM(O101)</f>
        <v>2622895</v>
      </c>
      <c r="P100" s="23">
        <f t="shared" si="27"/>
        <v>59716</v>
      </c>
      <c r="Q100" s="23">
        <f>SUM(Q101)</f>
        <v>0</v>
      </c>
      <c r="R100" s="23">
        <f>SUM(R101)</f>
        <v>0</v>
      </c>
      <c r="S100" s="23">
        <f t="shared" si="28"/>
        <v>0</v>
      </c>
      <c r="T100" s="23">
        <f>SUM(T101)</f>
        <v>30840</v>
      </c>
      <c r="U100" s="23">
        <f>SUM(U101)</f>
        <v>30840</v>
      </c>
      <c r="V100" s="23">
        <f t="shared" si="29"/>
        <v>0</v>
      </c>
      <c r="W100" s="23">
        <f>SUM(W101)</f>
        <v>0</v>
      </c>
      <c r="X100" s="23">
        <f>SUM(X101)</f>
        <v>0</v>
      </c>
      <c r="Y100" s="23">
        <f t="shared" si="30"/>
        <v>0</v>
      </c>
      <c r="Z100" s="23">
        <f>SUM(Z101)</f>
        <v>80000</v>
      </c>
      <c r="AA100" s="23">
        <f>SUM(AA101)</f>
        <v>0</v>
      </c>
      <c r="AB100" s="23">
        <f t="shared" si="31"/>
        <v>-80000</v>
      </c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</row>
    <row r="101" spans="1:252" x14ac:dyDescent="0.25">
      <c r="A101" s="22" t="s">
        <v>18</v>
      </c>
      <c r="B101" s="23">
        <f t="shared" si="23"/>
        <v>3060451</v>
      </c>
      <c r="C101" s="23">
        <f t="shared" si="23"/>
        <v>2660566</v>
      </c>
      <c r="D101" s="23">
        <f t="shared" si="23"/>
        <v>-399885</v>
      </c>
      <c r="E101" s="23">
        <f>SUM(E102:E107)</f>
        <v>0</v>
      </c>
      <c r="F101" s="23">
        <f>SUM(F102:F107)</f>
        <v>0</v>
      </c>
      <c r="G101" s="23">
        <f t="shared" si="24"/>
        <v>0</v>
      </c>
      <c r="H101" s="23">
        <f>SUM(H102:H107)</f>
        <v>0</v>
      </c>
      <c r="I101" s="23">
        <f>SUM(I102:I107)</f>
        <v>0</v>
      </c>
      <c r="J101" s="23">
        <f t="shared" si="25"/>
        <v>0</v>
      </c>
      <c r="K101" s="23">
        <f>SUM(K102:K107)</f>
        <v>386432</v>
      </c>
      <c r="L101" s="23">
        <f>SUM(L102:L107)</f>
        <v>6831</v>
      </c>
      <c r="M101" s="23">
        <f t="shared" si="26"/>
        <v>-379601</v>
      </c>
      <c r="N101" s="23">
        <f>SUM(N102:N107)</f>
        <v>2563179</v>
      </c>
      <c r="O101" s="23">
        <f>SUM(O102:O107)</f>
        <v>2622895</v>
      </c>
      <c r="P101" s="23">
        <f t="shared" si="27"/>
        <v>59716</v>
      </c>
      <c r="Q101" s="23">
        <f>SUM(Q102:Q107)</f>
        <v>0</v>
      </c>
      <c r="R101" s="23">
        <f>SUM(R102:R107)</f>
        <v>0</v>
      </c>
      <c r="S101" s="23">
        <f t="shared" si="28"/>
        <v>0</v>
      </c>
      <c r="T101" s="23">
        <f>SUM(T102:T107)</f>
        <v>30840</v>
      </c>
      <c r="U101" s="23">
        <f>SUM(U102:U107)</f>
        <v>30840</v>
      </c>
      <c r="V101" s="23">
        <f t="shared" si="29"/>
        <v>0</v>
      </c>
      <c r="W101" s="23">
        <f>SUM(W102:W107)</f>
        <v>0</v>
      </c>
      <c r="X101" s="23">
        <f>SUM(X102:X107)</f>
        <v>0</v>
      </c>
      <c r="Y101" s="23">
        <f t="shared" si="30"/>
        <v>0</v>
      </c>
      <c r="Z101" s="23">
        <f>SUM(Z102:Z107)</f>
        <v>80000</v>
      </c>
      <c r="AA101" s="23">
        <f>SUM(AA102:AA107)</f>
        <v>0</v>
      </c>
      <c r="AB101" s="23">
        <f t="shared" si="31"/>
        <v>-80000</v>
      </c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</row>
    <row r="102" spans="1:252" x14ac:dyDescent="0.25">
      <c r="A102" s="30" t="s">
        <v>103</v>
      </c>
      <c r="B102" s="29">
        <f t="shared" si="23"/>
        <v>85631</v>
      </c>
      <c r="C102" s="29">
        <f t="shared" si="23"/>
        <v>37671</v>
      </c>
      <c r="D102" s="29">
        <f t="shared" si="23"/>
        <v>-47960</v>
      </c>
      <c r="E102" s="29">
        <v>0</v>
      </c>
      <c r="F102" s="29">
        <v>0</v>
      </c>
      <c r="G102" s="29">
        <f t="shared" si="24"/>
        <v>0</v>
      </c>
      <c r="H102" s="29">
        <v>0</v>
      </c>
      <c r="I102" s="29">
        <v>0</v>
      </c>
      <c r="J102" s="29">
        <f t="shared" si="25"/>
        <v>0</v>
      </c>
      <c r="K102" s="29">
        <v>54791</v>
      </c>
      <c r="L102" s="29">
        <v>6831</v>
      </c>
      <c r="M102" s="29">
        <f t="shared" si="26"/>
        <v>-47960</v>
      </c>
      <c r="N102" s="29">
        <v>0</v>
      </c>
      <c r="O102" s="29">
        <v>0</v>
      </c>
      <c r="P102" s="29">
        <f t="shared" si="27"/>
        <v>0</v>
      </c>
      <c r="Q102" s="29">
        <v>0</v>
      </c>
      <c r="R102" s="29">
        <v>0</v>
      </c>
      <c r="S102" s="29">
        <f t="shared" si="28"/>
        <v>0</v>
      </c>
      <c r="T102" s="29">
        <f>30840</f>
        <v>30840</v>
      </c>
      <c r="U102" s="29">
        <f>30840</f>
        <v>30840</v>
      </c>
      <c r="V102" s="29">
        <f t="shared" si="29"/>
        <v>0</v>
      </c>
      <c r="W102" s="29">
        <v>0</v>
      </c>
      <c r="X102" s="29">
        <v>0</v>
      </c>
      <c r="Y102" s="29">
        <f t="shared" si="30"/>
        <v>0</v>
      </c>
      <c r="Z102" s="29">
        <v>0</v>
      </c>
      <c r="AA102" s="29">
        <v>0</v>
      </c>
      <c r="AB102" s="29">
        <f t="shared" si="31"/>
        <v>0</v>
      </c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</row>
    <row r="103" spans="1:252" s="5" customFormat="1" ht="31.5" x14ac:dyDescent="0.25">
      <c r="A103" s="30" t="s">
        <v>104</v>
      </c>
      <c r="B103" s="29">
        <f t="shared" si="23"/>
        <v>21641</v>
      </c>
      <c r="C103" s="29">
        <f t="shared" si="23"/>
        <v>0</v>
      </c>
      <c r="D103" s="29">
        <f t="shared" si="23"/>
        <v>-21641</v>
      </c>
      <c r="E103" s="29">
        <v>0</v>
      </c>
      <c r="F103" s="29">
        <v>0</v>
      </c>
      <c r="G103" s="29">
        <f t="shared" si="24"/>
        <v>0</v>
      </c>
      <c r="H103" s="29">
        <v>0</v>
      </c>
      <c r="I103" s="29">
        <v>0</v>
      </c>
      <c r="J103" s="29">
        <f t="shared" si="25"/>
        <v>0</v>
      </c>
      <c r="K103" s="29">
        <v>21641</v>
      </c>
      <c r="L103" s="29">
        <v>0</v>
      </c>
      <c r="M103" s="29">
        <f t="shared" si="26"/>
        <v>-21641</v>
      </c>
      <c r="N103" s="29">
        <v>0</v>
      </c>
      <c r="O103" s="29">
        <v>0</v>
      </c>
      <c r="P103" s="29">
        <f t="shared" si="27"/>
        <v>0</v>
      </c>
      <c r="Q103" s="29">
        <v>0</v>
      </c>
      <c r="R103" s="29">
        <v>0</v>
      </c>
      <c r="S103" s="29">
        <f t="shared" si="28"/>
        <v>0</v>
      </c>
      <c r="T103" s="29"/>
      <c r="U103" s="29"/>
      <c r="V103" s="29">
        <f t="shared" si="29"/>
        <v>0</v>
      </c>
      <c r="W103" s="29">
        <v>0</v>
      </c>
      <c r="X103" s="29">
        <v>0</v>
      </c>
      <c r="Y103" s="29">
        <f t="shared" si="30"/>
        <v>0</v>
      </c>
      <c r="Z103" s="29">
        <v>0</v>
      </c>
      <c r="AA103" s="29">
        <v>0</v>
      </c>
      <c r="AB103" s="29">
        <f t="shared" si="31"/>
        <v>0</v>
      </c>
    </row>
    <row r="104" spans="1:252" ht="78.75" x14ac:dyDescent="0.25">
      <c r="A104" s="38" t="s">
        <v>105</v>
      </c>
      <c r="B104" s="29">
        <f t="shared" si="23"/>
        <v>297000</v>
      </c>
      <c r="C104" s="29">
        <f t="shared" si="23"/>
        <v>297000</v>
      </c>
      <c r="D104" s="29">
        <f t="shared" si="23"/>
        <v>0</v>
      </c>
      <c r="E104" s="29">
        <v>0</v>
      </c>
      <c r="F104" s="29">
        <v>0</v>
      </c>
      <c r="G104" s="29">
        <f t="shared" si="24"/>
        <v>0</v>
      </c>
      <c r="H104" s="29">
        <v>0</v>
      </c>
      <c r="I104" s="29">
        <v>0</v>
      </c>
      <c r="J104" s="29">
        <f t="shared" si="25"/>
        <v>0</v>
      </c>
      <c r="K104" s="29">
        <v>0</v>
      </c>
      <c r="L104" s="29">
        <v>0</v>
      </c>
      <c r="M104" s="29">
        <f t="shared" si="26"/>
        <v>0</v>
      </c>
      <c r="N104" s="29">
        <v>297000</v>
      </c>
      <c r="O104" s="29">
        <v>297000</v>
      </c>
      <c r="P104" s="29">
        <f t="shared" si="27"/>
        <v>0</v>
      </c>
      <c r="Q104" s="29">
        <v>0</v>
      </c>
      <c r="R104" s="29">
        <v>0</v>
      </c>
      <c r="S104" s="29">
        <f t="shared" si="28"/>
        <v>0</v>
      </c>
      <c r="T104" s="29">
        <v>0</v>
      </c>
      <c r="U104" s="29">
        <v>0</v>
      </c>
      <c r="V104" s="29">
        <f t="shared" si="29"/>
        <v>0</v>
      </c>
      <c r="W104" s="29">
        <v>0</v>
      </c>
      <c r="X104" s="29">
        <v>0</v>
      </c>
      <c r="Y104" s="29">
        <f t="shared" si="30"/>
        <v>0</v>
      </c>
      <c r="Z104" s="29">
        <v>0</v>
      </c>
      <c r="AA104" s="29">
        <v>0</v>
      </c>
      <c r="AB104" s="29">
        <f t="shared" si="31"/>
        <v>0</v>
      </c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</row>
    <row r="105" spans="1:252" x14ac:dyDescent="0.25">
      <c r="A105" s="25" t="s">
        <v>106</v>
      </c>
      <c r="B105" s="26">
        <f t="shared" si="23"/>
        <v>310000</v>
      </c>
      <c r="C105" s="26">
        <f t="shared" si="23"/>
        <v>0</v>
      </c>
      <c r="D105" s="26">
        <f t="shared" si="23"/>
        <v>-310000</v>
      </c>
      <c r="E105" s="26">
        <v>0</v>
      </c>
      <c r="F105" s="26">
        <v>0</v>
      </c>
      <c r="G105" s="26">
        <f t="shared" si="24"/>
        <v>0</v>
      </c>
      <c r="H105" s="26">
        <v>0</v>
      </c>
      <c r="I105" s="26">
        <v>0</v>
      </c>
      <c r="J105" s="26">
        <f t="shared" si="25"/>
        <v>0</v>
      </c>
      <c r="K105" s="26">
        <f>310000</f>
        <v>310000</v>
      </c>
      <c r="L105" s="26">
        <v>0</v>
      </c>
      <c r="M105" s="26">
        <f t="shared" si="26"/>
        <v>-310000</v>
      </c>
      <c r="N105" s="26">
        <v>0</v>
      </c>
      <c r="O105" s="26">
        <v>0</v>
      </c>
      <c r="P105" s="26">
        <f t="shared" si="27"/>
        <v>0</v>
      </c>
      <c r="Q105" s="26">
        <v>0</v>
      </c>
      <c r="R105" s="26">
        <v>0</v>
      </c>
      <c r="S105" s="26">
        <f t="shared" si="28"/>
        <v>0</v>
      </c>
      <c r="T105" s="26">
        <v>0</v>
      </c>
      <c r="U105" s="26">
        <v>0</v>
      </c>
      <c r="V105" s="26">
        <f t="shared" si="29"/>
        <v>0</v>
      </c>
      <c r="W105" s="26">
        <v>0</v>
      </c>
      <c r="X105" s="26">
        <v>0</v>
      </c>
      <c r="Y105" s="26">
        <f t="shared" si="30"/>
        <v>0</v>
      </c>
      <c r="Z105" s="26">
        <f>310000-310000</f>
        <v>0</v>
      </c>
      <c r="AA105" s="26">
        <f>310000-310000</f>
        <v>0</v>
      </c>
      <c r="AB105" s="26">
        <f t="shared" si="31"/>
        <v>0</v>
      </c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</row>
    <row r="106" spans="1:252" x14ac:dyDescent="0.25">
      <c r="A106" s="25" t="s">
        <v>107</v>
      </c>
      <c r="B106" s="26">
        <f t="shared" si="23"/>
        <v>80000</v>
      </c>
      <c r="C106" s="26">
        <f t="shared" si="23"/>
        <v>0</v>
      </c>
      <c r="D106" s="26">
        <f t="shared" si="23"/>
        <v>-80000</v>
      </c>
      <c r="E106" s="26">
        <v>0</v>
      </c>
      <c r="F106" s="26">
        <v>0</v>
      </c>
      <c r="G106" s="26">
        <f t="shared" si="24"/>
        <v>0</v>
      </c>
      <c r="H106" s="26">
        <v>0</v>
      </c>
      <c r="I106" s="26">
        <v>0</v>
      </c>
      <c r="J106" s="26">
        <f t="shared" si="25"/>
        <v>0</v>
      </c>
      <c r="K106" s="26">
        <f>80000-80000</f>
        <v>0</v>
      </c>
      <c r="L106" s="26">
        <f>80000-80000</f>
        <v>0</v>
      </c>
      <c r="M106" s="26">
        <f t="shared" si="26"/>
        <v>0</v>
      </c>
      <c r="N106" s="26">
        <v>0</v>
      </c>
      <c r="O106" s="26">
        <v>0</v>
      </c>
      <c r="P106" s="26">
        <f t="shared" si="27"/>
        <v>0</v>
      </c>
      <c r="Q106" s="26">
        <v>0</v>
      </c>
      <c r="R106" s="26">
        <v>0</v>
      </c>
      <c r="S106" s="26">
        <f t="shared" si="28"/>
        <v>0</v>
      </c>
      <c r="T106" s="26">
        <v>0</v>
      </c>
      <c r="U106" s="26">
        <v>0</v>
      </c>
      <c r="V106" s="26">
        <f t="shared" si="29"/>
        <v>0</v>
      </c>
      <c r="W106" s="26">
        <v>0</v>
      </c>
      <c r="X106" s="26">
        <v>0</v>
      </c>
      <c r="Y106" s="26">
        <f t="shared" si="30"/>
        <v>0</v>
      </c>
      <c r="Z106" s="26">
        <f>0+80000</f>
        <v>80000</v>
      </c>
      <c r="AA106" s="26">
        <v>0</v>
      </c>
      <c r="AB106" s="26">
        <f t="shared" si="31"/>
        <v>-80000</v>
      </c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</row>
    <row r="107" spans="1:252" ht="78.75" x14ac:dyDescent="0.25">
      <c r="A107" s="38" t="s">
        <v>108</v>
      </c>
      <c r="B107" s="29">
        <f t="shared" si="23"/>
        <v>2266179</v>
      </c>
      <c r="C107" s="29">
        <f t="shared" si="23"/>
        <v>2325895</v>
      </c>
      <c r="D107" s="29">
        <f t="shared" si="23"/>
        <v>59716</v>
      </c>
      <c r="E107" s="29">
        <v>0</v>
      </c>
      <c r="F107" s="29">
        <v>0</v>
      </c>
      <c r="G107" s="29">
        <f t="shared" si="24"/>
        <v>0</v>
      </c>
      <c r="H107" s="29">
        <v>0</v>
      </c>
      <c r="I107" s="29">
        <v>0</v>
      </c>
      <c r="J107" s="29">
        <f t="shared" si="25"/>
        <v>0</v>
      </c>
      <c r="K107" s="29">
        <v>0</v>
      </c>
      <c r="L107" s="29">
        <v>0</v>
      </c>
      <c r="M107" s="29">
        <f t="shared" si="26"/>
        <v>0</v>
      </c>
      <c r="N107" s="29">
        <v>2266179</v>
      </c>
      <c r="O107" s="29">
        <v>2325895</v>
      </c>
      <c r="P107" s="29">
        <f t="shared" si="27"/>
        <v>59716</v>
      </c>
      <c r="Q107" s="29">
        <v>0</v>
      </c>
      <c r="R107" s="29">
        <v>0</v>
      </c>
      <c r="S107" s="29">
        <f t="shared" si="28"/>
        <v>0</v>
      </c>
      <c r="T107" s="29">
        <v>0</v>
      </c>
      <c r="U107" s="29">
        <v>0</v>
      </c>
      <c r="V107" s="29">
        <f t="shared" si="29"/>
        <v>0</v>
      </c>
      <c r="W107" s="29">
        <v>0</v>
      </c>
      <c r="X107" s="29">
        <v>0</v>
      </c>
      <c r="Y107" s="29">
        <f t="shared" si="30"/>
        <v>0</v>
      </c>
      <c r="Z107" s="29">
        <v>0</v>
      </c>
      <c r="AA107" s="29">
        <v>0</v>
      </c>
      <c r="AB107" s="29">
        <f t="shared" si="31"/>
        <v>0</v>
      </c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</row>
    <row r="108" spans="1:252" x14ac:dyDescent="0.25">
      <c r="A108" s="22" t="s">
        <v>109</v>
      </c>
      <c r="B108" s="23">
        <f t="shared" si="23"/>
        <v>5797775</v>
      </c>
      <c r="C108" s="23">
        <f t="shared" si="23"/>
        <v>5538367</v>
      </c>
      <c r="D108" s="23">
        <f t="shared" si="23"/>
        <v>-259408</v>
      </c>
      <c r="E108" s="23">
        <f>SUM(E109)</f>
        <v>1409325</v>
      </c>
      <c r="F108" s="23">
        <f>SUM(F109)</f>
        <v>1035455</v>
      </c>
      <c r="G108" s="23">
        <f t="shared" si="24"/>
        <v>-373870</v>
      </c>
      <c r="H108" s="23">
        <f>SUM(H109)</f>
        <v>0</v>
      </c>
      <c r="I108" s="23">
        <f>SUM(I109)</f>
        <v>0</v>
      </c>
      <c r="J108" s="23">
        <f t="shared" si="25"/>
        <v>0</v>
      </c>
      <c r="K108" s="23">
        <f>SUM(K109)</f>
        <v>21480</v>
      </c>
      <c r="L108" s="23">
        <f>SUM(L109)</f>
        <v>21480</v>
      </c>
      <c r="M108" s="23">
        <f t="shared" si="26"/>
        <v>0</v>
      </c>
      <c r="N108" s="23">
        <f>SUM(N109)</f>
        <v>2823900</v>
      </c>
      <c r="O108" s="23">
        <f>SUM(O109)</f>
        <v>2938362</v>
      </c>
      <c r="P108" s="23">
        <f t="shared" si="27"/>
        <v>114462</v>
      </c>
      <c r="Q108" s="23">
        <f>SUM(Q109)</f>
        <v>0</v>
      </c>
      <c r="R108" s="23">
        <f>SUM(R109)</f>
        <v>0</v>
      </c>
      <c r="S108" s="23">
        <f t="shared" si="28"/>
        <v>0</v>
      </c>
      <c r="T108" s="23">
        <f>SUM(T109)</f>
        <v>1543070</v>
      </c>
      <c r="U108" s="23">
        <f>SUM(U109)</f>
        <v>1543070</v>
      </c>
      <c r="V108" s="23">
        <f t="shared" si="29"/>
        <v>0</v>
      </c>
      <c r="W108" s="23">
        <f>SUM(W109)</f>
        <v>0</v>
      </c>
      <c r="X108" s="23">
        <f>SUM(X109)</f>
        <v>0</v>
      </c>
      <c r="Y108" s="23">
        <f t="shared" si="30"/>
        <v>0</v>
      </c>
      <c r="Z108" s="23">
        <f>SUM(Z109)</f>
        <v>0</v>
      </c>
      <c r="AA108" s="23">
        <f>SUM(AA109)</f>
        <v>0</v>
      </c>
      <c r="AB108" s="23">
        <f t="shared" si="31"/>
        <v>0</v>
      </c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</row>
    <row r="109" spans="1:252" x14ac:dyDescent="0.25">
      <c r="A109" s="22" t="s">
        <v>18</v>
      </c>
      <c r="B109" s="23">
        <f t="shared" si="23"/>
        <v>5797775</v>
      </c>
      <c r="C109" s="23">
        <f t="shared" si="23"/>
        <v>5538367</v>
      </c>
      <c r="D109" s="23">
        <f t="shared" si="23"/>
        <v>-259408</v>
      </c>
      <c r="E109" s="23">
        <f>SUM(E110:E113)</f>
        <v>1409325</v>
      </c>
      <c r="F109" s="23">
        <f>SUM(F110:F113)</f>
        <v>1035455</v>
      </c>
      <c r="G109" s="23">
        <f t="shared" si="24"/>
        <v>-373870</v>
      </c>
      <c r="H109" s="23">
        <f>SUM(H110:H113)</f>
        <v>0</v>
      </c>
      <c r="I109" s="23">
        <f>SUM(I110:I113)</f>
        <v>0</v>
      </c>
      <c r="J109" s="23">
        <f t="shared" si="25"/>
        <v>0</v>
      </c>
      <c r="K109" s="23">
        <f>SUM(K110:K113)</f>
        <v>21480</v>
      </c>
      <c r="L109" s="23">
        <f>SUM(L110:L113)</f>
        <v>21480</v>
      </c>
      <c r="M109" s="23">
        <f t="shared" si="26"/>
        <v>0</v>
      </c>
      <c r="N109" s="23">
        <f>SUM(N110:N113)</f>
        <v>2823900</v>
      </c>
      <c r="O109" s="23">
        <f>SUM(O110:O113)</f>
        <v>2938362</v>
      </c>
      <c r="P109" s="23">
        <f t="shared" si="27"/>
        <v>114462</v>
      </c>
      <c r="Q109" s="23">
        <f>SUM(Q110:Q113)</f>
        <v>0</v>
      </c>
      <c r="R109" s="23">
        <f>SUM(R110:R113)</f>
        <v>0</v>
      </c>
      <c r="S109" s="23">
        <f t="shared" si="28"/>
        <v>0</v>
      </c>
      <c r="T109" s="23">
        <f>SUM(T110:T113)</f>
        <v>1543070</v>
      </c>
      <c r="U109" s="23">
        <f>SUM(U110:U113)</f>
        <v>1543070</v>
      </c>
      <c r="V109" s="23">
        <f t="shared" si="29"/>
        <v>0</v>
      </c>
      <c r="W109" s="23">
        <f>SUM(W110:W113)</f>
        <v>0</v>
      </c>
      <c r="X109" s="23">
        <f>SUM(X110:X113)</f>
        <v>0</v>
      </c>
      <c r="Y109" s="23">
        <f t="shared" si="30"/>
        <v>0</v>
      </c>
      <c r="Z109" s="23">
        <f>SUM(Z110:Z113)</f>
        <v>0</v>
      </c>
      <c r="AA109" s="23">
        <f>SUM(AA110:AA113)</f>
        <v>0</v>
      </c>
      <c r="AB109" s="23">
        <f t="shared" si="31"/>
        <v>0</v>
      </c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</row>
    <row r="110" spans="1:252" ht="47.25" x14ac:dyDescent="0.25">
      <c r="A110" s="28" t="s">
        <v>110</v>
      </c>
      <c r="B110" s="29">
        <f t="shared" si="23"/>
        <v>2248876</v>
      </c>
      <c r="C110" s="29">
        <f t="shared" si="23"/>
        <v>2248876</v>
      </c>
      <c r="D110" s="29">
        <f t="shared" si="23"/>
        <v>0</v>
      </c>
      <c r="E110" s="29">
        <f>55072+317600+44734+288400</f>
        <v>705806</v>
      </c>
      <c r="F110" s="29">
        <f>55072+317600+44734+288400</f>
        <v>705806</v>
      </c>
      <c r="G110" s="29">
        <f t="shared" si="24"/>
        <v>0</v>
      </c>
      <c r="H110" s="29">
        <v>0</v>
      </c>
      <c r="I110" s="29">
        <v>0</v>
      </c>
      <c r="J110" s="29">
        <f t="shared" si="25"/>
        <v>0</v>
      </c>
      <c r="K110" s="29">
        <f>150000-55072+22779+5719+3434+37713+197761-317600-44734</f>
        <v>0</v>
      </c>
      <c r="L110" s="29">
        <f>150000-55072+22779+5719+3434+37713+197761-317600-44734</f>
        <v>0</v>
      </c>
      <c r="M110" s="29">
        <f t="shared" si="26"/>
        <v>0</v>
      </c>
      <c r="N110" s="29">
        <v>0</v>
      </c>
      <c r="O110" s="29">
        <v>0</v>
      </c>
      <c r="P110" s="29">
        <f t="shared" si="27"/>
        <v>0</v>
      </c>
      <c r="Q110" s="29">
        <v>0</v>
      </c>
      <c r="R110" s="29">
        <v>0</v>
      </c>
      <c r="S110" s="29">
        <f t="shared" si="28"/>
        <v>0</v>
      </c>
      <c r="T110" s="29">
        <v>1543070</v>
      </c>
      <c r="U110" s="29">
        <v>1543070</v>
      </c>
      <c r="V110" s="29">
        <f t="shared" si="29"/>
        <v>0</v>
      </c>
      <c r="W110" s="29">
        <v>0</v>
      </c>
      <c r="X110" s="29">
        <v>0</v>
      </c>
      <c r="Y110" s="29">
        <f t="shared" si="30"/>
        <v>0</v>
      </c>
      <c r="Z110" s="29">
        <f>288400-288400</f>
        <v>0</v>
      </c>
      <c r="AA110" s="29">
        <f>288400-288400</f>
        <v>0</v>
      </c>
      <c r="AB110" s="29">
        <f t="shared" si="31"/>
        <v>0</v>
      </c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</row>
    <row r="111" spans="1:252" ht="94.5" x14ac:dyDescent="0.25">
      <c r="A111" s="39" t="s">
        <v>111</v>
      </c>
      <c r="B111" s="29">
        <f t="shared" si="23"/>
        <v>1243656</v>
      </c>
      <c r="C111" s="29">
        <f t="shared" si="23"/>
        <v>867221</v>
      </c>
      <c r="D111" s="29">
        <f t="shared" si="23"/>
        <v>-376435</v>
      </c>
      <c r="E111" s="29">
        <v>322217</v>
      </c>
      <c r="F111" s="29">
        <v>81811</v>
      </c>
      <c r="G111" s="29">
        <f t="shared" si="24"/>
        <v>-240406</v>
      </c>
      <c r="H111" s="29">
        <v>0</v>
      </c>
      <c r="I111" s="29">
        <v>0</v>
      </c>
      <c r="J111" s="29">
        <f t="shared" si="25"/>
        <v>0</v>
      </c>
      <c r="K111" s="29">
        <v>21480</v>
      </c>
      <c r="L111" s="29">
        <v>21480</v>
      </c>
      <c r="M111" s="29">
        <f t="shared" si="26"/>
        <v>0</v>
      </c>
      <c r="N111" s="29">
        <f>1222176-322217</f>
        <v>899959</v>
      </c>
      <c r="O111" s="29">
        <v>763930</v>
      </c>
      <c r="P111" s="29">
        <f t="shared" si="27"/>
        <v>-136029</v>
      </c>
      <c r="Q111" s="29">
        <v>0</v>
      </c>
      <c r="R111" s="29">
        <v>0</v>
      </c>
      <c r="S111" s="29">
        <f t="shared" si="28"/>
        <v>0</v>
      </c>
      <c r="T111" s="29">
        <v>0</v>
      </c>
      <c r="U111" s="29">
        <v>0</v>
      </c>
      <c r="V111" s="29">
        <f t="shared" si="29"/>
        <v>0</v>
      </c>
      <c r="W111" s="29">
        <v>0</v>
      </c>
      <c r="X111" s="29">
        <v>0</v>
      </c>
      <c r="Y111" s="29">
        <f t="shared" si="30"/>
        <v>0</v>
      </c>
      <c r="Z111" s="29">
        <v>0</v>
      </c>
      <c r="AA111" s="29">
        <v>0</v>
      </c>
      <c r="AB111" s="29">
        <f t="shared" si="31"/>
        <v>0</v>
      </c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</row>
    <row r="112" spans="1:252" ht="63" x14ac:dyDescent="0.25">
      <c r="A112" s="40" t="s">
        <v>112</v>
      </c>
      <c r="B112" s="29">
        <f t="shared" si="23"/>
        <v>1598400</v>
      </c>
      <c r="C112" s="29">
        <f t="shared" si="23"/>
        <v>1759718</v>
      </c>
      <c r="D112" s="29">
        <f t="shared" si="23"/>
        <v>161318</v>
      </c>
      <c r="E112" s="29">
        <f>177600-177600</f>
        <v>0</v>
      </c>
      <c r="F112" s="29">
        <f>177600-177600</f>
        <v>0</v>
      </c>
      <c r="G112" s="29">
        <f t="shared" si="24"/>
        <v>0</v>
      </c>
      <c r="H112" s="29">
        <v>0</v>
      </c>
      <c r="I112" s="29">
        <v>0</v>
      </c>
      <c r="J112" s="29">
        <f t="shared" si="25"/>
        <v>0</v>
      </c>
      <c r="K112" s="29">
        <v>0</v>
      </c>
      <c r="L112" s="29">
        <v>0</v>
      </c>
      <c r="M112" s="29">
        <f t="shared" si="26"/>
        <v>0</v>
      </c>
      <c r="N112" s="29">
        <v>1598400</v>
      </c>
      <c r="O112" s="29">
        <v>1759718</v>
      </c>
      <c r="P112" s="29">
        <f t="shared" si="27"/>
        <v>161318</v>
      </c>
      <c r="Q112" s="29">
        <v>0</v>
      </c>
      <c r="R112" s="29">
        <v>0</v>
      </c>
      <c r="S112" s="29">
        <f t="shared" si="28"/>
        <v>0</v>
      </c>
      <c r="T112" s="29">
        <v>0</v>
      </c>
      <c r="U112" s="29">
        <v>0</v>
      </c>
      <c r="V112" s="29">
        <f t="shared" si="29"/>
        <v>0</v>
      </c>
      <c r="W112" s="29">
        <v>0</v>
      </c>
      <c r="X112" s="29">
        <v>0</v>
      </c>
      <c r="Y112" s="29">
        <f t="shared" si="30"/>
        <v>0</v>
      </c>
      <c r="Z112" s="29">
        <v>0</v>
      </c>
      <c r="AA112" s="29">
        <v>0</v>
      </c>
      <c r="AB112" s="29">
        <f t="shared" si="31"/>
        <v>0</v>
      </c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</row>
    <row r="113" spans="1:252" ht="94.5" x14ac:dyDescent="0.25">
      <c r="A113" s="39" t="s">
        <v>113</v>
      </c>
      <c r="B113" s="29">
        <f t="shared" si="23"/>
        <v>706843</v>
      </c>
      <c r="C113" s="29">
        <f t="shared" si="23"/>
        <v>662552</v>
      </c>
      <c r="D113" s="29">
        <f t="shared" si="23"/>
        <v>-44291</v>
      </c>
      <c r="E113" s="29">
        <v>381302</v>
      </c>
      <c r="F113" s="29">
        <v>247838</v>
      </c>
      <c r="G113" s="29">
        <f t="shared" si="24"/>
        <v>-133464</v>
      </c>
      <c r="H113" s="29">
        <v>0</v>
      </c>
      <c r="I113" s="29">
        <v>0</v>
      </c>
      <c r="J113" s="29">
        <f t="shared" si="25"/>
        <v>0</v>
      </c>
      <c r="K113" s="29">
        <v>0</v>
      </c>
      <c r="L113" s="29">
        <v>0</v>
      </c>
      <c r="M113" s="29">
        <f t="shared" si="26"/>
        <v>0</v>
      </c>
      <c r="N113" s="29">
        <f>706843-381302</f>
        <v>325541</v>
      </c>
      <c r="O113" s="29">
        <v>414714</v>
      </c>
      <c r="P113" s="29">
        <f t="shared" si="27"/>
        <v>89173</v>
      </c>
      <c r="Q113" s="29">
        <v>0</v>
      </c>
      <c r="R113" s="29">
        <v>0</v>
      </c>
      <c r="S113" s="29">
        <f t="shared" si="28"/>
        <v>0</v>
      </c>
      <c r="T113" s="29">
        <v>0</v>
      </c>
      <c r="U113" s="29">
        <v>0</v>
      </c>
      <c r="V113" s="29">
        <f t="shared" si="29"/>
        <v>0</v>
      </c>
      <c r="W113" s="29">
        <v>0</v>
      </c>
      <c r="X113" s="29">
        <v>0</v>
      </c>
      <c r="Y113" s="29">
        <f t="shared" si="30"/>
        <v>0</v>
      </c>
      <c r="Z113" s="29">
        <v>0</v>
      </c>
      <c r="AA113" s="29">
        <v>0</v>
      </c>
      <c r="AB113" s="29">
        <f t="shared" si="31"/>
        <v>0</v>
      </c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</row>
    <row r="114" spans="1:252" x14ac:dyDescent="0.25">
      <c r="A114" s="22" t="s">
        <v>114</v>
      </c>
      <c r="B114" s="23">
        <f t="shared" si="23"/>
        <v>33978752</v>
      </c>
      <c r="C114" s="23">
        <f t="shared" si="23"/>
        <v>17111685</v>
      </c>
      <c r="D114" s="23">
        <f t="shared" si="23"/>
        <v>-16867067</v>
      </c>
      <c r="E114" s="23">
        <f>SUM(E115,E137,E145,E251,E288,E349,E389,E231)</f>
        <v>1732008</v>
      </c>
      <c r="F114" s="23">
        <f>SUM(F115,F137,F145,F251,F288,F349,F389,F231)</f>
        <v>1504508</v>
      </c>
      <c r="G114" s="23">
        <f t="shared" si="24"/>
        <v>-227500</v>
      </c>
      <c r="H114" s="23">
        <f>SUM(H115,H137,H145,H251,H288,H349,H389,H231)</f>
        <v>392281</v>
      </c>
      <c r="I114" s="23">
        <f>SUM(I115,I137,I145,I251,I288,I349,I389,I231)</f>
        <v>70281</v>
      </c>
      <c r="J114" s="23">
        <f t="shared" si="25"/>
        <v>-322000</v>
      </c>
      <c r="K114" s="23">
        <f>SUM(K115,K137,K145,K251,K288,K349,K389,K231)</f>
        <v>2286156</v>
      </c>
      <c r="L114" s="23">
        <f>SUM(L115,L137,L145,L251,L288,L349,L389,L231)</f>
        <v>1885499</v>
      </c>
      <c r="M114" s="23">
        <f t="shared" si="26"/>
        <v>-400657</v>
      </c>
      <c r="N114" s="23">
        <f>SUM(N115,N137,N145,N251,N288,N349,N389,N231)</f>
        <v>9679835</v>
      </c>
      <c r="O114" s="23">
        <f>SUM(O115,O137,O145,O251,O288,O349,O389,O231)</f>
        <v>7406317</v>
      </c>
      <c r="P114" s="23">
        <f t="shared" si="27"/>
        <v>-2273518</v>
      </c>
      <c r="Q114" s="23">
        <f>SUM(Q115,Q137,Q145,Q251,Q288,Q349,Q389,Q231)</f>
        <v>519764</v>
      </c>
      <c r="R114" s="23">
        <f>SUM(R115,R137,R145,R251,R288,R349,R389,R231)</f>
        <v>464754</v>
      </c>
      <c r="S114" s="23">
        <f t="shared" si="28"/>
        <v>-55010</v>
      </c>
      <c r="T114" s="23">
        <f>SUM(T115,T137,T145,T251,T288,T349,T389,T231)</f>
        <v>3686048</v>
      </c>
      <c r="U114" s="23">
        <f>SUM(U115,U137,U145,U251,U288,U349,U389,U231)</f>
        <v>3682344</v>
      </c>
      <c r="V114" s="23">
        <f t="shared" si="29"/>
        <v>-3704</v>
      </c>
      <c r="W114" s="23">
        <f>SUM(W115,W137,W145,W251,W288,W349,W389,W231)</f>
        <v>1059646</v>
      </c>
      <c r="X114" s="23">
        <f>SUM(X115,X137,X145,X251,X288,X349,X389,X231)</f>
        <v>2097982</v>
      </c>
      <c r="Y114" s="23">
        <f t="shared" si="30"/>
        <v>1038336</v>
      </c>
      <c r="Z114" s="23">
        <f>SUM(Z115,Z137,Z145,Z251,Z288,Z349,Z389,Z231)</f>
        <v>14623014</v>
      </c>
      <c r="AA114" s="23">
        <f>SUM(AA115,AA137,AA145,AA251,AA288,AA349,AA389,AA231)</f>
        <v>0</v>
      </c>
      <c r="AB114" s="23">
        <f t="shared" si="31"/>
        <v>-14623014</v>
      </c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</row>
    <row r="115" spans="1:252" x14ac:dyDescent="0.25">
      <c r="A115" s="22" t="s">
        <v>17</v>
      </c>
      <c r="B115" s="23">
        <f t="shared" si="23"/>
        <v>241994</v>
      </c>
      <c r="C115" s="23">
        <f t="shared" si="23"/>
        <v>185108</v>
      </c>
      <c r="D115" s="23">
        <f t="shared" si="23"/>
        <v>-56886</v>
      </c>
      <c r="E115" s="23">
        <f>SUM(E116,E122,E124,E134)</f>
        <v>0</v>
      </c>
      <c r="F115" s="23">
        <f>SUM(F116,F122,F124,F134)</f>
        <v>0</v>
      </c>
      <c r="G115" s="23">
        <f t="shared" si="24"/>
        <v>0</v>
      </c>
      <c r="H115" s="23">
        <f t="shared" ref="H115:I115" si="32">SUM(H116,H122,H124,H134)</f>
        <v>0</v>
      </c>
      <c r="I115" s="23">
        <f t="shared" si="32"/>
        <v>0</v>
      </c>
      <c r="J115" s="23">
        <f t="shared" si="25"/>
        <v>0</v>
      </c>
      <c r="K115" s="23">
        <f t="shared" ref="K115:L115" si="33">SUM(K116,K122,K124,K134)</f>
        <v>119011</v>
      </c>
      <c r="L115" s="23">
        <f t="shared" si="33"/>
        <v>86583</v>
      </c>
      <c r="M115" s="23">
        <f t="shared" si="26"/>
        <v>-32428</v>
      </c>
      <c r="N115" s="23">
        <f t="shared" ref="N115:O115" si="34">SUM(N116,N122,N124,N134)</f>
        <v>54236</v>
      </c>
      <c r="O115" s="23">
        <f t="shared" si="34"/>
        <v>73922</v>
      </c>
      <c r="P115" s="23">
        <f t="shared" si="27"/>
        <v>19686</v>
      </c>
      <c r="Q115" s="23">
        <f t="shared" ref="Q115:R115" si="35">SUM(Q116,Q122,Q124,Q134)</f>
        <v>0</v>
      </c>
      <c r="R115" s="23">
        <f t="shared" si="35"/>
        <v>0</v>
      </c>
      <c r="S115" s="23">
        <f t="shared" si="28"/>
        <v>0</v>
      </c>
      <c r="T115" s="23">
        <f t="shared" ref="T115:U115" si="36">SUM(T116,T122,T124,T134)</f>
        <v>24603</v>
      </c>
      <c r="U115" s="23">
        <f t="shared" si="36"/>
        <v>24603</v>
      </c>
      <c r="V115" s="23">
        <f t="shared" si="29"/>
        <v>0</v>
      </c>
      <c r="W115" s="23">
        <f t="shared" ref="W115:X115" si="37">SUM(W116,W122,W124,W134)</f>
        <v>0</v>
      </c>
      <c r="X115" s="23">
        <f t="shared" si="37"/>
        <v>0</v>
      </c>
      <c r="Y115" s="23">
        <f t="shared" si="30"/>
        <v>0</v>
      </c>
      <c r="Z115" s="23">
        <f t="shared" ref="Z115:AA115" si="38">SUM(Z116,Z122,Z124,Z134)</f>
        <v>44144</v>
      </c>
      <c r="AA115" s="23">
        <f t="shared" si="38"/>
        <v>0</v>
      </c>
      <c r="AB115" s="23">
        <f t="shared" si="31"/>
        <v>-44144</v>
      </c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</row>
    <row r="116" spans="1:252" x14ac:dyDescent="0.25">
      <c r="A116" s="22" t="s">
        <v>115</v>
      </c>
      <c r="B116" s="23">
        <f t="shared" si="23"/>
        <v>117777</v>
      </c>
      <c r="C116" s="23">
        <f t="shared" si="23"/>
        <v>92327</v>
      </c>
      <c r="D116" s="23">
        <f t="shared" si="23"/>
        <v>-25450</v>
      </c>
      <c r="E116" s="23">
        <f>SUM(E117:E121)</f>
        <v>0</v>
      </c>
      <c r="F116" s="23">
        <f>SUM(F117:F121)</f>
        <v>0</v>
      </c>
      <c r="G116" s="23">
        <f t="shared" si="24"/>
        <v>0</v>
      </c>
      <c r="H116" s="23">
        <f>SUM(H117:H121)</f>
        <v>0</v>
      </c>
      <c r="I116" s="23">
        <f>SUM(I117:I121)</f>
        <v>0</v>
      </c>
      <c r="J116" s="23">
        <f t="shared" si="25"/>
        <v>0</v>
      </c>
      <c r="K116" s="23">
        <f>SUM(K117:K121)</f>
        <v>72727</v>
      </c>
      <c r="L116" s="23">
        <f>SUM(L117:L121)</f>
        <v>38362</v>
      </c>
      <c r="M116" s="23">
        <f t="shared" si="26"/>
        <v>-34365</v>
      </c>
      <c r="N116" s="23">
        <f>SUM(N117:N121)</f>
        <v>45050</v>
      </c>
      <c r="O116" s="23">
        <f>SUM(O117:O121)</f>
        <v>53965</v>
      </c>
      <c r="P116" s="23">
        <f t="shared" si="27"/>
        <v>8915</v>
      </c>
      <c r="Q116" s="23">
        <f>SUM(Q117:Q121)</f>
        <v>0</v>
      </c>
      <c r="R116" s="23">
        <f>SUM(R117:R121)</f>
        <v>0</v>
      </c>
      <c r="S116" s="23">
        <f t="shared" si="28"/>
        <v>0</v>
      </c>
      <c r="T116" s="23">
        <f>SUM(T117:T121)</f>
        <v>0</v>
      </c>
      <c r="U116" s="23">
        <f>SUM(U117:U121)</f>
        <v>0</v>
      </c>
      <c r="V116" s="23">
        <f t="shared" si="29"/>
        <v>0</v>
      </c>
      <c r="W116" s="23">
        <f>SUM(W117:W121)</f>
        <v>0</v>
      </c>
      <c r="X116" s="23">
        <f>SUM(X117:X121)</f>
        <v>0</v>
      </c>
      <c r="Y116" s="23">
        <f t="shared" si="30"/>
        <v>0</v>
      </c>
      <c r="Z116" s="23">
        <f>SUM(Z117:Z121)</f>
        <v>0</v>
      </c>
      <c r="AA116" s="23">
        <f>SUM(AA117:AA121)</f>
        <v>0</v>
      </c>
      <c r="AB116" s="23">
        <f t="shared" si="31"/>
        <v>0</v>
      </c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</row>
    <row r="117" spans="1:252" x14ac:dyDescent="0.25">
      <c r="A117" s="28" t="s">
        <v>116</v>
      </c>
      <c r="B117" s="29">
        <f t="shared" si="23"/>
        <v>70000</v>
      </c>
      <c r="C117" s="29">
        <f t="shared" si="23"/>
        <v>37751</v>
      </c>
      <c r="D117" s="29">
        <f t="shared" si="23"/>
        <v>-32249</v>
      </c>
      <c r="E117" s="29">
        <v>0</v>
      </c>
      <c r="F117" s="29">
        <v>0</v>
      </c>
      <c r="G117" s="29">
        <f t="shared" si="24"/>
        <v>0</v>
      </c>
      <c r="H117" s="29">
        <v>0</v>
      </c>
      <c r="I117" s="29">
        <v>0</v>
      </c>
      <c r="J117" s="29">
        <f t="shared" si="25"/>
        <v>0</v>
      </c>
      <c r="K117" s="29">
        <v>70000</v>
      </c>
      <c r="L117" s="29">
        <v>37751</v>
      </c>
      <c r="M117" s="29">
        <f t="shared" si="26"/>
        <v>-32249</v>
      </c>
      <c r="N117" s="29">
        <v>0</v>
      </c>
      <c r="O117" s="29">
        <v>0</v>
      </c>
      <c r="P117" s="29">
        <f t="shared" si="27"/>
        <v>0</v>
      </c>
      <c r="Q117" s="29">
        <v>0</v>
      </c>
      <c r="R117" s="29">
        <v>0</v>
      </c>
      <c r="S117" s="29">
        <f t="shared" si="28"/>
        <v>0</v>
      </c>
      <c r="T117" s="29">
        <v>0</v>
      </c>
      <c r="U117" s="29">
        <v>0</v>
      </c>
      <c r="V117" s="29">
        <f t="shared" si="29"/>
        <v>0</v>
      </c>
      <c r="W117" s="29">
        <v>0</v>
      </c>
      <c r="X117" s="29">
        <v>0</v>
      </c>
      <c r="Y117" s="29">
        <f t="shared" si="30"/>
        <v>0</v>
      </c>
      <c r="Z117" s="29">
        <v>0</v>
      </c>
      <c r="AA117" s="29">
        <v>0</v>
      </c>
      <c r="AB117" s="29">
        <f t="shared" si="31"/>
        <v>0</v>
      </c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</row>
    <row r="118" spans="1:252" ht="63" x14ac:dyDescent="0.25">
      <c r="A118" s="32" t="s">
        <v>117</v>
      </c>
      <c r="B118" s="26">
        <f t="shared" si="23"/>
        <v>30050</v>
      </c>
      <c r="C118" s="26">
        <f t="shared" si="23"/>
        <v>45955</v>
      </c>
      <c r="D118" s="26">
        <f t="shared" si="23"/>
        <v>15905</v>
      </c>
      <c r="E118" s="26">
        <v>0</v>
      </c>
      <c r="F118" s="26">
        <v>0</v>
      </c>
      <c r="G118" s="26">
        <f t="shared" si="24"/>
        <v>0</v>
      </c>
      <c r="H118" s="26">
        <v>0</v>
      </c>
      <c r="I118" s="26">
        <v>0</v>
      </c>
      <c r="J118" s="26">
        <f t="shared" si="25"/>
        <v>0</v>
      </c>
      <c r="K118" s="26">
        <v>0</v>
      </c>
      <c r="L118" s="26">
        <v>0</v>
      </c>
      <c r="M118" s="26">
        <f t="shared" si="26"/>
        <v>0</v>
      </c>
      <c r="N118" s="26">
        <v>30050</v>
      </c>
      <c r="O118" s="26">
        <v>45955</v>
      </c>
      <c r="P118" s="26">
        <f t="shared" si="27"/>
        <v>15905</v>
      </c>
      <c r="Q118" s="26">
        <v>0</v>
      </c>
      <c r="R118" s="26">
        <v>0</v>
      </c>
      <c r="S118" s="26">
        <f t="shared" si="28"/>
        <v>0</v>
      </c>
      <c r="T118" s="26">
        <v>0</v>
      </c>
      <c r="U118" s="26">
        <v>0</v>
      </c>
      <c r="V118" s="26">
        <f t="shared" si="29"/>
        <v>0</v>
      </c>
      <c r="W118" s="26">
        <v>0</v>
      </c>
      <c r="X118" s="26">
        <v>0</v>
      </c>
      <c r="Y118" s="26">
        <f t="shared" si="30"/>
        <v>0</v>
      </c>
      <c r="Z118" s="26">
        <v>0</v>
      </c>
      <c r="AA118" s="26">
        <v>0</v>
      </c>
      <c r="AB118" s="26">
        <f t="shared" si="31"/>
        <v>0</v>
      </c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</row>
    <row r="119" spans="1:252" ht="31.5" x14ac:dyDescent="0.25">
      <c r="A119" s="28" t="s">
        <v>118</v>
      </c>
      <c r="B119" s="29">
        <f t="shared" si="23"/>
        <v>898</v>
      </c>
      <c r="C119" s="29">
        <f t="shared" si="23"/>
        <v>611</v>
      </c>
      <c r="D119" s="29">
        <f t="shared" si="23"/>
        <v>-287</v>
      </c>
      <c r="E119" s="29">
        <v>0</v>
      </c>
      <c r="F119" s="29">
        <v>0</v>
      </c>
      <c r="G119" s="29">
        <f t="shared" si="24"/>
        <v>0</v>
      </c>
      <c r="H119" s="29">
        <v>0</v>
      </c>
      <c r="I119" s="29">
        <v>0</v>
      </c>
      <c r="J119" s="29">
        <f t="shared" si="25"/>
        <v>0</v>
      </c>
      <c r="K119" s="29">
        <f>1829-1031+100</f>
        <v>898</v>
      </c>
      <c r="L119" s="29">
        <v>611</v>
      </c>
      <c r="M119" s="29">
        <f t="shared" si="26"/>
        <v>-287</v>
      </c>
      <c r="N119" s="29">
        <v>0</v>
      </c>
      <c r="O119" s="29">
        <v>0</v>
      </c>
      <c r="P119" s="29">
        <f t="shared" si="27"/>
        <v>0</v>
      </c>
      <c r="Q119" s="29">
        <v>0</v>
      </c>
      <c r="R119" s="29">
        <v>0</v>
      </c>
      <c r="S119" s="29">
        <f t="shared" si="28"/>
        <v>0</v>
      </c>
      <c r="T119" s="29">
        <v>0</v>
      </c>
      <c r="U119" s="29">
        <v>0</v>
      </c>
      <c r="V119" s="29">
        <f t="shared" si="29"/>
        <v>0</v>
      </c>
      <c r="W119" s="29">
        <v>0</v>
      </c>
      <c r="X119" s="29">
        <v>0</v>
      </c>
      <c r="Y119" s="29">
        <f t="shared" si="30"/>
        <v>0</v>
      </c>
      <c r="Z119" s="29">
        <v>0</v>
      </c>
      <c r="AA119" s="29">
        <v>0</v>
      </c>
      <c r="AB119" s="29">
        <f t="shared" si="31"/>
        <v>0</v>
      </c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</row>
    <row r="120" spans="1:252" ht="126" x14ac:dyDescent="0.25">
      <c r="A120" s="28" t="s">
        <v>119</v>
      </c>
      <c r="B120" s="29">
        <f t="shared" si="23"/>
        <v>15000</v>
      </c>
      <c r="C120" s="29">
        <f t="shared" si="23"/>
        <v>8010</v>
      </c>
      <c r="D120" s="29">
        <f t="shared" si="23"/>
        <v>-6990</v>
      </c>
      <c r="E120" s="29">
        <v>0</v>
      </c>
      <c r="F120" s="29">
        <v>0</v>
      </c>
      <c r="G120" s="29">
        <f t="shared" si="24"/>
        <v>0</v>
      </c>
      <c r="H120" s="29">
        <v>0</v>
      </c>
      <c r="I120" s="29">
        <v>0</v>
      </c>
      <c r="J120" s="29">
        <f t="shared" si="25"/>
        <v>0</v>
      </c>
      <c r="K120" s="29"/>
      <c r="L120" s="29"/>
      <c r="M120" s="29">
        <f t="shared" si="26"/>
        <v>0</v>
      </c>
      <c r="N120" s="29">
        <v>15000</v>
      </c>
      <c r="O120" s="29">
        <v>8010</v>
      </c>
      <c r="P120" s="29">
        <f t="shared" si="27"/>
        <v>-6990</v>
      </c>
      <c r="Q120" s="29">
        <v>0</v>
      </c>
      <c r="R120" s="29">
        <v>0</v>
      </c>
      <c r="S120" s="29">
        <f t="shared" si="28"/>
        <v>0</v>
      </c>
      <c r="T120" s="29">
        <v>0</v>
      </c>
      <c r="U120" s="29">
        <v>0</v>
      </c>
      <c r="V120" s="29">
        <f t="shared" si="29"/>
        <v>0</v>
      </c>
      <c r="W120" s="29">
        <v>0</v>
      </c>
      <c r="X120" s="29">
        <v>0</v>
      </c>
      <c r="Y120" s="29">
        <f t="shared" si="30"/>
        <v>0</v>
      </c>
      <c r="Z120" s="29">
        <v>0</v>
      </c>
      <c r="AA120" s="29">
        <v>0</v>
      </c>
      <c r="AB120" s="29">
        <f t="shared" si="31"/>
        <v>0</v>
      </c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</row>
    <row r="121" spans="1:252" ht="31.5" x14ac:dyDescent="0.25">
      <c r="A121" s="28" t="s">
        <v>120</v>
      </c>
      <c r="B121" s="29">
        <f t="shared" si="23"/>
        <v>1829</v>
      </c>
      <c r="C121" s="29">
        <f t="shared" si="23"/>
        <v>0</v>
      </c>
      <c r="D121" s="29">
        <f t="shared" si="23"/>
        <v>-1829</v>
      </c>
      <c r="E121" s="29">
        <v>0</v>
      </c>
      <c r="F121" s="29">
        <v>0</v>
      </c>
      <c r="G121" s="29">
        <f t="shared" si="24"/>
        <v>0</v>
      </c>
      <c r="H121" s="29">
        <v>0</v>
      </c>
      <c r="I121" s="29">
        <v>0</v>
      </c>
      <c r="J121" s="29">
        <f t="shared" si="25"/>
        <v>0</v>
      </c>
      <c r="K121" s="29">
        <v>1829</v>
      </c>
      <c r="L121" s="29">
        <v>0</v>
      </c>
      <c r="M121" s="29">
        <f t="shared" si="26"/>
        <v>-1829</v>
      </c>
      <c r="N121" s="29">
        <v>0</v>
      </c>
      <c r="O121" s="29">
        <v>0</v>
      </c>
      <c r="P121" s="29">
        <f t="shared" si="27"/>
        <v>0</v>
      </c>
      <c r="Q121" s="29">
        <v>0</v>
      </c>
      <c r="R121" s="29">
        <v>0</v>
      </c>
      <c r="S121" s="29">
        <f t="shared" si="28"/>
        <v>0</v>
      </c>
      <c r="T121" s="29">
        <v>0</v>
      </c>
      <c r="U121" s="29">
        <v>0</v>
      </c>
      <c r="V121" s="29">
        <f t="shared" si="29"/>
        <v>0</v>
      </c>
      <c r="W121" s="29">
        <v>0</v>
      </c>
      <c r="X121" s="29">
        <v>0</v>
      </c>
      <c r="Y121" s="29">
        <f t="shared" si="30"/>
        <v>0</v>
      </c>
      <c r="Z121" s="29">
        <v>0</v>
      </c>
      <c r="AA121" s="29">
        <v>0</v>
      </c>
      <c r="AB121" s="29">
        <f t="shared" si="31"/>
        <v>0</v>
      </c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</row>
    <row r="122" spans="1:252" ht="26.25" customHeight="1" x14ac:dyDescent="0.25">
      <c r="A122" s="22" t="s">
        <v>121</v>
      </c>
      <c r="B122" s="23">
        <f t="shared" si="23"/>
        <v>44144</v>
      </c>
      <c r="C122" s="23">
        <f t="shared" si="23"/>
        <v>0</v>
      </c>
      <c r="D122" s="23">
        <f t="shared" si="23"/>
        <v>-44144</v>
      </c>
      <c r="E122" s="23">
        <f>SUM(E123:E123)</f>
        <v>0</v>
      </c>
      <c r="F122" s="23">
        <f>SUM(F123:F123)</f>
        <v>0</v>
      </c>
      <c r="G122" s="23">
        <f t="shared" si="24"/>
        <v>0</v>
      </c>
      <c r="H122" s="23">
        <f>SUM(H123:H123)</f>
        <v>0</v>
      </c>
      <c r="I122" s="23">
        <f>SUM(I123:I123)</f>
        <v>0</v>
      </c>
      <c r="J122" s="23">
        <f t="shared" si="25"/>
        <v>0</v>
      </c>
      <c r="K122" s="23">
        <f>SUM(K123:K123)</f>
        <v>0</v>
      </c>
      <c r="L122" s="23">
        <f>SUM(L123:L123)</f>
        <v>0</v>
      </c>
      <c r="M122" s="23">
        <f t="shared" si="26"/>
        <v>0</v>
      </c>
      <c r="N122" s="23">
        <f>SUM(N123:N123)</f>
        <v>0</v>
      </c>
      <c r="O122" s="23">
        <f>SUM(O123:O123)</f>
        <v>0</v>
      </c>
      <c r="P122" s="23">
        <f t="shared" si="27"/>
        <v>0</v>
      </c>
      <c r="Q122" s="23">
        <f>SUM(Q123:Q123)</f>
        <v>0</v>
      </c>
      <c r="R122" s="23">
        <f>SUM(R123:R123)</f>
        <v>0</v>
      </c>
      <c r="S122" s="23">
        <f t="shared" si="28"/>
        <v>0</v>
      </c>
      <c r="T122" s="23">
        <f>SUM(T123:T123)</f>
        <v>0</v>
      </c>
      <c r="U122" s="23">
        <f>SUM(U123:U123)</f>
        <v>0</v>
      </c>
      <c r="V122" s="23">
        <f t="shared" si="29"/>
        <v>0</v>
      </c>
      <c r="W122" s="23">
        <f>SUM(W123:W123)</f>
        <v>0</v>
      </c>
      <c r="X122" s="23">
        <f>SUM(X123:X123)</f>
        <v>0</v>
      </c>
      <c r="Y122" s="23">
        <f t="shared" si="30"/>
        <v>0</v>
      </c>
      <c r="Z122" s="23">
        <f>SUM(Z123:Z123)</f>
        <v>44144</v>
      </c>
      <c r="AA122" s="23">
        <f>SUM(AA123:AA123)</f>
        <v>0</v>
      </c>
      <c r="AB122" s="23">
        <f t="shared" si="31"/>
        <v>-44144</v>
      </c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</row>
    <row r="123" spans="1:252" ht="47.25" x14ac:dyDescent="0.25">
      <c r="A123" s="30" t="s">
        <v>122</v>
      </c>
      <c r="B123" s="29">
        <f t="shared" si="23"/>
        <v>44144</v>
      </c>
      <c r="C123" s="29">
        <f t="shared" si="23"/>
        <v>0</v>
      </c>
      <c r="D123" s="29">
        <f t="shared" si="23"/>
        <v>-44144</v>
      </c>
      <c r="E123" s="29">
        <v>0</v>
      </c>
      <c r="F123" s="29">
        <v>0</v>
      </c>
      <c r="G123" s="29">
        <f t="shared" si="24"/>
        <v>0</v>
      </c>
      <c r="H123" s="29">
        <v>0</v>
      </c>
      <c r="I123" s="29">
        <v>0</v>
      </c>
      <c r="J123" s="29">
        <f t="shared" si="25"/>
        <v>0</v>
      </c>
      <c r="K123" s="29">
        <v>0</v>
      </c>
      <c r="L123" s="29">
        <v>0</v>
      </c>
      <c r="M123" s="29">
        <f t="shared" si="26"/>
        <v>0</v>
      </c>
      <c r="N123" s="29">
        <v>0</v>
      </c>
      <c r="O123" s="29">
        <v>0</v>
      </c>
      <c r="P123" s="29">
        <f t="shared" si="27"/>
        <v>0</v>
      </c>
      <c r="Q123" s="29">
        <v>0</v>
      </c>
      <c r="R123" s="29">
        <v>0</v>
      </c>
      <c r="S123" s="29">
        <f t="shared" si="28"/>
        <v>0</v>
      </c>
      <c r="T123" s="29">
        <v>0</v>
      </c>
      <c r="U123" s="29">
        <v>0</v>
      </c>
      <c r="V123" s="29">
        <f t="shared" si="29"/>
        <v>0</v>
      </c>
      <c r="W123" s="29">
        <v>0</v>
      </c>
      <c r="X123" s="29">
        <v>0</v>
      </c>
      <c r="Y123" s="29">
        <f t="shared" si="30"/>
        <v>0</v>
      </c>
      <c r="Z123" s="29">
        <v>44144</v>
      </c>
      <c r="AA123" s="29">
        <v>0</v>
      </c>
      <c r="AB123" s="29">
        <f t="shared" si="31"/>
        <v>-44144</v>
      </c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</row>
    <row r="124" spans="1:252" ht="31.5" x14ac:dyDescent="0.25">
      <c r="A124" s="22" t="s">
        <v>123</v>
      </c>
      <c r="B124" s="23">
        <f t="shared" si="23"/>
        <v>74470</v>
      </c>
      <c r="C124" s="23">
        <f t="shared" si="23"/>
        <v>87178</v>
      </c>
      <c r="D124" s="23">
        <f t="shared" si="23"/>
        <v>12708</v>
      </c>
      <c r="E124" s="23">
        <f>SUM(E125:E133)</f>
        <v>0</v>
      </c>
      <c r="F124" s="23">
        <f>SUM(F125:F133)</f>
        <v>0</v>
      </c>
      <c r="G124" s="23">
        <f t="shared" si="24"/>
        <v>0</v>
      </c>
      <c r="H124" s="23">
        <f>SUM(H125:H133)</f>
        <v>0</v>
      </c>
      <c r="I124" s="23">
        <f>SUM(I125:I133)</f>
        <v>0</v>
      </c>
      <c r="J124" s="23">
        <f t="shared" si="25"/>
        <v>0</v>
      </c>
      <c r="K124" s="23">
        <f>SUM(K125:K133)</f>
        <v>40681</v>
      </c>
      <c r="L124" s="23">
        <f>SUM(L125:L133)</f>
        <v>42618</v>
      </c>
      <c r="M124" s="23">
        <f t="shared" si="26"/>
        <v>1937</v>
      </c>
      <c r="N124" s="23">
        <f>SUM(N125:N133)</f>
        <v>9186</v>
      </c>
      <c r="O124" s="23">
        <f>SUM(O125:O133)</f>
        <v>19957</v>
      </c>
      <c r="P124" s="23">
        <f t="shared" si="27"/>
        <v>10771</v>
      </c>
      <c r="Q124" s="23">
        <f>SUM(Q125:Q133)</f>
        <v>0</v>
      </c>
      <c r="R124" s="23">
        <f>SUM(R125:R133)</f>
        <v>0</v>
      </c>
      <c r="S124" s="23">
        <f t="shared" si="28"/>
        <v>0</v>
      </c>
      <c r="T124" s="23">
        <f>SUM(T125:T133)</f>
        <v>24603</v>
      </c>
      <c r="U124" s="23">
        <f>SUM(U125:U133)</f>
        <v>24603</v>
      </c>
      <c r="V124" s="23">
        <f t="shared" si="29"/>
        <v>0</v>
      </c>
      <c r="W124" s="23">
        <f>SUM(W125:W133)</f>
        <v>0</v>
      </c>
      <c r="X124" s="23">
        <f>SUM(X125:X133)</f>
        <v>0</v>
      </c>
      <c r="Y124" s="23">
        <f t="shared" si="30"/>
        <v>0</v>
      </c>
      <c r="Z124" s="23">
        <f>SUM(Z125:Z133)</f>
        <v>0</v>
      </c>
      <c r="AA124" s="23">
        <f>SUM(AA125:AA133)</f>
        <v>0</v>
      </c>
      <c r="AB124" s="23">
        <f t="shared" si="31"/>
        <v>0</v>
      </c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</row>
    <row r="125" spans="1:252" ht="47.25" x14ac:dyDescent="0.25">
      <c r="A125" s="31" t="s">
        <v>124</v>
      </c>
      <c r="B125" s="29">
        <f t="shared" si="23"/>
        <v>24603</v>
      </c>
      <c r="C125" s="29">
        <f t="shared" si="23"/>
        <v>24603</v>
      </c>
      <c r="D125" s="29">
        <f t="shared" si="23"/>
        <v>0</v>
      </c>
      <c r="E125" s="29">
        <v>0</v>
      </c>
      <c r="F125" s="29">
        <v>0</v>
      </c>
      <c r="G125" s="29">
        <f t="shared" si="24"/>
        <v>0</v>
      </c>
      <c r="H125" s="29">
        <v>0</v>
      </c>
      <c r="I125" s="29">
        <v>0</v>
      </c>
      <c r="J125" s="29">
        <f t="shared" si="25"/>
        <v>0</v>
      </c>
      <c r="K125" s="29">
        <v>0</v>
      </c>
      <c r="L125" s="29">
        <v>0</v>
      </c>
      <c r="M125" s="29">
        <f t="shared" si="26"/>
        <v>0</v>
      </c>
      <c r="N125" s="29">
        <v>0</v>
      </c>
      <c r="O125" s="29">
        <v>0</v>
      </c>
      <c r="P125" s="29">
        <f t="shared" si="27"/>
        <v>0</v>
      </c>
      <c r="Q125" s="29">
        <v>0</v>
      </c>
      <c r="R125" s="29">
        <v>0</v>
      </c>
      <c r="S125" s="29">
        <f t="shared" si="28"/>
        <v>0</v>
      </c>
      <c r="T125" s="29">
        <f>30865-6262</f>
        <v>24603</v>
      </c>
      <c r="U125" s="29">
        <f>30865-6262</f>
        <v>24603</v>
      </c>
      <c r="V125" s="29">
        <f t="shared" si="29"/>
        <v>0</v>
      </c>
      <c r="W125" s="29">
        <v>0</v>
      </c>
      <c r="X125" s="29">
        <v>0</v>
      </c>
      <c r="Y125" s="29">
        <f t="shared" si="30"/>
        <v>0</v>
      </c>
      <c r="Z125" s="29">
        <v>0</v>
      </c>
      <c r="AA125" s="29">
        <v>0</v>
      </c>
      <c r="AB125" s="29">
        <f t="shared" si="31"/>
        <v>0</v>
      </c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</row>
    <row r="126" spans="1:252" ht="78.75" x14ac:dyDescent="0.25">
      <c r="A126" s="28" t="s">
        <v>125</v>
      </c>
      <c r="B126" s="29">
        <f t="shared" si="23"/>
        <v>5586</v>
      </c>
      <c r="C126" s="29">
        <f t="shared" si="23"/>
        <v>5586</v>
      </c>
      <c r="D126" s="29">
        <f t="shared" si="23"/>
        <v>0</v>
      </c>
      <c r="E126" s="29">
        <v>0</v>
      </c>
      <c r="F126" s="29">
        <v>0</v>
      </c>
      <c r="G126" s="29">
        <f t="shared" si="24"/>
        <v>0</v>
      </c>
      <c r="H126" s="29">
        <v>0</v>
      </c>
      <c r="I126" s="29">
        <v>0</v>
      </c>
      <c r="J126" s="29">
        <f t="shared" si="25"/>
        <v>0</v>
      </c>
      <c r="K126" s="29">
        <v>0</v>
      </c>
      <c r="L126" s="29">
        <v>0</v>
      </c>
      <c r="M126" s="29">
        <f t="shared" si="26"/>
        <v>0</v>
      </c>
      <c r="N126" s="29">
        <v>5586</v>
      </c>
      <c r="O126" s="29">
        <v>5586</v>
      </c>
      <c r="P126" s="29">
        <f t="shared" si="27"/>
        <v>0</v>
      </c>
      <c r="Q126" s="29">
        <v>0</v>
      </c>
      <c r="R126" s="29">
        <v>0</v>
      </c>
      <c r="S126" s="29">
        <f t="shared" si="28"/>
        <v>0</v>
      </c>
      <c r="T126" s="29">
        <v>0</v>
      </c>
      <c r="U126" s="29">
        <v>0</v>
      </c>
      <c r="V126" s="29">
        <f t="shared" si="29"/>
        <v>0</v>
      </c>
      <c r="W126" s="29">
        <v>0</v>
      </c>
      <c r="X126" s="29">
        <v>0</v>
      </c>
      <c r="Y126" s="29">
        <f t="shared" si="30"/>
        <v>0</v>
      </c>
      <c r="Z126" s="29">
        <v>0</v>
      </c>
      <c r="AA126" s="29">
        <v>0</v>
      </c>
      <c r="AB126" s="29">
        <f t="shared" si="31"/>
        <v>0</v>
      </c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</row>
    <row r="127" spans="1:252" ht="78.75" x14ac:dyDescent="0.25">
      <c r="A127" s="41" t="s">
        <v>126</v>
      </c>
      <c r="B127" s="29">
        <f t="shared" si="23"/>
        <v>0</v>
      </c>
      <c r="C127" s="29">
        <f t="shared" si="23"/>
        <v>11172</v>
      </c>
      <c r="D127" s="29">
        <f t="shared" si="23"/>
        <v>11172</v>
      </c>
      <c r="E127" s="29">
        <v>0</v>
      </c>
      <c r="F127" s="29">
        <v>0</v>
      </c>
      <c r="G127" s="29">
        <f t="shared" si="24"/>
        <v>0</v>
      </c>
      <c r="H127" s="29">
        <v>0</v>
      </c>
      <c r="I127" s="29">
        <v>0</v>
      </c>
      <c r="J127" s="29">
        <f t="shared" si="25"/>
        <v>0</v>
      </c>
      <c r="K127" s="29">
        <v>0</v>
      </c>
      <c r="L127" s="29">
        <v>0</v>
      </c>
      <c r="M127" s="29">
        <f t="shared" si="26"/>
        <v>0</v>
      </c>
      <c r="N127" s="29">
        <v>0</v>
      </c>
      <c r="O127" s="29">
        <v>11172</v>
      </c>
      <c r="P127" s="29">
        <f t="shared" si="27"/>
        <v>11172</v>
      </c>
      <c r="Q127" s="29">
        <v>0</v>
      </c>
      <c r="R127" s="29">
        <v>0</v>
      </c>
      <c r="S127" s="29">
        <f t="shared" si="28"/>
        <v>0</v>
      </c>
      <c r="T127" s="29">
        <v>0</v>
      </c>
      <c r="U127" s="29">
        <v>0</v>
      </c>
      <c r="V127" s="29">
        <f t="shared" si="29"/>
        <v>0</v>
      </c>
      <c r="W127" s="29">
        <v>0</v>
      </c>
      <c r="X127" s="29">
        <v>0</v>
      </c>
      <c r="Y127" s="29">
        <f t="shared" si="30"/>
        <v>0</v>
      </c>
      <c r="Z127" s="29">
        <v>0</v>
      </c>
      <c r="AA127" s="29">
        <v>0</v>
      </c>
      <c r="AB127" s="29">
        <f t="shared" si="31"/>
        <v>0</v>
      </c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</row>
    <row r="128" spans="1:252" ht="126" x14ac:dyDescent="0.25">
      <c r="A128" s="28" t="s">
        <v>127</v>
      </c>
      <c r="B128" s="29">
        <f t="shared" si="23"/>
        <v>3600</v>
      </c>
      <c r="C128" s="29">
        <f t="shared" si="23"/>
        <v>3199</v>
      </c>
      <c r="D128" s="29">
        <f t="shared" si="23"/>
        <v>-401</v>
      </c>
      <c r="E128" s="29">
        <v>0</v>
      </c>
      <c r="F128" s="29">
        <v>0</v>
      </c>
      <c r="G128" s="29">
        <f t="shared" si="24"/>
        <v>0</v>
      </c>
      <c r="H128" s="29">
        <v>0</v>
      </c>
      <c r="I128" s="29">
        <v>0</v>
      </c>
      <c r="J128" s="29">
        <f t="shared" si="25"/>
        <v>0</v>
      </c>
      <c r="K128" s="29"/>
      <c r="L128" s="29"/>
      <c r="M128" s="29">
        <f t="shared" si="26"/>
        <v>0</v>
      </c>
      <c r="N128" s="29">
        <v>3600</v>
      </c>
      <c r="O128" s="29">
        <v>3199</v>
      </c>
      <c r="P128" s="29">
        <f t="shared" si="27"/>
        <v>-401</v>
      </c>
      <c r="Q128" s="29">
        <v>0</v>
      </c>
      <c r="R128" s="29">
        <v>0</v>
      </c>
      <c r="S128" s="29">
        <f t="shared" si="28"/>
        <v>0</v>
      </c>
      <c r="T128" s="29">
        <v>0</v>
      </c>
      <c r="U128" s="29">
        <v>0</v>
      </c>
      <c r="V128" s="29">
        <f t="shared" si="29"/>
        <v>0</v>
      </c>
      <c r="W128" s="29">
        <v>0</v>
      </c>
      <c r="X128" s="29">
        <v>0</v>
      </c>
      <c r="Y128" s="29">
        <f t="shared" si="30"/>
        <v>0</v>
      </c>
      <c r="Z128" s="29">
        <v>0</v>
      </c>
      <c r="AA128" s="29">
        <v>0</v>
      </c>
      <c r="AB128" s="29">
        <f t="shared" si="31"/>
        <v>0</v>
      </c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</row>
    <row r="129" spans="1:252" ht="31.5" x14ac:dyDescent="0.25">
      <c r="A129" s="31" t="s">
        <v>128</v>
      </c>
      <c r="B129" s="29">
        <f t="shared" si="23"/>
        <v>1620</v>
      </c>
      <c r="C129" s="29">
        <f t="shared" si="23"/>
        <v>1620</v>
      </c>
      <c r="D129" s="29">
        <f t="shared" si="23"/>
        <v>0</v>
      </c>
      <c r="E129" s="29">
        <v>0</v>
      </c>
      <c r="F129" s="29">
        <v>0</v>
      </c>
      <c r="G129" s="29">
        <f t="shared" si="24"/>
        <v>0</v>
      </c>
      <c r="H129" s="29">
        <v>0</v>
      </c>
      <c r="I129" s="29">
        <v>0</v>
      </c>
      <c r="J129" s="29">
        <f t="shared" si="25"/>
        <v>0</v>
      </c>
      <c r="K129" s="29">
        <v>1620</v>
      </c>
      <c r="L129" s="29">
        <v>1620</v>
      </c>
      <c r="M129" s="29">
        <f t="shared" si="26"/>
        <v>0</v>
      </c>
      <c r="N129" s="29">
        <v>0</v>
      </c>
      <c r="O129" s="29">
        <v>0</v>
      </c>
      <c r="P129" s="29">
        <f t="shared" si="27"/>
        <v>0</v>
      </c>
      <c r="Q129" s="29">
        <v>0</v>
      </c>
      <c r="R129" s="29">
        <v>0</v>
      </c>
      <c r="S129" s="29">
        <f t="shared" si="28"/>
        <v>0</v>
      </c>
      <c r="T129" s="29">
        <v>0</v>
      </c>
      <c r="U129" s="29">
        <v>0</v>
      </c>
      <c r="V129" s="29">
        <f t="shared" si="29"/>
        <v>0</v>
      </c>
      <c r="W129" s="29">
        <v>0</v>
      </c>
      <c r="X129" s="29">
        <v>0</v>
      </c>
      <c r="Y129" s="29">
        <f t="shared" si="30"/>
        <v>0</v>
      </c>
      <c r="Z129" s="29">
        <v>0</v>
      </c>
      <c r="AA129" s="29">
        <v>0</v>
      </c>
      <c r="AB129" s="29">
        <f t="shared" si="31"/>
        <v>0</v>
      </c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</row>
    <row r="130" spans="1:252" ht="31.5" x14ac:dyDescent="0.25">
      <c r="A130" s="31" t="s">
        <v>129</v>
      </c>
      <c r="B130" s="29">
        <f t="shared" si="23"/>
        <v>5265</v>
      </c>
      <c r="C130" s="29">
        <f t="shared" si="23"/>
        <v>5265</v>
      </c>
      <c r="D130" s="29">
        <f t="shared" si="23"/>
        <v>0</v>
      </c>
      <c r="E130" s="29">
        <v>0</v>
      </c>
      <c r="F130" s="29">
        <v>0</v>
      </c>
      <c r="G130" s="29">
        <f t="shared" si="24"/>
        <v>0</v>
      </c>
      <c r="H130" s="29">
        <v>0</v>
      </c>
      <c r="I130" s="29">
        <v>0</v>
      </c>
      <c r="J130" s="29">
        <f t="shared" si="25"/>
        <v>0</v>
      </c>
      <c r="K130" s="29">
        <v>5265</v>
      </c>
      <c r="L130" s="29">
        <v>5265</v>
      </c>
      <c r="M130" s="29">
        <f t="shared" si="26"/>
        <v>0</v>
      </c>
      <c r="N130" s="29">
        <v>0</v>
      </c>
      <c r="O130" s="29">
        <v>0</v>
      </c>
      <c r="P130" s="29">
        <f t="shared" si="27"/>
        <v>0</v>
      </c>
      <c r="Q130" s="29">
        <v>0</v>
      </c>
      <c r="R130" s="29">
        <v>0</v>
      </c>
      <c r="S130" s="29">
        <f t="shared" si="28"/>
        <v>0</v>
      </c>
      <c r="T130" s="29">
        <v>0</v>
      </c>
      <c r="U130" s="29">
        <v>0</v>
      </c>
      <c r="V130" s="29">
        <f t="shared" si="29"/>
        <v>0</v>
      </c>
      <c r="W130" s="29">
        <v>0</v>
      </c>
      <c r="X130" s="29">
        <v>0</v>
      </c>
      <c r="Y130" s="29">
        <f t="shared" si="30"/>
        <v>0</v>
      </c>
      <c r="Z130" s="29">
        <v>0</v>
      </c>
      <c r="AA130" s="29">
        <v>0</v>
      </c>
      <c r="AB130" s="29">
        <f t="shared" si="31"/>
        <v>0</v>
      </c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</row>
    <row r="131" spans="1:252" x14ac:dyDescent="0.25">
      <c r="A131" s="31" t="s">
        <v>130</v>
      </c>
      <c r="B131" s="29">
        <f t="shared" si="23"/>
        <v>1530</v>
      </c>
      <c r="C131" s="29">
        <f t="shared" si="23"/>
        <v>1530</v>
      </c>
      <c r="D131" s="29">
        <f t="shared" si="23"/>
        <v>0</v>
      </c>
      <c r="E131" s="29">
        <v>0</v>
      </c>
      <c r="F131" s="29">
        <v>0</v>
      </c>
      <c r="G131" s="29">
        <f t="shared" si="24"/>
        <v>0</v>
      </c>
      <c r="H131" s="29">
        <v>0</v>
      </c>
      <c r="I131" s="29">
        <v>0</v>
      </c>
      <c r="J131" s="29">
        <f t="shared" si="25"/>
        <v>0</v>
      </c>
      <c r="K131" s="29">
        <v>1530</v>
      </c>
      <c r="L131" s="29">
        <v>1530</v>
      </c>
      <c r="M131" s="29">
        <f t="shared" si="26"/>
        <v>0</v>
      </c>
      <c r="N131" s="29">
        <v>0</v>
      </c>
      <c r="O131" s="29">
        <v>0</v>
      </c>
      <c r="P131" s="29">
        <f t="shared" si="27"/>
        <v>0</v>
      </c>
      <c r="Q131" s="29">
        <v>0</v>
      </c>
      <c r="R131" s="29">
        <v>0</v>
      </c>
      <c r="S131" s="29">
        <f t="shared" si="28"/>
        <v>0</v>
      </c>
      <c r="T131" s="29">
        <v>0</v>
      </c>
      <c r="U131" s="29">
        <v>0</v>
      </c>
      <c r="V131" s="29">
        <f t="shared" si="29"/>
        <v>0</v>
      </c>
      <c r="W131" s="29">
        <v>0</v>
      </c>
      <c r="X131" s="29">
        <v>0</v>
      </c>
      <c r="Y131" s="29">
        <f t="shared" si="30"/>
        <v>0</v>
      </c>
      <c r="Z131" s="29">
        <v>0</v>
      </c>
      <c r="AA131" s="29">
        <v>0</v>
      </c>
      <c r="AB131" s="29">
        <f t="shared" si="31"/>
        <v>0</v>
      </c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</row>
    <row r="132" spans="1:252" ht="31.5" x14ac:dyDescent="0.25">
      <c r="A132" s="31" t="s">
        <v>131</v>
      </c>
      <c r="B132" s="29">
        <f t="shared" si="23"/>
        <v>2266</v>
      </c>
      <c r="C132" s="29">
        <f t="shared" si="23"/>
        <v>2242</v>
      </c>
      <c r="D132" s="29">
        <f t="shared" si="23"/>
        <v>-24</v>
      </c>
      <c r="E132" s="29">
        <v>0</v>
      </c>
      <c r="F132" s="29">
        <v>0</v>
      </c>
      <c r="G132" s="29">
        <f t="shared" si="24"/>
        <v>0</v>
      </c>
      <c r="H132" s="29">
        <v>0</v>
      </c>
      <c r="I132" s="29">
        <v>0</v>
      </c>
      <c r="J132" s="29">
        <f t="shared" si="25"/>
        <v>0</v>
      </c>
      <c r="K132" s="29">
        <v>2266</v>
      </c>
      <c r="L132" s="29">
        <v>2242</v>
      </c>
      <c r="M132" s="29">
        <f t="shared" si="26"/>
        <v>-24</v>
      </c>
      <c r="N132" s="29">
        <v>0</v>
      </c>
      <c r="O132" s="29">
        <v>0</v>
      </c>
      <c r="P132" s="29">
        <f t="shared" si="27"/>
        <v>0</v>
      </c>
      <c r="Q132" s="29">
        <v>0</v>
      </c>
      <c r="R132" s="29">
        <v>0</v>
      </c>
      <c r="S132" s="29">
        <f t="shared" si="28"/>
        <v>0</v>
      </c>
      <c r="T132" s="29">
        <v>0</v>
      </c>
      <c r="U132" s="29">
        <v>0</v>
      </c>
      <c r="V132" s="29">
        <f t="shared" si="29"/>
        <v>0</v>
      </c>
      <c r="W132" s="29">
        <v>0</v>
      </c>
      <c r="X132" s="29">
        <v>0</v>
      </c>
      <c r="Y132" s="29">
        <f t="shared" si="30"/>
        <v>0</v>
      </c>
      <c r="Z132" s="29">
        <v>0</v>
      </c>
      <c r="AA132" s="29">
        <v>0</v>
      </c>
      <c r="AB132" s="29">
        <f t="shared" si="31"/>
        <v>0</v>
      </c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</row>
    <row r="133" spans="1:252" ht="31.5" x14ac:dyDescent="0.25">
      <c r="A133" s="31" t="s">
        <v>132</v>
      </c>
      <c r="B133" s="29">
        <f t="shared" si="23"/>
        <v>30000</v>
      </c>
      <c r="C133" s="29">
        <f t="shared" si="23"/>
        <v>31961</v>
      </c>
      <c r="D133" s="29">
        <f t="shared" si="23"/>
        <v>1961</v>
      </c>
      <c r="E133" s="29">
        <v>0</v>
      </c>
      <c r="F133" s="29">
        <v>0</v>
      </c>
      <c r="G133" s="29">
        <f t="shared" si="24"/>
        <v>0</v>
      </c>
      <c r="H133" s="29">
        <v>0</v>
      </c>
      <c r="I133" s="29">
        <v>0</v>
      </c>
      <c r="J133" s="29">
        <f t="shared" si="25"/>
        <v>0</v>
      </c>
      <c r="K133" s="29">
        <v>30000</v>
      </c>
      <c r="L133" s="29">
        <v>31961</v>
      </c>
      <c r="M133" s="29">
        <f t="shared" si="26"/>
        <v>1961</v>
      </c>
      <c r="N133" s="29">
        <v>0</v>
      </c>
      <c r="O133" s="29">
        <v>0</v>
      </c>
      <c r="P133" s="29">
        <f t="shared" si="27"/>
        <v>0</v>
      </c>
      <c r="Q133" s="29">
        <v>0</v>
      </c>
      <c r="R133" s="29">
        <v>0</v>
      </c>
      <c r="S133" s="29">
        <f t="shared" si="28"/>
        <v>0</v>
      </c>
      <c r="T133" s="29">
        <v>0</v>
      </c>
      <c r="U133" s="29">
        <v>0</v>
      </c>
      <c r="V133" s="29">
        <f t="shared" si="29"/>
        <v>0</v>
      </c>
      <c r="W133" s="29">
        <v>0</v>
      </c>
      <c r="X133" s="29">
        <v>0</v>
      </c>
      <c r="Y133" s="29">
        <f t="shared" si="30"/>
        <v>0</v>
      </c>
      <c r="Z133" s="29">
        <v>0</v>
      </c>
      <c r="AA133" s="29">
        <v>0</v>
      </c>
      <c r="AB133" s="29">
        <f t="shared" si="31"/>
        <v>0</v>
      </c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</row>
    <row r="134" spans="1:252" ht="19.5" customHeight="1" x14ac:dyDescent="0.25">
      <c r="A134" s="22" t="s">
        <v>134</v>
      </c>
      <c r="B134" s="23">
        <f t="shared" si="23"/>
        <v>5603</v>
      </c>
      <c r="C134" s="23">
        <f t="shared" si="23"/>
        <v>5603</v>
      </c>
      <c r="D134" s="23">
        <f t="shared" si="23"/>
        <v>0</v>
      </c>
      <c r="E134" s="23">
        <f>SUM(E135:E136)</f>
        <v>0</v>
      </c>
      <c r="F134" s="23">
        <f>SUM(F135:F136)</f>
        <v>0</v>
      </c>
      <c r="G134" s="23">
        <f t="shared" si="24"/>
        <v>0</v>
      </c>
      <c r="H134" s="23">
        <f>SUM(H135:H136)</f>
        <v>0</v>
      </c>
      <c r="I134" s="23">
        <f>SUM(I135:I136)</f>
        <v>0</v>
      </c>
      <c r="J134" s="23">
        <f t="shared" si="25"/>
        <v>0</v>
      </c>
      <c r="K134" s="23">
        <f>SUM(K135:K136)</f>
        <v>5603</v>
      </c>
      <c r="L134" s="23">
        <f>SUM(L135:L136)</f>
        <v>5603</v>
      </c>
      <c r="M134" s="23">
        <f t="shared" si="26"/>
        <v>0</v>
      </c>
      <c r="N134" s="23">
        <f>SUM(N135:N136)</f>
        <v>0</v>
      </c>
      <c r="O134" s="23">
        <f>SUM(O135:O136)</f>
        <v>0</v>
      </c>
      <c r="P134" s="23">
        <f t="shared" si="27"/>
        <v>0</v>
      </c>
      <c r="Q134" s="23">
        <f>SUM(Q135:Q136)</f>
        <v>0</v>
      </c>
      <c r="R134" s="23">
        <f>SUM(R135:R136)</f>
        <v>0</v>
      </c>
      <c r="S134" s="23">
        <f t="shared" si="28"/>
        <v>0</v>
      </c>
      <c r="T134" s="23">
        <f>SUM(T135:T136)</f>
        <v>0</v>
      </c>
      <c r="U134" s="23">
        <f>SUM(U135:U136)</f>
        <v>0</v>
      </c>
      <c r="V134" s="23">
        <f t="shared" si="29"/>
        <v>0</v>
      </c>
      <c r="W134" s="23">
        <f>SUM(W135:W136)</f>
        <v>0</v>
      </c>
      <c r="X134" s="23">
        <f>SUM(X135:X136)</f>
        <v>0</v>
      </c>
      <c r="Y134" s="23">
        <f t="shared" si="30"/>
        <v>0</v>
      </c>
      <c r="Z134" s="23">
        <f>SUM(Z135:Z136)</f>
        <v>0</v>
      </c>
      <c r="AA134" s="23">
        <f>SUM(AA135:AA136)</f>
        <v>0</v>
      </c>
      <c r="AB134" s="23">
        <f t="shared" si="31"/>
        <v>0</v>
      </c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</row>
    <row r="135" spans="1:252" ht="31.5" x14ac:dyDescent="0.25">
      <c r="A135" s="28" t="s">
        <v>135</v>
      </c>
      <c r="B135" s="29">
        <f t="shared" si="23"/>
        <v>3418</v>
      </c>
      <c r="C135" s="29">
        <f t="shared" si="23"/>
        <v>3418</v>
      </c>
      <c r="D135" s="29">
        <f t="shared" si="23"/>
        <v>0</v>
      </c>
      <c r="E135" s="29">
        <v>0</v>
      </c>
      <c r="F135" s="29">
        <v>0</v>
      </c>
      <c r="G135" s="29">
        <f t="shared" si="24"/>
        <v>0</v>
      </c>
      <c r="H135" s="29">
        <v>0</v>
      </c>
      <c r="I135" s="29">
        <v>0</v>
      </c>
      <c r="J135" s="29">
        <f t="shared" si="25"/>
        <v>0</v>
      </c>
      <c r="K135" s="29">
        <v>3418</v>
      </c>
      <c r="L135" s="29">
        <v>3418</v>
      </c>
      <c r="M135" s="29">
        <f t="shared" si="26"/>
        <v>0</v>
      </c>
      <c r="N135" s="29">
        <v>0</v>
      </c>
      <c r="O135" s="29">
        <v>0</v>
      </c>
      <c r="P135" s="29">
        <f t="shared" si="27"/>
        <v>0</v>
      </c>
      <c r="Q135" s="29">
        <v>0</v>
      </c>
      <c r="R135" s="29">
        <v>0</v>
      </c>
      <c r="S135" s="29">
        <f t="shared" si="28"/>
        <v>0</v>
      </c>
      <c r="T135" s="29">
        <v>0</v>
      </c>
      <c r="U135" s="29">
        <v>0</v>
      </c>
      <c r="V135" s="29">
        <f t="shared" si="29"/>
        <v>0</v>
      </c>
      <c r="W135" s="29">
        <v>0</v>
      </c>
      <c r="X135" s="29">
        <v>0</v>
      </c>
      <c r="Y135" s="29">
        <f t="shared" si="30"/>
        <v>0</v>
      </c>
      <c r="Z135" s="29">
        <v>0</v>
      </c>
      <c r="AA135" s="29">
        <v>0</v>
      </c>
      <c r="AB135" s="29">
        <f t="shared" si="31"/>
        <v>0</v>
      </c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</row>
    <row r="136" spans="1:252" ht="31.5" x14ac:dyDescent="0.25">
      <c r="A136" s="28" t="s">
        <v>136</v>
      </c>
      <c r="B136" s="29">
        <f t="shared" si="23"/>
        <v>2185</v>
      </c>
      <c r="C136" s="29">
        <f t="shared" si="23"/>
        <v>2185</v>
      </c>
      <c r="D136" s="29">
        <f t="shared" si="23"/>
        <v>0</v>
      </c>
      <c r="E136" s="29">
        <v>0</v>
      </c>
      <c r="F136" s="29">
        <v>0</v>
      </c>
      <c r="G136" s="29">
        <f t="shared" si="24"/>
        <v>0</v>
      </c>
      <c r="H136" s="29">
        <v>0</v>
      </c>
      <c r="I136" s="29">
        <v>0</v>
      </c>
      <c r="J136" s="29">
        <f t="shared" si="25"/>
        <v>0</v>
      </c>
      <c r="K136" s="29">
        <v>2185</v>
      </c>
      <c r="L136" s="29">
        <v>2185</v>
      </c>
      <c r="M136" s="29">
        <f t="shared" si="26"/>
        <v>0</v>
      </c>
      <c r="N136" s="29">
        <v>0</v>
      </c>
      <c r="O136" s="29">
        <v>0</v>
      </c>
      <c r="P136" s="29">
        <f t="shared" si="27"/>
        <v>0</v>
      </c>
      <c r="Q136" s="29">
        <v>0</v>
      </c>
      <c r="R136" s="29">
        <v>0</v>
      </c>
      <c r="S136" s="29">
        <f t="shared" si="28"/>
        <v>0</v>
      </c>
      <c r="T136" s="29">
        <v>0</v>
      </c>
      <c r="U136" s="29">
        <v>0</v>
      </c>
      <c r="V136" s="29">
        <f t="shared" si="29"/>
        <v>0</v>
      </c>
      <c r="W136" s="29">
        <v>0</v>
      </c>
      <c r="X136" s="29">
        <v>0</v>
      </c>
      <c r="Y136" s="29">
        <f t="shared" si="30"/>
        <v>0</v>
      </c>
      <c r="Z136" s="29">
        <v>0</v>
      </c>
      <c r="AA136" s="29">
        <v>0</v>
      </c>
      <c r="AB136" s="29">
        <f t="shared" si="31"/>
        <v>0</v>
      </c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</row>
    <row r="137" spans="1:252" x14ac:dyDescent="0.25">
      <c r="A137" s="27" t="s">
        <v>34</v>
      </c>
      <c r="B137" s="24">
        <f t="shared" si="23"/>
        <v>148827</v>
      </c>
      <c r="C137" s="24">
        <f t="shared" si="23"/>
        <v>6257</v>
      </c>
      <c r="D137" s="24">
        <f t="shared" si="23"/>
        <v>-142570</v>
      </c>
      <c r="E137" s="24">
        <f>SUM(E138,E143)</f>
        <v>0</v>
      </c>
      <c r="F137" s="24">
        <f>SUM(F138,F143)</f>
        <v>0</v>
      </c>
      <c r="G137" s="24">
        <f t="shared" si="24"/>
        <v>0</v>
      </c>
      <c r="H137" s="24">
        <f t="shared" ref="H137:I137" si="39">SUM(H138,H143)</f>
        <v>0</v>
      </c>
      <c r="I137" s="24">
        <f t="shared" si="39"/>
        <v>0</v>
      </c>
      <c r="J137" s="24">
        <f t="shared" si="25"/>
        <v>0</v>
      </c>
      <c r="K137" s="24">
        <f t="shared" ref="K137:L137" si="40">SUM(K138,K143)</f>
        <v>24257</v>
      </c>
      <c r="L137" s="24">
        <f t="shared" si="40"/>
        <v>6257</v>
      </c>
      <c r="M137" s="24">
        <f t="shared" si="26"/>
        <v>-18000</v>
      </c>
      <c r="N137" s="24">
        <f t="shared" ref="N137:O137" si="41">SUM(N138,N143)</f>
        <v>0</v>
      </c>
      <c r="O137" s="24">
        <f t="shared" si="41"/>
        <v>0</v>
      </c>
      <c r="P137" s="24">
        <f t="shared" si="27"/>
        <v>0</v>
      </c>
      <c r="Q137" s="24">
        <f t="shared" ref="Q137:R137" si="42">SUM(Q138,Q143)</f>
        <v>20000</v>
      </c>
      <c r="R137" s="24">
        <f t="shared" si="42"/>
        <v>0</v>
      </c>
      <c r="S137" s="24">
        <f t="shared" si="28"/>
        <v>-20000</v>
      </c>
      <c r="T137" s="24">
        <f t="shared" ref="T137:U137" si="43">SUM(T138,T143)</f>
        <v>0</v>
      </c>
      <c r="U137" s="24">
        <f t="shared" si="43"/>
        <v>0</v>
      </c>
      <c r="V137" s="24">
        <f t="shared" si="29"/>
        <v>0</v>
      </c>
      <c r="W137" s="24">
        <f t="shared" ref="W137:X137" si="44">SUM(W138,W143)</f>
        <v>0</v>
      </c>
      <c r="X137" s="24">
        <f t="shared" si="44"/>
        <v>0</v>
      </c>
      <c r="Y137" s="24">
        <f t="shared" si="30"/>
        <v>0</v>
      </c>
      <c r="Z137" s="24">
        <f t="shared" ref="Z137:AA137" si="45">SUM(Z138,Z143)</f>
        <v>104570</v>
      </c>
      <c r="AA137" s="24">
        <f t="shared" si="45"/>
        <v>0</v>
      </c>
      <c r="AB137" s="24">
        <f t="shared" si="31"/>
        <v>-104570</v>
      </c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</row>
    <row r="138" spans="1:252" ht="31.5" x14ac:dyDescent="0.25">
      <c r="A138" s="22" t="s">
        <v>123</v>
      </c>
      <c r="B138" s="24">
        <f t="shared" si="23"/>
        <v>44257</v>
      </c>
      <c r="C138" s="24">
        <f t="shared" si="23"/>
        <v>6257</v>
      </c>
      <c r="D138" s="24">
        <f t="shared" si="23"/>
        <v>-38000</v>
      </c>
      <c r="E138" s="24">
        <f>SUM(E139:E142)</f>
        <v>0</v>
      </c>
      <c r="F138" s="24">
        <f>SUM(F139:F142)</f>
        <v>0</v>
      </c>
      <c r="G138" s="24">
        <f t="shared" si="24"/>
        <v>0</v>
      </c>
      <c r="H138" s="24">
        <f>SUM(H139:H142)</f>
        <v>0</v>
      </c>
      <c r="I138" s="24">
        <f>SUM(I139:I142)</f>
        <v>0</v>
      </c>
      <c r="J138" s="24">
        <f t="shared" si="25"/>
        <v>0</v>
      </c>
      <c r="K138" s="24">
        <f>SUM(K139:K142)</f>
        <v>24257</v>
      </c>
      <c r="L138" s="24">
        <f>SUM(L139:L142)</f>
        <v>6257</v>
      </c>
      <c r="M138" s="24">
        <f t="shared" si="26"/>
        <v>-18000</v>
      </c>
      <c r="N138" s="24">
        <f>SUM(N139:N142)</f>
        <v>0</v>
      </c>
      <c r="O138" s="24">
        <f>SUM(O139:O142)</f>
        <v>0</v>
      </c>
      <c r="P138" s="24">
        <f t="shared" si="27"/>
        <v>0</v>
      </c>
      <c r="Q138" s="24">
        <f>SUM(Q139:Q142)</f>
        <v>20000</v>
      </c>
      <c r="R138" s="24">
        <f>SUM(R139:R142)</f>
        <v>0</v>
      </c>
      <c r="S138" s="24">
        <f t="shared" si="28"/>
        <v>-20000</v>
      </c>
      <c r="T138" s="24">
        <f>SUM(T139:T142)</f>
        <v>0</v>
      </c>
      <c r="U138" s="24">
        <f>SUM(U139:U142)</f>
        <v>0</v>
      </c>
      <c r="V138" s="24">
        <f t="shared" si="29"/>
        <v>0</v>
      </c>
      <c r="W138" s="24">
        <f>SUM(W139:W142)</f>
        <v>0</v>
      </c>
      <c r="X138" s="24">
        <f>SUM(X139:X142)</f>
        <v>0</v>
      </c>
      <c r="Y138" s="24">
        <f t="shared" si="30"/>
        <v>0</v>
      </c>
      <c r="Z138" s="24">
        <f>SUM(Z139:Z142)</f>
        <v>0</v>
      </c>
      <c r="AA138" s="24">
        <f>SUM(AA139:AA142)</f>
        <v>0</v>
      </c>
      <c r="AB138" s="24">
        <f t="shared" si="31"/>
        <v>0</v>
      </c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</row>
    <row r="139" spans="1:252" x14ac:dyDescent="0.25">
      <c r="A139" s="31" t="s">
        <v>137</v>
      </c>
      <c r="B139" s="29">
        <f t="shared" si="23"/>
        <v>20000</v>
      </c>
      <c r="C139" s="29">
        <f t="shared" si="23"/>
        <v>0</v>
      </c>
      <c r="D139" s="29">
        <f t="shared" si="23"/>
        <v>-20000</v>
      </c>
      <c r="E139" s="29">
        <v>0</v>
      </c>
      <c r="F139" s="29">
        <v>0</v>
      </c>
      <c r="G139" s="29">
        <f t="shared" si="24"/>
        <v>0</v>
      </c>
      <c r="H139" s="29">
        <v>0</v>
      </c>
      <c r="I139" s="29">
        <v>0</v>
      </c>
      <c r="J139" s="29">
        <f t="shared" si="25"/>
        <v>0</v>
      </c>
      <c r="K139" s="29">
        <v>0</v>
      </c>
      <c r="L139" s="29">
        <v>0</v>
      </c>
      <c r="M139" s="29">
        <f t="shared" si="26"/>
        <v>0</v>
      </c>
      <c r="N139" s="29">
        <v>0</v>
      </c>
      <c r="O139" s="29">
        <v>0</v>
      </c>
      <c r="P139" s="29">
        <f t="shared" si="27"/>
        <v>0</v>
      </c>
      <c r="Q139" s="29">
        <v>20000</v>
      </c>
      <c r="R139" s="29">
        <v>0</v>
      </c>
      <c r="S139" s="29">
        <f t="shared" si="28"/>
        <v>-20000</v>
      </c>
      <c r="T139" s="29">
        <v>0</v>
      </c>
      <c r="U139" s="29">
        <v>0</v>
      </c>
      <c r="V139" s="29">
        <f t="shared" si="29"/>
        <v>0</v>
      </c>
      <c r="W139" s="29">
        <v>0</v>
      </c>
      <c r="X139" s="29">
        <v>0</v>
      </c>
      <c r="Y139" s="29">
        <f t="shared" si="30"/>
        <v>0</v>
      </c>
      <c r="Z139" s="29">
        <v>0</v>
      </c>
      <c r="AA139" s="29">
        <v>0</v>
      </c>
      <c r="AB139" s="29">
        <f t="shared" si="31"/>
        <v>0</v>
      </c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</row>
    <row r="140" spans="1:252" ht="31.5" x14ac:dyDescent="0.25">
      <c r="A140" s="31" t="s">
        <v>138</v>
      </c>
      <c r="B140" s="29">
        <f t="shared" si="23"/>
        <v>18000</v>
      </c>
      <c r="C140" s="29">
        <f t="shared" si="23"/>
        <v>0</v>
      </c>
      <c r="D140" s="29">
        <f t="shared" si="23"/>
        <v>-18000</v>
      </c>
      <c r="E140" s="29">
        <v>0</v>
      </c>
      <c r="F140" s="29">
        <v>0</v>
      </c>
      <c r="G140" s="29">
        <f t="shared" si="24"/>
        <v>0</v>
      </c>
      <c r="H140" s="29">
        <v>0</v>
      </c>
      <c r="I140" s="29">
        <v>0</v>
      </c>
      <c r="J140" s="29">
        <f t="shared" si="25"/>
        <v>0</v>
      </c>
      <c r="K140" s="29">
        <v>18000</v>
      </c>
      <c r="L140" s="29">
        <v>0</v>
      </c>
      <c r="M140" s="29">
        <f t="shared" si="26"/>
        <v>-18000</v>
      </c>
      <c r="N140" s="29">
        <v>0</v>
      </c>
      <c r="O140" s="29">
        <v>0</v>
      </c>
      <c r="P140" s="29">
        <f t="shared" si="27"/>
        <v>0</v>
      </c>
      <c r="Q140" s="29">
        <v>0</v>
      </c>
      <c r="R140" s="29">
        <v>0</v>
      </c>
      <c r="S140" s="29">
        <f t="shared" si="28"/>
        <v>0</v>
      </c>
      <c r="T140" s="29">
        <v>0</v>
      </c>
      <c r="U140" s="29">
        <v>0</v>
      </c>
      <c r="V140" s="29">
        <f t="shared" si="29"/>
        <v>0</v>
      </c>
      <c r="W140" s="29">
        <v>0</v>
      </c>
      <c r="X140" s="29">
        <v>0</v>
      </c>
      <c r="Y140" s="29">
        <f t="shared" si="30"/>
        <v>0</v>
      </c>
      <c r="Z140" s="29">
        <v>0</v>
      </c>
      <c r="AA140" s="29">
        <v>0</v>
      </c>
      <c r="AB140" s="29">
        <f t="shared" si="31"/>
        <v>0</v>
      </c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</row>
    <row r="141" spans="1:252" ht="31.5" x14ac:dyDescent="0.25">
      <c r="A141" s="30" t="s">
        <v>139</v>
      </c>
      <c r="B141" s="29">
        <f t="shared" si="23"/>
        <v>2778</v>
      </c>
      <c r="C141" s="29">
        <f t="shared" si="23"/>
        <v>2778</v>
      </c>
      <c r="D141" s="29">
        <f t="shared" si="23"/>
        <v>0</v>
      </c>
      <c r="E141" s="29">
        <v>0</v>
      </c>
      <c r="F141" s="29">
        <v>0</v>
      </c>
      <c r="G141" s="29">
        <f t="shared" si="24"/>
        <v>0</v>
      </c>
      <c r="H141" s="29">
        <v>0</v>
      </c>
      <c r="I141" s="29">
        <v>0</v>
      </c>
      <c r="J141" s="29">
        <f t="shared" si="25"/>
        <v>0</v>
      </c>
      <c r="K141" s="29">
        <v>2778</v>
      </c>
      <c r="L141" s="29">
        <v>2778</v>
      </c>
      <c r="M141" s="29">
        <f t="shared" si="26"/>
        <v>0</v>
      </c>
      <c r="N141" s="29">
        <v>0</v>
      </c>
      <c r="O141" s="29">
        <v>0</v>
      </c>
      <c r="P141" s="29">
        <f t="shared" si="27"/>
        <v>0</v>
      </c>
      <c r="Q141" s="29">
        <v>0</v>
      </c>
      <c r="R141" s="29">
        <v>0</v>
      </c>
      <c r="S141" s="29">
        <f t="shared" si="28"/>
        <v>0</v>
      </c>
      <c r="T141" s="29">
        <v>0</v>
      </c>
      <c r="U141" s="29">
        <v>0</v>
      </c>
      <c r="V141" s="29">
        <f t="shared" si="29"/>
        <v>0</v>
      </c>
      <c r="W141" s="29">
        <v>0</v>
      </c>
      <c r="X141" s="29">
        <v>0</v>
      </c>
      <c r="Y141" s="29">
        <f t="shared" si="30"/>
        <v>0</v>
      </c>
      <c r="Z141" s="29">
        <v>0</v>
      </c>
      <c r="AA141" s="29">
        <v>0</v>
      </c>
      <c r="AB141" s="29">
        <f t="shared" si="31"/>
        <v>0</v>
      </c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</row>
    <row r="142" spans="1:252" ht="47.25" x14ac:dyDescent="0.25">
      <c r="A142" s="30" t="s">
        <v>140</v>
      </c>
      <c r="B142" s="29">
        <f t="shared" si="23"/>
        <v>3479</v>
      </c>
      <c r="C142" s="29">
        <f t="shared" si="23"/>
        <v>3479</v>
      </c>
      <c r="D142" s="29">
        <f t="shared" si="23"/>
        <v>0</v>
      </c>
      <c r="E142" s="29">
        <v>0</v>
      </c>
      <c r="F142" s="29">
        <v>0</v>
      </c>
      <c r="G142" s="29">
        <f t="shared" si="24"/>
        <v>0</v>
      </c>
      <c r="H142" s="29">
        <v>0</v>
      </c>
      <c r="I142" s="29">
        <v>0</v>
      </c>
      <c r="J142" s="29">
        <f t="shared" si="25"/>
        <v>0</v>
      </c>
      <c r="K142" s="29">
        <v>3479</v>
      </c>
      <c r="L142" s="29">
        <v>3479</v>
      </c>
      <c r="M142" s="29">
        <f t="shared" si="26"/>
        <v>0</v>
      </c>
      <c r="N142" s="29">
        <v>0</v>
      </c>
      <c r="O142" s="29">
        <v>0</v>
      </c>
      <c r="P142" s="29">
        <f t="shared" si="27"/>
        <v>0</v>
      </c>
      <c r="Q142" s="29">
        <v>0</v>
      </c>
      <c r="R142" s="29">
        <v>0</v>
      </c>
      <c r="S142" s="29">
        <f t="shared" si="28"/>
        <v>0</v>
      </c>
      <c r="T142" s="29">
        <v>0</v>
      </c>
      <c r="U142" s="29">
        <v>0</v>
      </c>
      <c r="V142" s="29">
        <f t="shared" si="29"/>
        <v>0</v>
      </c>
      <c r="W142" s="29">
        <v>0</v>
      </c>
      <c r="X142" s="29">
        <v>0</v>
      </c>
      <c r="Y142" s="29">
        <f t="shared" si="30"/>
        <v>0</v>
      </c>
      <c r="Z142" s="29">
        <v>0</v>
      </c>
      <c r="AA142" s="29">
        <v>0</v>
      </c>
      <c r="AB142" s="29">
        <f t="shared" si="31"/>
        <v>0</v>
      </c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</row>
    <row r="143" spans="1:252" x14ac:dyDescent="0.25">
      <c r="A143" s="22" t="s">
        <v>133</v>
      </c>
      <c r="B143" s="23">
        <f t="shared" si="23"/>
        <v>104570</v>
      </c>
      <c r="C143" s="23">
        <f t="shared" si="23"/>
        <v>0</v>
      </c>
      <c r="D143" s="23">
        <f t="shared" si="23"/>
        <v>-104570</v>
      </c>
      <c r="E143" s="23">
        <f>SUM(E144:E144)</f>
        <v>0</v>
      </c>
      <c r="F143" s="23">
        <f>SUM(F144:F144)</f>
        <v>0</v>
      </c>
      <c r="G143" s="23">
        <f t="shared" si="24"/>
        <v>0</v>
      </c>
      <c r="H143" s="23">
        <f>SUM(H144:H144)</f>
        <v>0</v>
      </c>
      <c r="I143" s="23">
        <f>SUM(I144:I144)</f>
        <v>0</v>
      </c>
      <c r="J143" s="23">
        <f t="shared" si="25"/>
        <v>0</v>
      </c>
      <c r="K143" s="23">
        <f>SUM(K144:K144)</f>
        <v>0</v>
      </c>
      <c r="L143" s="23">
        <f>SUM(L144:L144)</f>
        <v>0</v>
      </c>
      <c r="M143" s="23">
        <f t="shared" si="26"/>
        <v>0</v>
      </c>
      <c r="N143" s="23">
        <f>SUM(N144:N144)</f>
        <v>0</v>
      </c>
      <c r="O143" s="23">
        <f>SUM(O144:O144)</f>
        <v>0</v>
      </c>
      <c r="P143" s="23">
        <f t="shared" si="27"/>
        <v>0</v>
      </c>
      <c r="Q143" s="23">
        <f>SUM(Q144:Q144)</f>
        <v>0</v>
      </c>
      <c r="R143" s="23">
        <f>SUM(R144:R144)</f>
        <v>0</v>
      </c>
      <c r="S143" s="23">
        <f t="shared" si="28"/>
        <v>0</v>
      </c>
      <c r="T143" s="23">
        <f>SUM(T144:T144)</f>
        <v>0</v>
      </c>
      <c r="U143" s="23">
        <f>SUM(U144:U144)</f>
        <v>0</v>
      </c>
      <c r="V143" s="23">
        <f t="shared" si="29"/>
        <v>0</v>
      </c>
      <c r="W143" s="23">
        <f>SUM(W144:W144)</f>
        <v>0</v>
      </c>
      <c r="X143" s="23">
        <f>SUM(X144:X144)</f>
        <v>0</v>
      </c>
      <c r="Y143" s="23">
        <f t="shared" si="30"/>
        <v>0</v>
      </c>
      <c r="Z143" s="23">
        <f>SUM(Z144:Z144)</f>
        <v>104570</v>
      </c>
      <c r="AA143" s="23">
        <f>SUM(AA144:AA144)</f>
        <v>0</v>
      </c>
      <c r="AB143" s="23">
        <f t="shared" si="31"/>
        <v>-104570</v>
      </c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</row>
    <row r="144" spans="1:252" ht="31.5" x14ac:dyDescent="0.25">
      <c r="A144" s="28" t="s">
        <v>141</v>
      </c>
      <c r="B144" s="29">
        <f t="shared" ref="B144:D225" si="46">E144+H144+K144+N144+Q144+T144+W144+Z144</f>
        <v>104570</v>
      </c>
      <c r="C144" s="29">
        <f t="shared" si="46"/>
        <v>0</v>
      </c>
      <c r="D144" s="29">
        <f t="shared" si="46"/>
        <v>-104570</v>
      </c>
      <c r="E144" s="29">
        <v>0</v>
      </c>
      <c r="F144" s="29">
        <v>0</v>
      </c>
      <c r="G144" s="29">
        <f t="shared" ref="G144:G256" si="47">F144-E144</f>
        <v>0</v>
      </c>
      <c r="H144" s="29">
        <v>0</v>
      </c>
      <c r="I144" s="29">
        <v>0</v>
      </c>
      <c r="J144" s="29">
        <f t="shared" ref="J144:J256" si="48">I144-H144</f>
        <v>0</v>
      </c>
      <c r="K144" s="29">
        <v>0</v>
      </c>
      <c r="L144" s="29">
        <v>0</v>
      </c>
      <c r="M144" s="29">
        <f t="shared" ref="M144:M256" si="49">L144-K144</f>
        <v>0</v>
      </c>
      <c r="N144" s="29">
        <v>0</v>
      </c>
      <c r="O144" s="29">
        <v>0</v>
      </c>
      <c r="P144" s="29">
        <f t="shared" ref="P144:P256" si="50">O144-N144</f>
        <v>0</v>
      </c>
      <c r="Q144" s="29">
        <v>0</v>
      </c>
      <c r="R144" s="29">
        <v>0</v>
      </c>
      <c r="S144" s="29">
        <f t="shared" ref="S144:S256" si="51">R144-Q144</f>
        <v>0</v>
      </c>
      <c r="T144" s="29">
        <v>0</v>
      </c>
      <c r="U144" s="29">
        <v>0</v>
      </c>
      <c r="V144" s="29">
        <f t="shared" ref="V144:V256" si="52">U144-T144</f>
        <v>0</v>
      </c>
      <c r="W144" s="29">
        <v>0</v>
      </c>
      <c r="X144" s="29">
        <v>0</v>
      </c>
      <c r="Y144" s="29">
        <f t="shared" ref="Y144:Y256" si="53">X144-W144</f>
        <v>0</v>
      </c>
      <c r="Z144" s="29">
        <f>45990+29290+29290</f>
        <v>104570</v>
      </c>
      <c r="AA144" s="29">
        <v>0</v>
      </c>
      <c r="AB144" s="29">
        <f t="shared" ref="AB144:AB256" si="54">AA144-Z144</f>
        <v>-104570</v>
      </c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</row>
    <row r="145" spans="1:252" x14ac:dyDescent="0.25">
      <c r="A145" s="22" t="s">
        <v>48</v>
      </c>
      <c r="B145" s="23">
        <f t="shared" si="46"/>
        <v>7101578</v>
      </c>
      <c r="C145" s="23">
        <f t="shared" si="46"/>
        <v>769684</v>
      </c>
      <c r="D145" s="23">
        <f t="shared" si="46"/>
        <v>-6331894</v>
      </c>
      <c r="E145" s="23">
        <f>SUM(E146,E189,E216,E187)</f>
        <v>0</v>
      </c>
      <c r="F145" s="23">
        <f>SUM(F146,F189,F216,F187)</f>
        <v>0</v>
      </c>
      <c r="G145" s="23">
        <f t="shared" si="47"/>
        <v>0</v>
      </c>
      <c r="H145" s="23">
        <f t="shared" ref="H145:I145" si="55">SUM(H146,H189,H216,H187)</f>
        <v>0</v>
      </c>
      <c r="I145" s="23">
        <f t="shared" si="55"/>
        <v>0</v>
      </c>
      <c r="J145" s="23">
        <f t="shared" si="48"/>
        <v>0</v>
      </c>
      <c r="K145" s="23">
        <f t="shared" ref="K145:L145" si="56">SUM(K146,K189,K216,K187)</f>
        <v>139457</v>
      </c>
      <c r="L145" s="23">
        <f t="shared" si="56"/>
        <v>308871</v>
      </c>
      <c r="M145" s="23">
        <f t="shared" si="49"/>
        <v>169414</v>
      </c>
      <c r="N145" s="23">
        <f t="shared" ref="N145:O145" si="57">SUM(N146,N189,N216,N187)</f>
        <v>6069</v>
      </c>
      <c r="O145" s="23">
        <f t="shared" si="57"/>
        <v>93564</v>
      </c>
      <c r="P145" s="23">
        <f t="shared" si="50"/>
        <v>87495</v>
      </c>
      <c r="Q145" s="23">
        <f t="shared" ref="Q145:R145" si="58">SUM(Q146,Q189,Q216,Q187)</f>
        <v>180202</v>
      </c>
      <c r="R145" s="23">
        <f t="shared" si="58"/>
        <v>171153</v>
      </c>
      <c r="S145" s="23">
        <f t="shared" si="51"/>
        <v>-9049</v>
      </c>
      <c r="T145" s="23">
        <f t="shared" ref="T145:U145" si="59">SUM(T146,T189,T216,T187)</f>
        <v>140766</v>
      </c>
      <c r="U145" s="23">
        <f t="shared" si="59"/>
        <v>158226</v>
      </c>
      <c r="V145" s="23">
        <f t="shared" si="52"/>
        <v>17460</v>
      </c>
      <c r="W145" s="23">
        <f t="shared" ref="W145:X145" si="60">SUM(W146,W189,W216,W187)</f>
        <v>37870</v>
      </c>
      <c r="X145" s="23">
        <f t="shared" si="60"/>
        <v>37870</v>
      </c>
      <c r="Y145" s="23">
        <f t="shared" si="53"/>
        <v>0</v>
      </c>
      <c r="Z145" s="23">
        <f t="shared" ref="Z145:AA145" si="61">SUM(Z146,Z189,Z216,Z187)</f>
        <v>6597214</v>
      </c>
      <c r="AA145" s="23">
        <f t="shared" si="61"/>
        <v>0</v>
      </c>
      <c r="AB145" s="23">
        <f t="shared" si="54"/>
        <v>-6597214</v>
      </c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</row>
    <row r="146" spans="1:252" x14ac:dyDescent="0.25">
      <c r="A146" s="22" t="s">
        <v>115</v>
      </c>
      <c r="B146" s="23">
        <f t="shared" si="46"/>
        <v>77415</v>
      </c>
      <c r="C146" s="23">
        <f t="shared" si="46"/>
        <v>246145</v>
      </c>
      <c r="D146" s="23">
        <f t="shared" si="46"/>
        <v>168730</v>
      </c>
      <c r="E146" s="23">
        <f>SUM(E147:E186)</f>
        <v>0</v>
      </c>
      <c r="F146" s="23">
        <f>SUM(F147:F186)</f>
        <v>0</v>
      </c>
      <c r="G146" s="23">
        <f t="shared" si="47"/>
        <v>0</v>
      </c>
      <c r="H146" s="23">
        <f>SUM(H147:H186)</f>
        <v>0</v>
      </c>
      <c r="I146" s="23">
        <f>SUM(I147:I186)</f>
        <v>0</v>
      </c>
      <c r="J146" s="23">
        <f t="shared" si="48"/>
        <v>0</v>
      </c>
      <c r="K146" s="23">
        <f>SUM(K147:K186)</f>
        <v>50985</v>
      </c>
      <c r="L146" s="23">
        <f>SUM(L147:L186)</f>
        <v>132220</v>
      </c>
      <c r="M146" s="23">
        <f t="shared" si="49"/>
        <v>81235</v>
      </c>
      <c r="N146" s="23">
        <f>SUM(N147:N186)</f>
        <v>6069</v>
      </c>
      <c r="O146" s="23">
        <f>SUM(O147:O186)</f>
        <v>93564</v>
      </c>
      <c r="P146" s="23">
        <f t="shared" si="50"/>
        <v>87495</v>
      </c>
      <c r="Q146" s="23">
        <f>SUM(Q147:Q186)</f>
        <v>20361</v>
      </c>
      <c r="R146" s="23">
        <f>SUM(R147:R186)</f>
        <v>20361</v>
      </c>
      <c r="S146" s="23">
        <f t="shared" si="51"/>
        <v>0</v>
      </c>
      <c r="T146" s="23">
        <f>SUM(T147:T186)</f>
        <v>0</v>
      </c>
      <c r="U146" s="23">
        <f>SUM(U147:U186)</f>
        <v>0</v>
      </c>
      <c r="V146" s="23">
        <f t="shared" si="52"/>
        <v>0</v>
      </c>
      <c r="W146" s="23">
        <f>SUM(W147:W186)</f>
        <v>0</v>
      </c>
      <c r="X146" s="23">
        <f>SUM(X147:X186)</f>
        <v>0</v>
      </c>
      <c r="Y146" s="23">
        <f t="shared" si="53"/>
        <v>0</v>
      </c>
      <c r="Z146" s="23">
        <f>SUM(Z147:Z186)</f>
        <v>0</v>
      </c>
      <c r="AA146" s="23">
        <f>SUM(AA147:AA186)</f>
        <v>0</v>
      </c>
      <c r="AB146" s="23">
        <f t="shared" si="54"/>
        <v>0</v>
      </c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</row>
    <row r="147" spans="1:252" ht="31.5" x14ac:dyDescent="0.25">
      <c r="A147" s="28" t="s">
        <v>142</v>
      </c>
      <c r="B147" s="29">
        <f t="shared" si="46"/>
        <v>14965</v>
      </c>
      <c r="C147" s="29">
        <f t="shared" si="46"/>
        <v>14965</v>
      </c>
      <c r="D147" s="29">
        <f t="shared" si="46"/>
        <v>0</v>
      </c>
      <c r="E147" s="29">
        <v>0</v>
      </c>
      <c r="F147" s="29">
        <v>0</v>
      </c>
      <c r="G147" s="29">
        <f t="shared" si="47"/>
        <v>0</v>
      </c>
      <c r="H147" s="29">
        <v>0</v>
      </c>
      <c r="I147" s="29">
        <v>0</v>
      </c>
      <c r="J147" s="29">
        <f t="shared" si="48"/>
        <v>0</v>
      </c>
      <c r="K147" s="29">
        <f>4913+5539</f>
        <v>10452</v>
      </c>
      <c r="L147" s="29">
        <f>4913+5539</f>
        <v>10452</v>
      </c>
      <c r="M147" s="29">
        <f t="shared" si="49"/>
        <v>0</v>
      </c>
      <c r="N147" s="29"/>
      <c r="O147" s="29"/>
      <c r="P147" s="29">
        <f t="shared" si="50"/>
        <v>0</v>
      </c>
      <c r="Q147" s="29">
        <f>4513</f>
        <v>4513</v>
      </c>
      <c r="R147" s="29">
        <f>4513</f>
        <v>4513</v>
      </c>
      <c r="S147" s="29">
        <f t="shared" si="51"/>
        <v>0</v>
      </c>
      <c r="T147" s="29">
        <v>0</v>
      </c>
      <c r="U147" s="29">
        <v>0</v>
      </c>
      <c r="V147" s="29">
        <f t="shared" si="52"/>
        <v>0</v>
      </c>
      <c r="W147" s="29">
        <v>0</v>
      </c>
      <c r="X147" s="29">
        <v>0</v>
      </c>
      <c r="Y147" s="29">
        <f t="shared" si="53"/>
        <v>0</v>
      </c>
      <c r="Z147" s="29">
        <v>0</v>
      </c>
      <c r="AA147" s="29">
        <v>0</v>
      </c>
      <c r="AB147" s="29">
        <f t="shared" si="54"/>
        <v>0</v>
      </c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</row>
    <row r="148" spans="1:252" ht="47.25" x14ac:dyDescent="0.25">
      <c r="A148" s="32" t="s">
        <v>143</v>
      </c>
      <c r="B148" s="29">
        <f t="shared" si="46"/>
        <v>1485</v>
      </c>
      <c r="C148" s="29">
        <f t="shared" si="46"/>
        <v>1485</v>
      </c>
      <c r="D148" s="29">
        <f t="shared" si="46"/>
        <v>0</v>
      </c>
      <c r="E148" s="29">
        <v>0</v>
      </c>
      <c r="F148" s="29">
        <v>0</v>
      </c>
      <c r="G148" s="29">
        <f t="shared" si="47"/>
        <v>0</v>
      </c>
      <c r="H148" s="29">
        <v>0</v>
      </c>
      <c r="I148" s="29">
        <v>0</v>
      </c>
      <c r="J148" s="29">
        <f t="shared" si="48"/>
        <v>0</v>
      </c>
      <c r="K148" s="29">
        <v>1485</v>
      </c>
      <c r="L148" s="29">
        <v>1485</v>
      </c>
      <c r="M148" s="29">
        <f t="shared" si="49"/>
        <v>0</v>
      </c>
      <c r="N148" s="29">
        <v>0</v>
      </c>
      <c r="O148" s="29">
        <v>0</v>
      </c>
      <c r="P148" s="29">
        <f t="shared" si="50"/>
        <v>0</v>
      </c>
      <c r="Q148" s="29">
        <v>0</v>
      </c>
      <c r="R148" s="29">
        <v>0</v>
      </c>
      <c r="S148" s="29">
        <f t="shared" si="51"/>
        <v>0</v>
      </c>
      <c r="T148" s="29">
        <v>0</v>
      </c>
      <c r="U148" s="29">
        <v>0</v>
      </c>
      <c r="V148" s="29">
        <f t="shared" si="52"/>
        <v>0</v>
      </c>
      <c r="W148" s="29">
        <v>0</v>
      </c>
      <c r="X148" s="29">
        <v>0</v>
      </c>
      <c r="Y148" s="29">
        <f t="shared" si="53"/>
        <v>0</v>
      </c>
      <c r="Z148" s="29">
        <v>0</v>
      </c>
      <c r="AA148" s="29">
        <v>0</v>
      </c>
      <c r="AB148" s="29">
        <f t="shared" si="54"/>
        <v>0</v>
      </c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</row>
    <row r="149" spans="1:252" ht="47.25" x14ac:dyDescent="0.25">
      <c r="A149" s="32" t="s">
        <v>144</v>
      </c>
      <c r="B149" s="29">
        <f t="shared" si="46"/>
        <v>2260</v>
      </c>
      <c r="C149" s="29">
        <f t="shared" si="46"/>
        <v>2260</v>
      </c>
      <c r="D149" s="29">
        <f t="shared" si="46"/>
        <v>0</v>
      </c>
      <c r="E149" s="29">
        <v>0</v>
      </c>
      <c r="F149" s="29">
        <v>0</v>
      </c>
      <c r="G149" s="29">
        <f t="shared" si="47"/>
        <v>0</v>
      </c>
      <c r="H149" s="29">
        <v>0</v>
      </c>
      <c r="I149" s="29">
        <v>0</v>
      </c>
      <c r="J149" s="29">
        <f t="shared" si="48"/>
        <v>0</v>
      </c>
      <c r="K149" s="29">
        <v>2260</v>
      </c>
      <c r="L149" s="29">
        <v>2260</v>
      </c>
      <c r="M149" s="29">
        <f t="shared" si="49"/>
        <v>0</v>
      </c>
      <c r="N149" s="29">
        <v>0</v>
      </c>
      <c r="O149" s="29">
        <v>0</v>
      </c>
      <c r="P149" s="29">
        <f t="shared" si="50"/>
        <v>0</v>
      </c>
      <c r="Q149" s="29">
        <v>0</v>
      </c>
      <c r="R149" s="29">
        <v>0</v>
      </c>
      <c r="S149" s="29">
        <f t="shared" si="51"/>
        <v>0</v>
      </c>
      <c r="T149" s="29">
        <v>0</v>
      </c>
      <c r="U149" s="29">
        <v>0</v>
      </c>
      <c r="V149" s="29">
        <f t="shared" si="52"/>
        <v>0</v>
      </c>
      <c r="W149" s="29">
        <v>0</v>
      </c>
      <c r="X149" s="29">
        <v>0</v>
      </c>
      <c r="Y149" s="29">
        <f t="shared" si="53"/>
        <v>0</v>
      </c>
      <c r="Z149" s="29">
        <v>0</v>
      </c>
      <c r="AA149" s="29">
        <v>0</v>
      </c>
      <c r="AB149" s="29">
        <f t="shared" si="54"/>
        <v>0</v>
      </c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</row>
    <row r="150" spans="1:252" ht="31.5" x14ac:dyDescent="0.25">
      <c r="A150" s="32" t="s">
        <v>145</v>
      </c>
      <c r="B150" s="29">
        <f t="shared" si="46"/>
        <v>2843</v>
      </c>
      <c r="C150" s="29">
        <f t="shared" si="46"/>
        <v>2843</v>
      </c>
      <c r="D150" s="29">
        <f t="shared" si="46"/>
        <v>0</v>
      </c>
      <c r="E150" s="29">
        <v>0</v>
      </c>
      <c r="F150" s="29">
        <v>0</v>
      </c>
      <c r="G150" s="29">
        <f t="shared" si="47"/>
        <v>0</v>
      </c>
      <c r="H150" s="29">
        <v>0</v>
      </c>
      <c r="I150" s="29">
        <v>0</v>
      </c>
      <c r="J150" s="29">
        <f t="shared" si="48"/>
        <v>0</v>
      </c>
      <c r="K150" s="29">
        <v>0</v>
      </c>
      <c r="L150" s="29">
        <v>0</v>
      </c>
      <c r="M150" s="29">
        <f t="shared" si="49"/>
        <v>0</v>
      </c>
      <c r="N150" s="29">
        <v>0</v>
      </c>
      <c r="O150" s="29">
        <v>0</v>
      </c>
      <c r="P150" s="29">
        <f t="shared" si="50"/>
        <v>0</v>
      </c>
      <c r="Q150" s="29">
        <v>2843</v>
      </c>
      <c r="R150" s="29">
        <v>2843</v>
      </c>
      <c r="S150" s="29">
        <f t="shared" si="51"/>
        <v>0</v>
      </c>
      <c r="T150" s="29">
        <v>0</v>
      </c>
      <c r="U150" s="29">
        <v>0</v>
      </c>
      <c r="V150" s="29">
        <f t="shared" si="52"/>
        <v>0</v>
      </c>
      <c r="W150" s="29">
        <v>0</v>
      </c>
      <c r="X150" s="29">
        <v>0</v>
      </c>
      <c r="Y150" s="29">
        <f t="shared" si="53"/>
        <v>0</v>
      </c>
      <c r="Z150" s="29">
        <v>0</v>
      </c>
      <c r="AA150" s="29">
        <v>0</v>
      </c>
      <c r="AB150" s="29">
        <f t="shared" si="54"/>
        <v>0</v>
      </c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</row>
    <row r="151" spans="1:252" ht="31.5" x14ac:dyDescent="0.25">
      <c r="A151" s="42" t="s">
        <v>146</v>
      </c>
      <c r="B151" s="29">
        <f t="shared" si="46"/>
        <v>0</v>
      </c>
      <c r="C151" s="29">
        <f t="shared" si="46"/>
        <v>3461</v>
      </c>
      <c r="D151" s="29">
        <f t="shared" si="46"/>
        <v>3461</v>
      </c>
      <c r="E151" s="29">
        <v>0</v>
      </c>
      <c r="F151" s="29">
        <v>0</v>
      </c>
      <c r="G151" s="29">
        <f t="shared" si="47"/>
        <v>0</v>
      </c>
      <c r="H151" s="29">
        <v>0</v>
      </c>
      <c r="I151" s="29">
        <v>0</v>
      </c>
      <c r="J151" s="29">
        <f t="shared" si="48"/>
        <v>0</v>
      </c>
      <c r="K151" s="29">
        <v>0</v>
      </c>
      <c r="L151" s="29">
        <v>3461</v>
      </c>
      <c r="M151" s="29">
        <f t="shared" si="49"/>
        <v>3461</v>
      </c>
      <c r="N151" s="29">
        <v>0</v>
      </c>
      <c r="O151" s="29">
        <v>0</v>
      </c>
      <c r="P151" s="29">
        <f t="shared" si="50"/>
        <v>0</v>
      </c>
      <c r="Q151" s="29">
        <v>0</v>
      </c>
      <c r="R151" s="29">
        <v>0</v>
      </c>
      <c r="S151" s="29">
        <f t="shared" si="51"/>
        <v>0</v>
      </c>
      <c r="T151" s="29">
        <v>0</v>
      </c>
      <c r="U151" s="29">
        <v>0</v>
      </c>
      <c r="V151" s="29">
        <f t="shared" si="52"/>
        <v>0</v>
      </c>
      <c r="W151" s="29">
        <v>0</v>
      </c>
      <c r="X151" s="29">
        <v>0</v>
      </c>
      <c r="Y151" s="29">
        <f t="shared" si="53"/>
        <v>0</v>
      </c>
      <c r="Z151" s="29">
        <v>0</v>
      </c>
      <c r="AA151" s="29">
        <v>0</v>
      </c>
      <c r="AB151" s="29">
        <f t="shared" si="54"/>
        <v>0</v>
      </c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</row>
    <row r="152" spans="1:252" ht="31.5" x14ac:dyDescent="0.25">
      <c r="A152" s="42" t="s">
        <v>147</v>
      </c>
      <c r="B152" s="29">
        <f t="shared" si="46"/>
        <v>0</v>
      </c>
      <c r="C152" s="29">
        <f t="shared" si="46"/>
        <v>2600</v>
      </c>
      <c r="D152" s="29">
        <f t="shared" si="46"/>
        <v>2600</v>
      </c>
      <c r="E152" s="29">
        <v>0</v>
      </c>
      <c r="F152" s="29">
        <v>0</v>
      </c>
      <c r="G152" s="29">
        <f t="shared" si="47"/>
        <v>0</v>
      </c>
      <c r="H152" s="29">
        <v>0</v>
      </c>
      <c r="I152" s="29">
        <v>0</v>
      </c>
      <c r="J152" s="29">
        <f t="shared" si="48"/>
        <v>0</v>
      </c>
      <c r="K152" s="29">
        <v>0</v>
      </c>
      <c r="L152" s="29">
        <v>2600</v>
      </c>
      <c r="M152" s="29">
        <f t="shared" si="49"/>
        <v>2600</v>
      </c>
      <c r="N152" s="29">
        <v>0</v>
      </c>
      <c r="O152" s="29">
        <v>0</v>
      </c>
      <c r="P152" s="29">
        <f t="shared" si="50"/>
        <v>0</v>
      </c>
      <c r="Q152" s="29">
        <v>0</v>
      </c>
      <c r="R152" s="29">
        <v>0</v>
      </c>
      <c r="S152" s="29">
        <f t="shared" si="51"/>
        <v>0</v>
      </c>
      <c r="T152" s="29">
        <v>0</v>
      </c>
      <c r="U152" s="29">
        <v>0</v>
      </c>
      <c r="V152" s="29">
        <f t="shared" si="52"/>
        <v>0</v>
      </c>
      <c r="W152" s="29">
        <v>0</v>
      </c>
      <c r="X152" s="29">
        <v>0</v>
      </c>
      <c r="Y152" s="29">
        <f t="shared" si="53"/>
        <v>0</v>
      </c>
      <c r="Z152" s="29">
        <v>0</v>
      </c>
      <c r="AA152" s="29">
        <v>0</v>
      </c>
      <c r="AB152" s="29">
        <f t="shared" si="54"/>
        <v>0</v>
      </c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</row>
    <row r="153" spans="1:252" ht="31.5" x14ac:dyDescent="0.25">
      <c r="A153" s="42" t="s">
        <v>148</v>
      </c>
      <c r="B153" s="29">
        <f t="shared" si="46"/>
        <v>0</v>
      </c>
      <c r="C153" s="29">
        <f t="shared" si="46"/>
        <v>15000</v>
      </c>
      <c r="D153" s="29">
        <f t="shared" si="46"/>
        <v>15000</v>
      </c>
      <c r="E153" s="29">
        <v>0</v>
      </c>
      <c r="F153" s="29">
        <v>0</v>
      </c>
      <c r="G153" s="29">
        <f t="shared" si="47"/>
        <v>0</v>
      </c>
      <c r="H153" s="29">
        <v>0</v>
      </c>
      <c r="I153" s="29">
        <v>0</v>
      </c>
      <c r="J153" s="29">
        <f t="shared" si="48"/>
        <v>0</v>
      </c>
      <c r="K153" s="29">
        <v>0</v>
      </c>
      <c r="L153" s="29">
        <v>15000</v>
      </c>
      <c r="M153" s="29">
        <f t="shared" si="49"/>
        <v>15000</v>
      </c>
      <c r="N153" s="29">
        <v>0</v>
      </c>
      <c r="O153" s="29">
        <v>0</v>
      </c>
      <c r="P153" s="29">
        <f t="shared" si="50"/>
        <v>0</v>
      </c>
      <c r="Q153" s="29">
        <v>0</v>
      </c>
      <c r="R153" s="29">
        <v>0</v>
      </c>
      <c r="S153" s="29">
        <f t="shared" si="51"/>
        <v>0</v>
      </c>
      <c r="T153" s="29">
        <v>0</v>
      </c>
      <c r="U153" s="29">
        <v>0</v>
      </c>
      <c r="V153" s="29">
        <f t="shared" si="52"/>
        <v>0</v>
      </c>
      <c r="W153" s="29">
        <v>0</v>
      </c>
      <c r="X153" s="29">
        <v>0</v>
      </c>
      <c r="Y153" s="29">
        <f t="shared" si="53"/>
        <v>0</v>
      </c>
      <c r="Z153" s="29">
        <v>0</v>
      </c>
      <c r="AA153" s="29">
        <v>0</v>
      </c>
      <c r="AB153" s="29">
        <f t="shared" si="54"/>
        <v>0</v>
      </c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</row>
    <row r="154" spans="1:252" ht="31.5" x14ac:dyDescent="0.25">
      <c r="A154" s="42" t="s">
        <v>149</v>
      </c>
      <c r="B154" s="29">
        <f t="shared" si="46"/>
        <v>0</v>
      </c>
      <c r="C154" s="29">
        <f t="shared" si="46"/>
        <v>4583</v>
      </c>
      <c r="D154" s="29">
        <f t="shared" si="46"/>
        <v>4583</v>
      </c>
      <c r="E154" s="29">
        <v>0</v>
      </c>
      <c r="F154" s="29">
        <v>0</v>
      </c>
      <c r="G154" s="29">
        <f t="shared" si="47"/>
        <v>0</v>
      </c>
      <c r="H154" s="29">
        <v>0</v>
      </c>
      <c r="I154" s="29">
        <v>0</v>
      </c>
      <c r="J154" s="29">
        <f t="shared" si="48"/>
        <v>0</v>
      </c>
      <c r="K154" s="29">
        <v>0</v>
      </c>
      <c r="L154" s="29">
        <v>4583</v>
      </c>
      <c r="M154" s="29">
        <f t="shared" si="49"/>
        <v>4583</v>
      </c>
      <c r="N154" s="29">
        <v>0</v>
      </c>
      <c r="O154" s="29">
        <v>0</v>
      </c>
      <c r="P154" s="29">
        <f t="shared" si="50"/>
        <v>0</v>
      </c>
      <c r="Q154" s="29">
        <v>0</v>
      </c>
      <c r="R154" s="29">
        <v>0</v>
      </c>
      <c r="S154" s="29">
        <f t="shared" si="51"/>
        <v>0</v>
      </c>
      <c r="T154" s="29">
        <v>0</v>
      </c>
      <c r="U154" s="29">
        <v>0</v>
      </c>
      <c r="V154" s="29">
        <f t="shared" si="52"/>
        <v>0</v>
      </c>
      <c r="W154" s="29">
        <v>0</v>
      </c>
      <c r="X154" s="29">
        <v>0</v>
      </c>
      <c r="Y154" s="29">
        <f t="shared" si="53"/>
        <v>0</v>
      </c>
      <c r="Z154" s="29">
        <v>0</v>
      </c>
      <c r="AA154" s="29">
        <v>0</v>
      </c>
      <c r="AB154" s="29">
        <f t="shared" si="54"/>
        <v>0</v>
      </c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</row>
    <row r="155" spans="1:252" ht="31.5" x14ac:dyDescent="0.25">
      <c r="A155" s="42" t="s">
        <v>150</v>
      </c>
      <c r="B155" s="29">
        <f t="shared" si="46"/>
        <v>0</v>
      </c>
      <c r="C155" s="29">
        <f t="shared" si="46"/>
        <v>1890</v>
      </c>
      <c r="D155" s="29">
        <f t="shared" si="46"/>
        <v>1890</v>
      </c>
      <c r="E155" s="29">
        <v>0</v>
      </c>
      <c r="F155" s="29">
        <v>0</v>
      </c>
      <c r="G155" s="29">
        <f t="shared" si="47"/>
        <v>0</v>
      </c>
      <c r="H155" s="29">
        <v>0</v>
      </c>
      <c r="I155" s="29">
        <v>0</v>
      </c>
      <c r="J155" s="29">
        <f t="shared" si="48"/>
        <v>0</v>
      </c>
      <c r="K155" s="29">
        <v>0</v>
      </c>
      <c r="L155" s="29">
        <v>1890</v>
      </c>
      <c r="M155" s="29">
        <f t="shared" si="49"/>
        <v>1890</v>
      </c>
      <c r="N155" s="29">
        <v>0</v>
      </c>
      <c r="O155" s="29">
        <v>0</v>
      </c>
      <c r="P155" s="29">
        <f t="shared" si="50"/>
        <v>0</v>
      </c>
      <c r="Q155" s="29">
        <v>0</v>
      </c>
      <c r="R155" s="29">
        <v>0</v>
      </c>
      <c r="S155" s="29">
        <f t="shared" si="51"/>
        <v>0</v>
      </c>
      <c r="T155" s="29">
        <v>0</v>
      </c>
      <c r="U155" s="29">
        <v>0</v>
      </c>
      <c r="V155" s="29">
        <f t="shared" si="52"/>
        <v>0</v>
      </c>
      <c r="W155" s="29">
        <v>0</v>
      </c>
      <c r="X155" s="29">
        <v>0</v>
      </c>
      <c r="Y155" s="29">
        <f t="shared" si="53"/>
        <v>0</v>
      </c>
      <c r="Z155" s="29">
        <v>0</v>
      </c>
      <c r="AA155" s="29">
        <v>0</v>
      </c>
      <c r="AB155" s="29">
        <f t="shared" si="54"/>
        <v>0</v>
      </c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</row>
    <row r="156" spans="1:252" ht="31.5" x14ac:dyDescent="0.25">
      <c r="A156" s="42" t="s">
        <v>151</v>
      </c>
      <c r="B156" s="29">
        <f t="shared" si="46"/>
        <v>0</v>
      </c>
      <c r="C156" s="29">
        <f t="shared" si="46"/>
        <v>3000</v>
      </c>
      <c r="D156" s="29">
        <f t="shared" si="46"/>
        <v>3000</v>
      </c>
      <c r="E156" s="29">
        <v>0</v>
      </c>
      <c r="F156" s="29">
        <v>0</v>
      </c>
      <c r="G156" s="29">
        <f t="shared" si="47"/>
        <v>0</v>
      </c>
      <c r="H156" s="29">
        <v>0</v>
      </c>
      <c r="I156" s="29">
        <v>0</v>
      </c>
      <c r="J156" s="29">
        <f t="shared" si="48"/>
        <v>0</v>
      </c>
      <c r="K156" s="29">
        <v>0</v>
      </c>
      <c r="L156" s="29">
        <v>3000</v>
      </c>
      <c r="M156" s="29">
        <f t="shared" si="49"/>
        <v>3000</v>
      </c>
      <c r="N156" s="29">
        <v>0</v>
      </c>
      <c r="O156" s="29">
        <v>0</v>
      </c>
      <c r="P156" s="29">
        <f t="shared" si="50"/>
        <v>0</v>
      </c>
      <c r="Q156" s="29">
        <v>0</v>
      </c>
      <c r="R156" s="29">
        <v>0</v>
      </c>
      <c r="S156" s="29">
        <f t="shared" si="51"/>
        <v>0</v>
      </c>
      <c r="T156" s="29">
        <v>0</v>
      </c>
      <c r="U156" s="29">
        <v>0</v>
      </c>
      <c r="V156" s="29">
        <f t="shared" si="52"/>
        <v>0</v>
      </c>
      <c r="W156" s="29">
        <v>0</v>
      </c>
      <c r="X156" s="29">
        <v>0</v>
      </c>
      <c r="Y156" s="29">
        <f t="shared" si="53"/>
        <v>0</v>
      </c>
      <c r="Z156" s="29">
        <v>0</v>
      </c>
      <c r="AA156" s="29">
        <v>0</v>
      </c>
      <c r="AB156" s="29">
        <f t="shared" si="54"/>
        <v>0</v>
      </c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</row>
    <row r="157" spans="1:252" ht="31.5" x14ac:dyDescent="0.25">
      <c r="A157" s="42" t="s">
        <v>152</v>
      </c>
      <c r="B157" s="29">
        <f t="shared" si="46"/>
        <v>0</v>
      </c>
      <c r="C157" s="29">
        <f t="shared" si="46"/>
        <v>13536</v>
      </c>
      <c r="D157" s="29">
        <f t="shared" si="46"/>
        <v>13536</v>
      </c>
      <c r="E157" s="29">
        <v>0</v>
      </c>
      <c r="F157" s="29">
        <v>0</v>
      </c>
      <c r="G157" s="29">
        <f t="shared" si="47"/>
        <v>0</v>
      </c>
      <c r="H157" s="29">
        <v>0</v>
      </c>
      <c r="I157" s="29">
        <v>0</v>
      </c>
      <c r="J157" s="29">
        <f t="shared" si="48"/>
        <v>0</v>
      </c>
      <c r="K157" s="29">
        <v>0</v>
      </c>
      <c r="L157" s="29">
        <v>13536</v>
      </c>
      <c r="M157" s="29">
        <f t="shared" si="49"/>
        <v>13536</v>
      </c>
      <c r="N157" s="29">
        <v>0</v>
      </c>
      <c r="O157" s="29">
        <v>0</v>
      </c>
      <c r="P157" s="29">
        <f t="shared" si="50"/>
        <v>0</v>
      </c>
      <c r="Q157" s="29">
        <v>0</v>
      </c>
      <c r="R157" s="29">
        <v>0</v>
      </c>
      <c r="S157" s="29">
        <f t="shared" si="51"/>
        <v>0</v>
      </c>
      <c r="T157" s="29">
        <v>0</v>
      </c>
      <c r="U157" s="29">
        <v>0</v>
      </c>
      <c r="V157" s="29">
        <f t="shared" si="52"/>
        <v>0</v>
      </c>
      <c r="W157" s="29">
        <v>0</v>
      </c>
      <c r="X157" s="29">
        <v>0</v>
      </c>
      <c r="Y157" s="29">
        <f t="shared" si="53"/>
        <v>0</v>
      </c>
      <c r="Z157" s="29">
        <v>0</v>
      </c>
      <c r="AA157" s="29">
        <v>0</v>
      </c>
      <c r="AB157" s="29">
        <f t="shared" si="54"/>
        <v>0</v>
      </c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</row>
    <row r="158" spans="1:252" ht="31.5" x14ac:dyDescent="0.25">
      <c r="A158" s="42" t="s">
        <v>153</v>
      </c>
      <c r="B158" s="29">
        <f t="shared" si="46"/>
        <v>0</v>
      </c>
      <c r="C158" s="29">
        <f t="shared" si="46"/>
        <v>1688</v>
      </c>
      <c r="D158" s="29">
        <f t="shared" si="46"/>
        <v>1688</v>
      </c>
      <c r="E158" s="29">
        <v>0</v>
      </c>
      <c r="F158" s="29">
        <v>0</v>
      </c>
      <c r="G158" s="29">
        <f t="shared" si="47"/>
        <v>0</v>
      </c>
      <c r="H158" s="29">
        <v>0</v>
      </c>
      <c r="I158" s="29">
        <v>0</v>
      </c>
      <c r="J158" s="29">
        <f t="shared" si="48"/>
        <v>0</v>
      </c>
      <c r="K158" s="29">
        <v>0</v>
      </c>
      <c r="L158" s="29">
        <v>1688</v>
      </c>
      <c r="M158" s="29">
        <f t="shared" si="49"/>
        <v>1688</v>
      </c>
      <c r="N158" s="29">
        <v>0</v>
      </c>
      <c r="O158" s="29">
        <v>0</v>
      </c>
      <c r="P158" s="29">
        <f t="shared" si="50"/>
        <v>0</v>
      </c>
      <c r="Q158" s="29">
        <v>0</v>
      </c>
      <c r="R158" s="29">
        <v>0</v>
      </c>
      <c r="S158" s="29">
        <f t="shared" si="51"/>
        <v>0</v>
      </c>
      <c r="T158" s="29">
        <v>0</v>
      </c>
      <c r="U158" s="29">
        <v>0</v>
      </c>
      <c r="V158" s="29">
        <f t="shared" si="52"/>
        <v>0</v>
      </c>
      <c r="W158" s="29">
        <v>0</v>
      </c>
      <c r="X158" s="29">
        <v>0</v>
      </c>
      <c r="Y158" s="29">
        <f t="shared" si="53"/>
        <v>0</v>
      </c>
      <c r="Z158" s="29">
        <v>0</v>
      </c>
      <c r="AA158" s="29">
        <v>0</v>
      </c>
      <c r="AB158" s="29">
        <f t="shared" si="54"/>
        <v>0</v>
      </c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</row>
    <row r="159" spans="1:252" ht="31.5" x14ac:dyDescent="0.25">
      <c r="A159" s="42" t="s">
        <v>154</v>
      </c>
      <c r="B159" s="29">
        <f t="shared" si="46"/>
        <v>0</v>
      </c>
      <c r="C159" s="29">
        <f t="shared" si="46"/>
        <v>1552</v>
      </c>
      <c r="D159" s="29">
        <f t="shared" si="46"/>
        <v>1552</v>
      </c>
      <c r="E159" s="29">
        <v>0</v>
      </c>
      <c r="F159" s="29">
        <v>0</v>
      </c>
      <c r="G159" s="29">
        <f t="shared" si="47"/>
        <v>0</v>
      </c>
      <c r="H159" s="29">
        <v>0</v>
      </c>
      <c r="I159" s="29">
        <v>0</v>
      </c>
      <c r="J159" s="29">
        <f t="shared" si="48"/>
        <v>0</v>
      </c>
      <c r="K159" s="29">
        <v>0</v>
      </c>
      <c r="L159" s="29">
        <v>1552</v>
      </c>
      <c r="M159" s="29">
        <f t="shared" si="49"/>
        <v>1552</v>
      </c>
      <c r="N159" s="29">
        <v>0</v>
      </c>
      <c r="O159" s="29">
        <v>0</v>
      </c>
      <c r="P159" s="29">
        <f t="shared" si="50"/>
        <v>0</v>
      </c>
      <c r="Q159" s="29">
        <v>0</v>
      </c>
      <c r="R159" s="29">
        <v>0</v>
      </c>
      <c r="S159" s="29">
        <f t="shared" si="51"/>
        <v>0</v>
      </c>
      <c r="T159" s="29">
        <v>0</v>
      </c>
      <c r="U159" s="29">
        <v>0</v>
      </c>
      <c r="V159" s="29">
        <f t="shared" si="52"/>
        <v>0</v>
      </c>
      <c r="W159" s="29">
        <v>0</v>
      </c>
      <c r="X159" s="29">
        <v>0</v>
      </c>
      <c r="Y159" s="29">
        <f t="shared" si="53"/>
        <v>0</v>
      </c>
      <c r="Z159" s="29">
        <v>0</v>
      </c>
      <c r="AA159" s="29">
        <v>0</v>
      </c>
      <c r="AB159" s="29">
        <f t="shared" si="54"/>
        <v>0</v>
      </c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</row>
    <row r="160" spans="1:252" ht="31.5" x14ac:dyDescent="0.25">
      <c r="A160" s="42" t="s">
        <v>155</v>
      </c>
      <c r="B160" s="29">
        <f t="shared" si="46"/>
        <v>0</v>
      </c>
      <c r="C160" s="29">
        <f t="shared" si="46"/>
        <v>780</v>
      </c>
      <c r="D160" s="29">
        <f t="shared" si="46"/>
        <v>780</v>
      </c>
      <c r="E160" s="29">
        <v>0</v>
      </c>
      <c r="F160" s="29">
        <v>0</v>
      </c>
      <c r="G160" s="29">
        <f t="shared" si="47"/>
        <v>0</v>
      </c>
      <c r="H160" s="29">
        <v>0</v>
      </c>
      <c r="I160" s="29">
        <v>0</v>
      </c>
      <c r="J160" s="29">
        <f t="shared" si="48"/>
        <v>0</v>
      </c>
      <c r="K160" s="29">
        <v>0</v>
      </c>
      <c r="L160" s="29">
        <v>780</v>
      </c>
      <c r="M160" s="29">
        <f t="shared" si="49"/>
        <v>780</v>
      </c>
      <c r="N160" s="29">
        <v>0</v>
      </c>
      <c r="O160" s="29">
        <v>0</v>
      </c>
      <c r="P160" s="29">
        <f t="shared" si="50"/>
        <v>0</v>
      </c>
      <c r="Q160" s="29">
        <v>0</v>
      </c>
      <c r="R160" s="29">
        <v>0</v>
      </c>
      <c r="S160" s="29">
        <f t="shared" si="51"/>
        <v>0</v>
      </c>
      <c r="T160" s="29">
        <v>0</v>
      </c>
      <c r="U160" s="29">
        <v>0</v>
      </c>
      <c r="V160" s="29">
        <f t="shared" si="52"/>
        <v>0</v>
      </c>
      <c r="W160" s="29">
        <v>0</v>
      </c>
      <c r="X160" s="29">
        <v>0</v>
      </c>
      <c r="Y160" s="29">
        <f t="shared" si="53"/>
        <v>0</v>
      </c>
      <c r="Z160" s="29">
        <v>0</v>
      </c>
      <c r="AA160" s="29">
        <v>0</v>
      </c>
      <c r="AB160" s="29">
        <f t="shared" si="54"/>
        <v>0</v>
      </c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</row>
    <row r="161" spans="1:252" ht="47.25" x14ac:dyDescent="0.25">
      <c r="A161" s="42" t="s">
        <v>156</v>
      </c>
      <c r="B161" s="29">
        <f t="shared" si="46"/>
        <v>0</v>
      </c>
      <c r="C161" s="29">
        <f t="shared" si="46"/>
        <v>15000</v>
      </c>
      <c r="D161" s="29">
        <f t="shared" si="46"/>
        <v>15000</v>
      </c>
      <c r="E161" s="29">
        <v>0</v>
      </c>
      <c r="F161" s="29">
        <v>0</v>
      </c>
      <c r="G161" s="29">
        <f t="shared" si="47"/>
        <v>0</v>
      </c>
      <c r="H161" s="29">
        <v>0</v>
      </c>
      <c r="I161" s="29">
        <v>0</v>
      </c>
      <c r="J161" s="29">
        <f t="shared" si="48"/>
        <v>0</v>
      </c>
      <c r="K161" s="29">
        <v>0</v>
      </c>
      <c r="L161" s="29">
        <v>15000</v>
      </c>
      <c r="M161" s="29">
        <f t="shared" si="49"/>
        <v>15000</v>
      </c>
      <c r="N161" s="29">
        <v>0</v>
      </c>
      <c r="O161" s="29">
        <v>0</v>
      </c>
      <c r="P161" s="29">
        <f t="shared" si="50"/>
        <v>0</v>
      </c>
      <c r="Q161" s="29">
        <v>0</v>
      </c>
      <c r="R161" s="29">
        <v>0</v>
      </c>
      <c r="S161" s="29">
        <f t="shared" si="51"/>
        <v>0</v>
      </c>
      <c r="T161" s="29">
        <v>0</v>
      </c>
      <c r="U161" s="29">
        <v>0</v>
      </c>
      <c r="V161" s="29">
        <f t="shared" si="52"/>
        <v>0</v>
      </c>
      <c r="W161" s="29">
        <v>0</v>
      </c>
      <c r="X161" s="29">
        <v>0</v>
      </c>
      <c r="Y161" s="29">
        <f t="shared" si="53"/>
        <v>0</v>
      </c>
      <c r="Z161" s="29">
        <v>0</v>
      </c>
      <c r="AA161" s="29">
        <v>0</v>
      </c>
      <c r="AB161" s="29">
        <f t="shared" si="54"/>
        <v>0</v>
      </c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</row>
    <row r="162" spans="1:252" ht="31.5" x14ac:dyDescent="0.25">
      <c r="A162" s="42" t="s">
        <v>157</v>
      </c>
      <c r="B162" s="29">
        <f t="shared" si="46"/>
        <v>0</v>
      </c>
      <c r="C162" s="29">
        <f t="shared" si="46"/>
        <v>1813</v>
      </c>
      <c r="D162" s="29">
        <f t="shared" si="46"/>
        <v>1813</v>
      </c>
      <c r="E162" s="29">
        <v>0</v>
      </c>
      <c r="F162" s="29">
        <v>0</v>
      </c>
      <c r="G162" s="29">
        <f t="shared" si="47"/>
        <v>0</v>
      </c>
      <c r="H162" s="29">
        <v>0</v>
      </c>
      <c r="I162" s="29">
        <v>0</v>
      </c>
      <c r="J162" s="29">
        <f t="shared" si="48"/>
        <v>0</v>
      </c>
      <c r="K162" s="29">
        <v>0</v>
      </c>
      <c r="L162" s="29">
        <v>1813</v>
      </c>
      <c r="M162" s="29">
        <f t="shared" si="49"/>
        <v>1813</v>
      </c>
      <c r="N162" s="29">
        <v>0</v>
      </c>
      <c r="O162" s="29">
        <v>0</v>
      </c>
      <c r="P162" s="29">
        <f t="shared" si="50"/>
        <v>0</v>
      </c>
      <c r="Q162" s="29">
        <v>0</v>
      </c>
      <c r="R162" s="29">
        <v>0</v>
      </c>
      <c r="S162" s="29">
        <f t="shared" si="51"/>
        <v>0</v>
      </c>
      <c r="T162" s="29">
        <v>0</v>
      </c>
      <c r="U162" s="29">
        <v>0</v>
      </c>
      <c r="V162" s="29">
        <f t="shared" si="52"/>
        <v>0</v>
      </c>
      <c r="W162" s="29">
        <v>0</v>
      </c>
      <c r="X162" s="29">
        <v>0</v>
      </c>
      <c r="Y162" s="29">
        <f t="shared" si="53"/>
        <v>0</v>
      </c>
      <c r="Z162" s="29">
        <v>0</v>
      </c>
      <c r="AA162" s="29">
        <v>0</v>
      </c>
      <c r="AB162" s="29">
        <f t="shared" si="54"/>
        <v>0</v>
      </c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</row>
    <row r="163" spans="1:252" ht="63" x14ac:dyDescent="0.25">
      <c r="A163" s="42" t="s">
        <v>158</v>
      </c>
      <c r="B163" s="29">
        <f t="shared" si="46"/>
        <v>0</v>
      </c>
      <c r="C163" s="29">
        <f t="shared" si="46"/>
        <v>13965</v>
      </c>
      <c r="D163" s="29">
        <f t="shared" si="46"/>
        <v>13965</v>
      </c>
      <c r="E163" s="29">
        <v>0</v>
      </c>
      <c r="F163" s="29">
        <v>0</v>
      </c>
      <c r="G163" s="29">
        <f t="shared" si="47"/>
        <v>0</v>
      </c>
      <c r="H163" s="29">
        <v>0</v>
      </c>
      <c r="I163" s="29">
        <v>0</v>
      </c>
      <c r="J163" s="29">
        <f t="shared" si="48"/>
        <v>0</v>
      </c>
      <c r="K163" s="29">
        <v>0</v>
      </c>
      <c r="L163" s="29">
        <v>0</v>
      </c>
      <c r="M163" s="29">
        <f t="shared" si="49"/>
        <v>0</v>
      </c>
      <c r="N163" s="29"/>
      <c r="O163" s="29">
        <v>13965</v>
      </c>
      <c r="P163" s="29">
        <f t="shared" si="50"/>
        <v>13965</v>
      </c>
      <c r="Q163" s="29"/>
      <c r="R163" s="29"/>
      <c r="S163" s="29">
        <f t="shared" si="51"/>
        <v>0</v>
      </c>
      <c r="T163" s="29">
        <v>0</v>
      </c>
      <c r="U163" s="29">
        <v>0</v>
      </c>
      <c r="V163" s="29">
        <f t="shared" si="52"/>
        <v>0</v>
      </c>
      <c r="W163" s="29">
        <v>0</v>
      </c>
      <c r="X163" s="29">
        <v>0</v>
      </c>
      <c r="Y163" s="29">
        <f t="shared" si="53"/>
        <v>0</v>
      </c>
      <c r="Z163" s="29">
        <v>0</v>
      </c>
      <c r="AA163" s="29">
        <v>0</v>
      </c>
      <c r="AB163" s="29">
        <f t="shared" si="54"/>
        <v>0</v>
      </c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</row>
    <row r="164" spans="1:252" ht="47.25" x14ac:dyDescent="0.25">
      <c r="A164" s="42" t="s">
        <v>159</v>
      </c>
      <c r="B164" s="29">
        <f t="shared" si="46"/>
        <v>0</v>
      </c>
      <c r="C164" s="29">
        <f t="shared" si="46"/>
        <v>1200</v>
      </c>
      <c r="D164" s="29">
        <f t="shared" si="46"/>
        <v>1200</v>
      </c>
      <c r="E164" s="29">
        <v>0</v>
      </c>
      <c r="F164" s="29">
        <v>0</v>
      </c>
      <c r="G164" s="29">
        <f t="shared" si="47"/>
        <v>0</v>
      </c>
      <c r="H164" s="29">
        <v>0</v>
      </c>
      <c r="I164" s="29">
        <v>0</v>
      </c>
      <c r="J164" s="29">
        <f t="shared" si="48"/>
        <v>0</v>
      </c>
      <c r="K164" s="29">
        <v>0</v>
      </c>
      <c r="L164" s="29">
        <v>0</v>
      </c>
      <c r="M164" s="29">
        <f t="shared" si="49"/>
        <v>0</v>
      </c>
      <c r="N164" s="29"/>
      <c r="O164" s="29">
        <v>1200</v>
      </c>
      <c r="P164" s="29">
        <f t="shared" si="50"/>
        <v>1200</v>
      </c>
      <c r="Q164" s="29"/>
      <c r="R164" s="29"/>
      <c r="S164" s="29">
        <f t="shared" si="51"/>
        <v>0</v>
      </c>
      <c r="T164" s="29">
        <v>0</v>
      </c>
      <c r="U164" s="29">
        <v>0</v>
      </c>
      <c r="V164" s="29">
        <f t="shared" si="52"/>
        <v>0</v>
      </c>
      <c r="W164" s="29">
        <v>0</v>
      </c>
      <c r="X164" s="29">
        <v>0</v>
      </c>
      <c r="Y164" s="29">
        <f t="shared" si="53"/>
        <v>0</v>
      </c>
      <c r="Z164" s="29">
        <v>0</v>
      </c>
      <c r="AA164" s="29">
        <v>0</v>
      </c>
      <c r="AB164" s="29">
        <f t="shared" si="54"/>
        <v>0</v>
      </c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</row>
    <row r="165" spans="1:252" ht="63" x14ac:dyDescent="0.25">
      <c r="A165" s="42" t="s">
        <v>160</v>
      </c>
      <c r="B165" s="29">
        <f t="shared" si="46"/>
        <v>0</v>
      </c>
      <c r="C165" s="29">
        <f t="shared" si="46"/>
        <v>7080</v>
      </c>
      <c r="D165" s="29">
        <f t="shared" si="46"/>
        <v>7080</v>
      </c>
      <c r="E165" s="29">
        <v>0</v>
      </c>
      <c r="F165" s="29">
        <v>0</v>
      </c>
      <c r="G165" s="29">
        <f t="shared" si="47"/>
        <v>0</v>
      </c>
      <c r="H165" s="29">
        <v>0</v>
      </c>
      <c r="I165" s="29">
        <v>0</v>
      </c>
      <c r="J165" s="29">
        <f t="shared" si="48"/>
        <v>0</v>
      </c>
      <c r="K165" s="29">
        <v>0</v>
      </c>
      <c r="L165" s="29">
        <v>0</v>
      </c>
      <c r="M165" s="29">
        <f t="shared" si="49"/>
        <v>0</v>
      </c>
      <c r="N165" s="29"/>
      <c r="O165" s="29">
        <v>7080</v>
      </c>
      <c r="P165" s="29">
        <f t="shared" si="50"/>
        <v>7080</v>
      </c>
      <c r="Q165" s="29"/>
      <c r="R165" s="29"/>
      <c r="S165" s="29">
        <f t="shared" si="51"/>
        <v>0</v>
      </c>
      <c r="T165" s="29">
        <v>0</v>
      </c>
      <c r="U165" s="29">
        <v>0</v>
      </c>
      <c r="V165" s="29">
        <f t="shared" si="52"/>
        <v>0</v>
      </c>
      <c r="W165" s="29">
        <v>0</v>
      </c>
      <c r="X165" s="29">
        <v>0</v>
      </c>
      <c r="Y165" s="29">
        <f t="shared" si="53"/>
        <v>0</v>
      </c>
      <c r="Z165" s="29">
        <v>0</v>
      </c>
      <c r="AA165" s="29">
        <v>0</v>
      </c>
      <c r="AB165" s="29">
        <f t="shared" si="54"/>
        <v>0</v>
      </c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</row>
    <row r="166" spans="1:252" ht="63" x14ac:dyDescent="0.25">
      <c r="A166" s="42" t="s">
        <v>161</v>
      </c>
      <c r="B166" s="29">
        <f t="shared" si="46"/>
        <v>0</v>
      </c>
      <c r="C166" s="29">
        <f t="shared" si="46"/>
        <v>4320</v>
      </c>
      <c r="D166" s="29">
        <f t="shared" si="46"/>
        <v>4320</v>
      </c>
      <c r="E166" s="29">
        <v>0</v>
      </c>
      <c r="F166" s="29">
        <v>0</v>
      </c>
      <c r="G166" s="29">
        <f t="shared" si="47"/>
        <v>0</v>
      </c>
      <c r="H166" s="29">
        <v>0</v>
      </c>
      <c r="I166" s="29">
        <v>0</v>
      </c>
      <c r="J166" s="29">
        <f t="shared" si="48"/>
        <v>0</v>
      </c>
      <c r="K166" s="29">
        <v>0</v>
      </c>
      <c r="L166" s="29">
        <v>0</v>
      </c>
      <c r="M166" s="29">
        <f t="shared" si="49"/>
        <v>0</v>
      </c>
      <c r="N166" s="29"/>
      <c r="O166" s="29">
        <v>4320</v>
      </c>
      <c r="P166" s="29">
        <f t="shared" si="50"/>
        <v>4320</v>
      </c>
      <c r="Q166" s="29"/>
      <c r="R166" s="29"/>
      <c r="S166" s="29">
        <f t="shared" si="51"/>
        <v>0</v>
      </c>
      <c r="T166" s="29">
        <v>0</v>
      </c>
      <c r="U166" s="29">
        <v>0</v>
      </c>
      <c r="V166" s="29">
        <f t="shared" si="52"/>
        <v>0</v>
      </c>
      <c r="W166" s="29">
        <v>0</v>
      </c>
      <c r="X166" s="29">
        <v>0</v>
      </c>
      <c r="Y166" s="29">
        <f t="shared" si="53"/>
        <v>0</v>
      </c>
      <c r="Z166" s="29">
        <v>0</v>
      </c>
      <c r="AA166" s="29">
        <v>0</v>
      </c>
      <c r="AB166" s="29">
        <f t="shared" si="54"/>
        <v>0</v>
      </c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</row>
    <row r="167" spans="1:252" ht="63" x14ac:dyDescent="0.25">
      <c r="A167" s="42" t="s">
        <v>162</v>
      </c>
      <c r="B167" s="29">
        <f t="shared" si="46"/>
        <v>0</v>
      </c>
      <c r="C167" s="29">
        <f t="shared" si="46"/>
        <v>1125</v>
      </c>
      <c r="D167" s="29">
        <f t="shared" si="46"/>
        <v>1125</v>
      </c>
      <c r="E167" s="29">
        <v>0</v>
      </c>
      <c r="F167" s="29">
        <v>0</v>
      </c>
      <c r="G167" s="29">
        <f t="shared" si="47"/>
        <v>0</v>
      </c>
      <c r="H167" s="29">
        <v>0</v>
      </c>
      <c r="I167" s="29">
        <v>0</v>
      </c>
      <c r="J167" s="29">
        <f t="shared" si="48"/>
        <v>0</v>
      </c>
      <c r="K167" s="29">
        <v>0</v>
      </c>
      <c r="L167" s="29">
        <v>0</v>
      </c>
      <c r="M167" s="29">
        <f t="shared" si="49"/>
        <v>0</v>
      </c>
      <c r="N167" s="29"/>
      <c r="O167" s="29">
        <v>1125</v>
      </c>
      <c r="P167" s="29">
        <f t="shared" si="50"/>
        <v>1125</v>
      </c>
      <c r="Q167" s="29"/>
      <c r="R167" s="29"/>
      <c r="S167" s="29">
        <f t="shared" si="51"/>
        <v>0</v>
      </c>
      <c r="T167" s="29">
        <v>0</v>
      </c>
      <c r="U167" s="29">
        <v>0</v>
      </c>
      <c r="V167" s="29">
        <f t="shared" si="52"/>
        <v>0</v>
      </c>
      <c r="W167" s="29">
        <v>0</v>
      </c>
      <c r="X167" s="29">
        <v>0</v>
      </c>
      <c r="Y167" s="29">
        <f t="shared" si="53"/>
        <v>0</v>
      </c>
      <c r="Z167" s="29">
        <v>0</v>
      </c>
      <c r="AA167" s="29">
        <v>0</v>
      </c>
      <c r="AB167" s="29">
        <f t="shared" si="54"/>
        <v>0</v>
      </c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</row>
    <row r="168" spans="1:252" ht="63" x14ac:dyDescent="0.25">
      <c r="A168" s="42" t="s">
        <v>163</v>
      </c>
      <c r="B168" s="29">
        <f t="shared" si="46"/>
        <v>0</v>
      </c>
      <c r="C168" s="29">
        <f t="shared" si="46"/>
        <v>13965</v>
      </c>
      <c r="D168" s="29">
        <f t="shared" si="46"/>
        <v>13965</v>
      </c>
      <c r="E168" s="29">
        <v>0</v>
      </c>
      <c r="F168" s="29">
        <v>0</v>
      </c>
      <c r="G168" s="29">
        <f t="shared" si="47"/>
        <v>0</v>
      </c>
      <c r="H168" s="29">
        <v>0</v>
      </c>
      <c r="I168" s="29">
        <v>0</v>
      </c>
      <c r="J168" s="29">
        <f t="shared" si="48"/>
        <v>0</v>
      </c>
      <c r="K168" s="29">
        <v>0</v>
      </c>
      <c r="L168" s="29">
        <v>0</v>
      </c>
      <c r="M168" s="29">
        <f t="shared" si="49"/>
        <v>0</v>
      </c>
      <c r="N168" s="29"/>
      <c r="O168" s="29">
        <v>13965</v>
      </c>
      <c r="P168" s="29">
        <f t="shared" si="50"/>
        <v>13965</v>
      </c>
      <c r="Q168" s="29"/>
      <c r="R168" s="29"/>
      <c r="S168" s="29">
        <f t="shared" si="51"/>
        <v>0</v>
      </c>
      <c r="T168" s="29">
        <v>0</v>
      </c>
      <c r="U168" s="29">
        <v>0</v>
      </c>
      <c r="V168" s="29">
        <f t="shared" si="52"/>
        <v>0</v>
      </c>
      <c r="W168" s="29">
        <v>0</v>
      </c>
      <c r="X168" s="29">
        <v>0</v>
      </c>
      <c r="Y168" s="29">
        <f t="shared" si="53"/>
        <v>0</v>
      </c>
      <c r="Z168" s="29">
        <v>0</v>
      </c>
      <c r="AA168" s="29">
        <v>0</v>
      </c>
      <c r="AB168" s="29">
        <f t="shared" si="54"/>
        <v>0</v>
      </c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</row>
    <row r="169" spans="1:252" ht="78.75" x14ac:dyDescent="0.25">
      <c r="A169" s="42" t="s">
        <v>164</v>
      </c>
      <c r="B169" s="29">
        <f t="shared" si="46"/>
        <v>0</v>
      </c>
      <c r="C169" s="29">
        <f t="shared" si="46"/>
        <v>13965</v>
      </c>
      <c r="D169" s="29">
        <f t="shared" si="46"/>
        <v>13965</v>
      </c>
      <c r="E169" s="29">
        <v>0</v>
      </c>
      <c r="F169" s="29">
        <v>0</v>
      </c>
      <c r="G169" s="29">
        <f t="shared" si="47"/>
        <v>0</v>
      </c>
      <c r="H169" s="29">
        <v>0</v>
      </c>
      <c r="I169" s="29">
        <v>0</v>
      </c>
      <c r="J169" s="29">
        <f t="shared" si="48"/>
        <v>0</v>
      </c>
      <c r="K169" s="29">
        <v>0</v>
      </c>
      <c r="L169" s="29">
        <v>0</v>
      </c>
      <c r="M169" s="29">
        <f t="shared" si="49"/>
        <v>0</v>
      </c>
      <c r="N169" s="29"/>
      <c r="O169" s="29">
        <v>13965</v>
      </c>
      <c r="P169" s="29">
        <f t="shared" si="50"/>
        <v>13965</v>
      </c>
      <c r="Q169" s="29"/>
      <c r="R169" s="29"/>
      <c r="S169" s="29">
        <f t="shared" si="51"/>
        <v>0</v>
      </c>
      <c r="T169" s="29">
        <v>0</v>
      </c>
      <c r="U169" s="29">
        <v>0</v>
      </c>
      <c r="V169" s="29">
        <f t="shared" si="52"/>
        <v>0</v>
      </c>
      <c r="W169" s="29">
        <v>0</v>
      </c>
      <c r="X169" s="29">
        <v>0</v>
      </c>
      <c r="Y169" s="29">
        <f t="shared" si="53"/>
        <v>0</v>
      </c>
      <c r="Z169" s="29">
        <v>0</v>
      </c>
      <c r="AA169" s="29">
        <v>0</v>
      </c>
      <c r="AB169" s="29">
        <f t="shared" si="54"/>
        <v>0</v>
      </c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</row>
    <row r="170" spans="1:252" ht="63" x14ac:dyDescent="0.25">
      <c r="A170" s="42" t="s">
        <v>165</v>
      </c>
      <c r="B170" s="29">
        <f t="shared" si="46"/>
        <v>0</v>
      </c>
      <c r="C170" s="29">
        <f t="shared" si="46"/>
        <v>8500</v>
      </c>
      <c r="D170" s="29">
        <f t="shared" si="46"/>
        <v>8500</v>
      </c>
      <c r="E170" s="29">
        <v>0</v>
      </c>
      <c r="F170" s="29">
        <v>0</v>
      </c>
      <c r="G170" s="29">
        <f t="shared" si="47"/>
        <v>0</v>
      </c>
      <c r="H170" s="29">
        <v>0</v>
      </c>
      <c r="I170" s="29">
        <v>0</v>
      </c>
      <c r="J170" s="29">
        <f t="shared" si="48"/>
        <v>0</v>
      </c>
      <c r="K170" s="29">
        <v>0</v>
      </c>
      <c r="L170" s="29">
        <v>0</v>
      </c>
      <c r="M170" s="29">
        <f t="shared" si="49"/>
        <v>0</v>
      </c>
      <c r="N170" s="29"/>
      <c r="O170" s="29">
        <v>8500</v>
      </c>
      <c r="P170" s="29">
        <f t="shared" si="50"/>
        <v>8500</v>
      </c>
      <c r="Q170" s="29"/>
      <c r="R170" s="29"/>
      <c r="S170" s="29">
        <f t="shared" si="51"/>
        <v>0</v>
      </c>
      <c r="T170" s="29">
        <v>0</v>
      </c>
      <c r="U170" s="29">
        <v>0</v>
      </c>
      <c r="V170" s="29">
        <f t="shared" si="52"/>
        <v>0</v>
      </c>
      <c r="W170" s="29">
        <v>0</v>
      </c>
      <c r="X170" s="29">
        <v>0</v>
      </c>
      <c r="Y170" s="29">
        <f t="shared" si="53"/>
        <v>0</v>
      </c>
      <c r="Z170" s="29">
        <v>0</v>
      </c>
      <c r="AA170" s="29">
        <v>0</v>
      </c>
      <c r="AB170" s="29">
        <f t="shared" si="54"/>
        <v>0</v>
      </c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</row>
    <row r="171" spans="1:252" ht="63" x14ac:dyDescent="0.25">
      <c r="A171" s="42" t="s">
        <v>166</v>
      </c>
      <c r="B171" s="29">
        <f t="shared" si="46"/>
        <v>0</v>
      </c>
      <c r="C171" s="29">
        <f t="shared" si="46"/>
        <v>3410</v>
      </c>
      <c r="D171" s="29">
        <f t="shared" si="46"/>
        <v>3410</v>
      </c>
      <c r="E171" s="29">
        <v>0</v>
      </c>
      <c r="F171" s="29">
        <v>0</v>
      </c>
      <c r="G171" s="29">
        <f t="shared" si="47"/>
        <v>0</v>
      </c>
      <c r="H171" s="29">
        <v>0</v>
      </c>
      <c r="I171" s="29">
        <v>0</v>
      </c>
      <c r="J171" s="29">
        <f t="shared" si="48"/>
        <v>0</v>
      </c>
      <c r="K171" s="29">
        <v>0</v>
      </c>
      <c r="L171" s="29">
        <v>0</v>
      </c>
      <c r="M171" s="29">
        <f t="shared" si="49"/>
        <v>0</v>
      </c>
      <c r="N171" s="29"/>
      <c r="O171" s="29">
        <v>3410</v>
      </c>
      <c r="P171" s="29">
        <f t="shared" si="50"/>
        <v>3410</v>
      </c>
      <c r="Q171" s="29"/>
      <c r="R171" s="29"/>
      <c r="S171" s="29">
        <f t="shared" si="51"/>
        <v>0</v>
      </c>
      <c r="T171" s="29">
        <v>0</v>
      </c>
      <c r="U171" s="29">
        <v>0</v>
      </c>
      <c r="V171" s="29">
        <f t="shared" si="52"/>
        <v>0</v>
      </c>
      <c r="W171" s="29">
        <v>0</v>
      </c>
      <c r="X171" s="29">
        <v>0</v>
      </c>
      <c r="Y171" s="29">
        <f t="shared" si="53"/>
        <v>0</v>
      </c>
      <c r="Z171" s="29">
        <v>0</v>
      </c>
      <c r="AA171" s="29">
        <v>0</v>
      </c>
      <c r="AB171" s="29">
        <f t="shared" si="54"/>
        <v>0</v>
      </c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</row>
    <row r="172" spans="1:252" ht="63" x14ac:dyDescent="0.25">
      <c r="A172" s="42" t="s">
        <v>167</v>
      </c>
      <c r="B172" s="29">
        <f t="shared" si="46"/>
        <v>0</v>
      </c>
      <c r="C172" s="29">
        <f t="shared" si="46"/>
        <v>2520</v>
      </c>
      <c r="D172" s="29">
        <f t="shared" si="46"/>
        <v>2520</v>
      </c>
      <c r="E172" s="29">
        <v>0</v>
      </c>
      <c r="F172" s="29">
        <v>0</v>
      </c>
      <c r="G172" s="29">
        <f t="shared" si="47"/>
        <v>0</v>
      </c>
      <c r="H172" s="29">
        <v>0</v>
      </c>
      <c r="I172" s="29">
        <v>0</v>
      </c>
      <c r="J172" s="29">
        <f t="shared" si="48"/>
        <v>0</v>
      </c>
      <c r="K172" s="29">
        <v>0</v>
      </c>
      <c r="L172" s="29">
        <v>0</v>
      </c>
      <c r="M172" s="29">
        <f t="shared" si="49"/>
        <v>0</v>
      </c>
      <c r="N172" s="29"/>
      <c r="O172" s="29">
        <v>2520</v>
      </c>
      <c r="P172" s="29">
        <f t="shared" si="50"/>
        <v>2520</v>
      </c>
      <c r="Q172" s="29"/>
      <c r="R172" s="29"/>
      <c r="S172" s="29">
        <f t="shared" si="51"/>
        <v>0</v>
      </c>
      <c r="T172" s="29">
        <v>0</v>
      </c>
      <c r="U172" s="29">
        <v>0</v>
      </c>
      <c r="V172" s="29">
        <f t="shared" si="52"/>
        <v>0</v>
      </c>
      <c r="W172" s="29">
        <v>0</v>
      </c>
      <c r="X172" s="29">
        <v>0</v>
      </c>
      <c r="Y172" s="29">
        <f t="shared" si="53"/>
        <v>0</v>
      </c>
      <c r="Z172" s="29">
        <v>0</v>
      </c>
      <c r="AA172" s="29">
        <v>0</v>
      </c>
      <c r="AB172" s="29">
        <f t="shared" si="54"/>
        <v>0</v>
      </c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</row>
    <row r="173" spans="1:252" ht="63" x14ac:dyDescent="0.25">
      <c r="A173" s="42" t="s">
        <v>168</v>
      </c>
      <c r="B173" s="29">
        <f t="shared" si="46"/>
        <v>0</v>
      </c>
      <c r="C173" s="29">
        <f t="shared" si="46"/>
        <v>10440</v>
      </c>
      <c r="D173" s="29">
        <f t="shared" si="46"/>
        <v>10440</v>
      </c>
      <c r="E173" s="29">
        <v>0</v>
      </c>
      <c r="F173" s="29">
        <v>0</v>
      </c>
      <c r="G173" s="29">
        <f t="shared" si="47"/>
        <v>0</v>
      </c>
      <c r="H173" s="29">
        <v>0</v>
      </c>
      <c r="I173" s="29">
        <v>0</v>
      </c>
      <c r="J173" s="29">
        <f t="shared" si="48"/>
        <v>0</v>
      </c>
      <c r="K173" s="29">
        <v>0</v>
      </c>
      <c r="L173" s="29">
        <v>0</v>
      </c>
      <c r="M173" s="29">
        <f t="shared" si="49"/>
        <v>0</v>
      </c>
      <c r="N173" s="29"/>
      <c r="O173" s="29">
        <v>10440</v>
      </c>
      <c r="P173" s="29">
        <f t="shared" si="50"/>
        <v>10440</v>
      </c>
      <c r="Q173" s="29"/>
      <c r="R173" s="29"/>
      <c r="S173" s="29">
        <f t="shared" si="51"/>
        <v>0</v>
      </c>
      <c r="T173" s="29">
        <v>0</v>
      </c>
      <c r="U173" s="29">
        <v>0</v>
      </c>
      <c r="V173" s="29">
        <f t="shared" si="52"/>
        <v>0</v>
      </c>
      <c r="W173" s="29">
        <v>0</v>
      </c>
      <c r="X173" s="29">
        <v>0</v>
      </c>
      <c r="Y173" s="29">
        <f t="shared" si="53"/>
        <v>0</v>
      </c>
      <c r="Z173" s="29">
        <v>0</v>
      </c>
      <c r="AA173" s="29">
        <v>0</v>
      </c>
      <c r="AB173" s="29">
        <f t="shared" si="54"/>
        <v>0</v>
      </c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</row>
    <row r="174" spans="1:252" ht="63" x14ac:dyDescent="0.25">
      <c r="A174" s="42" t="s">
        <v>169</v>
      </c>
      <c r="B174" s="29">
        <f t="shared" si="46"/>
        <v>0</v>
      </c>
      <c r="C174" s="29">
        <f t="shared" si="46"/>
        <v>3525</v>
      </c>
      <c r="D174" s="29">
        <f t="shared" si="46"/>
        <v>3525</v>
      </c>
      <c r="E174" s="29">
        <v>0</v>
      </c>
      <c r="F174" s="29">
        <v>0</v>
      </c>
      <c r="G174" s="29">
        <f t="shared" si="47"/>
        <v>0</v>
      </c>
      <c r="H174" s="29">
        <v>0</v>
      </c>
      <c r="I174" s="29">
        <v>0</v>
      </c>
      <c r="J174" s="29">
        <f t="shared" si="48"/>
        <v>0</v>
      </c>
      <c r="K174" s="29">
        <v>0</v>
      </c>
      <c r="L174" s="29">
        <v>0</v>
      </c>
      <c r="M174" s="29">
        <f t="shared" si="49"/>
        <v>0</v>
      </c>
      <c r="N174" s="29"/>
      <c r="O174" s="29">
        <v>3525</v>
      </c>
      <c r="P174" s="29">
        <f t="shared" si="50"/>
        <v>3525</v>
      </c>
      <c r="Q174" s="29"/>
      <c r="R174" s="29"/>
      <c r="S174" s="29">
        <f t="shared" si="51"/>
        <v>0</v>
      </c>
      <c r="T174" s="29">
        <v>0</v>
      </c>
      <c r="U174" s="29">
        <v>0</v>
      </c>
      <c r="V174" s="29">
        <f t="shared" si="52"/>
        <v>0</v>
      </c>
      <c r="W174" s="29">
        <v>0</v>
      </c>
      <c r="X174" s="29">
        <v>0</v>
      </c>
      <c r="Y174" s="29">
        <f t="shared" si="53"/>
        <v>0</v>
      </c>
      <c r="Z174" s="29">
        <v>0</v>
      </c>
      <c r="AA174" s="29">
        <v>0</v>
      </c>
      <c r="AB174" s="29">
        <f t="shared" si="54"/>
        <v>0</v>
      </c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</row>
    <row r="175" spans="1:252" ht="78.75" x14ac:dyDescent="0.25">
      <c r="A175" s="42" t="s">
        <v>170</v>
      </c>
      <c r="B175" s="29">
        <f t="shared" si="46"/>
        <v>0</v>
      </c>
      <c r="C175" s="29">
        <f t="shared" si="46"/>
        <v>3480</v>
      </c>
      <c r="D175" s="29">
        <f t="shared" si="46"/>
        <v>3480</v>
      </c>
      <c r="E175" s="29">
        <v>0</v>
      </c>
      <c r="F175" s="29">
        <v>0</v>
      </c>
      <c r="G175" s="29">
        <f t="shared" si="47"/>
        <v>0</v>
      </c>
      <c r="H175" s="29">
        <v>0</v>
      </c>
      <c r="I175" s="29">
        <v>0</v>
      </c>
      <c r="J175" s="29">
        <f t="shared" si="48"/>
        <v>0</v>
      </c>
      <c r="K175" s="29">
        <v>0</v>
      </c>
      <c r="L175" s="29">
        <v>0</v>
      </c>
      <c r="M175" s="29">
        <f t="shared" si="49"/>
        <v>0</v>
      </c>
      <c r="N175" s="29"/>
      <c r="O175" s="29">
        <v>3480</v>
      </c>
      <c r="P175" s="29">
        <f t="shared" si="50"/>
        <v>3480</v>
      </c>
      <c r="Q175" s="29"/>
      <c r="R175" s="29"/>
      <c r="S175" s="29">
        <f t="shared" si="51"/>
        <v>0</v>
      </c>
      <c r="T175" s="29">
        <v>0</v>
      </c>
      <c r="U175" s="29">
        <v>0</v>
      </c>
      <c r="V175" s="29">
        <f t="shared" si="52"/>
        <v>0</v>
      </c>
      <c r="W175" s="29">
        <v>0</v>
      </c>
      <c r="X175" s="29">
        <v>0</v>
      </c>
      <c r="Y175" s="29">
        <f t="shared" si="53"/>
        <v>0</v>
      </c>
      <c r="Z175" s="29">
        <v>0</v>
      </c>
      <c r="AA175" s="29">
        <v>0</v>
      </c>
      <c r="AB175" s="29">
        <f t="shared" si="54"/>
        <v>0</v>
      </c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</row>
    <row r="176" spans="1:252" x14ac:dyDescent="0.25">
      <c r="A176" s="28" t="s">
        <v>171</v>
      </c>
      <c r="B176" s="29">
        <f t="shared" si="46"/>
        <v>1483</v>
      </c>
      <c r="C176" s="29">
        <f t="shared" si="46"/>
        <v>1483</v>
      </c>
      <c r="D176" s="29">
        <f t="shared" si="46"/>
        <v>0</v>
      </c>
      <c r="E176" s="29">
        <v>0</v>
      </c>
      <c r="F176" s="29">
        <v>0</v>
      </c>
      <c r="G176" s="29">
        <f t="shared" si="47"/>
        <v>0</v>
      </c>
      <c r="H176" s="29">
        <v>0</v>
      </c>
      <c r="I176" s="29">
        <v>0</v>
      </c>
      <c r="J176" s="29">
        <f t="shared" si="48"/>
        <v>0</v>
      </c>
      <c r="K176" s="29">
        <v>1483</v>
      </c>
      <c r="L176" s="29">
        <v>1483</v>
      </c>
      <c r="M176" s="29">
        <f t="shared" si="49"/>
        <v>0</v>
      </c>
      <c r="N176" s="29"/>
      <c r="O176" s="29"/>
      <c r="P176" s="29">
        <f t="shared" si="50"/>
        <v>0</v>
      </c>
      <c r="Q176" s="29"/>
      <c r="R176" s="29"/>
      <c r="S176" s="29">
        <f t="shared" si="51"/>
        <v>0</v>
      </c>
      <c r="T176" s="29">
        <v>0</v>
      </c>
      <c r="U176" s="29">
        <v>0</v>
      </c>
      <c r="V176" s="29">
        <f t="shared" si="52"/>
        <v>0</v>
      </c>
      <c r="W176" s="29">
        <v>0</v>
      </c>
      <c r="X176" s="29">
        <v>0</v>
      </c>
      <c r="Y176" s="29">
        <f t="shared" si="53"/>
        <v>0</v>
      </c>
      <c r="Z176" s="29">
        <v>0</v>
      </c>
      <c r="AA176" s="29">
        <v>0</v>
      </c>
      <c r="AB176" s="29">
        <f t="shared" si="54"/>
        <v>0</v>
      </c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</row>
    <row r="177" spans="1:252" ht="31.5" x14ac:dyDescent="0.25">
      <c r="A177" s="28" t="s">
        <v>172</v>
      </c>
      <c r="B177" s="29">
        <f t="shared" si="46"/>
        <v>13005</v>
      </c>
      <c r="C177" s="29">
        <f t="shared" si="46"/>
        <v>13005</v>
      </c>
      <c r="D177" s="29">
        <f t="shared" si="46"/>
        <v>0</v>
      </c>
      <c r="E177" s="29">
        <v>0</v>
      </c>
      <c r="F177" s="29">
        <v>0</v>
      </c>
      <c r="G177" s="29">
        <f t="shared" si="47"/>
        <v>0</v>
      </c>
      <c r="H177" s="29">
        <v>0</v>
      </c>
      <c r="I177" s="29">
        <v>0</v>
      </c>
      <c r="J177" s="29">
        <f t="shared" si="48"/>
        <v>0</v>
      </c>
      <c r="K177" s="29">
        <v>0</v>
      </c>
      <c r="L177" s="29">
        <v>0</v>
      </c>
      <c r="M177" s="29">
        <f t="shared" si="49"/>
        <v>0</v>
      </c>
      <c r="N177" s="29"/>
      <c r="O177" s="29"/>
      <c r="P177" s="29">
        <f t="shared" si="50"/>
        <v>0</v>
      </c>
      <c r="Q177" s="29">
        <v>13005</v>
      </c>
      <c r="R177" s="29">
        <v>13005</v>
      </c>
      <c r="S177" s="29">
        <f t="shared" si="51"/>
        <v>0</v>
      </c>
      <c r="T177" s="29">
        <v>0</v>
      </c>
      <c r="U177" s="29">
        <v>0</v>
      </c>
      <c r="V177" s="29">
        <f t="shared" si="52"/>
        <v>0</v>
      </c>
      <c r="W177" s="29">
        <v>0</v>
      </c>
      <c r="X177" s="29">
        <v>0</v>
      </c>
      <c r="Y177" s="29">
        <f t="shared" si="53"/>
        <v>0</v>
      </c>
      <c r="Z177" s="29">
        <v>0</v>
      </c>
      <c r="AA177" s="29">
        <v>0</v>
      </c>
      <c r="AB177" s="29">
        <f t="shared" si="54"/>
        <v>0</v>
      </c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</row>
    <row r="178" spans="1:252" ht="31.5" x14ac:dyDescent="0.25">
      <c r="A178" s="28" t="s">
        <v>173</v>
      </c>
      <c r="B178" s="29">
        <f t="shared" si="46"/>
        <v>19773</v>
      </c>
      <c r="C178" s="29">
        <f t="shared" si="46"/>
        <v>33465</v>
      </c>
      <c r="D178" s="29">
        <f t="shared" si="46"/>
        <v>13692</v>
      </c>
      <c r="E178" s="29">
        <v>0</v>
      </c>
      <c r="F178" s="29">
        <v>0</v>
      </c>
      <c r="G178" s="29">
        <f t="shared" si="47"/>
        <v>0</v>
      </c>
      <c r="H178" s="29">
        <v>0</v>
      </c>
      <c r="I178" s="29">
        <v>0</v>
      </c>
      <c r="J178" s="29">
        <f t="shared" si="48"/>
        <v>0</v>
      </c>
      <c r="K178" s="29">
        <v>19773</v>
      </c>
      <c r="L178" s="29">
        <v>33465</v>
      </c>
      <c r="M178" s="29">
        <f t="shared" si="49"/>
        <v>13692</v>
      </c>
      <c r="N178" s="29"/>
      <c r="O178" s="29"/>
      <c r="P178" s="29">
        <f t="shared" si="50"/>
        <v>0</v>
      </c>
      <c r="Q178" s="29">
        <v>0</v>
      </c>
      <c r="R178" s="29">
        <v>0</v>
      </c>
      <c r="S178" s="29">
        <f t="shared" si="51"/>
        <v>0</v>
      </c>
      <c r="T178" s="29">
        <v>0</v>
      </c>
      <c r="U178" s="29">
        <v>0</v>
      </c>
      <c r="V178" s="29">
        <f t="shared" si="52"/>
        <v>0</v>
      </c>
      <c r="W178" s="29">
        <v>0</v>
      </c>
      <c r="X178" s="29">
        <v>0</v>
      </c>
      <c r="Y178" s="29">
        <f t="shared" si="53"/>
        <v>0</v>
      </c>
      <c r="Z178" s="29">
        <v>0</v>
      </c>
      <c r="AA178" s="29">
        <v>0</v>
      </c>
      <c r="AB178" s="29">
        <f t="shared" si="54"/>
        <v>0</v>
      </c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</row>
    <row r="179" spans="1:252" ht="31.5" x14ac:dyDescent="0.25">
      <c r="A179" s="32" t="s">
        <v>174</v>
      </c>
      <c r="B179" s="29">
        <f t="shared" si="46"/>
        <v>5000</v>
      </c>
      <c r="C179" s="29">
        <f t="shared" si="46"/>
        <v>0</v>
      </c>
      <c r="D179" s="29">
        <f t="shared" si="46"/>
        <v>-5000</v>
      </c>
      <c r="E179" s="29">
        <v>0</v>
      </c>
      <c r="F179" s="29">
        <v>0</v>
      </c>
      <c r="G179" s="29">
        <f t="shared" si="47"/>
        <v>0</v>
      </c>
      <c r="H179" s="29">
        <v>0</v>
      </c>
      <c r="I179" s="29">
        <v>0</v>
      </c>
      <c r="J179" s="29">
        <f t="shared" si="48"/>
        <v>0</v>
      </c>
      <c r="K179" s="29">
        <v>5000</v>
      </c>
      <c r="L179" s="29">
        <v>0</v>
      </c>
      <c r="M179" s="29">
        <f t="shared" si="49"/>
        <v>-5000</v>
      </c>
      <c r="N179" s="29">
        <v>0</v>
      </c>
      <c r="O179" s="29">
        <v>0</v>
      </c>
      <c r="P179" s="29">
        <f t="shared" si="50"/>
        <v>0</v>
      </c>
      <c r="Q179" s="29">
        <v>0</v>
      </c>
      <c r="R179" s="29">
        <v>0</v>
      </c>
      <c r="S179" s="29">
        <f t="shared" si="51"/>
        <v>0</v>
      </c>
      <c r="T179" s="29">
        <v>0</v>
      </c>
      <c r="U179" s="29">
        <v>0</v>
      </c>
      <c r="V179" s="29">
        <f t="shared" si="52"/>
        <v>0</v>
      </c>
      <c r="W179" s="29">
        <v>0</v>
      </c>
      <c r="X179" s="29">
        <v>0</v>
      </c>
      <c r="Y179" s="29">
        <f t="shared" si="53"/>
        <v>0</v>
      </c>
      <c r="Z179" s="29">
        <v>0</v>
      </c>
      <c r="AA179" s="29">
        <v>0</v>
      </c>
      <c r="AB179" s="29">
        <f t="shared" si="54"/>
        <v>0</v>
      </c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</row>
    <row r="180" spans="1:252" ht="31.5" x14ac:dyDescent="0.25">
      <c r="A180" s="42" t="s">
        <v>175</v>
      </c>
      <c r="B180" s="29">
        <f t="shared" si="46"/>
        <v>0</v>
      </c>
      <c r="C180" s="29">
        <f t="shared" si="46"/>
        <v>6960</v>
      </c>
      <c r="D180" s="29">
        <f t="shared" si="46"/>
        <v>6960</v>
      </c>
      <c r="E180" s="29">
        <v>0</v>
      </c>
      <c r="F180" s="29">
        <v>0</v>
      </c>
      <c r="G180" s="29">
        <f t="shared" si="47"/>
        <v>0</v>
      </c>
      <c r="H180" s="29">
        <v>0</v>
      </c>
      <c r="I180" s="29">
        <v>0</v>
      </c>
      <c r="J180" s="29">
        <f t="shared" si="48"/>
        <v>0</v>
      </c>
      <c r="K180" s="29">
        <v>0</v>
      </c>
      <c r="L180" s="29">
        <v>6960</v>
      </c>
      <c r="M180" s="29">
        <f t="shared" si="49"/>
        <v>6960</v>
      </c>
      <c r="N180" s="29">
        <v>0</v>
      </c>
      <c r="O180" s="29">
        <v>0</v>
      </c>
      <c r="P180" s="29">
        <f t="shared" si="50"/>
        <v>0</v>
      </c>
      <c r="Q180" s="29">
        <v>0</v>
      </c>
      <c r="R180" s="29">
        <v>0</v>
      </c>
      <c r="S180" s="29">
        <f t="shared" si="51"/>
        <v>0</v>
      </c>
      <c r="T180" s="29">
        <v>0</v>
      </c>
      <c r="U180" s="29">
        <v>0</v>
      </c>
      <c r="V180" s="29">
        <f t="shared" si="52"/>
        <v>0</v>
      </c>
      <c r="W180" s="29">
        <v>0</v>
      </c>
      <c r="X180" s="29">
        <v>0</v>
      </c>
      <c r="Y180" s="29">
        <f t="shared" si="53"/>
        <v>0</v>
      </c>
      <c r="Z180" s="29">
        <v>0</v>
      </c>
      <c r="AA180" s="29">
        <v>0</v>
      </c>
      <c r="AB180" s="29">
        <f t="shared" si="54"/>
        <v>0</v>
      </c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</row>
    <row r="181" spans="1:252" ht="31.5" x14ac:dyDescent="0.25">
      <c r="A181" s="28" t="s">
        <v>176</v>
      </c>
      <c r="B181" s="29">
        <f t="shared" si="46"/>
        <v>3381</v>
      </c>
      <c r="C181" s="29">
        <f t="shared" si="46"/>
        <v>3381</v>
      </c>
      <c r="D181" s="29">
        <f t="shared" si="46"/>
        <v>0</v>
      </c>
      <c r="E181" s="29">
        <v>0</v>
      </c>
      <c r="F181" s="29">
        <v>0</v>
      </c>
      <c r="G181" s="29">
        <f t="shared" si="47"/>
        <v>0</v>
      </c>
      <c r="H181" s="29">
        <v>0</v>
      </c>
      <c r="I181" s="29">
        <v>0</v>
      </c>
      <c r="J181" s="29">
        <f t="shared" si="48"/>
        <v>0</v>
      </c>
      <c r="K181" s="29">
        <v>3381</v>
      </c>
      <c r="L181" s="29">
        <v>3381</v>
      </c>
      <c r="M181" s="29">
        <f t="shared" si="49"/>
        <v>0</v>
      </c>
      <c r="N181" s="29"/>
      <c r="O181" s="29"/>
      <c r="P181" s="29">
        <f t="shared" si="50"/>
        <v>0</v>
      </c>
      <c r="Q181" s="29">
        <v>0</v>
      </c>
      <c r="R181" s="29">
        <v>0</v>
      </c>
      <c r="S181" s="29">
        <f t="shared" si="51"/>
        <v>0</v>
      </c>
      <c r="T181" s="29">
        <v>0</v>
      </c>
      <c r="U181" s="29">
        <v>0</v>
      </c>
      <c r="V181" s="29">
        <f t="shared" si="52"/>
        <v>0</v>
      </c>
      <c r="W181" s="29">
        <v>0</v>
      </c>
      <c r="X181" s="29">
        <v>0</v>
      </c>
      <c r="Y181" s="29">
        <f t="shared" si="53"/>
        <v>0</v>
      </c>
      <c r="Z181" s="29">
        <v>0</v>
      </c>
      <c r="AA181" s="29">
        <v>0</v>
      </c>
      <c r="AB181" s="29">
        <f t="shared" si="54"/>
        <v>0</v>
      </c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</row>
    <row r="182" spans="1:252" x14ac:dyDescent="0.25">
      <c r="A182" s="28" t="s">
        <v>177</v>
      </c>
      <c r="B182" s="29">
        <f t="shared" si="46"/>
        <v>2734</v>
      </c>
      <c r="C182" s="29">
        <f t="shared" si="46"/>
        <v>3414</v>
      </c>
      <c r="D182" s="29">
        <f t="shared" si="46"/>
        <v>680</v>
      </c>
      <c r="E182" s="29">
        <v>0</v>
      </c>
      <c r="F182" s="29">
        <v>0</v>
      </c>
      <c r="G182" s="29">
        <f t="shared" si="47"/>
        <v>0</v>
      </c>
      <c r="H182" s="29">
        <v>0</v>
      </c>
      <c r="I182" s="29">
        <v>0</v>
      </c>
      <c r="J182" s="29">
        <f t="shared" si="48"/>
        <v>0</v>
      </c>
      <c r="K182" s="29">
        <v>2734</v>
      </c>
      <c r="L182" s="29">
        <v>3414</v>
      </c>
      <c r="M182" s="29">
        <f t="shared" si="49"/>
        <v>680</v>
      </c>
      <c r="N182" s="29"/>
      <c r="O182" s="29"/>
      <c r="P182" s="29">
        <f t="shared" si="50"/>
        <v>0</v>
      </c>
      <c r="Q182" s="29">
        <v>0</v>
      </c>
      <c r="R182" s="29">
        <v>0</v>
      </c>
      <c r="S182" s="29">
        <f t="shared" si="51"/>
        <v>0</v>
      </c>
      <c r="T182" s="29">
        <v>0</v>
      </c>
      <c r="U182" s="29">
        <v>0</v>
      </c>
      <c r="V182" s="29">
        <f t="shared" si="52"/>
        <v>0</v>
      </c>
      <c r="W182" s="29">
        <v>0</v>
      </c>
      <c r="X182" s="29">
        <v>0</v>
      </c>
      <c r="Y182" s="29">
        <f t="shared" si="53"/>
        <v>0</v>
      </c>
      <c r="Z182" s="29">
        <v>0</v>
      </c>
      <c r="AA182" s="29">
        <v>0</v>
      </c>
      <c r="AB182" s="29">
        <f t="shared" si="54"/>
        <v>0</v>
      </c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</row>
    <row r="183" spans="1:252" ht="31.5" x14ac:dyDescent="0.25">
      <c r="A183" s="28" t="s">
        <v>178</v>
      </c>
      <c r="B183" s="29">
        <f t="shared" si="46"/>
        <v>3545</v>
      </c>
      <c r="C183" s="29">
        <f t="shared" si="46"/>
        <v>3545</v>
      </c>
      <c r="D183" s="29">
        <f t="shared" si="46"/>
        <v>0</v>
      </c>
      <c r="E183" s="29">
        <v>0</v>
      </c>
      <c r="F183" s="29">
        <v>0</v>
      </c>
      <c r="G183" s="29">
        <f t="shared" si="47"/>
        <v>0</v>
      </c>
      <c r="H183" s="29">
        <v>0</v>
      </c>
      <c r="I183" s="29">
        <v>0</v>
      </c>
      <c r="J183" s="29">
        <f t="shared" si="48"/>
        <v>0</v>
      </c>
      <c r="K183" s="29">
        <f>1031+1031+872+611</f>
        <v>3545</v>
      </c>
      <c r="L183" s="29">
        <f>1031+1031+872+611</f>
        <v>3545</v>
      </c>
      <c r="M183" s="29">
        <f t="shared" si="49"/>
        <v>0</v>
      </c>
      <c r="N183" s="29"/>
      <c r="O183" s="29"/>
      <c r="P183" s="29">
        <f t="shared" si="50"/>
        <v>0</v>
      </c>
      <c r="Q183" s="29">
        <v>0</v>
      </c>
      <c r="R183" s="29">
        <v>0</v>
      </c>
      <c r="S183" s="29">
        <f t="shared" si="51"/>
        <v>0</v>
      </c>
      <c r="T183" s="29">
        <v>0</v>
      </c>
      <c r="U183" s="29">
        <v>0</v>
      </c>
      <c r="V183" s="29">
        <f t="shared" si="52"/>
        <v>0</v>
      </c>
      <c r="W183" s="29">
        <v>0</v>
      </c>
      <c r="X183" s="29">
        <v>0</v>
      </c>
      <c r="Y183" s="29">
        <f t="shared" si="53"/>
        <v>0</v>
      </c>
      <c r="Z183" s="29">
        <v>0</v>
      </c>
      <c r="AA183" s="29">
        <v>0</v>
      </c>
      <c r="AB183" s="29">
        <f t="shared" si="54"/>
        <v>0</v>
      </c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</row>
    <row r="184" spans="1:252" ht="47.25" x14ac:dyDescent="0.25">
      <c r="A184" s="28" t="s">
        <v>179</v>
      </c>
      <c r="B184" s="29">
        <f t="shared" si="46"/>
        <v>872</v>
      </c>
      <c r="C184" s="29">
        <f t="shared" si="46"/>
        <v>872</v>
      </c>
      <c r="D184" s="29">
        <f t="shared" si="46"/>
        <v>0</v>
      </c>
      <c r="E184" s="29">
        <v>0</v>
      </c>
      <c r="F184" s="29">
        <v>0</v>
      </c>
      <c r="G184" s="29">
        <f t="shared" si="47"/>
        <v>0</v>
      </c>
      <c r="H184" s="29">
        <v>0</v>
      </c>
      <c r="I184" s="29">
        <v>0</v>
      </c>
      <c r="J184" s="29">
        <f t="shared" si="48"/>
        <v>0</v>
      </c>
      <c r="K184" s="29">
        <v>872</v>
      </c>
      <c r="L184" s="29">
        <v>872</v>
      </c>
      <c r="M184" s="29">
        <f t="shared" si="49"/>
        <v>0</v>
      </c>
      <c r="N184" s="29"/>
      <c r="O184" s="29"/>
      <c r="P184" s="29">
        <f t="shared" si="50"/>
        <v>0</v>
      </c>
      <c r="Q184" s="29">
        <v>0</v>
      </c>
      <c r="R184" s="29">
        <v>0</v>
      </c>
      <c r="S184" s="29">
        <f t="shared" si="51"/>
        <v>0</v>
      </c>
      <c r="T184" s="29">
        <v>0</v>
      </c>
      <c r="U184" s="29">
        <v>0</v>
      </c>
      <c r="V184" s="29">
        <f t="shared" si="52"/>
        <v>0</v>
      </c>
      <c r="W184" s="29">
        <v>0</v>
      </c>
      <c r="X184" s="29">
        <v>0</v>
      </c>
      <c r="Y184" s="29">
        <f t="shared" si="53"/>
        <v>0</v>
      </c>
      <c r="Z184" s="29">
        <v>0</v>
      </c>
      <c r="AA184" s="29">
        <v>0</v>
      </c>
      <c r="AB184" s="29">
        <f t="shared" si="54"/>
        <v>0</v>
      </c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</row>
    <row r="185" spans="1:252" ht="63" x14ac:dyDescent="0.25">
      <c r="A185" s="28" t="s">
        <v>180</v>
      </c>
      <c r="B185" s="29">
        <f t="shared" si="46"/>
        <v>5038</v>
      </c>
      <c r="C185" s="29">
        <f t="shared" si="46"/>
        <v>5038</v>
      </c>
      <c r="D185" s="29">
        <f t="shared" si="46"/>
        <v>0</v>
      </c>
      <c r="E185" s="29">
        <v>0</v>
      </c>
      <c r="F185" s="29">
        <v>0</v>
      </c>
      <c r="G185" s="29">
        <f t="shared" si="47"/>
        <v>0</v>
      </c>
      <c r="H185" s="29">
        <v>0</v>
      </c>
      <c r="I185" s="29">
        <v>0</v>
      </c>
      <c r="J185" s="29">
        <f t="shared" si="48"/>
        <v>0</v>
      </c>
      <c r="K185" s="29">
        <v>0</v>
      </c>
      <c r="L185" s="29">
        <v>0</v>
      </c>
      <c r="M185" s="29">
        <f t="shared" si="49"/>
        <v>0</v>
      </c>
      <c r="N185" s="29">
        <v>5038</v>
      </c>
      <c r="O185" s="29">
        <v>5038</v>
      </c>
      <c r="P185" s="29">
        <f t="shared" si="50"/>
        <v>0</v>
      </c>
      <c r="Q185" s="29">
        <v>0</v>
      </c>
      <c r="R185" s="29">
        <v>0</v>
      </c>
      <c r="S185" s="29">
        <f t="shared" si="51"/>
        <v>0</v>
      </c>
      <c r="T185" s="29">
        <v>0</v>
      </c>
      <c r="U185" s="29">
        <v>0</v>
      </c>
      <c r="V185" s="29">
        <f t="shared" si="52"/>
        <v>0</v>
      </c>
      <c r="W185" s="29">
        <v>0</v>
      </c>
      <c r="X185" s="29">
        <v>0</v>
      </c>
      <c r="Y185" s="29">
        <f t="shared" si="53"/>
        <v>0</v>
      </c>
      <c r="Z185" s="29">
        <v>0</v>
      </c>
      <c r="AA185" s="29">
        <v>0</v>
      </c>
      <c r="AB185" s="29">
        <f t="shared" si="54"/>
        <v>0</v>
      </c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</row>
    <row r="186" spans="1:252" ht="63" x14ac:dyDescent="0.25">
      <c r="A186" s="28" t="s">
        <v>181</v>
      </c>
      <c r="B186" s="29">
        <f t="shared" si="46"/>
        <v>1031</v>
      </c>
      <c r="C186" s="29">
        <f t="shared" si="46"/>
        <v>1031</v>
      </c>
      <c r="D186" s="29">
        <f t="shared" si="46"/>
        <v>0</v>
      </c>
      <c r="E186" s="29">
        <v>0</v>
      </c>
      <c r="F186" s="29">
        <v>0</v>
      </c>
      <c r="G186" s="29">
        <f t="shared" si="47"/>
        <v>0</v>
      </c>
      <c r="H186" s="29">
        <v>0</v>
      </c>
      <c r="I186" s="29">
        <v>0</v>
      </c>
      <c r="J186" s="29">
        <f t="shared" si="48"/>
        <v>0</v>
      </c>
      <c r="K186" s="29">
        <v>0</v>
      </c>
      <c r="L186" s="29">
        <v>0</v>
      </c>
      <c r="M186" s="29">
        <f t="shared" si="49"/>
        <v>0</v>
      </c>
      <c r="N186" s="29">
        <v>1031</v>
      </c>
      <c r="O186" s="29">
        <v>1031</v>
      </c>
      <c r="P186" s="29">
        <f t="shared" si="50"/>
        <v>0</v>
      </c>
      <c r="Q186" s="29">
        <v>0</v>
      </c>
      <c r="R186" s="29">
        <v>0</v>
      </c>
      <c r="S186" s="29">
        <f t="shared" si="51"/>
        <v>0</v>
      </c>
      <c r="T186" s="29">
        <v>0</v>
      </c>
      <c r="U186" s="29">
        <v>0</v>
      </c>
      <c r="V186" s="29">
        <f t="shared" si="52"/>
        <v>0</v>
      </c>
      <c r="W186" s="29">
        <v>0</v>
      </c>
      <c r="X186" s="29">
        <v>0</v>
      </c>
      <c r="Y186" s="29">
        <f t="shared" si="53"/>
        <v>0</v>
      </c>
      <c r="Z186" s="29">
        <v>0</v>
      </c>
      <c r="AA186" s="29">
        <v>0</v>
      </c>
      <c r="AB186" s="29">
        <f t="shared" si="54"/>
        <v>0</v>
      </c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</row>
    <row r="187" spans="1:252" x14ac:dyDescent="0.25">
      <c r="A187" s="22" t="s">
        <v>121</v>
      </c>
      <c r="B187" s="23">
        <f t="shared" si="46"/>
        <v>6612716</v>
      </c>
      <c r="C187" s="23">
        <f t="shared" si="46"/>
        <v>14400</v>
      </c>
      <c r="D187" s="23">
        <f t="shared" si="46"/>
        <v>-6598316</v>
      </c>
      <c r="E187" s="23">
        <f>SUM(E188:E188)</f>
        <v>0</v>
      </c>
      <c r="F187" s="23">
        <f>SUM(F188:F188)</f>
        <v>0</v>
      </c>
      <c r="G187" s="23">
        <f t="shared" si="47"/>
        <v>0</v>
      </c>
      <c r="H187" s="23">
        <f>SUM(H188:H188)</f>
        <v>0</v>
      </c>
      <c r="I187" s="23">
        <f>SUM(I188:I188)</f>
        <v>0</v>
      </c>
      <c r="J187" s="23">
        <f t="shared" si="48"/>
        <v>0</v>
      </c>
      <c r="K187" s="23">
        <f>SUM(K188:K188)</f>
        <v>1102</v>
      </c>
      <c r="L187" s="23">
        <f>SUM(L188:L188)</f>
        <v>0</v>
      </c>
      <c r="M187" s="23">
        <f t="shared" si="49"/>
        <v>-1102</v>
      </c>
      <c r="N187" s="23">
        <f>SUM(N188:N188)</f>
        <v>0</v>
      </c>
      <c r="O187" s="23">
        <f>SUM(O188:O188)</f>
        <v>0</v>
      </c>
      <c r="P187" s="23">
        <f t="shared" si="50"/>
        <v>0</v>
      </c>
      <c r="Q187" s="23">
        <f>SUM(Q188:Q188)</f>
        <v>0</v>
      </c>
      <c r="R187" s="23">
        <f>SUM(R188:R188)</f>
        <v>0</v>
      </c>
      <c r="S187" s="23">
        <f t="shared" si="51"/>
        <v>0</v>
      </c>
      <c r="T187" s="23">
        <f>SUM(T188:T188)</f>
        <v>0</v>
      </c>
      <c r="U187" s="23">
        <f>SUM(U188:U188)</f>
        <v>0</v>
      </c>
      <c r="V187" s="23">
        <f t="shared" si="52"/>
        <v>0</v>
      </c>
      <c r="W187" s="23">
        <f>SUM(W188:W188)</f>
        <v>14400</v>
      </c>
      <c r="X187" s="23">
        <f>SUM(X188:X188)</f>
        <v>14400</v>
      </c>
      <c r="Y187" s="23">
        <f t="shared" si="53"/>
        <v>0</v>
      </c>
      <c r="Z187" s="23">
        <f>SUM(Z188:Z188)</f>
        <v>6597214</v>
      </c>
      <c r="AA187" s="23">
        <f>SUM(AA188:AA188)</f>
        <v>0</v>
      </c>
      <c r="AB187" s="23">
        <f t="shared" si="54"/>
        <v>-6597214</v>
      </c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</row>
    <row r="188" spans="1:252" ht="34.5" customHeight="1" x14ac:dyDescent="0.25">
      <c r="A188" s="28" t="s">
        <v>182</v>
      </c>
      <c r="B188" s="29">
        <f t="shared" si="46"/>
        <v>6612716</v>
      </c>
      <c r="C188" s="29">
        <f t="shared" si="46"/>
        <v>14400</v>
      </c>
      <c r="D188" s="29">
        <f t="shared" si="46"/>
        <v>-6598316</v>
      </c>
      <c r="E188" s="29">
        <v>0</v>
      </c>
      <c r="F188" s="29">
        <v>0</v>
      </c>
      <c r="G188" s="29">
        <f t="shared" si="47"/>
        <v>0</v>
      </c>
      <c r="H188" s="29">
        <v>0</v>
      </c>
      <c r="I188" s="29">
        <v>0</v>
      </c>
      <c r="J188" s="29">
        <f t="shared" si="48"/>
        <v>0</v>
      </c>
      <c r="K188" s="29">
        <v>1102</v>
      </c>
      <c r="L188" s="29">
        <v>0</v>
      </c>
      <c r="M188" s="29">
        <f t="shared" si="49"/>
        <v>-1102</v>
      </c>
      <c r="N188" s="29">
        <v>0</v>
      </c>
      <c r="O188" s="29">
        <v>0</v>
      </c>
      <c r="P188" s="29">
        <f t="shared" si="50"/>
        <v>0</v>
      </c>
      <c r="Q188" s="29">
        <v>0</v>
      </c>
      <c r="R188" s="29">
        <v>0</v>
      </c>
      <c r="S188" s="29">
        <f t="shared" si="51"/>
        <v>0</v>
      </c>
      <c r="T188" s="29">
        <v>0</v>
      </c>
      <c r="U188" s="29">
        <v>0</v>
      </c>
      <c r="V188" s="29">
        <f t="shared" si="52"/>
        <v>0</v>
      </c>
      <c r="W188" s="29">
        <f>14400-14400+14400</f>
        <v>14400</v>
      </c>
      <c r="X188" s="29">
        <f>14400-14400+14400</f>
        <v>14400</v>
      </c>
      <c r="Y188" s="29">
        <f t="shared" si="53"/>
        <v>0</v>
      </c>
      <c r="Z188" s="29">
        <f>6189541+407673</f>
        <v>6597214</v>
      </c>
      <c r="AA188" s="29">
        <v>0</v>
      </c>
      <c r="AB188" s="29">
        <f t="shared" si="54"/>
        <v>-6597214</v>
      </c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</row>
    <row r="189" spans="1:252" ht="31.5" x14ac:dyDescent="0.25">
      <c r="A189" s="22" t="s">
        <v>123</v>
      </c>
      <c r="B189" s="23">
        <f t="shared" si="46"/>
        <v>290362</v>
      </c>
      <c r="C189" s="23">
        <f t="shared" si="46"/>
        <v>384790</v>
      </c>
      <c r="D189" s="23">
        <f t="shared" si="46"/>
        <v>94428</v>
      </c>
      <c r="E189" s="23">
        <f>SUM(E190:E215)</f>
        <v>0</v>
      </c>
      <c r="F189" s="23">
        <f>SUM(F190:F215)</f>
        <v>0</v>
      </c>
      <c r="G189" s="23">
        <f t="shared" si="47"/>
        <v>0</v>
      </c>
      <c r="H189" s="23">
        <f>SUM(H190:H215)</f>
        <v>0</v>
      </c>
      <c r="I189" s="23">
        <f>SUM(I190:I215)</f>
        <v>0</v>
      </c>
      <c r="J189" s="23">
        <f t="shared" si="48"/>
        <v>0</v>
      </c>
      <c r="K189" s="23">
        <f>SUM(K190:K215)</f>
        <v>62840</v>
      </c>
      <c r="L189" s="23">
        <f>SUM(L190:L215)</f>
        <v>139808</v>
      </c>
      <c r="M189" s="23">
        <f t="shared" si="49"/>
        <v>76968</v>
      </c>
      <c r="N189" s="23">
        <f>SUM(N190:N215)</f>
        <v>0</v>
      </c>
      <c r="O189" s="23">
        <f>SUM(O190:O215)</f>
        <v>0</v>
      </c>
      <c r="P189" s="23">
        <f t="shared" si="50"/>
        <v>0</v>
      </c>
      <c r="Q189" s="23">
        <f>SUM(Q190:Q215)</f>
        <v>63286</v>
      </c>
      <c r="R189" s="23">
        <f>SUM(R190:R215)</f>
        <v>63286</v>
      </c>
      <c r="S189" s="23">
        <f t="shared" si="51"/>
        <v>0</v>
      </c>
      <c r="T189" s="23">
        <f>SUM(T190:T215)</f>
        <v>140766</v>
      </c>
      <c r="U189" s="23">
        <f>SUM(U190:U215)</f>
        <v>158226</v>
      </c>
      <c r="V189" s="23">
        <f t="shared" si="52"/>
        <v>17460</v>
      </c>
      <c r="W189" s="23">
        <f>SUM(W190:W215)</f>
        <v>23470</v>
      </c>
      <c r="X189" s="23">
        <f>SUM(X190:X215)</f>
        <v>23470</v>
      </c>
      <c r="Y189" s="23">
        <f t="shared" si="53"/>
        <v>0</v>
      </c>
      <c r="Z189" s="23">
        <f>SUM(Z190:Z215)</f>
        <v>0</v>
      </c>
      <c r="AA189" s="23">
        <f>SUM(AA190:AA215)</f>
        <v>0</v>
      </c>
      <c r="AB189" s="23">
        <f t="shared" si="54"/>
        <v>0</v>
      </c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</row>
    <row r="190" spans="1:252" ht="31.5" x14ac:dyDescent="0.25">
      <c r="A190" s="42" t="s">
        <v>184</v>
      </c>
      <c r="B190" s="29">
        <f t="shared" si="46"/>
        <v>0</v>
      </c>
      <c r="C190" s="29">
        <f t="shared" si="46"/>
        <v>7236</v>
      </c>
      <c r="D190" s="29">
        <f t="shared" si="46"/>
        <v>7236</v>
      </c>
      <c r="E190" s="29">
        <v>0</v>
      </c>
      <c r="F190" s="29">
        <v>0</v>
      </c>
      <c r="G190" s="29">
        <f t="shared" si="47"/>
        <v>0</v>
      </c>
      <c r="H190" s="29">
        <v>0</v>
      </c>
      <c r="I190" s="29">
        <v>0</v>
      </c>
      <c r="J190" s="29">
        <f t="shared" si="48"/>
        <v>0</v>
      </c>
      <c r="K190" s="29">
        <v>0</v>
      </c>
      <c r="L190" s="29">
        <v>7236</v>
      </c>
      <c r="M190" s="29">
        <f t="shared" si="49"/>
        <v>7236</v>
      </c>
      <c r="N190" s="29">
        <v>0</v>
      </c>
      <c r="O190" s="29">
        <v>0</v>
      </c>
      <c r="P190" s="29">
        <f t="shared" si="50"/>
        <v>0</v>
      </c>
      <c r="Q190" s="29">
        <f t="shared" ref="Q190:R198" si="62">14400-14400</f>
        <v>0</v>
      </c>
      <c r="R190" s="29">
        <f t="shared" si="62"/>
        <v>0</v>
      </c>
      <c r="S190" s="29">
        <f t="shared" si="51"/>
        <v>0</v>
      </c>
      <c r="T190" s="29">
        <v>0</v>
      </c>
      <c r="U190" s="29">
        <v>0</v>
      </c>
      <c r="V190" s="29">
        <f t="shared" si="52"/>
        <v>0</v>
      </c>
      <c r="W190" s="29">
        <v>0</v>
      </c>
      <c r="X190" s="29">
        <v>0</v>
      </c>
      <c r="Y190" s="29">
        <f t="shared" si="53"/>
        <v>0</v>
      </c>
      <c r="Z190" s="29">
        <v>0</v>
      </c>
      <c r="AA190" s="29">
        <v>0</v>
      </c>
      <c r="AB190" s="29">
        <f t="shared" si="54"/>
        <v>0</v>
      </c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</row>
    <row r="191" spans="1:252" ht="47.25" x14ac:dyDescent="0.25">
      <c r="A191" s="42" t="s">
        <v>185</v>
      </c>
      <c r="B191" s="29">
        <f t="shared" si="46"/>
        <v>0</v>
      </c>
      <c r="C191" s="29">
        <f t="shared" si="46"/>
        <v>3499</v>
      </c>
      <c r="D191" s="29">
        <f t="shared" si="46"/>
        <v>3499</v>
      </c>
      <c r="E191" s="29">
        <v>0</v>
      </c>
      <c r="F191" s="29">
        <v>0</v>
      </c>
      <c r="G191" s="29">
        <f t="shared" si="47"/>
        <v>0</v>
      </c>
      <c r="H191" s="29">
        <v>0</v>
      </c>
      <c r="I191" s="29">
        <v>0</v>
      </c>
      <c r="J191" s="29">
        <f t="shared" si="48"/>
        <v>0</v>
      </c>
      <c r="K191" s="29">
        <v>0</v>
      </c>
      <c r="L191" s="29">
        <v>3499</v>
      </c>
      <c r="M191" s="29">
        <f t="shared" si="49"/>
        <v>3499</v>
      </c>
      <c r="N191" s="29">
        <v>0</v>
      </c>
      <c r="O191" s="29">
        <v>0</v>
      </c>
      <c r="P191" s="29">
        <f t="shared" si="50"/>
        <v>0</v>
      </c>
      <c r="Q191" s="29">
        <f t="shared" si="62"/>
        <v>0</v>
      </c>
      <c r="R191" s="29">
        <f t="shared" si="62"/>
        <v>0</v>
      </c>
      <c r="S191" s="29">
        <f t="shared" si="51"/>
        <v>0</v>
      </c>
      <c r="T191" s="29">
        <v>0</v>
      </c>
      <c r="U191" s="29">
        <v>0</v>
      </c>
      <c r="V191" s="29">
        <f t="shared" si="52"/>
        <v>0</v>
      </c>
      <c r="W191" s="29">
        <v>0</v>
      </c>
      <c r="X191" s="29">
        <v>0</v>
      </c>
      <c r="Y191" s="29">
        <f t="shared" si="53"/>
        <v>0</v>
      </c>
      <c r="Z191" s="29">
        <v>0</v>
      </c>
      <c r="AA191" s="29">
        <v>0</v>
      </c>
      <c r="AB191" s="29">
        <f t="shared" si="54"/>
        <v>0</v>
      </c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</row>
    <row r="192" spans="1:252" ht="31.5" x14ac:dyDescent="0.25">
      <c r="A192" s="42" t="s">
        <v>186</v>
      </c>
      <c r="B192" s="29">
        <f t="shared" si="46"/>
        <v>0</v>
      </c>
      <c r="C192" s="29">
        <f t="shared" si="46"/>
        <v>64115</v>
      </c>
      <c r="D192" s="29">
        <f t="shared" si="46"/>
        <v>64115</v>
      </c>
      <c r="E192" s="29">
        <v>0</v>
      </c>
      <c r="F192" s="29">
        <v>0</v>
      </c>
      <c r="G192" s="29">
        <f t="shared" si="47"/>
        <v>0</v>
      </c>
      <c r="H192" s="29">
        <v>0</v>
      </c>
      <c r="I192" s="29">
        <v>0</v>
      </c>
      <c r="J192" s="29">
        <f t="shared" si="48"/>
        <v>0</v>
      </c>
      <c r="K192" s="29">
        <v>0</v>
      </c>
      <c r="L192" s="29">
        <v>64115</v>
      </c>
      <c r="M192" s="29">
        <f t="shared" si="49"/>
        <v>64115</v>
      </c>
      <c r="N192" s="29">
        <v>0</v>
      </c>
      <c r="O192" s="29">
        <v>0</v>
      </c>
      <c r="P192" s="29">
        <f t="shared" si="50"/>
        <v>0</v>
      </c>
      <c r="Q192" s="29">
        <f t="shared" si="62"/>
        <v>0</v>
      </c>
      <c r="R192" s="29">
        <f t="shared" si="62"/>
        <v>0</v>
      </c>
      <c r="S192" s="29">
        <f t="shared" si="51"/>
        <v>0</v>
      </c>
      <c r="T192" s="29">
        <v>0</v>
      </c>
      <c r="U192" s="29">
        <v>0</v>
      </c>
      <c r="V192" s="29">
        <f t="shared" si="52"/>
        <v>0</v>
      </c>
      <c r="W192" s="29">
        <v>0</v>
      </c>
      <c r="X192" s="29">
        <v>0</v>
      </c>
      <c r="Y192" s="29">
        <f t="shared" si="53"/>
        <v>0</v>
      </c>
      <c r="Z192" s="29">
        <v>0</v>
      </c>
      <c r="AA192" s="29">
        <v>0</v>
      </c>
      <c r="AB192" s="29">
        <f t="shared" si="54"/>
        <v>0</v>
      </c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</row>
    <row r="193" spans="1:252" ht="31.5" x14ac:dyDescent="0.25">
      <c r="A193" s="33" t="s">
        <v>187</v>
      </c>
      <c r="B193" s="29">
        <f t="shared" si="46"/>
        <v>9848</v>
      </c>
      <c r="C193" s="29">
        <f t="shared" si="46"/>
        <v>9848</v>
      </c>
      <c r="D193" s="29">
        <f t="shared" si="46"/>
        <v>0</v>
      </c>
      <c r="E193" s="29">
        <v>0</v>
      </c>
      <c r="F193" s="29">
        <v>0</v>
      </c>
      <c r="G193" s="29">
        <f t="shared" si="47"/>
        <v>0</v>
      </c>
      <c r="H193" s="29">
        <v>0</v>
      </c>
      <c r="I193" s="29">
        <v>0</v>
      </c>
      <c r="J193" s="29">
        <f t="shared" si="48"/>
        <v>0</v>
      </c>
      <c r="K193" s="29">
        <v>0</v>
      </c>
      <c r="L193" s="29">
        <v>0</v>
      </c>
      <c r="M193" s="29">
        <f t="shared" si="49"/>
        <v>0</v>
      </c>
      <c r="N193" s="29">
        <v>0</v>
      </c>
      <c r="O193" s="29">
        <v>0</v>
      </c>
      <c r="P193" s="29">
        <f t="shared" si="50"/>
        <v>0</v>
      </c>
      <c r="Q193" s="29">
        <v>9848</v>
      </c>
      <c r="R193" s="29">
        <v>9848</v>
      </c>
      <c r="S193" s="29">
        <f t="shared" si="51"/>
        <v>0</v>
      </c>
      <c r="T193" s="29">
        <v>0</v>
      </c>
      <c r="U193" s="29">
        <v>0</v>
      </c>
      <c r="V193" s="29">
        <f t="shared" si="52"/>
        <v>0</v>
      </c>
      <c r="W193" s="29">
        <v>0</v>
      </c>
      <c r="X193" s="29">
        <v>0</v>
      </c>
      <c r="Y193" s="29">
        <f t="shared" si="53"/>
        <v>0</v>
      </c>
      <c r="Z193" s="29">
        <v>0</v>
      </c>
      <c r="AA193" s="29">
        <v>0</v>
      </c>
      <c r="AB193" s="29">
        <f t="shared" si="54"/>
        <v>0</v>
      </c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</row>
    <row r="194" spans="1:252" ht="31.5" x14ac:dyDescent="0.25">
      <c r="A194" s="33" t="s">
        <v>188</v>
      </c>
      <c r="B194" s="29">
        <f t="shared" si="46"/>
        <v>7500</v>
      </c>
      <c r="C194" s="29">
        <f t="shared" si="46"/>
        <v>7500</v>
      </c>
      <c r="D194" s="29">
        <f t="shared" si="46"/>
        <v>0</v>
      </c>
      <c r="E194" s="29">
        <v>0</v>
      </c>
      <c r="F194" s="29">
        <v>0</v>
      </c>
      <c r="G194" s="29">
        <f t="shared" si="47"/>
        <v>0</v>
      </c>
      <c r="H194" s="29">
        <v>0</v>
      </c>
      <c r="I194" s="29">
        <v>0</v>
      </c>
      <c r="J194" s="29">
        <f t="shared" si="48"/>
        <v>0</v>
      </c>
      <c r="K194" s="29">
        <v>0</v>
      </c>
      <c r="L194" s="29">
        <v>0</v>
      </c>
      <c r="M194" s="29">
        <f t="shared" si="49"/>
        <v>0</v>
      </c>
      <c r="N194" s="29">
        <v>0</v>
      </c>
      <c r="O194" s="29">
        <v>0</v>
      </c>
      <c r="P194" s="29">
        <f t="shared" si="50"/>
        <v>0</v>
      </c>
      <c r="Q194" s="29">
        <v>0</v>
      </c>
      <c r="R194" s="29">
        <v>0</v>
      </c>
      <c r="S194" s="29">
        <f t="shared" si="51"/>
        <v>0</v>
      </c>
      <c r="T194" s="29">
        <v>0</v>
      </c>
      <c r="U194" s="29">
        <v>0</v>
      </c>
      <c r="V194" s="29">
        <f t="shared" si="52"/>
        <v>0</v>
      </c>
      <c r="W194" s="29">
        <v>7500</v>
      </c>
      <c r="X194" s="29">
        <v>7500</v>
      </c>
      <c r="Y194" s="29">
        <f t="shared" si="53"/>
        <v>0</v>
      </c>
      <c r="Z194" s="29">
        <v>0</v>
      </c>
      <c r="AA194" s="29">
        <v>0</v>
      </c>
      <c r="AB194" s="29">
        <f t="shared" si="54"/>
        <v>0</v>
      </c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</row>
    <row r="195" spans="1:252" ht="31.5" x14ac:dyDescent="0.25">
      <c r="A195" s="33" t="s">
        <v>189</v>
      </c>
      <c r="B195" s="29">
        <f t="shared" si="46"/>
        <v>1320</v>
      </c>
      <c r="C195" s="29">
        <f t="shared" si="46"/>
        <v>1320</v>
      </c>
      <c r="D195" s="29">
        <f t="shared" si="46"/>
        <v>0</v>
      </c>
      <c r="E195" s="29">
        <v>0</v>
      </c>
      <c r="F195" s="29">
        <v>0</v>
      </c>
      <c r="G195" s="29">
        <f t="shared" si="47"/>
        <v>0</v>
      </c>
      <c r="H195" s="29">
        <v>0</v>
      </c>
      <c r="I195" s="29">
        <v>0</v>
      </c>
      <c r="J195" s="29">
        <f t="shared" si="48"/>
        <v>0</v>
      </c>
      <c r="K195" s="29">
        <v>1320</v>
      </c>
      <c r="L195" s="29">
        <v>1320</v>
      </c>
      <c r="M195" s="29">
        <f t="shared" si="49"/>
        <v>0</v>
      </c>
      <c r="N195" s="29">
        <v>0</v>
      </c>
      <c r="O195" s="29">
        <v>0</v>
      </c>
      <c r="P195" s="29">
        <f t="shared" si="50"/>
        <v>0</v>
      </c>
      <c r="Q195" s="29"/>
      <c r="R195" s="29"/>
      <c r="S195" s="29">
        <f t="shared" si="51"/>
        <v>0</v>
      </c>
      <c r="T195" s="29">
        <v>0</v>
      </c>
      <c r="U195" s="29">
        <v>0</v>
      </c>
      <c r="V195" s="29">
        <f t="shared" si="52"/>
        <v>0</v>
      </c>
      <c r="W195" s="29">
        <v>0</v>
      </c>
      <c r="X195" s="29">
        <v>0</v>
      </c>
      <c r="Y195" s="29">
        <f t="shared" si="53"/>
        <v>0</v>
      </c>
      <c r="Z195" s="29">
        <v>0</v>
      </c>
      <c r="AA195" s="29">
        <v>0</v>
      </c>
      <c r="AB195" s="29">
        <f t="shared" si="54"/>
        <v>0</v>
      </c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</row>
    <row r="196" spans="1:252" x14ac:dyDescent="0.25">
      <c r="A196" s="28" t="s">
        <v>190</v>
      </c>
      <c r="B196" s="29">
        <f t="shared" si="46"/>
        <v>2690</v>
      </c>
      <c r="C196" s="29">
        <f t="shared" si="46"/>
        <v>2690</v>
      </c>
      <c r="D196" s="29">
        <f t="shared" si="46"/>
        <v>0</v>
      </c>
      <c r="E196" s="29">
        <v>0</v>
      </c>
      <c r="F196" s="29">
        <v>0</v>
      </c>
      <c r="G196" s="29">
        <f t="shared" si="47"/>
        <v>0</v>
      </c>
      <c r="H196" s="29">
        <v>0</v>
      </c>
      <c r="I196" s="29">
        <v>0</v>
      </c>
      <c r="J196" s="29">
        <f t="shared" si="48"/>
        <v>0</v>
      </c>
      <c r="K196" s="29">
        <v>2690</v>
      </c>
      <c r="L196" s="29">
        <v>2690</v>
      </c>
      <c r="M196" s="29">
        <f t="shared" si="49"/>
        <v>0</v>
      </c>
      <c r="N196" s="29">
        <v>0</v>
      </c>
      <c r="O196" s="29">
        <v>0</v>
      </c>
      <c r="P196" s="29">
        <f t="shared" si="50"/>
        <v>0</v>
      </c>
      <c r="Q196" s="29">
        <f t="shared" si="62"/>
        <v>0</v>
      </c>
      <c r="R196" s="29">
        <f t="shared" si="62"/>
        <v>0</v>
      </c>
      <c r="S196" s="29">
        <f t="shared" si="51"/>
        <v>0</v>
      </c>
      <c r="T196" s="29">
        <v>0</v>
      </c>
      <c r="U196" s="29">
        <v>0</v>
      </c>
      <c r="V196" s="29">
        <f t="shared" si="52"/>
        <v>0</v>
      </c>
      <c r="W196" s="29">
        <v>0</v>
      </c>
      <c r="X196" s="29">
        <v>0</v>
      </c>
      <c r="Y196" s="29">
        <f t="shared" si="53"/>
        <v>0</v>
      </c>
      <c r="Z196" s="29">
        <v>0</v>
      </c>
      <c r="AA196" s="29">
        <v>0</v>
      </c>
      <c r="AB196" s="29">
        <f t="shared" si="54"/>
        <v>0</v>
      </c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</row>
    <row r="197" spans="1:252" ht="31.5" x14ac:dyDescent="0.25">
      <c r="A197" s="28" t="s">
        <v>191</v>
      </c>
      <c r="B197" s="29">
        <f t="shared" si="46"/>
        <v>2179</v>
      </c>
      <c r="C197" s="29">
        <f t="shared" si="46"/>
        <v>4297</v>
      </c>
      <c r="D197" s="29">
        <f t="shared" si="46"/>
        <v>2118</v>
      </c>
      <c r="E197" s="29">
        <v>0</v>
      </c>
      <c r="F197" s="29">
        <v>0</v>
      </c>
      <c r="G197" s="29">
        <f t="shared" si="47"/>
        <v>0</v>
      </c>
      <c r="H197" s="29">
        <v>0</v>
      </c>
      <c r="I197" s="29">
        <v>0</v>
      </c>
      <c r="J197" s="29">
        <f t="shared" si="48"/>
        <v>0</v>
      </c>
      <c r="K197" s="29">
        <v>2179</v>
      </c>
      <c r="L197" s="29">
        <v>4297</v>
      </c>
      <c r="M197" s="29">
        <f t="shared" si="49"/>
        <v>2118</v>
      </c>
      <c r="N197" s="29">
        <v>0</v>
      </c>
      <c r="O197" s="29">
        <v>0</v>
      </c>
      <c r="P197" s="29">
        <f t="shared" si="50"/>
        <v>0</v>
      </c>
      <c r="Q197" s="29">
        <f t="shared" si="62"/>
        <v>0</v>
      </c>
      <c r="R197" s="29">
        <f t="shared" si="62"/>
        <v>0</v>
      </c>
      <c r="S197" s="29">
        <f t="shared" si="51"/>
        <v>0</v>
      </c>
      <c r="T197" s="29">
        <v>0</v>
      </c>
      <c r="U197" s="29">
        <v>0</v>
      </c>
      <c r="V197" s="29">
        <f t="shared" si="52"/>
        <v>0</v>
      </c>
      <c r="W197" s="29">
        <v>0</v>
      </c>
      <c r="X197" s="29">
        <v>0</v>
      </c>
      <c r="Y197" s="29">
        <f t="shared" si="53"/>
        <v>0</v>
      </c>
      <c r="Z197" s="29">
        <v>0</v>
      </c>
      <c r="AA197" s="29">
        <v>0</v>
      </c>
      <c r="AB197" s="29">
        <f t="shared" si="54"/>
        <v>0</v>
      </c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</row>
    <row r="198" spans="1:252" ht="31.5" x14ac:dyDescent="0.25">
      <c r="A198" s="28" t="s">
        <v>192</v>
      </c>
      <c r="B198" s="29">
        <f t="shared" si="46"/>
        <v>4060</v>
      </c>
      <c r="C198" s="29">
        <f t="shared" si="46"/>
        <v>4060</v>
      </c>
      <c r="D198" s="29">
        <f t="shared" si="46"/>
        <v>0</v>
      </c>
      <c r="E198" s="29">
        <v>0</v>
      </c>
      <c r="F198" s="29">
        <v>0</v>
      </c>
      <c r="G198" s="29">
        <f t="shared" si="47"/>
        <v>0</v>
      </c>
      <c r="H198" s="29">
        <v>0</v>
      </c>
      <c r="I198" s="29">
        <v>0</v>
      </c>
      <c r="J198" s="29">
        <f t="shared" si="48"/>
        <v>0</v>
      </c>
      <c r="K198" s="29"/>
      <c r="L198" s="29"/>
      <c r="M198" s="29">
        <f t="shared" si="49"/>
        <v>0</v>
      </c>
      <c r="N198" s="29">
        <v>0</v>
      </c>
      <c r="O198" s="29">
        <v>0</v>
      </c>
      <c r="P198" s="29">
        <f t="shared" si="50"/>
        <v>0</v>
      </c>
      <c r="Q198" s="29">
        <f t="shared" si="62"/>
        <v>0</v>
      </c>
      <c r="R198" s="29">
        <f t="shared" si="62"/>
        <v>0</v>
      </c>
      <c r="S198" s="29">
        <f t="shared" si="51"/>
        <v>0</v>
      </c>
      <c r="T198" s="29">
        <v>0</v>
      </c>
      <c r="U198" s="29">
        <v>0</v>
      </c>
      <c r="V198" s="29">
        <f t="shared" si="52"/>
        <v>0</v>
      </c>
      <c r="W198" s="29">
        <v>4060</v>
      </c>
      <c r="X198" s="29">
        <v>4060</v>
      </c>
      <c r="Y198" s="29">
        <f t="shared" si="53"/>
        <v>0</v>
      </c>
      <c r="Z198" s="29">
        <v>0</v>
      </c>
      <c r="AA198" s="29">
        <v>0</v>
      </c>
      <c r="AB198" s="29">
        <f t="shared" si="54"/>
        <v>0</v>
      </c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</row>
    <row r="199" spans="1:252" x14ac:dyDescent="0.25">
      <c r="A199" s="32" t="s">
        <v>193</v>
      </c>
      <c r="B199" s="29">
        <f t="shared" si="46"/>
        <v>1900</v>
      </c>
      <c r="C199" s="29">
        <f t="shared" si="46"/>
        <v>1900</v>
      </c>
      <c r="D199" s="29">
        <f t="shared" si="46"/>
        <v>0</v>
      </c>
      <c r="E199" s="29">
        <v>0</v>
      </c>
      <c r="F199" s="29">
        <v>0</v>
      </c>
      <c r="G199" s="29">
        <f t="shared" si="47"/>
        <v>0</v>
      </c>
      <c r="H199" s="29">
        <v>0</v>
      </c>
      <c r="I199" s="29">
        <v>0</v>
      </c>
      <c r="J199" s="29">
        <f t="shared" si="48"/>
        <v>0</v>
      </c>
      <c r="K199" s="29">
        <v>1900</v>
      </c>
      <c r="L199" s="29">
        <v>1900</v>
      </c>
      <c r="M199" s="29">
        <f t="shared" si="49"/>
        <v>0</v>
      </c>
      <c r="N199" s="29">
        <v>0</v>
      </c>
      <c r="O199" s="29">
        <v>0</v>
      </c>
      <c r="P199" s="29">
        <f t="shared" si="50"/>
        <v>0</v>
      </c>
      <c r="Q199" s="29">
        <v>0</v>
      </c>
      <c r="R199" s="29">
        <v>0</v>
      </c>
      <c r="S199" s="29">
        <f t="shared" si="51"/>
        <v>0</v>
      </c>
      <c r="T199" s="29">
        <v>0</v>
      </c>
      <c r="U199" s="29">
        <v>0</v>
      </c>
      <c r="V199" s="29">
        <f t="shared" si="52"/>
        <v>0</v>
      </c>
      <c r="W199" s="29">
        <v>0</v>
      </c>
      <c r="X199" s="29">
        <v>0</v>
      </c>
      <c r="Y199" s="29">
        <f t="shared" si="53"/>
        <v>0</v>
      </c>
      <c r="Z199" s="29">
        <v>0</v>
      </c>
      <c r="AA199" s="29">
        <v>0</v>
      </c>
      <c r="AB199" s="29">
        <f t="shared" si="54"/>
        <v>0</v>
      </c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</row>
    <row r="200" spans="1:252" ht="31.5" x14ac:dyDescent="0.25">
      <c r="A200" s="32" t="s">
        <v>194</v>
      </c>
      <c r="B200" s="29">
        <f t="shared" si="46"/>
        <v>1755</v>
      </c>
      <c r="C200" s="29">
        <f t="shared" si="46"/>
        <v>1755</v>
      </c>
      <c r="D200" s="29">
        <f t="shared" si="46"/>
        <v>0</v>
      </c>
      <c r="E200" s="29">
        <v>0</v>
      </c>
      <c r="F200" s="29">
        <v>0</v>
      </c>
      <c r="G200" s="29">
        <f t="shared" si="47"/>
        <v>0</v>
      </c>
      <c r="H200" s="29">
        <v>0</v>
      </c>
      <c r="I200" s="29">
        <v>0</v>
      </c>
      <c r="J200" s="29">
        <f t="shared" si="48"/>
        <v>0</v>
      </c>
      <c r="K200" s="29">
        <v>1755</v>
      </c>
      <c r="L200" s="29">
        <v>1755</v>
      </c>
      <c r="M200" s="29">
        <f t="shared" si="49"/>
        <v>0</v>
      </c>
      <c r="N200" s="29">
        <v>0</v>
      </c>
      <c r="O200" s="29">
        <v>0</v>
      </c>
      <c r="P200" s="29">
        <f t="shared" si="50"/>
        <v>0</v>
      </c>
      <c r="Q200" s="29">
        <v>0</v>
      </c>
      <c r="R200" s="29">
        <v>0</v>
      </c>
      <c r="S200" s="29">
        <f t="shared" si="51"/>
        <v>0</v>
      </c>
      <c r="T200" s="29">
        <v>0</v>
      </c>
      <c r="U200" s="29">
        <v>0</v>
      </c>
      <c r="V200" s="29">
        <f t="shared" si="52"/>
        <v>0</v>
      </c>
      <c r="W200" s="29">
        <v>0</v>
      </c>
      <c r="X200" s="29">
        <v>0</v>
      </c>
      <c r="Y200" s="29">
        <f t="shared" si="53"/>
        <v>0</v>
      </c>
      <c r="Z200" s="29">
        <v>0</v>
      </c>
      <c r="AA200" s="29">
        <v>0</v>
      </c>
      <c r="AB200" s="29">
        <f t="shared" si="54"/>
        <v>0</v>
      </c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</row>
    <row r="201" spans="1:252" ht="31.5" x14ac:dyDescent="0.25">
      <c r="A201" s="32" t="s">
        <v>195</v>
      </c>
      <c r="B201" s="29">
        <f t="shared" si="46"/>
        <v>4400</v>
      </c>
      <c r="C201" s="29">
        <f t="shared" si="46"/>
        <v>4400</v>
      </c>
      <c r="D201" s="29">
        <f t="shared" si="46"/>
        <v>0</v>
      </c>
      <c r="E201" s="29">
        <v>0</v>
      </c>
      <c r="F201" s="29">
        <v>0</v>
      </c>
      <c r="G201" s="29">
        <f t="shared" si="47"/>
        <v>0</v>
      </c>
      <c r="H201" s="29">
        <v>0</v>
      </c>
      <c r="I201" s="29">
        <v>0</v>
      </c>
      <c r="J201" s="29">
        <f t="shared" si="48"/>
        <v>0</v>
      </c>
      <c r="K201" s="29">
        <v>4400</v>
      </c>
      <c r="L201" s="29">
        <v>4400</v>
      </c>
      <c r="M201" s="29">
        <f t="shared" si="49"/>
        <v>0</v>
      </c>
      <c r="N201" s="29">
        <v>0</v>
      </c>
      <c r="O201" s="29">
        <v>0</v>
      </c>
      <c r="P201" s="29">
        <f t="shared" si="50"/>
        <v>0</v>
      </c>
      <c r="Q201" s="29">
        <v>0</v>
      </c>
      <c r="R201" s="29">
        <v>0</v>
      </c>
      <c r="S201" s="29">
        <f t="shared" si="51"/>
        <v>0</v>
      </c>
      <c r="T201" s="29">
        <v>0</v>
      </c>
      <c r="U201" s="29">
        <v>0</v>
      </c>
      <c r="V201" s="29">
        <f t="shared" si="52"/>
        <v>0</v>
      </c>
      <c r="W201" s="29">
        <v>0</v>
      </c>
      <c r="X201" s="29">
        <v>0</v>
      </c>
      <c r="Y201" s="29">
        <f t="shared" si="53"/>
        <v>0</v>
      </c>
      <c r="Z201" s="29">
        <v>0</v>
      </c>
      <c r="AA201" s="29">
        <v>0</v>
      </c>
      <c r="AB201" s="29">
        <f t="shared" si="54"/>
        <v>0</v>
      </c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</row>
    <row r="202" spans="1:252" x14ac:dyDescent="0.25">
      <c r="A202" s="32" t="s">
        <v>196</v>
      </c>
      <c r="B202" s="29">
        <f t="shared" si="46"/>
        <v>4400</v>
      </c>
      <c r="C202" s="29">
        <f t="shared" si="46"/>
        <v>4400</v>
      </c>
      <c r="D202" s="29">
        <f t="shared" si="46"/>
        <v>0</v>
      </c>
      <c r="E202" s="29">
        <v>0</v>
      </c>
      <c r="F202" s="29">
        <v>0</v>
      </c>
      <c r="G202" s="29">
        <f t="shared" si="47"/>
        <v>0</v>
      </c>
      <c r="H202" s="29">
        <v>0</v>
      </c>
      <c r="I202" s="29">
        <v>0</v>
      </c>
      <c r="J202" s="29">
        <f t="shared" si="48"/>
        <v>0</v>
      </c>
      <c r="K202" s="29">
        <v>4400</v>
      </c>
      <c r="L202" s="29">
        <v>4400</v>
      </c>
      <c r="M202" s="29">
        <f t="shared" si="49"/>
        <v>0</v>
      </c>
      <c r="N202" s="29">
        <v>0</v>
      </c>
      <c r="O202" s="29">
        <v>0</v>
      </c>
      <c r="P202" s="29">
        <f t="shared" si="50"/>
        <v>0</v>
      </c>
      <c r="Q202" s="29">
        <v>0</v>
      </c>
      <c r="R202" s="29">
        <v>0</v>
      </c>
      <c r="S202" s="29">
        <f t="shared" si="51"/>
        <v>0</v>
      </c>
      <c r="T202" s="29">
        <v>0</v>
      </c>
      <c r="U202" s="29">
        <v>0</v>
      </c>
      <c r="V202" s="29">
        <f t="shared" si="52"/>
        <v>0</v>
      </c>
      <c r="W202" s="29">
        <v>0</v>
      </c>
      <c r="X202" s="29">
        <v>0</v>
      </c>
      <c r="Y202" s="29">
        <f t="shared" si="53"/>
        <v>0</v>
      </c>
      <c r="Z202" s="29">
        <v>0</v>
      </c>
      <c r="AA202" s="29">
        <v>0</v>
      </c>
      <c r="AB202" s="29">
        <f t="shared" si="54"/>
        <v>0</v>
      </c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</row>
    <row r="203" spans="1:252" x14ac:dyDescent="0.25">
      <c r="A203" s="32" t="s">
        <v>197</v>
      </c>
      <c r="B203" s="29">
        <f t="shared" si="46"/>
        <v>4400</v>
      </c>
      <c r="C203" s="29">
        <f t="shared" si="46"/>
        <v>4400</v>
      </c>
      <c r="D203" s="29">
        <f t="shared" si="46"/>
        <v>0</v>
      </c>
      <c r="E203" s="29">
        <v>0</v>
      </c>
      <c r="F203" s="29">
        <v>0</v>
      </c>
      <c r="G203" s="29">
        <f t="shared" si="47"/>
        <v>0</v>
      </c>
      <c r="H203" s="29">
        <v>0</v>
      </c>
      <c r="I203" s="29">
        <v>0</v>
      </c>
      <c r="J203" s="29">
        <f t="shared" si="48"/>
        <v>0</v>
      </c>
      <c r="K203" s="29">
        <v>4400</v>
      </c>
      <c r="L203" s="29">
        <v>4400</v>
      </c>
      <c r="M203" s="29">
        <f t="shared" si="49"/>
        <v>0</v>
      </c>
      <c r="N203" s="29">
        <v>0</v>
      </c>
      <c r="O203" s="29">
        <v>0</v>
      </c>
      <c r="P203" s="29">
        <f t="shared" si="50"/>
        <v>0</v>
      </c>
      <c r="Q203" s="29">
        <v>0</v>
      </c>
      <c r="R203" s="29">
        <v>0</v>
      </c>
      <c r="S203" s="29">
        <f t="shared" si="51"/>
        <v>0</v>
      </c>
      <c r="T203" s="29">
        <v>0</v>
      </c>
      <c r="U203" s="29">
        <v>0</v>
      </c>
      <c r="V203" s="29">
        <f t="shared" si="52"/>
        <v>0</v>
      </c>
      <c r="W203" s="29">
        <v>0</v>
      </c>
      <c r="X203" s="29">
        <v>0</v>
      </c>
      <c r="Y203" s="29">
        <f t="shared" si="53"/>
        <v>0</v>
      </c>
      <c r="Z203" s="29">
        <v>0</v>
      </c>
      <c r="AA203" s="29">
        <v>0</v>
      </c>
      <c r="AB203" s="29">
        <f t="shared" si="54"/>
        <v>0</v>
      </c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</row>
    <row r="204" spans="1:252" ht="31.5" x14ac:dyDescent="0.25">
      <c r="A204" s="32" t="s">
        <v>198</v>
      </c>
      <c r="B204" s="29">
        <f t="shared" si="46"/>
        <v>4400</v>
      </c>
      <c r="C204" s="29">
        <f t="shared" si="46"/>
        <v>4400</v>
      </c>
      <c r="D204" s="29">
        <f t="shared" si="46"/>
        <v>0</v>
      </c>
      <c r="E204" s="29">
        <v>0</v>
      </c>
      <c r="F204" s="29">
        <v>0</v>
      </c>
      <c r="G204" s="29">
        <f t="shared" si="47"/>
        <v>0</v>
      </c>
      <c r="H204" s="29">
        <v>0</v>
      </c>
      <c r="I204" s="29">
        <v>0</v>
      </c>
      <c r="J204" s="29">
        <f t="shared" si="48"/>
        <v>0</v>
      </c>
      <c r="K204" s="29">
        <v>4400</v>
      </c>
      <c r="L204" s="29">
        <v>4400</v>
      </c>
      <c r="M204" s="29">
        <f t="shared" si="49"/>
        <v>0</v>
      </c>
      <c r="N204" s="29">
        <v>0</v>
      </c>
      <c r="O204" s="29">
        <v>0</v>
      </c>
      <c r="P204" s="29">
        <f t="shared" si="50"/>
        <v>0</v>
      </c>
      <c r="Q204" s="29">
        <v>0</v>
      </c>
      <c r="R204" s="29">
        <v>0</v>
      </c>
      <c r="S204" s="29">
        <f t="shared" si="51"/>
        <v>0</v>
      </c>
      <c r="T204" s="29">
        <v>0</v>
      </c>
      <c r="U204" s="29">
        <v>0</v>
      </c>
      <c r="V204" s="29">
        <f t="shared" si="52"/>
        <v>0</v>
      </c>
      <c r="W204" s="29">
        <v>0</v>
      </c>
      <c r="X204" s="29">
        <v>0</v>
      </c>
      <c r="Y204" s="29">
        <f t="shared" si="53"/>
        <v>0</v>
      </c>
      <c r="Z204" s="29">
        <v>0</v>
      </c>
      <c r="AA204" s="29">
        <v>0</v>
      </c>
      <c r="AB204" s="29">
        <f t="shared" si="54"/>
        <v>0</v>
      </c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</row>
    <row r="205" spans="1:252" ht="47.25" x14ac:dyDescent="0.25">
      <c r="A205" s="32" t="s">
        <v>199</v>
      </c>
      <c r="B205" s="29">
        <f t="shared" si="46"/>
        <v>16500</v>
      </c>
      <c r="C205" s="29">
        <f t="shared" si="46"/>
        <v>16500</v>
      </c>
      <c r="D205" s="29">
        <f t="shared" si="46"/>
        <v>0</v>
      </c>
      <c r="E205" s="29">
        <v>0</v>
      </c>
      <c r="F205" s="29">
        <v>0</v>
      </c>
      <c r="G205" s="29">
        <f t="shared" si="47"/>
        <v>0</v>
      </c>
      <c r="H205" s="29">
        <v>0</v>
      </c>
      <c r="I205" s="29">
        <v>0</v>
      </c>
      <c r="J205" s="29">
        <f t="shared" si="48"/>
        <v>0</v>
      </c>
      <c r="K205" s="29">
        <v>16500</v>
      </c>
      <c r="L205" s="29">
        <v>16500</v>
      </c>
      <c r="M205" s="29">
        <f t="shared" si="49"/>
        <v>0</v>
      </c>
      <c r="N205" s="29">
        <v>0</v>
      </c>
      <c r="O205" s="29">
        <v>0</v>
      </c>
      <c r="P205" s="29">
        <f t="shared" si="50"/>
        <v>0</v>
      </c>
      <c r="Q205" s="29">
        <v>0</v>
      </c>
      <c r="R205" s="29">
        <v>0</v>
      </c>
      <c r="S205" s="29">
        <f t="shared" si="51"/>
        <v>0</v>
      </c>
      <c r="T205" s="29">
        <v>0</v>
      </c>
      <c r="U205" s="29">
        <v>0</v>
      </c>
      <c r="V205" s="29">
        <f t="shared" si="52"/>
        <v>0</v>
      </c>
      <c r="W205" s="29">
        <v>0</v>
      </c>
      <c r="X205" s="29">
        <v>0</v>
      </c>
      <c r="Y205" s="29">
        <f t="shared" si="53"/>
        <v>0</v>
      </c>
      <c r="Z205" s="29">
        <v>0</v>
      </c>
      <c r="AA205" s="29">
        <v>0</v>
      </c>
      <c r="AB205" s="29">
        <f t="shared" si="54"/>
        <v>0</v>
      </c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</row>
    <row r="206" spans="1:252" ht="31.5" x14ac:dyDescent="0.25">
      <c r="A206" s="28" t="s">
        <v>200</v>
      </c>
      <c r="B206" s="29">
        <f t="shared" si="46"/>
        <v>10550</v>
      </c>
      <c r="C206" s="29">
        <f t="shared" si="46"/>
        <v>10550</v>
      </c>
      <c r="D206" s="29">
        <f t="shared" si="46"/>
        <v>0</v>
      </c>
      <c r="E206" s="29">
        <v>0</v>
      </c>
      <c r="F206" s="29">
        <v>0</v>
      </c>
      <c r="G206" s="29">
        <f t="shared" si="47"/>
        <v>0</v>
      </c>
      <c r="H206" s="29">
        <v>0</v>
      </c>
      <c r="I206" s="29">
        <v>0</v>
      </c>
      <c r="J206" s="29">
        <f t="shared" si="48"/>
        <v>0</v>
      </c>
      <c r="K206" s="29"/>
      <c r="L206" s="29"/>
      <c r="M206" s="29">
        <f t="shared" si="49"/>
        <v>0</v>
      </c>
      <c r="N206" s="29">
        <v>0</v>
      </c>
      <c r="O206" s="29">
        <v>0</v>
      </c>
      <c r="P206" s="29">
        <f t="shared" si="50"/>
        <v>0</v>
      </c>
      <c r="Q206" s="29">
        <v>10550</v>
      </c>
      <c r="R206" s="29">
        <v>10550</v>
      </c>
      <c r="S206" s="29">
        <f t="shared" si="51"/>
        <v>0</v>
      </c>
      <c r="T206" s="29">
        <v>0</v>
      </c>
      <c r="U206" s="29">
        <v>0</v>
      </c>
      <c r="V206" s="29">
        <f t="shared" si="52"/>
        <v>0</v>
      </c>
      <c r="W206" s="29"/>
      <c r="X206" s="29"/>
      <c r="Y206" s="29">
        <f t="shared" si="53"/>
        <v>0</v>
      </c>
      <c r="Z206" s="29">
        <v>0</v>
      </c>
      <c r="AA206" s="29">
        <v>0</v>
      </c>
      <c r="AB206" s="29">
        <f t="shared" si="54"/>
        <v>0</v>
      </c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</row>
    <row r="207" spans="1:252" ht="31.5" x14ac:dyDescent="0.25">
      <c r="A207" s="33" t="s">
        <v>201</v>
      </c>
      <c r="B207" s="29">
        <f t="shared" si="46"/>
        <v>152676</v>
      </c>
      <c r="C207" s="29">
        <f t="shared" si="46"/>
        <v>152676</v>
      </c>
      <c r="D207" s="29">
        <f t="shared" si="46"/>
        <v>0</v>
      </c>
      <c r="E207" s="29">
        <v>0</v>
      </c>
      <c r="F207" s="29">
        <v>0</v>
      </c>
      <c r="G207" s="29">
        <f t="shared" si="47"/>
        <v>0</v>
      </c>
      <c r="H207" s="29">
        <v>0</v>
      </c>
      <c r="I207" s="29">
        <v>0</v>
      </c>
      <c r="J207" s="29">
        <f t="shared" si="48"/>
        <v>0</v>
      </c>
      <c r="K207" s="29">
        <v>0</v>
      </c>
      <c r="L207" s="29">
        <v>0</v>
      </c>
      <c r="M207" s="29">
        <f t="shared" si="49"/>
        <v>0</v>
      </c>
      <c r="N207" s="29">
        <v>0</v>
      </c>
      <c r="O207" s="29">
        <v>0</v>
      </c>
      <c r="P207" s="29">
        <f t="shared" si="50"/>
        <v>0</v>
      </c>
      <c r="Q207" s="29">
        <v>0</v>
      </c>
      <c r="R207" s="29">
        <v>0</v>
      </c>
      <c r="S207" s="29">
        <f t="shared" si="51"/>
        <v>0</v>
      </c>
      <c r="T207" s="29">
        <f>140766</f>
        <v>140766</v>
      </c>
      <c r="U207" s="29">
        <f>140766</f>
        <v>140766</v>
      </c>
      <c r="V207" s="29">
        <f t="shared" si="52"/>
        <v>0</v>
      </c>
      <c r="W207" s="29">
        <f>11910-11910+11910</f>
        <v>11910</v>
      </c>
      <c r="X207" s="29">
        <f>11910-11910+11910</f>
        <v>11910</v>
      </c>
      <c r="Y207" s="29">
        <f t="shared" si="53"/>
        <v>0</v>
      </c>
      <c r="Z207" s="29">
        <v>0</v>
      </c>
      <c r="AA207" s="29">
        <v>0</v>
      </c>
      <c r="AB207" s="29">
        <f t="shared" si="54"/>
        <v>0</v>
      </c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</row>
    <row r="208" spans="1:252" ht="31.5" x14ac:dyDescent="0.25">
      <c r="A208" s="33" t="s">
        <v>53</v>
      </c>
      <c r="B208" s="29">
        <f t="shared" si="46"/>
        <v>0</v>
      </c>
      <c r="C208" s="29">
        <f t="shared" si="46"/>
        <v>17460</v>
      </c>
      <c r="D208" s="29">
        <f t="shared" si="46"/>
        <v>17460</v>
      </c>
      <c r="E208" s="29">
        <v>0</v>
      </c>
      <c r="F208" s="29">
        <v>0</v>
      </c>
      <c r="G208" s="29">
        <f t="shared" si="47"/>
        <v>0</v>
      </c>
      <c r="H208" s="29">
        <v>0</v>
      </c>
      <c r="I208" s="29">
        <v>0</v>
      </c>
      <c r="J208" s="29">
        <f t="shared" si="48"/>
        <v>0</v>
      </c>
      <c r="K208" s="29">
        <v>0</v>
      </c>
      <c r="L208" s="29">
        <v>0</v>
      </c>
      <c r="M208" s="29">
        <f t="shared" si="49"/>
        <v>0</v>
      </c>
      <c r="N208" s="29">
        <v>0</v>
      </c>
      <c r="O208" s="29">
        <v>0</v>
      </c>
      <c r="P208" s="29">
        <f t="shared" si="50"/>
        <v>0</v>
      </c>
      <c r="Q208" s="29">
        <v>0</v>
      </c>
      <c r="R208" s="29">
        <v>0</v>
      </c>
      <c r="S208" s="29">
        <f t="shared" si="51"/>
        <v>0</v>
      </c>
      <c r="T208" s="29"/>
      <c r="U208" s="29">
        <v>17460</v>
      </c>
      <c r="V208" s="29">
        <f t="shared" si="52"/>
        <v>17460</v>
      </c>
      <c r="W208" s="29">
        <v>0</v>
      </c>
      <c r="X208" s="29">
        <v>0</v>
      </c>
      <c r="Y208" s="29">
        <f t="shared" si="53"/>
        <v>0</v>
      </c>
      <c r="Z208" s="29">
        <v>0</v>
      </c>
      <c r="AA208" s="29">
        <v>0</v>
      </c>
      <c r="AB208" s="29">
        <f t="shared" si="54"/>
        <v>0</v>
      </c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</row>
    <row r="209" spans="1:252" ht="31.5" x14ac:dyDescent="0.25">
      <c r="A209" s="28" t="s">
        <v>202</v>
      </c>
      <c r="B209" s="29">
        <f t="shared" si="46"/>
        <v>13841</v>
      </c>
      <c r="C209" s="29">
        <f t="shared" si="46"/>
        <v>13841</v>
      </c>
      <c r="D209" s="29">
        <f t="shared" si="46"/>
        <v>0</v>
      </c>
      <c r="E209" s="29">
        <v>0</v>
      </c>
      <c r="F209" s="29">
        <v>0</v>
      </c>
      <c r="G209" s="29">
        <f t="shared" si="47"/>
        <v>0</v>
      </c>
      <c r="H209" s="29">
        <v>0</v>
      </c>
      <c r="I209" s="29">
        <v>0</v>
      </c>
      <c r="J209" s="29">
        <f t="shared" si="48"/>
        <v>0</v>
      </c>
      <c r="K209" s="29">
        <v>0</v>
      </c>
      <c r="L209" s="29">
        <v>0</v>
      </c>
      <c r="M209" s="29">
        <f t="shared" si="49"/>
        <v>0</v>
      </c>
      <c r="N209" s="29">
        <v>0</v>
      </c>
      <c r="O209" s="29">
        <v>0</v>
      </c>
      <c r="P209" s="29">
        <f t="shared" si="50"/>
        <v>0</v>
      </c>
      <c r="Q209" s="29">
        <v>13841</v>
      </c>
      <c r="R209" s="29">
        <v>13841</v>
      </c>
      <c r="S209" s="29">
        <f t="shared" si="51"/>
        <v>0</v>
      </c>
      <c r="T209" s="29">
        <v>0</v>
      </c>
      <c r="U209" s="29">
        <v>0</v>
      </c>
      <c r="V209" s="29">
        <f t="shared" si="52"/>
        <v>0</v>
      </c>
      <c r="W209" s="29">
        <v>0</v>
      </c>
      <c r="X209" s="29">
        <v>0</v>
      </c>
      <c r="Y209" s="29">
        <f t="shared" si="53"/>
        <v>0</v>
      </c>
      <c r="Z209" s="29">
        <v>0</v>
      </c>
      <c r="AA209" s="29">
        <v>0</v>
      </c>
      <c r="AB209" s="29">
        <f t="shared" si="54"/>
        <v>0</v>
      </c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</row>
    <row r="210" spans="1:252" ht="31.5" x14ac:dyDescent="0.25">
      <c r="A210" s="28" t="s">
        <v>203</v>
      </c>
      <c r="B210" s="29">
        <f t="shared" si="46"/>
        <v>3707</v>
      </c>
      <c r="C210" s="29">
        <f t="shared" si="46"/>
        <v>3707</v>
      </c>
      <c r="D210" s="29">
        <f t="shared" si="46"/>
        <v>0</v>
      </c>
      <c r="E210" s="29">
        <v>0</v>
      </c>
      <c r="F210" s="29">
        <v>0</v>
      </c>
      <c r="G210" s="29">
        <f t="shared" si="47"/>
        <v>0</v>
      </c>
      <c r="H210" s="29">
        <v>0</v>
      </c>
      <c r="I210" s="29">
        <v>0</v>
      </c>
      <c r="J210" s="29">
        <f t="shared" si="48"/>
        <v>0</v>
      </c>
      <c r="K210" s="29">
        <v>0</v>
      </c>
      <c r="L210" s="29">
        <v>0</v>
      </c>
      <c r="M210" s="29">
        <f t="shared" si="49"/>
        <v>0</v>
      </c>
      <c r="N210" s="29">
        <v>0</v>
      </c>
      <c r="O210" s="29">
        <v>0</v>
      </c>
      <c r="P210" s="29">
        <f t="shared" si="50"/>
        <v>0</v>
      </c>
      <c r="Q210" s="29">
        <v>3707</v>
      </c>
      <c r="R210" s="29">
        <v>3707</v>
      </c>
      <c r="S210" s="29">
        <f t="shared" si="51"/>
        <v>0</v>
      </c>
      <c r="T210" s="29">
        <v>0</v>
      </c>
      <c r="U210" s="29">
        <v>0</v>
      </c>
      <c r="V210" s="29">
        <f t="shared" si="52"/>
        <v>0</v>
      </c>
      <c r="W210" s="29">
        <v>0</v>
      </c>
      <c r="X210" s="29">
        <v>0</v>
      </c>
      <c r="Y210" s="29">
        <f t="shared" si="53"/>
        <v>0</v>
      </c>
      <c r="Z210" s="29">
        <v>0</v>
      </c>
      <c r="AA210" s="29">
        <v>0</v>
      </c>
      <c r="AB210" s="29">
        <f t="shared" si="54"/>
        <v>0</v>
      </c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</row>
    <row r="211" spans="1:252" ht="31.5" x14ac:dyDescent="0.25">
      <c r="A211" s="28" t="s">
        <v>204</v>
      </c>
      <c r="B211" s="29">
        <f t="shared" si="46"/>
        <v>2150</v>
      </c>
      <c r="C211" s="29">
        <f t="shared" si="46"/>
        <v>2150</v>
      </c>
      <c r="D211" s="29">
        <f t="shared" si="46"/>
        <v>0</v>
      </c>
      <c r="E211" s="29">
        <v>0</v>
      </c>
      <c r="F211" s="29">
        <v>0</v>
      </c>
      <c r="G211" s="29">
        <f t="shared" si="47"/>
        <v>0</v>
      </c>
      <c r="H211" s="29">
        <v>0</v>
      </c>
      <c r="I211" s="29">
        <v>0</v>
      </c>
      <c r="J211" s="29">
        <f t="shared" si="48"/>
        <v>0</v>
      </c>
      <c r="K211" s="29">
        <v>0</v>
      </c>
      <c r="L211" s="29">
        <v>0</v>
      </c>
      <c r="M211" s="29">
        <f t="shared" si="49"/>
        <v>0</v>
      </c>
      <c r="N211" s="29">
        <v>0</v>
      </c>
      <c r="O211" s="29">
        <v>0</v>
      </c>
      <c r="P211" s="29">
        <f t="shared" si="50"/>
        <v>0</v>
      </c>
      <c r="Q211" s="29">
        <v>2150</v>
      </c>
      <c r="R211" s="29">
        <v>2150</v>
      </c>
      <c r="S211" s="29">
        <f t="shared" si="51"/>
        <v>0</v>
      </c>
      <c r="T211" s="29">
        <v>0</v>
      </c>
      <c r="U211" s="29">
        <v>0</v>
      </c>
      <c r="V211" s="29">
        <f t="shared" si="52"/>
        <v>0</v>
      </c>
      <c r="W211" s="29">
        <v>0</v>
      </c>
      <c r="X211" s="29">
        <v>0</v>
      </c>
      <c r="Y211" s="29">
        <f t="shared" si="53"/>
        <v>0</v>
      </c>
      <c r="Z211" s="29">
        <v>0</v>
      </c>
      <c r="AA211" s="29">
        <v>0</v>
      </c>
      <c r="AB211" s="29">
        <f t="shared" si="54"/>
        <v>0</v>
      </c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</row>
    <row r="212" spans="1:252" ht="31.5" x14ac:dyDescent="0.25">
      <c r="A212" s="28" t="s">
        <v>205</v>
      </c>
      <c r="B212" s="29">
        <f t="shared" si="46"/>
        <v>1302</v>
      </c>
      <c r="C212" s="29">
        <f t="shared" si="46"/>
        <v>1302</v>
      </c>
      <c r="D212" s="29">
        <f t="shared" si="46"/>
        <v>0</v>
      </c>
      <c r="E212" s="29">
        <v>0</v>
      </c>
      <c r="F212" s="29">
        <v>0</v>
      </c>
      <c r="G212" s="29">
        <f t="shared" si="47"/>
        <v>0</v>
      </c>
      <c r="H212" s="29">
        <v>0</v>
      </c>
      <c r="I212" s="29">
        <v>0</v>
      </c>
      <c r="J212" s="29">
        <f t="shared" si="48"/>
        <v>0</v>
      </c>
      <c r="K212" s="29">
        <v>0</v>
      </c>
      <c r="L212" s="29">
        <v>0</v>
      </c>
      <c r="M212" s="29">
        <f t="shared" si="49"/>
        <v>0</v>
      </c>
      <c r="N212" s="29">
        <v>0</v>
      </c>
      <c r="O212" s="29">
        <v>0</v>
      </c>
      <c r="P212" s="29">
        <f t="shared" si="50"/>
        <v>0</v>
      </c>
      <c r="Q212" s="29">
        <v>1302</v>
      </c>
      <c r="R212" s="29">
        <v>1302</v>
      </c>
      <c r="S212" s="29">
        <f t="shared" si="51"/>
        <v>0</v>
      </c>
      <c r="T212" s="29">
        <v>0</v>
      </c>
      <c r="U212" s="29">
        <v>0</v>
      </c>
      <c r="V212" s="29">
        <f t="shared" si="52"/>
        <v>0</v>
      </c>
      <c r="W212" s="29">
        <v>0</v>
      </c>
      <c r="X212" s="29">
        <v>0</v>
      </c>
      <c r="Y212" s="29">
        <f t="shared" si="53"/>
        <v>0</v>
      </c>
      <c r="Z212" s="29">
        <v>0</v>
      </c>
      <c r="AA212" s="29">
        <v>0</v>
      </c>
      <c r="AB212" s="29">
        <f t="shared" si="54"/>
        <v>0</v>
      </c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</row>
    <row r="213" spans="1:252" ht="31.5" x14ac:dyDescent="0.25">
      <c r="A213" s="28" t="s">
        <v>206</v>
      </c>
      <c r="B213" s="29">
        <f t="shared" si="46"/>
        <v>7488</v>
      </c>
      <c r="C213" s="29">
        <f t="shared" si="46"/>
        <v>7488</v>
      </c>
      <c r="D213" s="29">
        <f t="shared" si="46"/>
        <v>0</v>
      </c>
      <c r="E213" s="29">
        <v>0</v>
      </c>
      <c r="F213" s="29">
        <v>0</v>
      </c>
      <c r="G213" s="29">
        <f t="shared" si="47"/>
        <v>0</v>
      </c>
      <c r="H213" s="29">
        <v>0</v>
      </c>
      <c r="I213" s="29">
        <v>0</v>
      </c>
      <c r="J213" s="29">
        <f t="shared" si="48"/>
        <v>0</v>
      </c>
      <c r="K213" s="29">
        <v>0</v>
      </c>
      <c r="L213" s="29">
        <v>0</v>
      </c>
      <c r="M213" s="29">
        <f t="shared" si="49"/>
        <v>0</v>
      </c>
      <c r="N213" s="29">
        <v>0</v>
      </c>
      <c r="O213" s="29">
        <v>0</v>
      </c>
      <c r="P213" s="29">
        <f t="shared" si="50"/>
        <v>0</v>
      </c>
      <c r="Q213" s="29">
        <v>7488</v>
      </c>
      <c r="R213" s="29">
        <v>7488</v>
      </c>
      <c r="S213" s="29">
        <f t="shared" si="51"/>
        <v>0</v>
      </c>
      <c r="T213" s="29">
        <v>0</v>
      </c>
      <c r="U213" s="29">
        <v>0</v>
      </c>
      <c r="V213" s="29">
        <f t="shared" si="52"/>
        <v>0</v>
      </c>
      <c r="W213" s="29">
        <v>0</v>
      </c>
      <c r="X213" s="29">
        <v>0</v>
      </c>
      <c r="Y213" s="29">
        <f t="shared" si="53"/>
        <v>0</v>
      </c>
      <c r="Z213" s="29">
        <v>0</v>
      </c>
      <c r="AA213" s="29">
        <v>0</v>
      </c>
      <c r="AB213" s="29">
        <f t="shared" si="54"/>
        <v>0</v>
      </c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</row>
    <row r="214" spans="1:252" ht="31.5" x14ac:dyDescent="0.25">
      <c r="A214" s="28" t="s">
        <v>207</v>
      </c>
      <c r="B214" s="29">
        <f t="shared" si="46"/>
        <v>18896</v>
      </c>
      <c r="C214" s="29">
        <f t="shared" si="46"/>
        <v>18896</v>
      </c>
      <c r="D214" s="29">
        <f t="shared" si="46"/>
        <v>0</v>
      </c>
      <c r="E214" s="29">
        <v>0</v>
      </c>
      <c r="F214" s="29">
        <v>0</v>
      </c>
      <c r="G214" s="29">
        <f t="shared" si="47"/>
        <v>0</v>
      </c>
      <c r="H214" s="29">
        <v>0</v>
      </c>
      <c r="I214" s="29">
        <v>0</v>
      </c>
      <c r="J214" s="29">
        <f t="shared" si="48"/>
        <v>0</v>
      </c>
      <c r="K214" s="29">
        <v>18896</v>
      </c>
      <c r="L214" s="29">
        <v>18896</v>
      </c>
      <c r="M214" s="29">
        <f t="shared" si="49"/>
        <v>0</v>
      </c>
      <c r="N214" s="29"/>
      <c r="O214" s="29"/>
      <c r="P214" s="29">
        <f t="shared" si="50"/>
        <v>0</v>
      </c>
      <c r="Q214" s="29">
        <v>0</v>
      </c>
      <c r="R214" s="29">
        <v>0</v>
      </c>
      <c r="S214" s="29">
        <f t="shared" si="51"/>
        <v>0</v>
      </c>
      <c r="T214" s="29">
        <v>0</v>
      </c>
      <c r="U214" s="29">
        <v>0</v>
      </c>
      <c r="V214" s="29">
        <f t="shared" si="52"/>
        <v>0</v>
      </c>
      <c r="W214" s="29">
        <v>0</v>
      </c>
      <c r="X214" s="29">
        <v>0</v>
      </c>
      <c r="Y214" s="29">
        <f t="shared" si="53"/>
        <v>0</v>
      </c>
      <c r="Z214" s="29">
        <v>0</v>
      </c>
      <c r="AA214" s="29">
        <v>0</v>
      </c>
      <c r="AB214" s="29">
        <f t="shared" si="54"/>
        <v>0</v>
      </c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</row>
    <row r="215" spans="1:252" ht="31.5" x14ac:dyDescent="0.25">
      <c r="A215" s="28" t="s">
        <v>208</v>
      </c>
      <c r="B215" s="29">
        <f t="shared" si="46"/>
        <v>14400</v>
      </c>
      <c r="C215" s="29">
        <f t="shared" si="46"/>
        <v>14400</v>
      </c>
      <c r="D215" s="29">
        <f t="shared" si="46"/>
        <v>0</v>
      </c>
      <c r="E215" s="29">
        <v>0</v>
      </c>
      <c r="F215" s="29">
        <v>0</v>
      </c>
      <c r="G215" s="29">
        <f t="shared" si="47"/>
        <v>0</v>
      </c>
      <c r="H215" s="29">
        <v>0</v>
      </c>
      <c r="I215" s="29">
        <v>0</v>
      </c>
      <c r="J215" s="29">
        <f t="shared" si="48"/>
        <v>0</v>
      </c>
      <c r="K215" s="29">
        <v>0</v>
      </c>
      <c r="L215" s="29">
        <v>0</v>
      </c>
      <c r="M215" s="29">
        <f t="shared" si="49"/>
        <v>0</v>
      </c>
      <c r="N215" s="29">
        <v>0</v>
      </c>
      <c r="O215" s="29">
        <v>0</v>
      </c>
      <c r="P215" s="29">
        <f t="shared" si="50"/>
        <v>0</v>
      </c>
      <c r="Q215" s="29">
        <v>14400</v>
      </c>
      <c r="R215" s="29">
        <v>14400</v>
      </c>
      <c r="S215" s="29">
        <f t="shared" si="51"/>
        <v>0</v>
      </c>
      <c r="T215" s="29">
        <v>0</v>
      </c>
      <c r="U215" s="29">
        <v>0</v>
      </c>
      <c r="V215" s="29">
        <f t="shared" si="52"/>
        <v>0</v>
      </c>
      <c r="W215" s="29">
        <v>0</v>
      </c>
      <c r="X215" s="29">
        <v>0</v>
      </c>
      <c r="Y215" s="29">
        <f t="shared" si="53"/>
        <v>0</v>
      </c>
      <c r="Z215" s="29">
        <v>0</v>
      </c>
      <c r="AA215" s="29">
        <v>0</v>
      </c>
      <c r="AB215" s="29">
        <f t="shared" si="54"/>
        <v>0</v>
      </c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</row>
    <row r="216" spans="1:252" ht="19.5" customHeight="1" x14ac:dyDescent="0.25">
      <c r="A216" s="22" t="s">
        <v>134</v>
      </c>
      <c r="B216" s="23">
        <f t="shared" si="46"/>
        <v>121085</v>
      </c>
      <c r="C216" s="23">
        <f t="shared" si="46"/>
        <v>124349</v>
      </c>
      <c r="D216" s="23">
        <f t="shared" si="46"/>
        <v>3264</v>
      </c>
      <c r="E216" s="23">
        <f>SUM(E217:E230)</f>
        <v>0</v>
      </c>
      <c r="F216" s="23">
        <f>SUM(F217:F230)</f>
        <v>0</v>
      </c>
      <c r="G216" s="23">
        <f t="shared" si="47"/>
        <v>0</v>
      </c>
      <c r="H216" s="23">
        <f>SUM(H217:H230)</f>
        <v>0</v>
      </c>
      <c r="I216" s="23">
        <f>SUM(I217:I230)</f>
        <v>0</v>
      </c>
      <c r="J216" s="23">
        <f t="shared" si="48"/>
        <v>0</v>
      </c>
      <c r="K216" s="23">
        <f>SUM(K217:K230)</f>
        <v>24530</v>
      </c>
      <c r="L216" s="23">
        <f>SUM(L217:L230)</f>
        <v>36843</v>
      </c>
      <c r="M216" s="23">
        <f t="shared" si="49"/>
        <v>12313</v>
      </c>
      <c r="N216" s="23">
        <f>SUM(N217:N230)</f>
        <v>0</v>
      </c>
      <c r="O216" s="23">
        <f>SUM(O217:O230)</f>
        <v>0</v>
      </c>
      <c r="P216" s="23">
        <f t="shared" si="50"/>
        <v>0</v>
      </c>
      <c r="Q216" s="23">
        <f>SUM(Q217:Q230)</f>
        <v>96555</v>
      </c>
      <c r="R216" s="23">
        <f>SUM(R217:R230)</f>
        <v>87506</v>
      </c>
      <c r="S216" s="23">
        <f t="shared" si="51"/>
        <v>-9049</v>
      </c>
      <c r="T216" s="23">
        <f>SUM(T217:T230)</f>
        <v>0</v>
      </c>
      <c r="U216" s="23">
        <f>SUM(U217:U230)</f>
        <v>0</v>
      </c>
      <c r="V216" s="23">
        <f t="shared" si="52"/>
        <v>0</v>
      </c>
      <c r="W216" s="23">
        <f>SUM(W217:W230)</f>
        <v>0</v>
      </c>
      <c r="X216" s="23">
        <f>SUM(X217:X230)</f>
        <v>0</v>
      </c>
      <c r="Y216" s="23">
        <f t="shared" si="53"/>
        <v>0</v>
      </c>
      <c r="Z216" s="23">
        <f>SUM(Z217:Z230)</f>
        <v>0</v>
      </c>
      <c r="AA216" s="23">
        <f>SUM(AA217:AA230)</f>
        <v>0</v>
      </c>
      <c r="AB216" s="23">
        <f t="shared" si="54"/>
        <v>0</v>
      </c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</row>
    <row r="217" spans="1:252" ht="31.5" x14ac:dyDescent="0.25">
      <c r="A217" s="28" t="s">
        <v>209</v>
      </c>
      <c r="B217" s="29">
        <f t="shared" si="46"/>
        <v>64440</v>
      </c>
      <c r="C217" s="29">
        <f t="shared" si="46"/>
        <v>49172</v>
      </c>
      <c r="D217" s="29">
        <f t="shared" si="46"/>
        <v>-15268</v>
      </c>
      <c r="E217" s="29">
        <v>0</v>
      </c>
      <c r="F217" s="29">
        <v>0</v>
      </c>
      <c r="G217" s="29">
        <f t="shared" si="47"/>
        <v>0</v>
      </c>
      <c r="H217" s="29">
        <v>0</v>
      </c>
      <c r="I217" s="29">
        <v>0</v>
      </c>
      <c r="J217" s="29">
        <f t="shared" si="48"/>
        <v>0</v>
      </c>
      <c r="K217" s="29">
        <v>0</v>
      </c>
      <c r="L217" s="29">
        <v>0</v>
      </c>
      <c r="M217" s="29">
        <f t="shared" si="49"/>
        <v>0</v>
      </c>
      <c r="N217" s="29">
        <v>0</v>
      </c>
      <c r="O217" s="29">
        <v>0</v>
      </c>
      <c r="P217" s="29">
        <f t="shared" si="50"/>
        <v>0</v>
      </c>
      <c r="Q217" s="29">
        <v>64440</v>
      </c>
      <c r="R217" s="29">
        <v>49172</v>
      </c>
      <c r="S217" s="29">
        <f t="shared" si="51"/>
        <v>-15268</v>
      </c>
      <c r="T217" s="29">
        <v>0</v>
      </c>
      <c r="U217" s="29">
        <v>0</v>
      </c>
      <c r="V217" s="29">
        <f t="shared" si="52"/>
        <v>0</v>
      </c>
      <c r="W217" s="29">
        <v>0</v>
      </c>
      <c r="X217" s="29">
        <v>0</v>
      </c>
      <c r="Y217" s="29">
        <f t="shared" si="53"/>
        <v>0</v>
      </c>
      <c r="Z217" s="29">
        <v>0</v>
      </c>
      <c r="AA217" s="29">
        <v>0</v>
      </c>
      <c r="AB217" s="29">
        <f t="shared" si="54"/>
        <v>0</v>
      </c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</row>
    <row r="218" spans="1:252" x14ac:dyDescent="0.25">
      <c r="A218" s="41" t="s">
        <v>210</v>
      </c>
      <c r="B218" s="29">
        <f t="shared" si="46"/>
        <v>0</v>
      </c>
      <c r="C218" s="29">
        <f t="shared" si="46"/>
        <v>6219</v>
      </c>
      <c r="D218" s="29">
        <f t="shared" si="46"/>
        <v>6219</v>
      </c>
      <c r="E218" s="29">
        <v>0</v>
      </c>
      <c r="F218" s="29">
        <v>0</v>
      </c>
      <c r="G218" s="29">
        <f t="shared" si="47"/>
        <v>0</v>
      </c>
      <c r="H218" s="29">
        <v>0</v>
      </c>
      <c r="I218" s="29">
        <v>0</v>
      </c>
      <c r="J218" s="29">
        <f t="shared" si="48"/>
        <v>0</v>
      </c>
      <c r="K218" s="29">
        <v>0</v>
      </c>
      <c r="L218" s="29">
        <v>0</v>
      </c>
      <c r="M218" s="29">
        <f t="shared" si="49"/>
        <v>0</v>
      </c>
      <c r="N218" s="29">
        <v>0</v>
      </c>
      <c r="O218" s="29">
        <v>0</v>
      </c>
      <c r="P218" s="29">
        <f t="shared" si="50"/>
        <v>0</v>
      </c>
      <c r="Q218" s="29">
        <v>0</v>
      </c>
      <c r="R218" s="29">
        <v>6219</v>
      </c>
      <c r="S218" s="29">
        <f t="shared" si="51"/>
        <v>6219</v>
      </c>
      <c r="T218" s="29">
        <v>0</v>
      </c>
      <c r="U218" s="29">
        <v>0</v>
      </c>
      <c r="V218" s="29">
        <f t="shared" si="52"/>
        <v>0</v>
      </c>
      <c r="W218" s="29">
        <v>0</v>
      </c>
      <c r="X218" s="29">
        <v>0</v>
      </c>
      <c r="Y218" s="29">
        <f t="shared" si="53"/>
        <v>0</v>
      </c>
      <c r="Z218" s="29">
        <v>0</v>
      </c>
      <c r="AA218" s="29">
        <v>0</v>
      </c>
      <c r="AB218" s="29">
        <f t="shared" si="54"/>
        <v>0</v>
      </c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</row>
    <row r="219" spans="1:252" ht="31.5" x14ac:dyDescent="0.25">
      <c r="A219" s="28" t="s">
        <v>183</v>
      </c>
      <c r="B219" s="29">
        <f t="shared" si="46"/>
        <v>14400</v>
      </c>
      <c r="C219" s="29">
        <f t="shared" si="46"/>
        <v>14400</v>
      </c>
      <c r="D219" s="29">
        <f t="shared" si="46"/>
        <v>0</v>
      </c>
      <c r="E219" s="29">
        <v>0</v>
      </c>
      <c r="F219" s="29">
        <v>0</v>
      </c>
      <c r="G219" s="29">
        <f t="shared" si="47"/>
        <v>0</v>
      </c>
      <c r="H219" s="29">
        <v>0</v>
      </c>
      <c r="I219" s="29">
        <v>0</v>
      </c>
      <c r="J219" s="29">
        <f t="shared" si="48"/>
        <v>0</v>
      </c>
      <c r="K219" s="29">
        <v>0</v>
      </c>
      <c r="L219" s="29">
        <v>0</v>
      </c>
      <c r="M219" s="29">
        <f t="shared" si="49"/>
        <v>0</v>
      </c>
      <c r="N219" s="29">
        <v>0</v>
      </c>
      <c r="O219" s="29">
        <v>0</v>
      </c>
      <c r="P219" s="29">
        <f t="shared" si="50"/>
        <v>0</v>
      </c>
      <c r="Q219" s="29">
        <v>14400</v>
      </c>
      <c r="R219" s="29">
        <v>14400</v>
      </c>
      <c r="S219" s="29">
        <f t="shared" si="51"/>
        <v>0</v>
      </c>
      <c r="T219" s="29">
        <v>0</v>
      </c>
      <c r="U219" s="29">
        <v>0</v>
      </c>
      <c r="V219" s="29">
        <f t="shared" si="52"/>
        <v>0</v>
      </c>
      <c r="W219" s="29">
        <v>0</v>
      </c>
      <c r="X219" s="29">
        <v>0</v>
      </c>
      <c r="Y219" s="29">
        <f t="shared" si="53"/>
        <v>0</v>
      </c>
      <c r="Z219" s="29">
        <v>0</v>
      </c>
      <c r="AA219" s="29">
        <v>0</v>
      </c>
      <c r="AB219" s="29">
        <f t="shared" si="54"/>
        <v>0</v>
      </c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</row>
    <row r="220" spans="1:252" ht="31.5" x14ac:dyDescent="0.25">
      <c r="A220" s="32" t="s">
        <v>211</v>
      </c>
      <c r="B220" s="29">
        <f t="shared" si="46"/>
        <v>1732</v>
      </c>
      <c r="C220" s="29">
        <f t="shared" si="46"/>
        <v>1732</v>
      </c>
      <c r="D220" s="29">
        <f t="shared" si="46"/>
        <v>0</v>
      </c>
      <c r="E220" s="29">
        <v>0</v>
      </c>
      <c r="F220" s="29">
        <v>0</v>
      </c>
      <c r="G220" s="29">
        <f t="shared" si="47"/>
        <v>0</v>
      </c>
      <c r="H220" s="29">
        <v>0</v>
      </c>
      <c r="I220" s="29">
        <v>0</v>
      </c>
      <c r="J220" s="29">
        <f t="shared" si="48"/>
        <v>0</v>
      </c>
      <c r="K220" s="29">
        <v>1732</v>
      </c>
      <c r="L220" s="29">
        <v>1732</v>
      </c>
      <c r="M220" s="29">
        <f t="shared" si="49"/>
        <v>0</v>
      </c>
      <c r="N220" s="29">
        <v>0</v>
      </c>
      <c r="O220" s="29">
        <v>0</v>
      </c>
      <c r="P220" s="29">
        <f t="shared" si="50"/>
        <v>0</v>
      </c>
      <c r="Q220" s="29">
        <v>0</v>
      </c>
      <c r="R220" s="29">
        <v>0</v>
      </c>
      <c r="S220" s="29">
        <f t="shared" si="51"/>
        <v>0</v>
      </c>
      <c r="T220" s="29">
        <v>0</v>
      </c>
      <c r="U220" s="29">
        <v>0</v>
      </c>
      <c r="V220" s="29">
        <f t="shared" si="52"/>
        <v>0</v>
      </c>
      <c r="W220" s="29">
        <v>0</v>
      </c>
      <c r="X220" s="29">
        <v>0</v>
      </c>
      <c r="Y220" s="29">
        <f t="shared" si="53"/>
        <v>0</v>
      </c>
      <c r="Z220" s="29">
        <v>0</v>
      </c>
      <c r="AA220" s="29">
        <v>0</v>
      </c>
      <c r="AB220" s="29">
        <f t="shared" si="54"/>
        <v>0</v>
      </c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</row>
    <row r="221" spans="1:252" ht="31.5" x14ac:dyDescent="0.25">
      <c r="A221" s="42" t="s">
        <v>212</v>
      </c>
      <c r="B221" s="29">
        <f t="shared" si="46"/>
        <v>0</v>
      </c>
      <c r="C221" s="29">
        <f t="shared" si="46"/>
        <v>2244</v>
      </c>
      <c r="D221" s="29">
        <f t="shared" si="46"/>
        <v>2244</v>
      </c>
      <c r="E221" s="29">
        <v>0</v>
      </c>
      <c r="F221" s="29">
        <v>0</v>
      </c>
      <c r="G221" s="29">
        <f t="shared" si="47"/>
        <v>0</v>
      </c>
      <c r="H221" s="29">
        <v>0</v>
      </c>
      <c r="I221" s="29">
        <v>0</v>
      </c>
      <c r="J221" s="29">
        <f t="shared" si="48"/>
        <v>0</v>
      </c>
      <c r="K221" s="29">
        <v>0</v>
      </c>
      <c r="L221" s="29">
        <v>2244</v>
      </c>
      <c r="M221" s="29">
        <f t="shared" si="49"/>
        <v>2244</v>
      </c>
      <c r="N221" s="29">
        <v>0</v>
      </c>
      <c r="O221" s="29">
        <v>0</v>
      </c>
      <c r="P221" s="29">
        <f t="shared" si="50"/>
        <v>0</v>
      </c>
      <c r="Q221" s="29">
        <v>0</v>
      </c>
      <c r="R221" s="29">
        <v>0</v>
      </c>
      <c r="S221" s="29">
        <f t="shared" si="51"/>
        <v>0</v>
      </c>
      <c r="T221" s="29">
        <v>0</v>
      </c>
      <c r="U221" s="29">
        <v>0</v>
      </c>
      <c r="V221" s="29">
        <f t="shared" si="52"/>
        <v>0</v>
      </c>
      <c r="W221" s="29">
        <v>0</v>
      </c>
      <c r="X221" s="29">
        <v>0</v>
      </c>
      <c r="Y221" s="29">
        <f t="shared" si="53"/>
        <v>0</v>
      </c>
      <c r="Z221" s="29">
        <v>0</v>
      </c>
      <c r="AA221" s="29">
        <v>0</v>
      </c>
      <c r="AB221" s="29">
        <f t="shared" si="54"/>
        <v>0</v>
      </c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</row>
    <row r="222" spans="1:252" ht="31.5" x14ac:dyDescent="0.25">
      <c r="A222" s="42" t="s">
        <v>213</v>
      </c>
      <c r="B222" s="29">
        <f t="shared" si="46"/>
        <v>0</v>
      </c>
      <c r="C222" s="29">
        <f t="shared" si="46"/>
        <v>1349</v>
      </c>
      <c r="D222" s="29">
        <f t="shared" si="46"/>
        <v>1349</v>
      </c>
      <c r="E222" s="29">
        <v>0</v>
      </c>
      <c r="F222" s="29">
        <v>0</v>
      </c>
      <c r="G222" s="29">
        <f t="shared" si="47"/>
        <v>0</v>
      </c>
      <c r="H222" s="29">
        <v>0</v>
      </c>
      <c r="I222" s="29">
        <v>0</v>
      </c>
      <c r="J222" s="29">
        <f t="shared" si="48"/>
        <v>0</v>
      </c>
      <c r="K222" s="29">
        <v>0</v>
      </c>
      <c r="L222" s="29">
        <v>1349</v>
      </c>
      <c r="M222" s="29">
        <f t="shared" si="49"/>
        <v>1349</v>
      </c>
      <c r="N222" s="29">
        <v>0</v>
      </c>
      <c r="O222" s="29">
        <v>0</v>
      </c>
      <c r="P222" s="29">
        <f t="shared" si="50"/>
        <v>0</v>
      </c>
      <c r="Q222" s="29">
        <v>0</v>
      </c>
      <c r="R222" s="29">
        <v>0</v>
      </c>
      <c r="S222" s="29">
        <f t="shared" si="51"/>
        <v>0</v>
      </c>
      <c r="T222" s="29">
        <v>0</v>
      </c>
      <c r="U222" s="29">
        <v>0</v>
      </c>
      <c r="V222" s="29">
        <f t="shared" si="52"/>
        <v>0</v>
      </c>
      <c r="W222" s="29">
        <v>0</v>
      </c>
      <c r="X222" s="29">
        <v>0</v>
      </c>
      <c r="Y222" s="29">
        <f t="shared" si="53"/>
        <v>0</v>
      </c>
      <c r="Z222" s="29">
        <v>0</v>
      </c>
      <c r="AA222" s="29">
        <v>0</v>
      </c>
      <c r="AB222" s="29">
        <f t="shared" si="54"/>
        <v>0</v>
      </c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</row>
    <row r="223" spans="1:252" ht="31.5" x14ac:dyDescent="0.25">
      <c r="A223" s="42" t="s">
        <v>214</v>
      </c>
      <c r="B223" s="29">
        <f t="shared" si="46"/>
        <v>0</v>
      </c>
      <c r="C223" s="29">
        <f t="shared" si="46"/>
        <v>2720</v>
      </c>
      <c r="D223" s="29">
        <f t="shared" si="46"/>
        <v>2720</v>
      </c>
      <c r="E223" s="29">
        <v>0</v>
      </c>
      <c r="F223" s="29">
        <v>0</v>
      </c>
      <c r="G223" s="29">
        <f t="shared" si="47"/>
        <v>0</v>
      </c>
      <c r="H223" s="29">
        <v>0</v>
      </c>
      <c r="I223" s="29">
        <v>0</v>
      </c>
      <c r="J223" s="29">
        <f t="shared" si="48"/>
        <v>0</v>
      </c>
      <c r="K223" s="29">
        <v>0</v>
      </c>
      <c r="L223" s="29">
        <v>2720</v>
      </c>
      <c r="M223" s="29">
        <f t="shared" si="49"/>
        <v>2720</v>
      </c>
      <c r="N223" s="29">
        <v>0</v>
      </c>
      <c r="O223" s="29">
        <v>0</v>
      </c>
      <c r="P223" s="29">
        <f t="shared" si="50"/>
        <v>0</v>
      </c>
      <c r="Q223" s="29">
        <v>0</v>
      </c>
      <c r="R223" s="29">
        <v>0</v>
      </c>
      <c r="S223" s="29">
        <f t="shared" si="51"/>
        <v>0</v>
      </c>
      <c r="T223" s="29">
        <v>0</v>
      </c>
      <c r="U223" s="29">
        <v>0</v>
      </c>
      <c r="V223" s="29">
        <f t="shared" si="52"/>
        <v>0</v>
      </c>
      <c r="W223" s="29">
        <v>0</v>
      </c>
      <c r="X223" s="29">
        <v>0</v>
      </c>
      <c r="Y223" s="29">
        <f t="shared" si="53"/>
        <v>0</v>
      </c>
      <c r="Z223" s="29">
        <v>0</v>
      </c>
      <c r="AA223" s="29">
        <v>0</v>
      </c>
      <c r="AB223" s="29">
        <f t="shared" si="54"/>
        <v>0</v>
      </c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</row>
    <row r="224" spans="1:252" ht="47.25" x14ac:dyDescent="0.25">
      <c r="A224" s="42" t="s">
        <v>215</v>
      </c>
      <c r="B224" s="29">
        <f t="shared" si="46"/>
        <v>0</v>
      </c>
      <c r="C224" s="29">
        <f t="shared" si="46"/>
        <v>6000</v>
      </c>
      <c r="D224" s="29">
        <f t="shared" si="46"/>
        <v>6000</v>
      </c>
      <c r="E224" s="29">
        <v>0</v>
      </c>
      <c r="F224" s="29">
        <v>0</v>
      </c>
      <c r="G224" s="29">
        <f t="shared" si="47"/>
        <v>0</v>
      </c>
      <c r="H224" s="29">
        <v>0</v>
      </c>
      <c r="I224" s="29">
        <v>0</v>
      </c>
      <c r="J224" s="29">
        <f t="shared" si="48"/>
        <v>0</v>
      </c>
      <c r="K224" s="29">
        <v>0</v>
      </c>
      <c r="L224" s="29">
        <v>6000</v>
      </c>
      <c r="M224" s="29">
        <f t="shared" si="49"/>
        <v>6000</v>
      </c>
      <c r="N224" s="29">
        <v>0</v>
      </c>
      <c r="O224" s="29">
        <v>0</v>
      </c>
      <c r="P224" s="29">
        <f t="shared" si="50"/>
        <v>0</v>
      </c>
      <c r="Q224" s="29">
        <v>0</v>
      </c>
      <c r="R224" s="29">
        <v>0</v>
      </c>
      <c r="S224" s="29">
        <f t="shared" si="51"/>
        <v>0</v>
      </c>
      <c r="T224" s="29">
        <v>0</v>
      </c>
      <c r="U224" s="29">
        <v>0</v>
      </c>
      <c r="V224" s="29">
        <f t="shared" si="52"/>
        <v>0</v>
      </c>
      <c r="W224" s="29">
        <v>0</v>
      </c>
      <c r="X224" s="29">
        <v>0</v>
      </c>
      <c r="Y224" s="29">
        <f t="shared" si="53"/>
        <v>0</v>
      </c>
      <c r="Z224" s="29">
        <v>0</v>
      </c>
      <c r="AA224" s="29">
        <v>0</v>
      </c>
      <c r="AB224" s="29">
        <f t="shared" si="54"/>
        <v>0</v>
      </c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</row>
    <row r="225" spans="1:252" ht="31.5" x14ac:dyDescent="0.25">
      <c r="A225" s="28" t="s">
        <v>216</v>
      </c>
      <c r="B225" s="29">
        <f t="shared" si="46"/>
        <v>4861</v>
      </c>
      <c r="C225" s="29">
        <f t="shared" si="46"/>
        <v>4861</v>
      </c>
      <c r="D225" s="29">
        <f t="shared" si="46"/>
        <v>0</v>
      </c>
      <c r="E225" s="29">
        <v>0</v>
      </c>
      <c r="F225" s="29">
        <v>0</v>
      </c>
      <c r="G225" s="29">
        <f t="shared" si="47"/>
        <v>0</v>
      </c>
      <c r="H225" s="29">
        <v>0</v>
      </c>
      <c r="I225" s="29">
        <v>0</v>
      </c>
      <c r="J225" s="29">
        <f t="shared" si="48"/>
        <v>0</v>
      </c>
      <c r="K225" s="29">
        <v>0</v>
      </c>
      <c r="L225" s="29">
        <v>0</v>
      </c>
      <c r="M225" s="29">
        <f t="shared" si="49"/>
        <v>0</v>
      </c>
      <c r="N225" s="29">
        <v>0</v>
      </c>
      <c r="O225" s="29">
        <v>0</v>
      </c>
      <c r="P225" s="29">
        <f t="shared" si="50"/>
        <v>0</v>
      </c>
      <c r="Q225" s="29">
        <v>4861</v>
      </c>
      <c r="R225" s="29">
        <v>4861</v>
      </c>
      <c r="S225" s="29">
        <f t="shared" si="51"/>
        <v>0</v>
      </c>
      <c r="T225" s="29">
        <v>0</v>
      </c>
      <c r="U225" s="29">
        <v>0</v>
      </c>
      <c r="V225" s="29">
        <f t="shared" si="52"/>
        <v>0</v>
      </c>
      <c r="W225" s="29">
        <v>0</v>
      </c>
      <c r="X225" s="29">
        <v>0</v>
      </c>
      <c r="Y225" s="29">
        <f t="shared" si="53"/>
        <v>0</v>
      </c>
      <c r="Z225" s="29">
        <v>0</v>
      </c>
      <c r="AA225" s="29">
        <v>0</v>
      </c>
      <c r="AB225" s="29">
        <f t="shared" si="54"/>
        <v>0</v>
      </c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</row>
    <row r="226" spans="1:252" ht="31.5" x14ac:dyDescent="0.25">
      <c r="A226" s="28" t="s">
        <v>217</v>
      </c>
      <c r="B226" s="29">
        <f t="shared" ref="B226:D307" si="63">E226+H226+K226+N226+Q226+T226+W226+Z226</f>
        <v>1690</v>
      </c>
      <c r="C226" s="29">
        <f t="shared" si="63"/>
        <v>1690</v>
      </c>
      <c r="D226" s="29">
        <f t="shared" si="63"/>
        <v>0</v>
      </c>
      <c r="E226" s="29">
        <v>0</v>
      </c>
      <c r="F226" s="29">
        <v>0</v>
      </c>
      <c r="G226" s="29">
        <f t="shared" si="47"/>
        <v>0</v>
      </c>
      <c r="H226" s="29">
        <v>0</v>
      </c>
      <c r="I226" s="29">
        <v>0</v>
      </c>
      <c r="J226" s="29">
        <f t="shared" si="48"/>
        <v>0</v>
      </c>
      <c r="K226" s="29">
        <v>0</v>
      </c>
      <c r="L226" s="29">
        <v>0</v>
      </c>
      <c r="M226" s="29">
        <f t="shared" si="49"/>
        <v>0</v>
      </c>
      <c r="N226" s="29">
        <v>0</v>
      </c>
      <c r="O226" s="29">
        <v>0</v>
      </c>
      <c r="P226" s="29">
        <f t="shared" si="50"/>
        <v>0</v>
      </c>
      <c r="Q226" s="29">
        <v>1690</v>
      </c>
      <c r="R226" s="29">
        <v>1690</v>
      </c>
      <c r="S226" s="29">
        <f t="shared" si="51"/>
        <v>0</v>
      </c>
      <c r="T226" s="29">
        <v>0</v>
      </c>
      <c r="U226" s="29">
        <v>0</v>
      </c>
      <c r="V226" s="29">
        <f t="shared" si="52"/>
        <v>0</v>
      </c>
      <c r="W226" s="29">
        <v>0</v>
      </c>
      <c r="X226" s="29">
        <v>0</v>
      </c>
      <c r="Y226" s="29">
        <f t="shared" si="53"/>
        <v>0</v>
      </c>
      <c r="Z226" s="29">
        <v>0</v>
      </c>
      <c r="AA226" s="29">
        <v>0</v>
      </c>
      <c r="AB226" s="29">
        <f t="shared" si="54"/>
        <v>0</v>
      </c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</row>
    <row r="227" spans="1:252" ht="21" customHeight="1" x14ac:dyDescent="0.25">
      <c r="A227" s="28" t="s">
        <v>218</v>
      </c>
      <c r="B227" s="29">
        <f t="shared" si="63"/>
        <v>1498</v>
      </c>
      <c r="C227" s="29">
        <f t="shared" si="63"/>
        <v>1498</v>
      </c>
      <c r="D227" s="29">
        <f t="shared" si="63"/>
        <v>0</v>
      </c>
      <c r="E227" s="29">
        <v>0</v>
      </c>
      <c r="F227" s="29">
        <v>0</v>
      </c>
      <c r="G227" s="29">
        <f t="shared" si="47"/>
        <v>0</v>
      </c>
      <c r="H227" s="29">
        <v>0</v>
      </c>
      <c r="I227" s="29">
        <v>0</v>
      </c>
      <c r="J227" s="29">
        <f t="shared" si="48"/>
        <v>0</v>
      </c>
      <c r="K227" s="29">
        <v>0</v>
      </c>
      <c r="L227" s="29">
        <v>0</v>
      </c>
      <c r="M227" s="29">
        <f t="shared" si="49"/>
        <v>0</v>
      </c>
      <c r="N227" s="29">
        <v>0</v>
      </c>
      <c r="O227" s="29">
        <v>0</v>
      </c>
      <c r="P227" s="29">
        <f t="shared" si="50"/>
        <v>0</v>
      </c>
      <c r="Q227" s="29">
        <v>1498</v>
      </c>
      <c r="R227" s="29">
        <v>1498</v>
      </c>
      <c r="S227" s="29">
        <f t="shared" si="51"/>
        <v>0</v>
      </c>
      <c r="T227" s="29">
        <v>0</v>
      </c>
      <c r="U227" s="29">
        <v>0</v>
      </c>
      <c r="V227" s="29">
        <f t="shared" si="52"/>
        <v>0</v>
      </c>
      <c r="W227" s="29">
        <v>0</v>
      </c>
      <c r="X227" s="29">
        <v>0</v>
      </c>
      <c r="Y227" s="29">
        <f t="shared" si="53"/>
        <v>0</v>
      </c>
      <c r="Z227" s="29">
        <v>0</v>
      </c>
      <c r="AA227" s="29">
        <v>0</v>
      </c>
      <c r="AB227" s="29">
        <f t="shared" si="54"/>
        <v>0</v>
      </c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</row>
    <row r="228" spans="1:252" ht="31.5" x14ac:dyDescent="0.25">
      <c r="A228" s="28" t="s">
        <v>219</v>
      </c>
      <c r="B228" s="29">
        <f t="shared" si="63"/>
        <v>1352</v>
      </c>
      <c r="C228" s="29">
        <f t="shared" si="63"/>
        <v>1352</v>
      </c>
      <c r="D228" s="29">
        <f t="shared" si="63"/>
        <v>0</v>
      </c>
      <c r="E228" s="29">
        <v>0</v>
      </c>
      <c r="F228" s="29">
        <v>0</v>
      </c>
      <c r="G228" s="29">
        <f t="shared" si="47"/>
        <v>0</v>
      </c>
      <c r="H228" s="29">
        <v>0</v>
      </c>
      <c r="I228" s="29">
        <v>0</v>
      </c>
      <c r="J228" s="29">
        <f t="shared" si="48"/>
        <v>0</v>
      </c>
      <c r="K228" s="29">
        <v>0</v>
      </c>
      <c r="L228" s="29">
        <v>0</v>
      </c>
      <c r="M228" s="29">
        <f t="shared" si="49"/>
        <v>0</v>
      </c>
      <c r="N228" s="29">
        <v>0</v>
      </c>
      <c r="O228" s="29">
        <v>0</v>
      </c>
      <c r="P228" s="29">
        <f t="shared" si="50"/>
        <v>0</v>
      </c>
      <c r="Q228" s="29">
        <v>1352</v>
      </c>
      <c r="R228" s="29">
        <v>1352</v>
      </c>
      <c r="S228" s="29">
        <f t="shared" si="51"/>
        <v>0</v>
      </c>
      <c r="T228" s="29">
        <v>0</v>
      </c>
      <c r="U228" s="29">
        <v>0</v>
      </c>
      <c r="V228" s="29">
        <f t="shared" si="52"/>
        <v>0</v>
      </c>
      <c r="W228" s="29">
        <v>0</v>
      </c>
      <c r="X228" s="29">
        <v>0</v>
      </c>
      <c r="Y228" s="29">
        <f t="shared" si="53"/>
        <v>0</v>
      </c>
      <c r="Z228" s="29">
        <v>0</v>
      </c>
      <c r="AA228" s="29">
        <v>0</v>
      </c>
      <c r="AB228" s="29">
        <f t="shared" si="54"/>
        <v>0</v>
      </c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</row>
    <row r="229" spans="1:252" x14ac:dyDescent="0.25">
      <c r="A229" s="32" t="s">
        <v>220</v>
      </c>
      <c r="B229" s="29">
        <f t="shared" si="63"/>
        <v>10223</v>
      </c>
      <c r="C229" s="29">
        <f t="shared" si="63"/>
        <v>10223</v>
      </c>
      <c r="D229" s="29">
        <f t="shared" si="63"/>
        <v>0</v>
      </c>
      <c r="E229" s="29">
        <v>0</v>
      </c>
      <c r="F229" s="29">
        <v>0</v>
      </c>
      <c r="G229" s="29">
        <f t="shared" si="47"/>
        <v>0</v>
      </c>
      <c r="H229" s="29">
        <v>0</v>
      </c>
      <c r="I229" s="29">
        <v>0</v>
      </c>
      <c r="J229" s="29">
        <f t="shared" si="48"/>
        <v>0</v>
      </c>
      <c r="K229" s="29">
        <v>10223</v>
      </c>
      <c r="L229" s="29">
        <v>10223</v>
      </c>
      <c r="M229" s="29">
        <f t="shared" si="49"/>
        <v>0</v>
      </c>
      <c r="N229" s="29">
        <v>0</v>
      </c>
      <c r="O229" s="29">
        <v>0</v>
      </c>
      <c r="P229" s="29">
        <f t="shared" si="50"/>
        <v>0</v>
      </c>
      <c r="Q229" s="29">
        <v>0</v>
      </c>
      <c r="R229" s="29">
        <v>0</v>
      </c>
      <c r="S229" s="29">
        <f t="shared" si="51"/>
        <v>0</v>
      </c>
      <c r="T229" s="29">
        <v>0</v>
      </c>
      <c r="U229" s="29">
        <v>0</v>
      </c>
      <c r="V229" s="29">
        <f t="shared" si="52"/>
        <v>0</v>
      </c>
      <c r="W229" s="29">
        <v>0</v>
      </c>
      <c r="X229" s="29">
        <v>0</v>
      </c>
      <c r="Y229" s="29">
        <f t="shared" si="53"/>
        <v>0</v>
      </c>
      <c r="Z229" s="29">
        <v>0</v>
      </c>
      <c r="AA229" s="29">
        <v>0</v>
      </c>
      <c r="AB229" s="29">
        <f t="shared" si="54"/>
        <v>0</v>
      </c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</row>
    <row r="230" spans="1:252" ht="31.5" x14ac:dyDescent="0.25">
      <c r="A230" s="28" t="s">
        <v>221</v>
      </c>
      <c r="B230" s="29">
        <f t="shared" si="63"/>
        <v>20889</v>
      </c>
      <c r="C230" s="29">
        <f t="shared" si="63"/>
        <v>20889</v>
      </c>
      <c r="D230" s="29">
        <f t="shared" si="63"/>
        <v>0</v>
      </c>
      <c r="E230" s="29">
        <v>0</v>
      </c>
      <c r="F230" s="29">
        <v>0</v>
      </c>
      <c r="G230" s="29">
        <f t="shared" si="47"/>
        <v>0</v>
      </c>
      <c r="H230" s="29">
        <v>0</v>
      </c>
      <c r="I230" s="29">
        <v>0</v>
      </c>
      <c r="J230" s="29">
        <f t="shared" si="48"/>
        <v>0</v>
      </c>
      <c r="K230" s="29">
        <v>12575</v>
      </c>
      <c r="L230" s="29">
        <v>12575</v>
      </c>
      <c r="M230" s="29">
        <f t="shared" si="49"/>
        <v>0</v>
      </c>
      <c r="N230" s="29">
        <v>0</v>
      </c>
      <c r="O230" s="29">
        <v>0</v>
      </c>
      <c r="P230" s="29">
        <f t="shared" si="50"/>
        <v>0</v>
      </c>
      <c r="Q230" s="29">
        <v>8314</v>
      </c>
      <c r="R230" s="29">
        <v>8314</v>
      </c>
      <c r="S230" s="29">
        <f t="shared" si="51"/>
        <v>0</v>
      </c>
      <c r="T230" s="29">
        <v>0</v>
      </c>
      <c r="U230" s="29">
        <v>0</v>
      </c>
      <c r="V230" s="29">
        <f t="shared" si="52"/>
        <v>0</v>
      </c>
      <c r="W230" s="29">
        <v>0</v>
      </c>
      <c r="X230" s="29">
        <v>0</v>
      </c>
      <c r="Y230" s="29">
        <f t="shared" si="53"/>
        <v>0</v>
      </c>
      <c r="Z230" s="29">
        <v>0</v>
      </c>
      <c r="AA230" s="29">
        <v>0</v>
      </c>
      <c r="AB230" s="29">
        <f t="shared" si="54"/>
        <v>0</v>
      </c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</row>
    <row r="231" spans="1:252" x14ac:dyDescent="0.25">
      <c r="A231" s="22" t="s">
        <v>60</v>
      </c>
      <c r="B231" s="23">
        <f t="shared" si="63"/>
        <v>390843</v>
      </c>
      <c r="C231" s="23">
        <f t="shared" si="63"/>
        <v>381033</v>
      </c>
      <c r="D231" s="23">
        <f t="shared" si="63"/>
        <v>-9810</v>
      </c>
      <c r="E231" s="23">
        <f>SUM(E232,E238,E243,E236)</f>
        <v>0</v>
      </c>
      <c r="F231" s="23">
        <f>SUM(F232,F238,F243,F236)</f>
        <v>0</v>
      </c>
      <c r="G231" s="23">
        <f t="shared" si="47"/>
        <v>0</v>
      </c>
      <c r="H231" s="23">
        <f>SUM(H232,H238,H243,H236)</f>
        <v>0</v>
      </c>
      <c r="I231" s="23">
        <f>SUM(I232,I238,I243,I236)</f>
        <v>0</v>
      </c>
      <c r="J231" s="23">
        <f t="shared" si="48"/>
        <v>0</v>
      </c>
      <c r="K231" s="23">
        <f>SUM(K232,K238,K243,K236)</f>
        <v>9255</v>
      </c>
      <c r="L231" s="23">
        <f>SUM(L232,L238,L243,L236)</f>
        <v>19557</v>
      </c>
      <c r="M231" s="23">
        <f t="shared" si="49"/>
        <v>10302</v>
      </c>
      <c r="N231" s="23">
        <f>SUM(N232,N238,N243,N236)</f>
        <v>230800</v>
      </c>
      <c r="O231" s="23">
        <f>SUM(O232,O238,O243,O236)</f>
        <v>230792</v>
      </c>
      <c r="P231" s="23">
        <f t="shared" si="50"/>
        <v>-8</v>
      </c>
      <c r="Q231" s="23">
        <f>SUM(Q232,Q238,Q243,Q236)</f>
        <v>150788</v>
      </c>
      <c r="R231" s="23">
        <f>SUM(R232,R238,R243,R236)</f>
        <v>130684</v>
      </c>
      <c r="S231" s="23">
        <f t="shared" si="51"/>
        <v>-20104</v>
      </c>
      <c r="T231" s="23">
        <f>SUM(T232,T238,T243,T236)</f>
        <v>0</v>
      </c>
      <c r="U231" s="23">
        <f>SUM(U232,U238,U243,U236)</f>
        <v>0</v>
      </c>
      <c r="V231" s="23">
        <f t="shared" si="52"/>
        <v>0</v>
      </c>
      <c r="W231" s="23">
        <f>SUM(W232,W238,W243,W236)</f>
        <v>0</v>
      </c>
      <c r="X231" s="23">
        <f>SUM(X232,X238,X243,X236)</f>
        <v>0</v>
      </c>
      <c r="Y231" s="23">
        <f t="shared" si="53"/>
        <v>0</v>
      </c>
      <c r="Z231" s="23">
        <f>SUM(Z232,Z238,Z243,Z236)</f>
        <v>0</v>
      </c>
      <c r="AA231" s="23">
        <f>SUM(AA232,AA238,AA243,AA236)</f>
        <v>0</v>
      </c>
      <c r="AB231" s="23">
        <f t="shared" si="54"/>
        <v>0</v>
      </c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</row>
    <row r="232" spans="1:252" x14ac:dyDescent="0.25">
      <c r="A232" s="22" t="s">
        <v>115</v>
      </c>
      <c r="B232" s="23">
        <f t="shared" si="63"/>
        <v>7993</v>
      </c>
      <c r="C232" s="23">
        <f t="shared" si="63"/>
        <v>7993</v>
      </c>
      <c r="D232" s="23">
        <f t="shared" si="63"/>
        <v>0</v>
      </c>
      <c r="E232" s="23">
        <f>SUM(E233:E235)</f>
        <v>0</v>
      </c>
      <c r="F232" s="23">
        <f>SUM(F233:F235)</f>
        <v>0</v>
      </c>
      <c r="G232" s="23">
        <f t="shared" si="47"/>
        <v>0</v>
      </c>
      <c r="H232" s="23">
        <f>SUM(H233:H235)</f>
        <v>0</v>
      </c>
      <c r="I232" s="23">
        <f>SUM(I233:I235)</f>
        <v>0</v>
      </c>
      <c r="J232" s="23">
        <f t="shared" si="48"/>
        <v>0</v>
      </c>
      <c r="K232" s="23">
        <f>SUM(K233:K235)</f>
        <v>0</v>
      </c>
      <c r="L232" s="23">
        <f>SUM(L233:L235)</f>
        <v>0</v>
      </c>
      <c r="M232" s="23">
        <f t="shared" si="49"/>
        <v>0</v>
      </c>
      <c r="N232" s="23">
        <f>SUM(N233:N235)</f>
        <v>0</v>
      </c>
      <c r="O232" s="23">
        <f>SUM(O233:O235)</f>
        <v>0</v>
      </c>
      <c r="P232" s="23">
        <f t="shared" si="50"/>
        <v>0</v>
      </c>
      <c r="Q232" s="23">
        <f>SUM(Q233:Q235)</f>
        <v>7993</v>
      </c>
      <c r="R232" s="23">
        <f>SUM(R233:R235)</f>
        <v>7993</v>
      </c>
      <c r="S232" s="23">
        <f t="shared" si="51"/>
        <v>0</v>
      </c>
      <c r="T232" s="23">
        <f>SUM(T233:T235)</f>
        <v>0</v>
      </c>
      <c r="U232" s="23">
        <f>SUM(U233:U235)</f>
        <v>0</v>
      </c>
      <c r="V232" s="23">
        <f t="shared" si="52"/>
        <v>0</v>
      </c>
      <c r="W232" s="23">
        <f>SUM(W233:W235)</f>
        <v>0</v>
      </c>
      <c r="X232" s="23">
        <f>SUM(X233:X235)</f>
        <v>0</v>
      </c>
      <c r="Y232" s="23">
        <f t="shared" si="53"/>
        <v>0</v>
      </c>
      <c r="Z232" s="23">
        <f>SUM(Z233:Z235)</f>
        <v>0</v>
      </c>
      <c r="AA232" s="23">
        <f>SUM(AA233:AA235)</f>
        <v>0</v>
      </c>
      <c r="AB232" s="23">
        <f t="shared" si="54"/>
        <v>0</v>
      </c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</row>
    <row r="233" spans="1:252" ht="31.5" x14ac:dyDescent="0.25">
      <c r="A233" s="28" t="s">
        <v>223</v>
      </c>
      <c r="B233" s="29">
        <f t="shared" si="63"/>
        <v>2503</v>
      </c>
      <c r="C233" s="29">
        <f t="shared" si="63"/>
        <v>2503</v>
      </c>
      <c r="D233" s="29">
        <f t="shared" si="63"/>
        <v>0</v>
      </c>
      <c r="E233" s="29">
        <v>0</v>
      </c>
      <c r="F233" s="29">
        <v>0</v>
      </c>
      <c r="G233" s="29">
        <f t="shared" si="47"/>
        <v>0</v>
      </c>
      <c r="H233" s="29">
        <v>0</v>
      </c>
      <c r="I233" s="29">
        <v>0</v>
      </c>
      <c r="J233" s="29">
        <f t="shared" si="48"/>
        <v>0</v>
      </c>
      <c r="K233" s="29">
        <v>0</v>
      </c>
      <c r="L233" s="29">
        <v>0</v>
      </c>
      <c r="M233" s="29">
        <f t="shared" si="49"/>
        <v>0</v>
      </c>
      <c r="N233" s="29">
        <v>0</v>
      </c>
      <c r="O233" s="29">
        <v>0</v>
      </c>
      <c r="P233" s="29">
        <f t="shared" si="50"/>
        <v>0</v>
      </c>
      <c r="Q233" s="29">
        <v>2503</v>
      </c>
      <c r="R233" s="29">
        <v>2503</v>
      </c>
      <c r="S233" s="29">
        <f t="shared" si="51"/>
        <v>0</v>
      </c>
      <c r="T233" s="29">
        <v>0</v>
      </c>
      <c r="U233" s="29">
        <v>0</v>
      </c>
      <c r="V233" s="29">
        <f t="shared" si="52"/>
        <v>0</v>
      </c>
      <c r="W233" s="29">
        <v>0</v>
      </c>
      <c r="X233" s="29">
        <v>0</v>
      </c>
      <c r="Y233" s="29">
        <f t="shared" si="53"/>
        <v>0</v>
      </c>
      <c r="Z233" s="29">
        <v>0</v>
      </c>
      <c r="AA233" s="29">
        <v>0</v>
      </c>
      <c r="AB233" s="29">
        <f t="shared" si="54"/>
        <v>0</v>
      </c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</row>
    <row r="234" spans="1:252" ht="31.5" x14ac:dyDescent="0.25">
      <c r="A234" s="28" t="s">
        <v>224</v>
      </c>
      <c r="B234" s="29">
        <f t="shared" si="63"/>
        <v>1367</v>
      </c>
      <c r="C234" s="29">
        <f t="shared" si="63"/>
        <v>1367</v>
      </c>
      <c r="D234" s="29">
        <f t="shared" si="63"/>
        <v>0</v>
      </c>
      <c r="E234" s="29">
        <v>0</v>
      </c>
      <c r="F234" s="29">
        <v>0</v>
      </c>
      <c r="G234" s="29">
        <f t="shared" si="47"/>
        <v>0</v>
      </c>
      <c r="H234" s="29">
        <v>0</v>
      </c>
      <c r="I234" s="29">
        <v>0</v>
      </c>
      <c r="J234" s="29">
        <f t="shared" si="48"/>
        <v>0</v>
      </c>
      <c r="K234" s="29">
        <v>0</v>
      </c>
      <c r="L234" s="29">
        <v>0</v>
      </c>
      <c r="M234" s="29">
        <f t="shared" si="49"/>
        <v>0</v>
      </c>
      <c r="N234" s="29">
        <v>0</v>
      </c>
      <c r="O234" s="29">
        <v>0</v>
      </c>
      <c r="P234" s="29">
        <f t="shared" si="50"/>
        <v>0</v>
      </c>
      <c r="Q234" s="29">
        <v>1367</v>
      </c>
      <c r="R234" s="29">
        <v>1367</v>
      </c>
      <c r="S234" s="29">
        <f t="shared" si="51"/>
        <v>0</v>
      </c>
      <c r="T234" s="29">
        <v>0</v>
      </c>
      <c r="U234" s="29">
        <v>0</v>
      </c>
      <c r="V234" s="29">
        <f t="shared" si="52"/>
        <v>0</v>
      </c>
      <c r="W234" s="29">
        <v>0</v>
      </c>
      <c r="X234" s="29">
        <v>0</v>
      </c>
      <c r="Y234" s="29">
        <f t="shared" si="53"/>
        <v>0</v>
      </c>
      <c r="Z234" s="29">
        <v>0</v>
      </c>
      <c r="AA234" s="29">
        <v>0</v>
      </c>
      <c r="AB234" s="29">
        <f t="shared" si="54"/>
        <v>0</v>
      </c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</row>
    <row r="235" spans="1:252" x14ac:dyDescent="0.25">
      <c r="A235" s="28" t="s">
        <v>225</v>
      </c>
      <c r="B235" s="29">
        <f t="shared" si="63"/>
        <v>4123</v>
      </c>
      <c r="C235" s="29">
        <f t="shared" si="63"/>
        <v>4123</v>
      </c>
      <c r="D235" s="29">
        <f t="shared" si="63"/>
        <v>0</v>
      </c>
      <c r="E235" s="29">
        <v>0</v>
      </c>
      <c r="F235" s="29">
        <v>0</v>
      </c>
      <c r="G235" s="29">
        <f t="shared" si="47"/>
        <v>0</v>
      </c>
      <c r="H235" s="29">
        <v>0</v>
      </c>
      <c r="I235" s="29">
        <v>0</v>
      </c>
      <c r="J235" s="29">
        <f t="shared" si="48"/>
        <v>0</v>
      </c>
      <c r="K235" s="29"/>
      <c r="L235" s="29"/>
      <c r="M235" s="29">
        <f t="shared" si="49"/>
        <v>0</v>
      </c>
      <c r="N235" s="29">
        <v>0</v>
      </c>
      <c r="O235" s="29">
        <v>0</v>
      </c>
      <c r="P235" s="29">
        <f t="shared" si="50"/>
        <v>0</v>
      </c>
      <c r="Q235" s="29">
        <v>4123</v>
      </c>
      <c r="R235" s="29">
        <v>4123</v>
      </c>
      <c r="S235" s="29">
        <f t="shared" si="51"/>
        <v>0</v>
      </c>
      <c r="T235" s="29">
        <v>0</v>
      </c>
      <c r="U235" s="29">
        <v>0</v>
      </c>
      <c r="V235" s="29">
        <f t="shared" si="52"/>
        <v>0</v>
      </c>
      <c r="W235" s="29">
        <v>0</v>
      </c>
      <c r="X235" s="29">
        <v>0</v>
      </c>
      <c r="Y235" s="29">
        <f t="shared" si="53"/>
        <v>0</v>
      </c>
      <c r="Z235" s="29">
        <v>0</v>
      </c>
      <c r="AA235" s="29">
        <v>0</v>
      </c>
      <c r="AB235" s="29">
        <f t="shared" si="54"/>
        <v>0</v>
      </c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</row>
    <row r="236" spans="1:252" x14ac:dyDescent="0.25">
      <c r="A236" s="22" t="s">
        <v>121</v>
      </c>
      <c r="B236" s="23">
        <f t="shared" si="63"/>
        <v>190849</v>
      </c>
      <c r="C236" s="23">
        <f t="shared" si="63"/>
        <v>181588</v>
      </c>
      <c r="D236" s="23">
        <f t="shared" si="63"/>
        <v>-9261</v>
      </c>
      <c r="E236" s="23">
        <f>SUM(E237:E237)</f>
        <v>0</v>
      </c>
      <c r="F236" s="23">
        <f>SUM(F237:F237)</f>
        <v>0</v>
      </c>
      <c r="G236" s="23">
        <f t="shared" si="47"/>
        <v>0</v>
      </c>
      <c r="H236" s="23">
        <f>SUM(H237:H237)</f>
        <v>0</v>
      </c>
      <c r="I236" s="23">
        <f>SUM(I237:I237)</f>
        <v>0</v>
      </c>
      <c r="J236" s="23">
        <f t="shared" si="48"/>
        <v>0</v>
      </c>
      <c r="K236" s="23">
        <f>SUM(K237:K237)</f>
        <v>9255</v>
      </c>
      <c r="L236" s="23">
        <f>SUM(L237:L237)</f>
        <v>0</v>
      </c>
      <c r="M236" s="23">
        <f t="shared" si="49"/>
        <v>-9255</v>
      </c>
      <c r="N236" s="23">
        <f>SUM(N237:N237)</f>
        <v>181594</v>
      </c>
      <c r="O236" s="23">
        <f>SUM(O237:O237)</f>
        <v>181588</v>
      </c>
      <c r="P236" s="23">
        <f t="shared" si="50"/>
        <v>-6</v>
      </c>
      <c r="Q236" s="23">
        <f>SUM(Q237:Q237)</f>
        <v>0</v>
      </c>
      <c r="R236" s="23">
        <f>SUM(R237:R237)</f>
        <v>0</v>
      </c>
      <c r="S236" s="23">
        <f t="shared" si="51"/>
        <v>0</v>
      </c>
      <c r="T236" s="23">
        <f>SUM(T237:T237)</f>
        <v>0</v>
      </c>
      <c r="U236" s="23">
        <f>SUM(U237:U237)</f>
        <v>0</v>
      </c>
      <c r="V236" s="23">
        <f t="shared" si="52"/>
        <v>0</v>
      </c>
      <c r="W236" s="23">
        <f>SUM(W237:W237)</f>
        <v>0</v>
      </c>
      <c r="X236" s="23">
        <f>SUM(X237:X237)</f>
        <v>0</v>
      </c>
      <c r="Y236" s="23">
        <f t="shared" si="53"/>
        <v>0</v>
      </c>
      <c r="Z236" s="23">
        <f>SUM(Z237:Z237)</f>
        <v>0</v>
      </c>
      <c r="AA236" s="23">
        <f>SUM(AA237:AA237)</f>
        <v>0</v>
      </c>
      <c r="AB236" s="23">
        <f t="shared" si="54"/>
        <v>0</v>
      </c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</row>
    <row r="237" spans="1:252" ht="94.5" x14ac:dyDescent="0.25">
      <c r="A237" s="28" t="s">
        <v>226</v>
      </c>
      <c r="B237" s="29">
        <f t="shared" si="63"/>
        <v>190849</v>
      </c>
      <c r="C237" s="29">
        <f t="shared" si="63"/>
        <v>181588</v>
      </c>
      <c r="D237" s="29">
        <f t="shared" si="63"/>
        <v>-9261</v>
      </c>
      <c r="E237" s="29">
        <v>0</v>
      </c>
      <c r="F237" s="29">
        <v>0</v>
      </c>
      <c r="G237" s="29">
        <f t="shared" si="47"/>
        <v>0</v>
      </c>
      <c r="H237" s="29">
        <v>0</v>
      </c>
      <c r="I237" s="29">
        <v>0</v>
      </c>
      <c r="J237" s="29">
        <f t="shared" si="48"/>
        <v>0</v>
      </c>
      <c r="K237" s="29">
        <v>9255</v>
      </c>
      <c r="L237" s="29">
        <v>0</v>
      </c>
      <c r="M237" s="29">
        <f t="shared" si="49"/>
        <v>-9255</v>
      </c>
      <c r="N237" s="29">
        <v>181594</v>
      </c>
      <c r="O237" s="29">
        <v>181588</v>
      </c>
      <c r="P237" s="29">
        <f t="shared" si="50"/>
        <v>-6</v>
      </c>
      <c r="Q237" s="29">
        <v>0</v>
      </c>
      <c r="R237" s="29">
        <v>0</v>
      </c>
      <c r="S237" s="29">
        <f t="shared" si="51"/>
        <v>0</v>
      </c>
      <c r="T237" s="29">
        <v>0</v>
      </c>
      <c r="U237" s="29">
        <v>0</v>
      </c>
      <c r="V237" s="29">
        <f t="shared" si="52"/>
        <v>0</v>
      </c>
      <c r="W237" s="29">
        <v>0</v>
      </c>
      <c r="X237" s="29">
        <v>0</v>
      </c>
      <c r="Y237" s="29">
        <f t="shared" si="53"/>
        <v>0</v>
      </c>
      <c r="Z237" s="29">
        <v>0</v>
      </c>
      <c r="AA237" s="29">
        <v>0</v>
      </c>
      <c r="AB237" s="29">
        <f t="shared" si="54"/>
        <v>0</v>
      </c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</row>
    <row r="238" spans="1:252" ht="31.5" x14ac:dyDescent="0.25">
      <c r="A238" s="22" t="s">
        <v>123</v>
      </c>
      <c r="B238" s="23">
        <f t="shared" si="63"/>
        <v>118850</v>
      </c>
      <c r="C238" s="23">
        <f t="shared" si="63"/>
        <v>123923</v>
      </c>
      <c r="D238" s="23">
        <f t="shared" si="63"/>
        <v>5073</v>
      </c>
      <c r="E238" s="23">
        <f>SUM(E239:E242)</f>
        <v>0</v>
      </c>
      <c r="F238" s="23">
        <f>SUM(F239:F242)</f>
        <v>0</v>
      </c>
      <c r="G238" s="23">
        <f t="shared" si="47"/>
        <v>0</v>
      </c>
      <c r="H238" s="23">
        <f>SUM(H239:H242)</f>
        <v>0</v>
      </c>
      <c r="I238" s="23">
        <f>SUM(I239:I242)</f>
        <v>0</v>
      </c>
      <c r="J238" s="23">
        <f t="shared" si="48"/>
        <v>0</v>
      </c>
      <c r="K238" s="23">
        <f>SUM(K239:K242)</f>
        <v>0</v>
      </c>
      <c r="L238" s="23">
        <f>SUM(L239:L242)</f>
        <v>19557</v>
      </c>
      <c r="M238" s="23">
        <f t="shared" si="49"/>
        <v>19557</v>
      </c>
      <c r="N238" s="23">
        <f>SUM(N239:N242)</f>
        <v>49206</v>
      </c>
      <c r="O238" s="23">
        <f>SUM(O239:O242)</f>
        <v>49204</v>
      </c>
      <c r="P238" s="23">
        <f t="shared" si="50"/>
        <v>-2</v>
      </c>
      <c r="Q238" s="23">
        <f>SUM(Q239:Q242)</f>
        <v>69644</v>
      </c>
      <c r="R238" s="23">
        <f>SUM(R239:R242)</f>
        <v>55162</v>
      </c>
      <c r="S238" s="23">
        <f t="shared" si="51"/>
        <v>-14482</v>
      </c>
      <c r="T238" s="23">
        <f>SUM(T239:T242)</f>
        <v>0</v>
      </c>
      <c r="U238" s="23">
        <f>SUM(U239:U242)</f>
        <v>0</v>
      </c>
      <c r="V238" s="23">
        <f t="shared" si="52"/>
        <v>0</v>
      </c>
      <c r="W238" s="23">
        <f>SUM(W239:W242)</f>
        <v>0</v>
      </c>
      <c r="X238" s="23">
        <f>SUM(X239:X242)</f>
        <v>0</v>
      </c>
      <c r="Y238" s="23">
        <f t="shared" si="53"/>
        <v>0</v>
      </c>
      <c r="Z238" s="23">
        <f>SUM(Z239:Z242)</f>
        <v>0</v>
      </c>
      <c r="AA238" s="23">
        <f>SUM(AA239:AA242)</f>
        <v>0</v>
      </c>
      <c r="AB238" s="23">
        <f t="shared" si="54"/>
        <v>0</v>
      </c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</row>
    <row r="239" spans="1:252" ht="47.25" x14ac:dyDescent="0.25">
      <c r="A239" s="28" t="s">
        <v>227</v>
      </c>
      <c r="B239" s="29">
        <f t="shared" si="63"/>
        <v>67417</v>
      </c>
      <c r="C239" s="29">
        <f t="shared" si="63"/>
        <v>52935</v>
      </c>
      <c r="D239" s="29">
        <f t="shared" si="63"/>
        <v>-14482</v>
      </c>
      <c r="E239" s="29">
        <v>0</v>
      </c>
      <c r="F239" s="29">
        <v>0</v>
      </c>
      <c r="G239" s="29">
        <f t="shared" si="47"/>
        <v>0</v>
      </c>
      <c r="H239" s="29">
        <v>0</v>
      </c>
      <c r="I239" s="29">
        <v>0</v>
      </c>
      <c r="J239" s="29">
        <f t="shared" si="48"/>
        <v>0</v>
      </c>
      <c r="K239" s="29"/>
      <c r="L239" s="29"/>
      <c r="M239" s="29">
        <f t="shared" si="49"/>
        <v>0</v>
      </c>
      <c r="N239" s="29">
        <v>0</v>
      </c>
      <c r="O239" s="29">
        <v>0</v>
      </c>
      <c r="P239" s="29">
        <f t="shared" si="50"/>
        <v>0</v>
      </c>
      <c r="Q239" s="29">
        <v>67417</v>
      </c>
      <c r="R239" s="29">
        <v>52935</v>
      </c>
      <c r="S239" s="29">
        <f t="shared" si="51"/>
        <v>-14482</v>
      </c>
      <c r="T239" s="29">
        <v>0</v>
      </c>
      <c r="U239" s="29">
        <v>0</v>
      </c>
      <c r="V239" s="29">
        <f t="shared" si="52"/>
        <v>0</v>
      </c>
      <c r="W239" s="29">
        <v>0</v>
      </c>
      <c r="X239" s="29">
        <v>0</v>
      </c>
      <c r="Y239" s="29">
        <f t="shared" si="53"/>
        <v>0</v>
      </c>
      <c r="Z239" s="29">
        <v>0</v>
      </c>
      <c r="AA239" s="29">
        <v>0</v>
      </c>
      <c r="AB239" s="29">
        <f t="shared" si="54"/>
        <v>0</v>
      </c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</row>
    <row r="240" spans="1:252" x14ac:dyDescent="0.25">
      <c r="A240" s="41" t="s">
        <v>228</v>
      </c>
      <c r="B240" s="29">
        <f>E240+H240+K240+N240+Q240+T240+W240+Z240</f>
        <v>0</v>
      </c>
      <c r="C240" s="29">
        <f>F240+I240+L240+O240+R240+U240+X240+AA240</f>
        <v>19557</v>
      </c>
      <c r="D240" s="29">
        <f>G240+J240+M240+P240+S240+V240+Y240+AB240</f>
        <v>19557</v>
      </c>
      <c r="E240" s="29">
        <v>0</v>
      </c>
      <c r="F240" s="29">
        <v>0</v>
      </c>
      <c r="G240" s="29">
        <f>F240-E240</f>
        <v>0</v>
      </c>
      <c r="H240" s="29">
        <v>0</v>
      </c>
      <c r="I240" s="29">
        <v>0</v>
      </c>
      <c r="J240" s="29">
        <f>I240-H240</f>
        <v>0</v>
      </c>
      <c r="K240" s="29"/>
      <c r="L240" s="29">
        <v>19557</v>
      </c>
      <c r="M240" s="29">
        <f>L240-K240</f>
        <v>19557</v>
      </c>
      <c r="N240" s="29">
        <v>0</v>
      </c>
      <c r="O240" s="29">
        <v>0</v>
      </c>
      <c r="P240" s="29">
        <f>O240-N240</f>
        <v>0</v>
      </c>
      <c r="Q240" s="29">
        <f>90060-90060</f>
        <v>0</v>
      </c>
      <c r="R240" s="29">
        <f>90060-90060</f>
        <v>0</v>
      </c>
      <c r="S240" s="29">
        <f>R240-Q240</f>
        <v>0</v>
      </c>
      <c r="T240" s="29">
        <v>0</v>
      </c>
      <c r="U240" s="29">
        <v>0</v>
      </c>
      <c r="V240" s="29">
        <f>U240-T240</f>
        <v>0</v>
      </c>
      <c r="W240" s="29">
        <v>0</v>
      </c>
      <c r="X240" s="29">
        <v>0</v>
      </c>
      <c r="Y240" s="29">
        <f>X240-W240</f>
        <v>0</v>
      </c>
      <c r="Z240" s="29">
        <v>0</v>
      </c>
      <c r="AA240" s="29">
        <v>0</v>
      </c>
      <c r="AB240" s="29">
        <f>AA240-Z240</f>
        <v>0</v>
      </c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</row>
    <row r="241" spans="1:252" ht="110.25" x14ac:dyDescent="0.25">
      <c r="A241" s="28" t="s">
        <v>229</v>
      </c>
      <c r="B241" s="29">
        <f t="shared" si="63"/>
        <v>49206</v>
      </c>
      <c r="C241" s="29">
        <f t="shared" si="63"/>
        <v>49204</v>
      </c>
      <c r="D241" s="29">
        <f t="shared" si="63"/>
        <v>-2</v>
      </c>
      <c r="E241" s="29">
        <v>0</v>
      </c>
      <c r="F241" s="29">
        <v>0</v>
      </c>
      <c r="G241" s="29">
        <f t="shared" si="47"/>
        <v>0</v>
      </c>
      <c r="H241" s="29">
        <v>0</v>
      </c>
      <c r="I241" s="29">
        <v>0</v>
      </c>
      <c r="J241" s="29">
        <f t="shared" si="48"/>
        <v>0</v>
      </c>
      <c r="K241" s="29">
        <v>0</v>
      </c>
      <c r="L241" s="29">
        <v>0</v>
      </c>
      <c r="M241" s="29">
        <f t="shared" si="49"/>
        <v>0</v>
      </c>
      <c r="N241" s="29">
        <f>25410+23796</f>
        <v>49206</v>
      </c>
      <c r="O241" s="29">
        <v>49204</v>
      </c>
      <c r="P241" s="29">
        <f t="shared" si="50"/>
        <v>-2</v>
      </c>
      <c r="Q241" s="29">
        <v>0</v>
      </c>
      <c r="R241" s="29">
        <v>0</v>
      </c>
      <c r="S241" s="29">
        <f t="shared" si="51"/>
        <v>0</v>
      </c>
      <c r="T241" s="29">
        <v>0</v>
      </c>
      <c r="U241" s="29">
        <v>0</v>
      </c>
      <c r="V241" s="29">
        <f t="shared" si="52"/>
        <v>0</v>
      </c>
      <c r="W241" s="29">
        <v>0</v>
      </c>
      <c r="X241" s="29">
        <v>0</v>
      </c>
      <c r="Y241" s="29">
        <f t="shared" si="53"/>
        <v>0</v>
      </c>
      <c r="Z241" s="29">
        <v>0</v>
      </c>
      <c r="AA241" s="29">
        <v>0</v>
      </c>
      <c r="AB241" s="29">
        <f t="shared" si="54"/>
        <v>0</v>
      </c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</row>
    <row r="242" spans="1:252" x14ac:dyDescent="0.25">
      <c r="A242" s="28" t="s">
        <v>230</v>
      </c>
      <c r="B242" s="29">
        <f t="shared" si="63"/>
        <v>2227</v>
      </c>
      <c r="C242" s="29">
        <f t="shared" si="63"/>
        <v>2227</v>
      </c>
      <c r="D242" s="29">
        <f t="shared" si="63"/>
        <v>0</v>
      </c>
      <c r="E242" s="29">
        <v>0</v>
      </c>
      <c r="F242" s="29">
        <v>0</v>
      </c>
      <c r="G242" s="29">
        <f t="shared" si="47"/>
        <v>0</v>
      </c>
      <c r="H242" s="29">
        <v>0</v>
      </c>
      <c r="I242" s="29">
        <v>0</v>
      </c>
      <c r="J242" s="29">
        <f t="shared" si="48"/>
        <v>0</v>
      </c>
      <c r="K242" s="29"/>
      <c r="L242" s="29"/>
      <c r="M242" s="29">
        <f t="shared" si="49"/>
        <v>0</v>
      </c>
      <c r="N242" s="29">
        <v>0</v>
      </c>
      <c r="O242" s="29">
        <v>0</v>
      </c>
      <c r="P242" s="29">
        <f t="shared" si="50"/>
        <v>0</v>
      </c>
      <c r="Q242" s="29">
        <v>2227</v>
      </c>
      <c r="R242" s="29">
        <v>2227</v>
      </c>
      <c r="S242" s="29">
        <f t="shared" si="51"/>
        <v>0</v>
      </c>
      <c r="T242" s="29">
        <v>0</v>
      </c>
      <c r="U242" s="29">
        <v>0</v>
      </c>
      <c r="V242" s="29">
        <f t="shared" si="52"/>
        <v>0</v>
      </c>
      <c r="W242" s="29">
        <v>0</v>
      </c>
      <c r="X242" s="29">
        <v>0</v>
      </c>
      <c r="Y242" s="29">
        <f t="shared" si="53"/>
        <v>0</v>
      </c>
      <c r="Z242" s="29">
        <v>0</v>
      </c>
      <c r="AA242" s="29">
        <v>0</v>
      </c>
      <c r="AB242" s="29">
        <f t="shared" si="54"/>
        <v>0</v>
      </c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</row>
    <row r="243" spans="1:252" x14ac:dyDescent="0.25">
      <c r="A243" s="22" t="s">
        <v>134</v>
      </c>
      <c r="B243" s="23">
        <f t="shared" si="63"/>
        <v>73151</v>
      </c>
      <c r="C243" s="23">
        <f t="shared" si="63"/>
        <v>67529</v>
      </c>
      <c r="D243" s="23">
        <f t="shared" si="63"/>
        <v>-5622</v>
      </c>
      <c r="E243" s="23">
        <f>SUM(E244:E250)</f>
        <v>0</v>
      </c>
      <c r="F243" s="23">
        <f>SUM(F244:F250)</f>
        <v>0</v>
      </c>
      <c r="G243" s="23">
        <f t="shared" si="47"/>
        <v>0</v>
      </c>
      <c r="H243" s="23">
        <f>SUM(H244:H250)</f>
        <v>0</v>
      </c>
      <c r="I243" s="23">
        <f>SUM(I244:I250)</f>
        <v>0</v>
      </c>
      <c r="J243" s="23">
        <f t="shared" si="48"/>
        <v>0</v>
      </c>
      <c r="K243" s="23">
        <f>SUM(K244:K250)</f>
        <v>0</v>
      </c>
      <c r="L243" s="23">
        <f>SUM(L244:L250)</f>
        <v>0</v>
      </c>
      <c r="M243" s="23">
        <f t="shared" si="49"/>
        <v>0</v>
      </c>
      <c r="N243" s="23">
        <f>SUM(N244:N250)</f>
        <v>0</v>
      </c>
      <c r="O243" s="23">
        <f>SUM(O244:O250)</f>
        <v>0</v>
      </c>
      <c r="P243" s="23">
        <f t="shared" si="50"/>
        <v>0</v>
      </c>
      <c r="Q243" s="23">
        <f>SUM(Q244:Q250)</f>
        <v>73151</v>
      </c>
      <c r="R243" s="23">
        <f>SUM(R244:R250)</f>
        <v>67529</v>
      </c>
      <c r="S243" s="23">
        <f t="shared" si="51"/>
        <v>-5622</v>
      </c>
      <c r="T243" s="23">
        <f>SUM(T244:T250)</f>
        <v>0</v>
      </c>
      <c r="U243" s="23">
        <f>SUM(U244:U250)</f>
        <v>0</v>
      </c>
      <c r="V243" s="23">
        <f t="shared" si="52"/>
        <v>0</v>
      </c>
      <c r="W243" s="23">
        <f>SUM(W244:W250)</f>
        <v>0</v>
      </c>
      <c r="X243" s="23">
        <f>SUM(X244:X250)</f>
        <v>0</v>
      </c>
      <c r="Y243" s="23">
        <f t="shared" si="53"/>
        <v>0</v>
      </c>
      <c r="Z243" s="23">
        <f>SUM(Z244:Z250)</f>
        <v>0</v>
      </c>
      <c r="AA243" s="23">
        <f>SUM(AA244:AA250)</f>
        <v>0</v>
      </c>
      <c r="AB243" s="23">
        <f t="shared" si="54"/>
        <v>0</v>
      </c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</row>
    <row r="244" spans="1:252" x14ac:dyDescent="0.25">
      <c r="A244" s="28" t="s">
        <v>231</v>
      </c>
      <c r="B244" s="29">
        <f t="shared" si="63"/>
        <v>5848</v>
      </c>
      <c r="C244" s="29">
        <f t="shared" si="63"/>
        <v>3998</v>
      </c>
      <c r="D244" s="29">
        <f t="shared" si="63"/>
        <v>-1850</v>
      </c>
      <c r="E244" s="29">
        <v>0</v>
      </c>
      <c r="F244" s="29">
        <v>0</v>
      </c>
      <c r="G244" s="29">
        <f t="shared" si="47"/>
        <v>0</v>
      </c>
      <c r="H244" s="29">
        <v>0</v>
      </c>
      <c r="I244" s="29">
        <v>0</v>
      </c>
      <c r="J244" s="29">
        <f t="shared" si="48"/>
        <v>0</v>
      </c>
      <c r="K244" s="29"/>
      <c r="L244" s="29"/>
      <c r="M244" s="29">
        <f t="shared" si="49"/>
        <v>0</v>
      </c>
      <c r="N244" s="29">
        <v>0</v>
      </c>
      <c r="O244" s="29">
        <v>0</v>
      </c>
      <c r="P244" s="29">
        <f t="shared" si="50"/>
        <v>0</v>
      </c>
      <c r="Q244" s="29">
        <v>5848</v>
      </c>
      <c r="R244" s="29">
        <v>3998</v>
      </c>
      <c r="S244" s="29">
        <f t="shared" si="51"/>
        <v>-1850</v>
      </c>
      <c r="T244" s="29">
        <v>0</v>
      </c>
      <c r="U244" s="29">
        <v>0</v>
      </c>
      <c r="V244" s="29">
        <f t="shared" si="52"/>
        <v>0</v>
      </c>
      <c r="W244" s="29">
        <v>0</v>
      </c>
      <c r="X244" s="29">
        <v>0</v>
      </c>
      <c r="Y244" s="29">
        <f t="shared" si="53"/>
        <v>0</v>
      </c>
      <c r="Z244" s="29">
        <v>0</v>
      </c>
      <c r="AA244" s="29">
        <v>0</v>
      </c>
      <c r="AB244" s="29">
        <f t="shared" si="54"/>
        <v>0</v>
      </c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</row>
    <row r="245" spans="1:252" ht="31.5" x14ac:dyDescent="0.25">
      <c r="A245" s="28" t="s">
        <v>232</v>
      </c>
      <c r="B245" s="29">
        <f t="shared" si="63"/>
        <v>6065</v>
      </c>
      <c r="C245" s="29">
        <f t="shared" si="63"/>
        <v>6065</v>
      </c>
      <c r="D245" s="29">
        <f t="shared" si="63"/>
        <v>0</v>
      </c>
      <c r="E245" s="29">
        <v>0</v>
      </c>
      <c r="F245" s="29">
        <v>0</v>
      </c>
      <c r="G245" s="29">
        <f t="shared" si="47"/>
        <v>0</v>
      </c>
      <c r="H245" s="29">
        <v>0</v>
      </c>
      <c r="I245" s="29">
        <v>0</v>
      </c>
      <c r="J245" s="29">
        <f t="shared" si="48"/>
        <v>0</v>
      </c>
      <c r="K245" s="29"/>
      <c r="L245" s="29"/>
      <c r="M245" s="29">
        <f t="shared" si="49"/>
        <v>0</v>
      </c>
      <c r="N245" s="29">
        <v>0</v>
      </c>
      <c r="O245" s="29">
        <v>0</v>
      </c>
      <c r="P245" s="29">
        <f t="shared" si="50"/>
        <v>0</v>
      </c>
      <c r="Q245" s="29">
        <v>6065</v>
      </c>
      <c r="R245" s="29">
        <v>6065</v>
      </c>
      <c r="S245" s="29">
        <f t="shared" si="51"/>
        <v>0</v>
      </c>
      <c r="T245" s="29">
        <v>0</v>
      </c>
      <c r="U245" s="29">
        <v>0</v>
      </c>
      <c r="V245" s="29">
        <f t="shared" si="52"/>
        <v>0</v>
      </c>
      <c r="W245" s="29">
        <v>0</v>
      </c>
      <c r="X245" s="29">
        <v>0</v>
      </c>
      <c r="Y245" s="29">
        <f t="shared" si="53"/>
        <v>0</v>
      </c>
      <c r="Z245" s="29">
        <v>0</v>
      </c>
      <c r="AA245" s="29">
        <v>0</v>
      </c>
      <c r="AB245" s="29">
        <f t="shared" si="54"/>
        <v>0</v>
      </c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</row>
    <row r="246" spans="1:252" ht="31.5" x14ac:dyDescent="0.25">
      <c r="A246" s="28" t="s">
        <v>233</v>
      </c>
      <c r="B246" s="29">
        <f t="shared" si="63"/>
        <v>8316</v>
      </c>
      <c r="C246" s="29">
        <f t="shared" si="63"/>
        <v>8316</v>
      </c>
      <c r="D246" s="29">
        <f t="shared" si="63"/>
        <v>0</v>
      </c>
      <c r="E246" s="29">
        <v>0</v>
      </c>
      <c r="F246" s="29">
        <v>0</v>
      </c>
      <c r="G246" s="29">
        <f t="shared" si="47"/>
        <v>0</v>
      </c>
      <c r="H246" s="29">
        <v>0</v>
      </c>
      <c r="I246" s="29">
        <v>0</v>
      </c>
      <c r="J246" s="29">
        <f t="shared" si="48"/>
        <v>0</v>
      </c>
      <c r="K246" s="29"/>
      <c r="L246" s="29"/>
      <c r="M246" s="29">
        <f t="shared" si="49"/>
        <v>0</v>
      </c>
      <c r="N246" s="29">
        <v>0</v>
      </c>
      <c r="O246" s="29">
        <v>0</v>
      </c>
      <c r="P246" s="29">
        <f t="shared" si="50"/>
        <v>0</v>
      </c>
      <c r="Q246" s="29">
        <f>1800+6516</f>
        <v>8316</v>
      </c>
      <c r="R246" s="29">
        <f>1800+6516</f>
        <v>8316</v>
      </c>
      <c r="S246" s="29">
        <f t="shared" si="51"/>
        <v>0</v>
      </c>
      <c r="T246" s="29">
        <v>0</v>
      </c>
      <c r="U246" s="29">
        <v>0</v>
      </c>
      <c r="V246" s="29">
        <f t="shared" si="52"/>
        <v>0</v>
      </c>
      <c r="W246" s="29">
        <v>0</v>
      </c>
      <c r="X246" s="29">
        <v>0</v>
      </c>
      <c r="Y246" s="29">
        <f t="shared" si="53"/>
        <v>0</v>
      </c>
      <c r="Z246" s="29">
        <v>0</v>
      </c>
      <c r="AA246" s="29">
        <v>0</v>
      </c>
      <c r="AB246" s="29">
        <f t="shared" si="54"/>
        <v>0</v>
      </c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</row>
    <row r="247" spans="1:252" ht="47.25" x14ac:dyDescent="0.25">
      <c r="A247" s="28" t="s">
        <v>234</v>
      </c>
      <c r="B247" s="29">
        <f t="shared" si="63"/>
        <v>28316</v>
      </c>
      <c r="C247" s="29">
        <f t="shared" si="63"/>
        <v>28156</v>
      </c>
      <c r="D247" s="29">
        <f t="shared" si="63"/>
        <v>-160</v>
      </c>
      <c r="E247" s="29">
        <v>0</v>
      </c>
      <c r="F247" s="29">
        <v>0</v>
      </c>
      <c r="G247" s="29">
        <f t="shared" si="47"/>
        <v>0</v>
      </c>
      <c r="H247" s="29">
        <v>0</v>
      </c>
      <c r="I247" s="29">
        <v>0</v>
      </c>
      <c r="J247" s="29">
        <f t="shared" si="48"/>
        <v>0</v>
      </c>
      <c r="K247" s="29">
        <v>0</v>
      </c>
      <c r="L247" s="29">
        <v>0</v>
      </c>
      <c r="M247" s="29">
        <f t="shared" si="49"/>
        <v>0</v>
      </c>
      <c r="N247" s="29">
        <v>0</v>
      </c>
      <c r="O247" s="29">
        <v>0</v>
      </c>
      <c r="P247" s="29">
        <f t="shared" si="50"/>
        <v>0</v>
      </c>
      <c r="Q247" s="29">
        <v>28316</v>
      </c>
      <c r="R247" s="29">
        <v>28156</v>
      </c>
      <c r="S247" s="29">
        <f t="shared" si="51"/>
        <v>-160</v>
      </c>
      <c r="T247" s="29">
        <v>0</v>
      </c>
      <c r="U247" s="29">
        <v>0</v>
      </c>
      <c r="V247" s="29">
        <f t="shared" si="52"/>
        <v>0</v>
      </c>
      <c r="W247" s="29">
        <v>0</v>
      </c>
      <c r="X247" s="29">
        <v>0</v>
      </c>
      <c r="Y247" s="29">
        <f t="shared" si="53"/>
        <v>0</v>
      </c>
      <c r="Z247" s="29">
        <v>0</v>
      </c>
      <c r="AA247" s="29">
        <v>0</v>
      </c>
      <c r="AB247" s="29">
        <f t="shared" si="54"/>
        <v>0</v>
      </c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</row>
    <row r="248" spans="1:252" ht="31.5" x14ac:dyDescent="0.25">
      <c r="A248" s="28" t="s">
        <v>235</v>
      </c>
      <c r="B248" s="29">
        <f t="shared" si="63"/>
        <v>10006</v>
      </c>
      <c r="C248" s="29">
        <f t="shared" si="63"/>
        <v>8560</v>
      </c>
      <c r="D248" s="29">
        <f t="shared" si="63"/>
        <v>-1446</v>
      </c>
      <c r="E248" s="29">
        <v>0</v>
      </c>
      <c r="F248" s="29">
        <v>0</v>
      </c>
      <c r="G248" s="29">
        <f t="shared" si="47"/>
        <v>0</v>
      </c>
      <c r="H248" s="29">
        <v>0</v>
      </c>
      <c r="I248" s="29">
        <v>0</v>
      </c>
      <c r="J248" s="29">
        <f t="shared" si="48"/>
        <v>0</v>
      </c>
      <c r="K248" s="29">
        <v>0</v>
      </c>
      <c r="L248" s="29">
        <v>0</v>
      </c>
      <c r="M248" s="29">
        <f t="shared" si="49"/>
        <v>0</v>
      </c>
      <c r="N248" s="29">
        <v>0</v>
      </c>
      <c r="O248" s="29">
        <v>0</v>
      </c>
      <c r="P248" s="29">
        <f t="shared" si="50"/>
        <v>0</v>
      </c>
      <c r="Q248" s="29">
        <v>10006</v>
      </c>
      <c r="R248" s="29">
        <v>8560</v>
      </c>
      <c r="S248" s="29">
        <f t="shared" si="51"/>
        <v>-1446</v>
      </c>
      <c r="T248" s="29">
        <v>0</v>
      </c>
      <c r="U248" s="29">
        <v>0</v>
      </c>
      <c r="V248" s="29">
        <f t="shared" si="52"/>
        <v>0</v>
      </c>
      <c r="W248" s="29">
        <v>0</v>
      </c>
      <c r="X248" s="29">
        <v>0</v>
      </c>
      <c r="Y248" s="29">
        <f t="shared" si="53"/>
        <v>0</v>
      </c>
      <c r="Z248" s="29">
        <v>0</v>
      </c>
      <c r="AA248" s="29">
        <v>0</v>
      </c>
      <c r="AB248" s="29">
        <f t="shared" si="54"/>
        <v>0</v>
      </c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</row>
    <row r="249" spans="1:252" ht="31.5" x14ac:dyDescent="0.25">
      <c r="A249" s="28" t="s">
        <v>236</v>
      </c>
      <c r="B249" s="29">
        <f t="shared" si="63"/>
        <v>4594</v>
      </c>
      <c r="C249" s="29">
        <f t="shared" si="63"/>
        <v>3875</v>
      </c>
      <c r="D249" s="29">
        <f t="shared" si="63"/>
        <v>-719</v>
      </c>
      <c r="E249" s="29">
        <v>0</v>
      </c>
      <c r="F249" s="29">
        <v>0</v>
      </c>
      <c r="G249" s="29">
        <f t="shared" si="47"/>
        <v>0</v>
      </c>
      <c r="H249" s="29">
        <v>0</v>
      </c>
      <c r="I249" s="29">
        <v>0</v>
      </c>
      <c r="J249" s="29">
        <f t="shared" si="48"/>
        <v>0</v>
      </c>
      <c r="K249" s="29">
        <v>0</v>
      </c>
      <c r="L249" s="29">
        <v>0</v>
      </c>
      <c r="M249" s="29">
        <f t="shared" si="49"/>
        <v>0</v>
      </c>
      <c r="N249" s="29">
        <v>0</v>
      </c>
      <c r="O249" s="29">
        <v>0</v>
      </c>
      <c r="P249" s="29">
        <f t="shared" si="50"/>
        <v>0</v>
      </c>
      <c r="Q249" s="29">
        <v>4594</v>
      </c>
      <c r="R249" s="29">
        <v>3875</v>
      </c>
      <c r="S249" s="29">
        <f t="shared" si="51"/>
        <v>-719</v>
      </c>
      <c r="T249" s="29">
        <v>0</v>
      </c>
      <c r="U249" s="29">
        <v>0</v>
      </c>
      <c r="V249" s="29">
        <f t="shared" si="52"/>
        <v>0</v>
      </c>
      <c r="W249" s="29">
        <v>0</v>
      </c>
      <c r="X249" s="29">
        <v>0</v>
      </c>
      <c r="Y249" s="29">
        <f t="shared" si="53"/>
        <v>0</v>
      </c>
      <c r="Z249" s="29">
        <v>0</v>
      </c>
      <c r="AA249" s="29">
        <v>0</v>
      </c>
      <c r="AB249" s="29">
        <f t="shared" si="54"/>
        <v>0</v>
      </c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</row>
    <row r="250" spans="1:252" ht="31.5" x14ac:dyDescent="0.25">
      <c r="A250" s="28" t="s">
        <v>237</v>
      </c>
      <c r="B250" s="29">
        <f t="shared" si="63"/>
        <v>10006</v>
      </c>
      <c r="C250" s="29">
        <f t="shared" si="63"/>
        <v>8559</v>
      </c>
      <c r="D250" s="29">
        <f t="shared" si="63"/>
        <v>-1447</v>
      </c>
      <c r="E250" s="29">
        <v>0</v>
      </c>
      <c r="F250" s="29">
        <v>0</v>
      </c>
      <c r="G250" s="29">
        <f t="shared" si="47"/>
        <v>0</v>
      </c>
      <c r="H250" s="29">
        <v>0</v>
      </c>
      <c r="I250" s="29">
        <v>0</v>
      </c>
      <c r="J250" s="29">
        <f t="shared" si="48"/>
        <v>0</v>
      </c>
      <c r="K250" s="29">
        <v>0</v>
      </c>
      <c r="L250" s="29">
        <v>0</v>
      </c>
      <c r="M250" s="29">
        <f t="shared" si="49"/>
        <v>0</v>
      </c>
      <c r="N250" s="29">
        <v>0</v>
      </c>
      <c r="O250" s="29">
        <v>0</v>
      </c>
      <c r="P250" s="29">
        <f t="shared" si="50"/>
        <v>0</v>
      </c>
      <c r="Q250" s="29">
        <v>10006</v>
      </c>
      <c r="R250" s="29">
        <v>8559</v>
      </c>
      <c r="S250" s="29">
        <f t="shared" si="51"/>
        <v>-1447</v>
      </c>
      <c r="T250" s="29">
        <v>0</v>
      </c>
      <c r="U250" s="29">
        <v>0</v>
      </c>
      <c r="V250" s="29">
        <f t="shared" si="52"/>
        <v>0</v>
      </c>
      <c r="W250" s="29">
        <v>0</v>
      </c>
      <c r="X250" s="29">
        <v>0</v>
      </c>
      <c r="Y250" s="29">
        <f t="shared" si="53"/>
        <v>0</v>
      </c>
      <c r="Z250" s="29">
        <v>0</v>
      </c>
      <c r="AA250" s="29">
        <v>0</v>
      </c>
      <c r="AB250" s="29">
        <f t="shared" si="54"/>
        <v>0</v>
      </c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</row>
    <row r="251" spans="1:252" ht="31.5" x14ac:dyDescent="0.25">
      <c r="A251" s="22" t="s">
        <v>71</v>
      </c>
      <c r="B251" s="23">
        <f t="shared" si="63"/>
        <v>527920</v>
      </c>
      <c r="C251" s="23">
        <f t="shared" si="63"/>
        <v>360781</v>
      </c>
      <c r="D251" s="23">
        <f t="shared" si="63"/>
        <v>-167139</v>
      </c>
      <c r="E251" s="23">
        <f>SUM(E252,E256,E276,E280,E286)</f>
        <v>0</v>
      </c>
      <c r="F251" s="23">
        <f>SUM(F252,F256,F276,F280,F286)</f>
        <v>0</v>
      </c>
      <c r="G251" s="23">
        <f t="shared" si="47"/>
        <v>0</v>
      </c>
      <c r="H251" s="23">
        <f>SUM(H252,H256,H276,H280,H286)</f>
        <v>0</v>
      </c>
      <c r="I251" s="23">
        <f>SUM(I252,I256,I276,I280,I286)</f>
        <v>0</v>
      </c>
      <c r="J251" s="23">
        <f t="shared" si="48"/>
        <v>0</v>
      </c>
      <c r="K251" s="23">
        <f>SUM(K252,K256,K276,K280,K286)</f>
        <v>73644</v>
      </c>
      <c r="L251" s="23">
        <f>SUM(L252,L256,L276,L280,L286)</f>
        <v>61251</v>
      </c>
      <c r="M251" s="23">
        <f t="shared" si="49"/>
        <v>-12393</v>
      </c>
      <c r="N251" s="23">
        <f>SUM(N252,N256,N276,N280,N286)</f>
        <v>115982</v>
      </c>
      <c r="O251" s="23">
        <f>SUM(O252,O256,O276,O280,O286)</f>
        <v>115982</v>
      </c>
      <c r="P251" s="23">
        <f t="shared" si="50"/>
        <v>0</v>
      </c>
      <c r="Q251" s="23">
        <f>SUM(Q252,Q256,Q276,Q280,Q286)</f>
        <v>158713</v>
      </c>
      <c r="R251" s="23">
        <f>SUM(R252,R256,R276,R280,R286)</f>
        <v>152856</v>
      </c>
      <c r="S251" s="23">
        <f t="shared" si="51"/>
        <v>-5857</v>
      </c>
      <c r="T251" s="23">
        <f>SUM(T252,T256,T276,T280,T286)</f>
        <v>0</v>
      </c>
      <c r="U251" s="23">
        <f>SUM(U252,U256,U276,U280,U286)</f>
        <v>0</v>
      </c>
      <c r="V251" s="23">
        <f t="shared" si="52"/>
        <v>0</v>
      </c>
      <c r="W251" s="23">
        <f>SUM(W252,W256,W276,W280,W286)</f>
        <v>30692</v>
      </c>
      <c r="X251" s="23">
        <f>SUM(X252,X256,X276,X280,X286)</f>
        <v>30692</v>
      </c>
      <c r="Y251" s="23">
        <f t="shared" si="53"/>
        <v>0</v>
      </c>
      <c r="Z251" s="23">
        <f>SUM(Z252,Z256,Z276,Z280,Z286)</f>
        <v>148889</v>
      </c>
      <c r="AA251" s="23">
        <f>SUM(AA252,AA256,AA276,AA280,AA286)</f>
        <v>0</v>
      </c>
      <c r="AB251" s="23">
        <f t="shared" si="54"/>
        <v>-148889</v>
      </c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</row>
    <row r="252" spans="1:252" x14ac:dyDescent="0.25">
      <c r="A252" s="22" t="s">
        <v>115</v>
      </c>
      <c r="B252" s="23">
        <f t="shared" si="63"/>
        <v>10808</v>
      </c>
      <c r="C252" s="23">
        <f t="shared" si="63"/>
        <v>10808</v>
      </c>
      <c r="D252" s="23">
        <f t="shared" si="63"/>
        <v>0</v>
      </c>
      <c r="E252" s="23">
        <f>SUM(E253:E255)</f>
        <v>0</v>
      </c>
      <c r="F252" s="23">
        <f>SUM(F253:F255)</f>
        <v>0</v>
      </c>
      <c r="G252" s="23">
        <f t="shared" si="47"/>
        <v>0</v>
      </c>
      <c r="H252" s="23">
        <f>SUM(H253:H255)</f>
        <v>0</v>
      </c>
      <c r="I252" s="23">
        <f>SUM(I253:I255)</f>
        <v>0</v>
      </c>
      <c r="J252" s="23">
        <f t="shared" si="48"/>
        <v>0</v>
      </c>
      <c r="K252" s="23">
        <f>SUM(K253:K255)</f>
        <v>9297</v>
      </c>
      <c r="L252" s="23">
        <f>SUM(L253:L255)</f>
        <v>9297</v>
      </c>
      <c r="M252" s="23">
        <f t="shared" si="49"/>
        <v>0</v>
      </c>
      <c r="N252" s="23">
        <f>SUM(N253:N255)</f>
        <v>1511</v>
      </c>
      <c r="O252" s="23">
        <f>SUM(O253:O255)</f>
        <v>1511</v>
      </c>
      <c r="P252" s="23">
        <f t="shared" si="50"/>
        <v>0</v>
      </c>
      <c r="Q252" s="23">
        <f>SUM(Q253:Q255)</f>
        <v>0</v>
      </c>
      <c r="R252" s="23">
        <f>SUM(R253:R255)</f>
        <v>0</v>
      </c>
      <c r="S252" s="23">
        <f t="shared" si="51"/>
        <v>0</v>
      </c>
      <c r="T252" s="23">
        <f>SUM(T253:T255)</f>
        <v>0</v>
      </c>
      <c r="U252" s="23">
        <f>SUM(U253:U255)</f>
        <v>0</v>
      </c>
      <c r="V252" s="23">
        <f t="shared" si="52"/>
        <v>0</v>
      </c>
      <c r="W252" s="23">
        <f>SUM(W253:W255)</f>
        <v>0</v>
      </c>
      <c r="X252" s="23">
        <f>SUM(X253:X255)</f>
        <v>0</v>
      </c>
      <c r="Y252" s="23">
        <f t="shared" si="53"/>
        <v>0</v>
      </c>
      <c r="Z252" s="23">
        <f>SUM(Z253:Z255)</f>
        <v>0</v>
      </c>
      <c r="AA252" s="23">
        <f>SUM(AA253:AA255)</f>
        <v>0</v>
      </c>
      <c r="AB252" s="23">
        <f t="shared" si="54"/>
        <v>0</v>
      </c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</row>
    <row r="253" spans="1:252" ht="31.5" x14ac:dyDescent="0.25">
      <c r="A253" s="28" t="s">
        <v>238</v>
      </c>
      <c r="B253" s="29">
        <f t="shared" si="63"/>
        <v>1367</v>
      </c>
      <c r="C253" s="29">
        <f t="shared" si="63"/>
        <v>1367</v>
      </c>
      <c r="D253" s="29">
        <f t="shared" si="63"/>
        <v>0</v>
      </c>
      <c r="E253" s="29">
        <v>0</v>
      </c>
      <c r="F253" s="29">
        <v>0</v>
      </c>
      <c r="G253" s="29">
        <f t="shared" si="47"/>
        <v>0</v>
      </c>
      <c r="H253" s="29">
        <v>0</v>
      </c>
      <c r="I253" s="29">
        <v>0</v>
      </c>
      <c r="J253" s="29">
        <f t="shared" si="48"/>
        <v>0</v>
      </c>
      <c r="K253" s="29">
        <v>1367</v>
      </c>
      <c r="L253" s="29">
        <v>1367</v>
      </c>
      <c r="M253" s="29">
        <f t="shared" si="49"/>
        <v>0</v>
      </c>
      <c r="N253" s="29">
        <v>0</v>
      </c>
      <c r="O253" s="29">
        <v>0</v>
      </c>
      <c r="P253" s="29">
        <f t="shared" si="50"/>
        <v>0</v>
      </c>
      <c r="Q253" s="29">
        <v>0</v>
      </c>
      <c r="R253" s="29">
        <v>0</v>
      </c>
      <c r="S253" s="29">
        <f t="shared" si="51"/>
        <v>0</v>
      </c>
      <c r="T253" s="29">
        <v>0</v>
      </c>
      <c r="U253" s="29">
        <v>0</v>
      </c>
      <c r="V253" s="29">
        <f t="shared" si="52"/>
        <v>0</v>
      </c>
      <c r="W253" s="29">
        <v>0</v>
      </c>
      <c r="X253" s="29">
        <v>0</v>
      </c>
      <c r="Y253" s="29">
        <f t="shared" si="53"/>
        <v>0</v>
      </c>
      <c r="Z253" s="29">
        <v>0</v>
      </c>
      <c r="AA253" s="29">
        <v>0</v>
      </c>
      <c r="AB253" s="29">
        <f t="shared" si="54"/>
        <v>0</v>
      </c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</row>
    <row r="254" spans="1:252" ht="78.75" x14ac:dyDescent="0.25">
      <c r="A254" s="28" t="s">
        <v>239</v>
      </c>
      <c r="B254" s="29">
        <f t="shared" si="63"/>
        <v>7930</v>
      </c>
      <c r="C254" s="29">
        <f t="shared" si="63"/>
        <v>7930</v>
      </c>
      <c r="D254" s="29">
        <f t="shared" si="63"/>
        <v>0</v>
      </c>
      <c r="E254" s="29">
        <v>0</v>
      </c>
      <c r="F254" s="29">
        <v>0</v>
      </c>
      <c r="G254" s="29">
        <f t="shared" si="47"/>
        <v>0</v>
      </c>
      <c r="H254" s="29">
        <v>0</v>
      </c>
      <c r="I254" s="29">
        <v>0</v>
      </c>
      <c r="J254" s="29">
        <f t="shared" si="48"/>
        <v>0</v>
      </c>
      <c r="K254" s="29">
        <v>7930</v>
      </c>
      <c r="L254" s="29">
        <v>7930</v>
      </c>
      <c r="M254" s="29">
        <f t="shared" si="49"/>
        <v>0</v>
      </c>
      <c r="N254" s="29">
        <v>0</v>
      </c>
      <c r="O254" s="29">
        <v>0</v>
      </c>
      <c r="P254" s="29">
        <f t="shared" si="50"/>
        <v>0</v>
      </c>
      <c r="Q254" s="29">
        <v>0</v>
      </c>
      <c r="R254" s="29">
        <v>0</v>
      </c>
      <c r="S254" s="29">
        <f t="shared" si="51"/>
        <v>0</v>
      </c>
      <c r="T254" s="29">
        <v>0</v>
      </c>
      <c r="U254" s="29">
        <v>0</v>
      </c>
      <c r="V254" s="29">
        <f t="shared" si="52"/>
        <v>0</v>
      </c>
      <c r="W254" s="29">
        <v>0</v>
      </c>
      <c r="X254" s="29">
        <v>0</v>
      </c>
      <c r="Y254" s="29">
        <f t="shared" si="53"/>
        <v>0</v>
      </c>
      <c r="Z254" s="29">
        <v>0</v>
      </c>
      <c r="AA254" s="29">
        <v>0</v>
      </c>
      <c r="AB254" s="29">
        <f t="shared" si="54"/>
        <v>0</v>
      </c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</row>
    <row r="255" spans="1:252" ht="94.5" x14ac:dyDescent="0.25">
      <c r="A255" s="32" t="s">
        <v>240</v>
      </c>
      <c r="B255" s="26">
        <f t="shared" si="63"/>
        <v>1511</v>
      </c>
      <c r="C255" s="26">
        <f t="shared" si="63"/>
        <v>1511</v>
      </c>
      <c r="D255" s="26">
        <f t="shared" si="63"/>
        <v>0</v>
      </c>
      <c r="E255" s="26">
        <v>0</v>
      </c>
      <c r="F255" s="26">
        <v>0</v>
      </c>
      <c r="G255" s="26">
        <f t="shared" si="47"/>
        <v>0</v>
      </c>
      <c r="H255" s="26">
        <v>0</v>
      </c>
      <c r="I255" s="26">
        <v>0</v>
      </c>
      <c r="J255" s="26">
        <f t="shared" si="48"/>
        <v>0</v>
      </c>
      <c r="K255" s="26">
        <v>0</v>
      </c>
      <c r="L255" s="26">
        <v>0</v>
      </c>
      <c r="M255" s="26">
        <f t="shared" si="49"/>
        <v>0</v>
      </c>
      <c r="N255" s="26">
        <v>1511</v>
      </c>
      <c r="O255" s="26">
        <v>1511</v>
      </c>
      <c r="P255" s="26">
        <f t="shared" si="50"/>
        <v>0</v>
      </c>
      <c r="Q255" s="26">
        <v>0</v>
      </c>
      <c r="R255" s="26">
        <v>0</v>
      </c>
      <c r="S255" s="26">
        <f t="shared" si="51"/>
        <v>0</v>
      </c>
      <c r="T255" s="26">
        <v>0</v>
      </c>
      <c r="U255" s="26">
        <v>0</v>
      </c>
      <c r="V255" s="26">
        <f t="shared" si="52"/>
        <v>0</v>
      </c>
      <c r="W255" s="26">
        <v>0</v>
      </c>
      <c r="X255" s="26">
        <v>0</v>
      </c>
      <c r="Y255" s="26">
        <f t="shared" si="53"/>
        <v>0</v>
      </c>
      <c r="Z255" s="26">
        <v>0</v>
      </c>
      <c r="AA255" s="26">
        <v>0</v>
      </c>
      <c r="AB255" s="26">
        <f t="shared" si="54"/>
        <v>0</v>
      </c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</row>
    <row r="256" spans="1:252" ht="31.5" x14ac:dyDescent="0.25">
      <c r="A256" s="22" t="s">
        <v>123</v>
      </c>
      <c r="B256" s="23">
        <f t="shared" si="63"/>
        <v>282034</v>
      </c>
      <c r="C256" s="23">
        <f t="shared" si="63"/>
        <v>264098</v>
      </c>
      <c r="D256" s="23">
        <f t="shared" si="63"/>
        <v>-17936</v>
      </c>
      <c r="E256" s="23">
        <f>SUM(E257:E275)</f>
        <v>0</v>
      </c>
      <c r="F256" s="23">
        <f>SUM(F257:F275)</f>
        <v>0</v>
      </c>
      <c r="G256" s="23">
        <f t="shared" si="47"/>
        <v>0</v>
      </c>
      <c r="H256" s="23">
        <f>SUM(H257:H275)</f>
        <v>0</v>
      </c>
      <c r="I256" s="23">
        <f>SUM(I257:I275)</f>
        <v>0</v>
      </c>
      <c r="J256" s="23">
        <f t="shared" si="48"/>
        <v>0</v>
      </c>
      <c r="K256" s="23">
        <f>SUM(K257:K275)</f>
        <v>56189</v>
      </c>
      <c r="L256" s="23">
        <f>SUM(L257:L275)</f>
        <v>43796</v>
      </c>
      <c r="M256" s="23">
        <f t="shared" si="49"/>
        <v>-12393</v>
      </c>
      <c r="N256" s="23">
        <f>SUM(N257:N275)</f>
        <v>107811</v>
      </c>
      <c r="O256" s="23">
        <f>SUM(O257:O275)</f>
        <v>107811</v>
      </c>
      <c r="P256" s="23">
        <f t="shared" si="50"/>
        <v>0</v>
      </c>
      <c r="Q256" s="23">
        <f>SUM(Q257:Q275)</f>
        <v>118034</v>
      </c>
      <c r="R256" s="23">
        <f>SUM(R257:R275)</f>
        <v>112491</v>
      </c>
      <c r="S256" s="23">
        <f t="shared" si="51"/>
        <v>-5543</v>
      </c>
      <c r="T256" s="23">
        <f>SUM(T257:T275)</f>
        <v>0</v>
      </c>
      <c r="U256" s="23">
        <f>SUM(U257:U275)</f>
        <v>0</v>
      </c>
      <c r="V256" s="23">
        <f t="shared" si="52"/>
        <v>0</v>
      </c>
      <c r="W256" s="23">
        <f>SUM(W257:W275)</f>
        <v>0</v>
      </c>
      <c r="X256" s="23">
        <f>SUM(X257:X275)</f>
        <v>0</v>
      </c>
      <c r="Y256" s="23">
        <f t="shared" si="53"/>
        <v>0</v>
      </c>
      <c r="Z256" s="23">
        <f>SUM(Z257:Z275)</f>
        <v>0</v>
      </c>
      <c r="AA256" s="23">
        <f>SUM(AA257:AA275)</f>
        <v>0</v>
      </c>
      <c r="AB256" s="23">
        <f t="shared" si="54"/>
        <v>0</v>
      </c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</row>
    <row r="257" spans="1:252" ht="31.5" x14ac:dyDescent="0.25">
      <c r="A257" s="32" t="s">
        <v>241</v>
      </c>
      <c r="B257" s="35">
        <f t="shared" si="63"/>
        <v>3500</v>
      </c>
      <c r="C257" s="35">
        <f t="shared" si="63"/>
        <v>3500</v>
      </c>
      <c r="D257" s="35">
        <f t="shared" si="63"/>
        <v>0</v>
      </c>
      <c r="E257" s="35">
        <v>0</v>
      </c>
      <c r="F257" s="35">
        <v>0</v>
      </c>
      <c r="G257" s="35">
        <f t="shared" ref="G257:G328" si="64">F257-E257</f>
        <v>0</v>
      </c>
      <c r="H257" s="35">
        <v>0</v>
      </c>
      <c r="I257" s="35">
        <v>0</v>
      </c>
      <c r="J257" s="35">
        <f t="shared" ref="J257:J328" si="65">I257-H257</f>
        <v>0</v>
      </c>
      <c r="K257" s="35">
        <v>0</v>
      </c>
      <c r="L257" s="35">
        <v>0</v>
      </c>
      <c r="M257" s="35">
        <f t="shared" ref="M257:M328" si="66">L257-K257</f>
        <v>0</v>
      </c>
      <c r="N257" s="35">
        <v>0</v>
      </c>
      <c r="O257" s="35">
        <v>0</v>
      </c>
      <c r="P257" s="35">
        <f t="shared" ref="P257:P328" si="67">O257-N257</f>
        <v>0</v>
      </c>
      <c r="Q257" s="35">
        <v>3500</v>
      </c>
      <c r="R257" s="35">
        <v>3500</v>
      </c>
      <c r="S257" s="35">
        <f t="shared" ref="S257:S328" si="68">R257-Q257</f>
        <v>0</v>
      </c>
      <c r="T257" s="35">
        <v>0</v>
      </c>
      <c r="U257" s="35">
        <v>0</v>
      </c>
      <c r="V257" s="35">
        <f t="shared" ref="V257:V328" si="69">U257-T257</f>
        <v>0</v>
      </c>
      <c r="W257" s="35">
        <v>0</v>
      </c>
      <c r="X257" s="35">
        <v>0</v>
      </c>
      <c r="Y257" s="35">
        <f t="shared" ref="Y257:Y328" si="70">X257-W257</f>
        <v>0</v>
      </c>
      <c r="Z257" s="35">
        <v>0</v>
      </c>
      <c r="AA257" s="35">
        <v>0</v>
      </c>
      <c r="AB257" s="35">
        <f t="shared" ref="AB257:AB328" si="71">AA257-Z257</f>
        <v>0</v>
      </c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</row>
    <row r="258" spans="1:252" ht="31.5" x14ac:dyDescent="0.25">
      <c r="A258" s="32" t="s">
        <v>242</v>
      </c>
      <c r="B258" s="35">
        <f t="shared" si="63"/>
        <v>23387</v>
      </c>
      <c r="C258" s="35">
        <f t="shared" si="63"/>
        <v>23387</v>
      </c>
      <c r="D258" s="35">
        <f t="shared" si="63"/>
        <v>0</v>
      </c>
      <c r="E258" s="35">
        <v>0</v>
      </c>
      <c r="F258" s="35">
        <v>0</v>
      </c>
      <c r="G258" s="35">
        <f t="shared" si="64"/>
        <v>0</v>
      </c>
      <c r="H258" s="35">
        <v>0</v>
      </c>
      <c r="I258" s="35">
        <v>0</v>
      </c>
      <c r="J258" s="35">
        <f t="shared" si="65"/>
        <v>0</v>
      </c>
      <c r="K258" s="35">
        <f>23387-14137</f>
        <v>9250</v>
      </c>
      <c r="L258" s="35">
        <f>23387-14137</f>
        <v>9250</v>
      </c>
      <c r="M258" s="35">
        <f t="shared" si="66"/>
        <v>0</v>
      </c>
      <c r="N258" s="35">
        <v>0</v>
      </c>
      <c r="O258" s="35">
        <v>0</v>
      </c>
      <c r="P258" s="35">
        <f t="shared" si="67"/>
        <v>0</v>
      </c>
      <c r="Q258" s="35">
        <v>14137</v>
      </c>
      <c r="R258" s="35">
        <v>14137</v>
      </c>
      <c r="S258" s="35">
        <f t="shared" si="68"/>
        <v>0</v>
      </c>
      <c r="T258" s="35">
        <v>0</v>
      </c>
      <c r="U258" s="35">
        <v>0</v>
      </c>
      <c r="V258" s="35">
        <f t="shared" si="69"/>
        <v>0</v>
      </c>
      <c r="W258" s="35">
        <v>0</v>
      </c>
      <c r="X258" s="35">
        <v>0</v>
      </c>
      <c r="Y258" s="35">
        <f t="shared" si="70"/>
        <v>0</v>
      </c>
      <c r="Z258" s="35">
        <v>0</v>
      </c>
      <c r="AA258" s="35">
        <v>0</v>
      </c>
      <c r="AB258" s="35">
        <f t="shared" si="71"/>
        <v>0</v>
      </c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</row>
    <row r="259" spans="1:252" ht="31.5" x14ac:dyDescent="0.25">
      <c r="A259" s="32" t="s">
        <v>243</v>
      </c>
      <c r="B259" s="26">
        <f t="shared" si="63"/>
        <v>14998</v>
      </c>
      <c r="C259" s="26">
        <f t="shared" si="63"/>
        <v>14998</v>
      </c>
      <c r="D259" s="26">
        <f t="shared" si="63"/>
        <v>0</v>
      </c>
      <c r="E259" s="26">
        <v>0</v>
      </c>
      <c r="F259" s="26">
        <v>0</v>
      </c>
      <c r="G259" s="26">
        <f t="shared" si="64"/>
        <v>0</v>
      </c>
      <c r="H259" s="26">
        <v>0</v>
      </c>
      <c r="I259" s="26">
        <v>0</v>
      </c>
      <c r="J259" s="26">
        <f t="shared" si="65"/>
        <v>0</v>
      </c>
      <c r="K259" s="26">
        <v>0</v>
      </c>
      <c r="L259" s="26">
        <v>0</v>
      </c>
      <c r="M259" s="26">
        <f t="shared" si="66"/>
        <v>0</v>
      </c>
      <c r="N259" s="26">
        <v>0</v>
      </c>
      <c r="O259" s="26">
        <v>0</v>
      </c>
      <c r="P259" s="26">
        <f t="shared" si="67"/>
        <v>0</v>
      </c>
      <c r="Q259" s="26">
        <v>14998</v>
      </c>
      <c r="R259" s="26">
        <v>14998</v>
      </c>
      <c r="S259" s="26">
        <f t="shared" si="68"/>
        <v>0</v>
      </c>
      <c r="T259" s="26">
        <v>0</v>
      </c>
      <c r="U259" s="26">
        <v>0</v>
      </c>
      <c r="V259" s="26">
        <f t="shared" si="69"/>
        <v>0</v>
      </c>
      <c r="W259" s="26">
        <v>0</v>
      </c>
      <c r="X259" s="26">
        <v>0</v>
      </c>
      <c r="Y259" s="26">
        <f t="shared" si="70"/>
        <v>0</v>
      </c>
      <c r="Z259" s="26">
        <v>0</v>
      </c>
      <c r="AA259" s="26">
        <v>0</v>
      </c>
      <c r="AB259" s="26">
        <f t="shared" si="71"/>
        <v>0</v>
      </c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</row>
    <row r="260" spans="1:252" ht="31.5" x14ac:dyDescent="0.25">
      <c r="A260" s="28" t="s">
        <v>244</v>
      </c>
      <c r="B260" s="29">
        <f t="shared" si="63"/>
        <v>3121</v>
      </c>
      <c r="C260" s="29">
        <f t="shared" si="63"/>
        <v>3121</v>
      </c>
      <c r="D260" s="29">
        <f t="shared" si="63"/>
        <v>0</v>
      </c>
      <c r="E260" s="29">
        <v>0</v>
      </c>
      <c r="F260" s="29">
        <v>0</v>
      </c>
      <c r="G260" s="29">
        <f t="shared" si="64"/>
        <v>0</v>
      </c>
      <c r="H260" s="29">
        <v>0</v>
      </c>
      <c r="I260" s="29">
        <v>0</v>
      </c>
      <c r="J260" s="29">
        <f t="shared" si="65"/>
        <v>0</v>
      </c>
      <c r="K260" s="29">
        <v>3121</v>
      </c>
      <c r="L260" s="29">
        <v>3121</v>
      </c>
      <c r="M260" s="29">
        <f t="shared" si="66"/>
        <v>0</v>
      </c>
      <c r="N260" s="29">
        <v>0</v>
      </c>
      <c r="O260" s="29">
        <v>0</v>
      </c>
      <c r="P260" s="29">
        <f t="shared" si="67"/>
        <v>0</v>
      </c>
      <c r="Q260" s="29">
        <v>0</v>
      </c>
      <c r="R260" s="29">
        <v>0</v>
      </c>
      <c r="S260" s="29">
        <f t="shared" si="68"/>
        <v>0</v>
      </c>
      <c r="T260" s="29">
        <v>0</v>
      </c>
      <c r="U260" s="29">
        <v>0</v>
      </c>
      <c r="V260" s="29">
        <f t="shared" si="69"/>
        <v>0</v>
      </c>
      <c r="W260" s="29">
        <v>0</v>
      </c>
      <c r="X260" s="29">
        <v>0</v>
      </c>
      <c r="Y260" s="29">
        <f t="shared" si="70"/>
        <v>0</v>
      </c>
      <c r="Z260" s="29">
        <v>0</v>
      </c>
      <c r="AA260" s="29">
        <v>0</v>
      </c>
      <c r="AB260" s="29">
        <f t="shared" si="71"/>
        <v>0</v>
      </c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</row>
    <row r="261" spans="1:252" ht="31.5" x14ac:dyDescent="0.25">
      <c r="A261" s="28" t="s">
        <v>245</v>
      </c>
      <c r="B261" s="29">
        <f t="shared" si="63"/>
        <v>9114</v>
      </c>
      <c r="C261" s="29">
        <f t="shared" si="63"/>
        <v>0</v>
      </c>
      <c r="D261" s="29">
        <f t="shared" si="63"/>
        <v>-9114</v>
      </c>
      <c r="E261" s="29">
        <v>0</v>
      </c>
      <c r="F261" s="29">
        <v>0</v>
      </c>
      <c r="G261" s="29">
        <f t="shared" si="64"/>
        <v>0</v>
      </c>
      <c r="H261" s="29">
        <v>0</v>
      </c>
      <c r="I261" s="29">
        <v>0</v>
      </c>
      <c r="J261" s="29">
        <f t="shared" si="65"/>
        <v>0</v>
      </c>
      <c r="K261" s="29">
        <v>9114</v>
      </c>
      <c r="L261" s="29">
        <v>0</v>
      </c>
      <c r="M261" s="29">
        <f t="shared" si="66"/>
        <v>-9114</v>
      </c>
      <c r="N261" s="29">
        <v>0</v>
      </c>
      <c r="O261" s="29">
        <v>0</v>
      </c>
      <c r="P261" s="29">
        <f t="shared" si="67"/>
        <v>0</v>
      </c>
      <c r="Q261" s="29">
        <v>0</v>
      </c>
      <c r="R261" s="29">
        <v>0</v>
      </c>
      <c r="S261" s="29">
        <f t="shared" si="68"/>
        <v>0</v>
      </c>
      <c r="T261" s="29">
        <v>0</v>
      </c>
      <c r="U261" s="29">
        <v>0</v>
      </c>
      <c r="V261" s="29">
        <f t="shared" si="69"/>
        <v>0</v>
      </c>
      <c r="W261" s="29">
        <v>0</v>
      </c>
      <c r="X261" s="29">
        <v>0</v>
      </c>
      <c r="Y261" s="29">
        <f t="shared" si="70"/>
        <v>0</v>
      </c>
      <c r="Z261" s="29">
        <v>0</v>
      </c>
      <c r="AA261" s="29">
        <v>0</v>
      </c>
      <c r="AB261" s="29">
        <f t="shared" si="71"/>
        <v>0</v>
      </c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</row>
    <row r="262" spans="1:252" ht="47.25" x14ac:dyDescent="0.25">
      <c r="A262" s="28" t="s">
        <v>246</v>
      </c>
      <c r="B262" s="29">
        <f t="shared" si="63"/>
        <v>3804</v>
      </c>
      <c r="C262" s="29">
        <f t="shared" si="63"/>
        <v>3804</v>
      </c>
      <c r="D262" s="29">
        <f t="shared" si="63"/>
        <v>0</v>
      </c>
      <c r="E262" s="29">
        <v>0</v>
      </c>
      <c r="F262" s="29">
        <v>0</v>
      </c>
      <c r="G262" s="29">
        <f t="shared" si="64"/>
        <v>0</v>
      </c>
      <c r="H262" s="29">
        <v>0</v>
      </c>
      <c r="I262" s="29">
        <v>0</v>
      </c>
      <c r="J262" s="29">
        <f t="shared" si="65"/>
        <v>0</v>
      </c>
      <c r="K262" s="29">
        <v>3804</v>
      </c>
      <c r="L262" s="29">
        <v>3804</v>
      </c>
      <c r="M262" s="29">
        <f t="shared" si="66"/>
        <v>0</v>
      </c>
      <c r="N262" s="29">
        <v>0</v>
      </c>
      <c r="O262" s="29">
        <v>0</v>
      </c>
      <c r="P262" s="29">
        <f t="shared" si="67"/>
        <v>0</v>
      </c>
      <c r="Q262" s="29">
        <v>0</v>
      </c>
      <c r="R262" s="29">
        <v>0</v>
      </c>
      <c r="S262" s="29">
        <f t="shared" si="68"/>
        <v>0</v>
      </c>
      <c r="T262" s="29">
        <v>0</v>
      </c>
      <c r="U262" s="29">
        <v>0</v>
      </c>
      <c r="V262" s="29">
        <f t="shared" si="69"/>
        <v>0</v>
      </c>
      <c r="W262" s="29">
        <v>0</v>
      </c>
      <c r="X262" s="29">
        <v>0</v>
      </c>
      <c r="Y262" s="29">
        <f t="shared" si="70"/>
        <v>0</v>
      </c>
      <c r="Z262" s="29">
        <v>0</v>
      </c>
      <c r="AA262" s="29">
        <v>0</v>
      </c>
      <c r="AB262" s="29">
        <f t="shared" si="71"/>
        <v>0</v>
      </c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</row>
    <row r="263" spans="1:252" ht="47.25" x14ac:dyDescent="0.25">
      <c r="A263" s="28" t="s">
        <v>247</v>
      </c>
      <c r="B263" s="29">
        <f t="shared" si="63"/>
        <v>10603</v>
      </c>
      <c r="C263" s="29">
        <f t="shared" si="63"/>
        <v>10538</v>
      </c>
      <c r="D263" s="29">
        <f t="shared" si="63"/>
        <v>-65</v>
      </c>
      <c r="E263" s="29">
        <v>0</v>
      </c>
      <c r="F263" s="29">
        <v>0</v>
      </c>
      <c r="G263" s="29">
        <f t="shared" si="64"/>
        <v>0</v>
      </c>
      <c r="H263" s="29">
        <v>0</v>
      </c>
      <c r="I263" s="29">
        <v>0</v>
      </c>
      <c r="J263" s="29">
        <f t="shared" si="65"/>
        <v>0</v>
      </c>
      <c r="K263" s="29">
        <f>9682+921</f>
        <v>10603</v>
      </c>
      <c r="L263" s="29">
        <v>10538</v>
      </c>
      <c r="M263" s="29">
        <f t="shared" si="66"/>
        <v>-65</v>
      </c>
      <c r="N263" s="29">
        <v>0</v>
      </c>
      <c r="O263" s="29">
        <v>0</v>
      </c>
      <c r="P263" s="29">
        <f t="shared" si="67"/>
        <v>0</v>
      </c>
      <c r="Q263" s="29">
        <v>0</v>
      </c>
      <c r="R263" s="29">
        <v>0</v>
      </c>
      <c r="S263" s="29">
        <f t="shared" si="68"/>
        <v>0</v>
      </c>
      <c r="T263" s="29">
        <v>0</v>
      </c>
      <c r="U263" s="29">
        <v>0</v>
      </c>
      <c r="V263" s="29">
        <f t="shared" si="69"/>
        <v>0</v>
      </c>
      <c r="W263" s="29">
        <v>0</v>
      </c>
      <c r="X263" s="29">
        <v>0</v>
      </c>
      <c r="Y263" s="29">
        <f t="shared" si="70"/>
        <v>0</v>
      </c>
      <c r="Z263" s="29">
        <v>0</v>
      </c>
      <c r="AA263" s="29">
        <v>0</v>
      </c>
      <c r="AB263" s="29">
        <f t="shared" si="71"/>
        <v>0</v>
      </c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</row>
    <row r="264" spans="1:252" ht="47.25" x14ac:dyDescent="0.25">
      <c r="A264" s="28" t="s">
        <v>248</v>
      </c>
      <c r="B264" s="29">
        <f t="shared" si="63"/>
        <v>15914</v>
      </c>
      <c r="C264" s="29">
        <f t="shared" si="63"/>
        <v>12777</v>
      </c>
      <c r="D264" s="29">
        <f t="shared" si="63"/>
        <v>-3137</v>
      </c>
      <c r="E264" s="29">
        <v>0</v>
      </c>
      <c r="F264" s="29">
        <v>0</v>
      </c>
      <c r="G264" s="29">
        <f t="shared" si="64"/>
        <v>0</v>
      </c>
      <c r="H264" s="29">
        <v>0</v>
      </c>
      <c r="I264" s="29">
        <v>0</v>
      </c>
      <c r="J264" s="29">
        <f t="shared" si="65"/>
        <v>0</v>
      </c>
      <c r="K264" s="29">
        <f>15148+766</f>
        <v>15914</v>
      </c>
      <c r="L264" s="29">
        <v>12777</v>
      </c>
      <c r="M264" s="29">
        <f t="shared" si="66"/>
        <v>-3137</v>
      </c>
      <c r="N264" s="29">
        <v>0</v>
      </c>
      <c r="O264" s="29">
        <v>0</v>
      </c>
      <c r="P264" s="29">
        <f t="shared" si="67"/>
        <v>0</v>
      </c>
      <c r="Q264" s="29">
        <v>0</v>
      </c>
      <c r="R264" s="29">
        <v>0</v>
      </c>
      <c r="S264" s="29">
        <f t="shared" si="68"/>
        <v>0</v>
      </c>
      <c r="T264" s="29">
        <v>0</v>
      </c>
      <c r="U264" s="29">
        <v>0</v>
      </c>
      <c r="V264" s="29">
        <f t="shared" si="69"/>
        <v>0</v>
      </c>
      <c r="W264" s="29">
        <v>0</v>
      </c>
      <c r="X264" s="29">
        <v>0</v>
      </c>
      <c r="Y264" s="29">
        <f t="shared" si="70"/>
        <v>0</v>
      </c>
      <c r="Z264" s="29">
        <v>0</v>
      </c>
      <c r="AA264" s="29">
        <v>0</v>
      </c>
      <c r="AB264" s="29">
        <f t="shared" si="71"/>
        <v>0</v>
      </c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</row>
    <row r="265" spans="1:252" ht="31.5" x14ac:dyDescent="0.25">
      <c r="A265" s="28" t="s">
        <v>249</v>
      </c>
      <c r="B265" s="29">
        <f t="shared" si="63"/>
        <v>4383</v>
      </c>
      <c r="C265" s="29">
        <f t="shared" si="63"/>
        <v>4306</v>
      </c>
      <c r="D265" s="29">
        <f t="shared" si="63"/>
        <v>-77</v>
      </c>
      <c r="E265" s="29">
        <v>0</v>
      </c>
      <c r="F265" s="29">
        <v>0</v>
      </c>
      <c r="G265" s="29">
        <f t="shared" si="64"/>
        <v>0</v>
      </c>
      <c r="H265" s="29">
        <v>0</v>
      </c>
      <c r="I265" s="29">
        <v>0</v>
      </c>
      <c r="J265" s="29">
        <f t="shared" si="65"/>
        <v>0</v>
      </c>
      <c r="K265" s="29">
        <v>4383</v>
      </c>
      <c r="L265" s="29">
        <v>4306</v>
      </c>
      <c r="M265" s="29">
        <f t="shared" si="66"/>
        <v>-77</v>
      </c>
      <c r="N265" s="29">
        <v>0</v>
      </c>
      <c r="O265" s="29">
        <v>0</v>
      </c>
      <c r="P265" s="29">
        <f t="shared" si="67"/>
        <v>0</v>
      </c>
      <c r="Q265" s="29">
        <v>0</v>
      </c>
      <c r="R265" s="29">
        <v>0</v>
      </c>
      <c r="S265" s="29">
        <f t="shared" si="68"/>
        <v>0</v>
      </c>
      <c r="T265" s="29">
        <v>0</v>
      </c>
      <c r="U265" s="29">
        <v>0</v>
      </c>
      <c r="V265" s="29">
        <f t="shared" si="69"/>
        <v>0</v>
      </c>
      <c r="W265" s="29">
        <v>0</v>
      </c>
      <c r="X265" s="29">
        <v>0</v>
      </c>
      <c r="Y265" s="29">
        <f t="shared" si="70"/>
        <v>0</v>
      </c>
      <c r="Z265" s="29">
        <v>0</v>
      </c>
      <c r="AA265" s="29">
        <v>0</v>
      </c>
      <c r="AB265" s="29">
        <f t="shared" si="71"/>
        <v>0</v>
      </c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</row>
    <row r="266" spans="1:252" ht="31.5" x14ac:dyDescent="0.25">
      <c r="A266" s="28" t="s">
        <v>250</v>
      </c>
      <c r="B266" s="29">
        <f t="shared" si="63"/>
        <v>26158</v>
      </c>
      <c r="C266" s="29">
        <f t="shared" si="63"/>
        <v>26158</v>
      </c>
      <c r="D266" s="29">
        <f t="shared" si="63"/>
        <v>0</v>
      </c>
      <c r="E266" s="29">
        <v>0</v>
      </c>
      <c r="F266" s="29">
        <v>0</v>
      </c>
      <c r="G266" s="29">
        <f t="shared" si="64"/>
        <v>0</v>
      </c>
      <c r="H266" s="29">
        <v>0</v>
      </c>
      <c r="I266" s="29">
        <v>0</v>
      </c>
      <c r="J266" s="29">
        <f t="shared" si="65"/>
        <v>0</v>
      </c>
      <c r="K266" s="29">
        <v>0</v>
      </c>
      <c r="L266" s="29">
        <v>0</v>
      </c>
      <c r="M266" s="29">
        <f t="shared" si="66"/>
        <v>0</v>
      </c>
      <c r="N266" s="29">
        <v>0</v>
      </c>
      <c r="O266" s="29">
        <v>0</v>
      </c>
      <c r="P266" s="29">
        <f t="shared" si="67"/>
        <v>0</v>
      </c>
      <c r="Q266" s="29">
        <v>26158</v>
      </c>
      <c r="R266" s="29">
        <v>26158</v>
      </c>
      <c r="S266" s="29">
        <f t="shared" si="68"/>
        <v>0</v>
      </c>
      <c r="T266" s="29">
        <v>0</v>
      </c>
      <c r="U266" s="29">
        <v>0</v>
      </c>
      <c r="V266" s="29">
        <f t="shared" si="69"/>
        <v>0</v>
      </c>
      <c r="W266" s="29">
        <v>0</v>
      </c>
      <c r="X266" s="29">
        <v>0</v>
      </c>
      <c r="Y266" s="29">
        <f t="shared" si="70"/>
        <v>0</v>
      </c>
      <c r="Z266" s="29">
        <v>0</v>
      </c>
      <c r="AA266" s="29">
        <v>0</v>
      </c>
      <c r="AB266" s="29">
        <f t="shared" si="71"/>
        <v>0</v>
      </c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</row>
    <row r="267" spans="1:252" ht="47.25" x14ac:dyDescent="0.25">
      <c r="A267" s="28" t="s">
        <v>251</v>
      </c>
      <c r="B267" s="29">
        <f t="shared" si="63"/>
        <v>5120</v>
      </c>
      <c r="C267" s="29">
        <f t="shared" si="63"/>
        <v>5120</v>
      </c>
      <c r="D267" s="29">
        <f t="shared" si="63"/>
        <v>0</v>
      </c>
      <c r="E267" s="29">
        <v>0</v>
      </c>
      <c r="F267" s="29">
        <v>0</v>
      </c>
      <c r="G267" s="29">
        <f t="shared" si="64"/>
        <v>0</v>
      </c>
      <c r="H267" s="29">
        <v>0</v>
      </c>
      <c r="I267" s="29">
        <v>0</v>
      </c>
      <c r="J267" s="29">
        <f t="shared" si="65"/>
        <v>0</v>
      </c>
      <c r="K267" s="29">
        <v>0</v>
      </c>
      <c r="L267" s="29">
        <v>0</v>
      </c>
      <c r="M267" s="29">
        <f t="shared" si="66"/>
        <v>0</v>
      </c>
      <c r="N267" s="29">
        <v>0</v>
      </c>
      <c r="O267" s="29">
        <v>0</v>
      </c>
      <c r="P267" s="29">
        <f t="shared" si="67"/>
        <v>0</v>
      </c>
      <c r="Q267" s="29">
        <v>5120</v>
      </c>
      <c r="R267" s="29">
        <v>5120</v>
      </c>
      <c r="S267" s="29">
        <f t="shared" si="68"/>
        <v>0</v>
      </c>
      <c r="T267" s="29">
        <v>0</v>
      </c>
      <c r="U267" s="29">
        <v>0</v>
      </c>
      <c r="V267" s="29">
        <f t="shared" si="69"/>
        <v>0</v>
      </c>
      <c r="W267" s="29">
        <v>0</v>
      </c>
      <c r="X267" s="29">
        <v>0</v>
      </c>
      <c r="Y267" s="29">
        <f t="shared" si="70"/>
        <v>0</v>
      </c>
      <c r="Z267" s="29">
        <v>0</v>
      </c>
      <c r="AA267" s="29">
        <v>0</v>
      </c>
      <c r="AB267" s="29">
        <f t="shared" si="71"/>
        <v>0</v>
      </c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</row>
    <row r="268" spans="1:252" ht="31.5" x14ac:dyDescent="0.25">
      <c r="A268" s="28" t="s">
        <v>252</v>
      </c>
      <c r="B268" s="29">
        <f t="shared" si="63"/>
        <v>2412</v>
      </c>
      <c r="C268" s="29">
        <f t="shared" si="63"/>
        <v>2412</v>
      </c>
      <c r="D268" s="29">
        <f t="shared" si="63"/>
        <v>0</v>
      </c>
      <c r="E268" s="29">
        <v>0</v>
      </c>
      <c r="F268" s="29">
        <v>0</v>
      </c>
      <c r="G268" s="29">
        <f t="shared" si="64"/>
        <v>0</v>
      </c>
      <c r="H268" s="29">
        <v>0</v>
      </c>
      <c r="I268" s="29">
        <v>0</v>
      </c>
      <c r="J268" s="29">
        <f t="shared" si="65"/>
        <v>0</v>
      </c>
      <c r="K268" s="29">
        <v>0</v>
      </c>
      <c r="L268" s="29">
        <v>0</v>
      </c>
      <c r="M268" s="29">
        <f t="shared" si="66"/>
        <v>0</v>
      </c>
      <c r="N268" s="29">
        <v>0</v>
      </c>
      <c r="O268" s="29">
        <v>0</v>
      </c>
      <c r="P268" s="29">
        <f t="shared" si="67"/>
        <v>0</v>
      </c>
      <c r="Q268" s="29">
        <v>2412</v>
      </c>
      <c r="R268" s="29">
        <v>2412</v>
      </c>
      <c r="S268" s="29">
        <f t="shared" si="68"/>
        <v>0</v>
      </c>
      <c r="T268" s="29">
        <v>0</v>
      </c>
      <c r="U268" s="29">
        <v>0</v>
      </c>
      <c r="V268" s="29">
        <f t="shared" si="69"/>
        <v>0</v>
      </c>
      <c r="W268" s="29">
        <v>0</v>
      </c>
      <c r="X268" s="29">
        <v>0</v>
      </c>
      <c r="Y268" s="29">
        <f t="shared" si="70"/>
        <v>0</v>
      </c>
      <c r="Z268" s="29">
        <v>0</v>
      </c>
      <c r="AA268" s="29">
        <v>0</v>
      </c>
      <c r="AB268" s="29">
        <f t="shared" si="71"/>
        <v>0</v>
      </c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</row>
    <row r="269" spans="1:252" ht="31.5" x14ac:dyDescent="0.25">
      <c r="A269" s="28" t="s">
        <v>253</v>
      </c>
      <c r="B269" s="29">
        <f t="shared" si="63"/>
        <v>7700</v>
      </c>
      <c r="C269" s="29">
        <f t="shared" si="63"/>
        <v>6752</v>
      </c>
      <c r="D269" s="29">
        <f t="shared" si="63"/>
        <v>-948</v>
      </c>
      <c r="E269" s="29">
        <v>0</v>
      </c>
      <c r="F269" s="29">
        <v>0</v>
      </c>
      <c r="G269" s="29">
        <f t="shared" si="64"/>
        <v>0</v>
      </c>
      <c r="H269" s="29">
        <v>0</v>
      </c>
      <c r="I269" s="29">
        <v>0</v>
      </c>
      <c r="J269" s="29">
        <f t="shared" si="65"/>
        <v>0</v>
      </c>
      <c r="K269" s="29">
        <v>0</v>
      </c>
      <c r="L269" s="29">
        <v>0</v>
      </c>
      <c r="M269" s="29">
        <f t="shared" si="66"/>
        <v>0</v>
      </c>
      <c r="N269" s="29">
        <v>0</v>
      </c>
      <c r="O269" s="29">
        <v>0</v>
      </c>
      <c r="P269" s="29">
        <f t="shared" si="67"/>
        <v>0</v>
      </c>
      <c r="Q269" s="29">
        <v>7700</v>
      </c>
      <c r="R269" s="29">
        <v>6752</v>
      </c>
      <c r="S269" s="29">
        <f t="shared" si="68"/>
        <v>-948</v>
      </c>
      <c r="T269" s="29">
        <v>0</v>
      </c>
      <c r="U269" s="29">
        <v>0</v>
      </c>
      <c r="V269" s="29">
        <f t="shared" si="69"/>
        <v>0</v>
      </c>
      <c r="W269" s="29">
        <v>0</v>
      </c>
      <c r="X269" s="29">
        <v>0</v>
      </c>
      <c r="Y269" s="29">
        <f t="shared" si="70"/>
        <v>0</v>
      </c>
      <c r="Z269" s="29">
        <v>0</v>
      </c>
      <c r="AA269" s="29">
        <v>0</v>
      </c>
      <c r="AB269" s="29">
        <f t="shared" si="71"/>
        <v>0</v>
      </c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</row>
    <row r="270" spans="1:252" ht="27.75" customHeight="1" x14ac:dyDescent="0.25">
      <c r="A270" s="32" t="s">
        <v>254</v>
      </c>
      <c r="B270" s="26">
        <f t="shared" si="63"/>
        <v>12461</v>
      </c>
      <c r="C270" s="26">
        <f t="shared" si="63"/>
        <v>12461</v>
      </c>
      <c r="D270" s="26">
        <f t="shared" si="63"/>
        <v>0</v>
      </c>
      <c r="E270" s="26">
        <v>0</v>
      </c>
      <c r="F270" s="26">
        <v>0</v>
      </c>
      <c r="G270" s="26">
        <f t="shared" si="64"/>
        <v>0</v>
      </c>
      <c r="H270" s="26">
        <v>0</v>
      </c>
      <c r="I270" s="26">
        <v>0</v>
      </c>
      <c r="J270" s="26">
        <f t="shared" si="65"/>
        <v>0</v>
      </c>
      <c r="K270" s="26">
        <v>0</v>
      </c>
      <c r="L270" s="26">
        <v>0</v>
      </c>
      <c r="M270" s="26">
        <f t="shared" si="66"/>
        <v>0</v>
      </c>
      <c r="N270" s="26">
        <v>0</v>
      </c>
      <c r="O270" s="26">
        <v>0</v>
      </c>
      <c r="P270" s="26">
        <f t="shared" si="67"/>
        <v>0</v>
      </c>
      <c r="Q270" s="26">
        <v>12461</v>
      </c>
      <c r="R270" s="26">
        <v>12461</v>
      </c>
      <c r="S270" s="26">
        <f t="shared" si="68"/>
        <v>0</v>
      </c>
      <c r="T270" s="26">
        <v>0</v>
      </c>
      <c r="U270" s="26">
        <v>0</v>
      </c>
      <c r="V270" s="26">
        <f t="shared" si="69"/>
        <v>0</v>
      </c>
      <c r="W270" s="26">
        <v>0</v>
      </c>
      <c r="X270" s="26">
        <v>0</v>
      </c>
      <c r="Y270" s="26">
        <f t="shared" si="70"/>
        <v>0</v>
      </c>
      <c r="Z270" s="26">
        <v>0</v>
      </c>
      <c r="AA270" s="26">
        <v>0</v>
      </c>
      <c r="AB270" s="26">
        <f t="shared" si="71"/>
        <v>0</v>
      </c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</row>
    <row r="271" spans="1:252" ht="63" x14ac:dyDescent="0.25">
      <c r="A271" s="28" t="s">
        <v>255</v>
      </c>
      <c r="B271" s="29">
        <f t="shared" si="63"/>
        <v>20221</v>
      </c>
      <c r="C271" s="29">
        <f t="shared" si="63"/>
        <v>15626</v>
      </c>
      <c r="D271" s="29">
        <f t="shared" si="63"/>
        <v>-4595</v>
      </c>
      <c r="E271" s="29">
        <v>0</v>
      </c>
      <c r="F271" s="29">
        <v>0</v>
      </c>
      <c r="G271" s="29">
        <f t="shared" si="64"/>
        <v>0</v>
      </c>
      <c r="H271" s="29">
        <v>0</v>
      </c>
      <c r="I271" s="29">
        <v>0</v>
      </c>
      <c r="J271" s="29">
        <f t="shared" si="65"/>
        <v>0</v>
      </c>
      <c r="K271" s="29">
        <v>0</v>
      </c>
      <c r="L271" s="29">
        <v>0</v>
      </c>
      <c r="M271" s="29">
        <f t="shared" si="66"/>
        <v>0</v>
      </c>
      <c r="N271" s="29">
        <v>0</v>
      </c>
      <c r="O271" s="29">
        <v>0</v>
      </c>
      <c r="P271" s="29">
        <f t="shared" si="67"/>
        <v>0</v>
      </c>
      <c r="Q271" s="29">
        <v>20221</v>
      </c>
      <c r="R271" s="29">
        <v>15626</v>
      </c>
      <c r="S271" s="29">
        <f t="shared" si="68"/>
        <v>-4595</v>
      </c>
      <c r="T271" s="29">
        <v>0</v>
      </c>
      <c r="U271" s="29">
        <v>0</v>
      </c>
      <c r="V271" s="29">
        <f t="shared" si="69"/>
        <v>0</v>
      </c>
      <c r="W271" s="29">
        <v>0</v>
      </c>
      <c r="X271" s="29">
        <v>0</v>
      </c>
      <c r="Y271" s="29">
        <f t="shared" si="70"/>
        <v>0</v>
      </c>
      <c r="Z271" s="29">
        <v>0</v>
      </c>
      <c r="AA271" s="29">
        <v>0</v>
      </c>
      <c r="AB271" s="29">
        <f t="shared" si="71"/>
        <v>0</v>
      </c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</row>
    <row r="272" spans="1:252" ht="94.5" x14ac:dyDescent="0.25">
      <c r="A272" s="32" t="s">
        <v>256</v>
      </c>
      <c r="B272" s="26">
        <f t="shared" si="63"/>
        <v>37829</v>
      </c>
      <c r="C272" s="26">
        <f t="shared" si="63"/>
        <v>37829</v>
      </c>
      <c r="D272" s="26">
        <f t="shared" si="63"/>
        <v>0</v>
      </c>
      <c r="E272" s="26">
        <v>0</v>
      </c>
      <c r="F272" s="26">
        <v>0</v>
      </c>
      <c r="G272" s="26">
        <f t="shared" si="64"/>
        <v>0</v>
      </c>
      <c r="H272" s="26">
        <v>0</v>
      </c>
      <c r="I272" s="26">
        <v>0</v>
      </c>
      <c r="J272" s="26">
        <f t="shared" si="65"/>
        <v>0</v>
      </c>
      <c r="K272" s="26"/>
      <c r="L272" s="26"/>
      <c r="M272" s="26">
        <f t="shared" si="66"/>
        <v>0</v>
      </c>
      <c r="N272" s="26">
        <v>37829</v>
      </c>
      <c r="O272" s="26">
        <v>37829</v>
      </c>
      <c r="P272" s="26">
        <f t="shared" si="67"/>
        <v>0</v>
      </c>
      <c r="Q272" s="26"/>
      <c r="R272" s="26"/>
      <c r="S272" s="26">
        <f t="shared" si="68"/>
        <v>0</v>
      </c>
      <c r="T272" s="26">
        <v>0</v>
      </c>
      <c r="U272" s="26">
        <v>0</v>
      </c>
      <c r="V272" s="26">
        <f t="shared" si="69"/>
        <v>0</v>
      </c>
      <c r="W272" s="26">
        <v>0</v>
      </c>
      <c r="X272" s="26">
        <v>0</v>
      </c>
      <c r="Y272" s="26">
        <f t="shared" si="70"/>
        <v>0</v>
      </c>
      <c r="Z272" s="26"/>
      <c r="AA272" s="26"/>
      <c r="AB272" s="26">
        <f t="shared" si="71"/>
        <v>0</v>
      </c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</row>
    <row r="273" spans="1:252" ht="94.5" x14ac:dyDescent="0.25">
      <c r="A273" s="32" t="s">
        <v>257</v>
      </c>
      <c r="B273" s="26">
        <f t="shared" si="63"/>
        <v>69982</v>
      </c>
      <c r="C273" s="26">
        <f t="shared" si="63"/>
        <v>69982</v>
      </c>
      <c r="D273" s="26">
        <f t="shared" si="63"/>
        <v>0</v>
      </c>
      <c r="E273" s="26">
        <v>0</v>
      </c>
      <c r="F273" s="26">
        <v>0</v>
      </c>
      <c r="G273" s="26">
        <f t="shared" si="64"/>
        <v>0</v>
      </c>
      <c r="H273" s="26">
        <v>0</v>
      </c>
      <c r="I273" s="26">
        <v>0</v>
      </c>
      <c r="J273" s="26">
        <f t="shared" si="65"/>
        <v>0</v>
      </c>
      <c r="K273" s="26">
        <v>0</v>
      </c>
      <c r="L273" s="26">
        <v>0</v>
      </c>
      <c r="M273" s="26">
        <f t="shared" si="66"/>
        <v>0</v>
      </c>
      <c r="N273" s="26">
        <v>69982</v>
      </c>
      <c r="O273" s="26">
        <v>69982</v>
      </c>
      <c r="P273" s="26">
        <f t="shared" si="67"/>
        <v>0</v>
      </c>
      <c r="Q273" s="26">
        <v>0</v>
      </c>
      <c r="R273" s="26">
        <v>0</v>
      </c>
      <c r="S273" s="26">
        <f t="shared" si="68"/>
        <v>0</v>
      </c>
      <c r="T273" s="26">
        <v>0</v>
      </c>
      <c r="U273" s="26">
        <v>0</v>
      </c>
      <c r="V273" s="26">
        <f t="shared" si="69"/>
        <v>0</v>
      </c>
      <c r="W273" s="26">
        <v>0</v>
      </c>
      <c r="X273" s="26">
        <v>0</v>
      </c>
      <c r="Y273" s="26">
        <f t="shared" si="70"/>
        <v>0</v>
      </c>
      <c r="Z273" s="26">
        <v>0</v>
      </c>
      <c r="AA273" s="26">
        <v>0</v>
      </c>
      <c r="AB273" s="26">
        <f t="shared" si="71"/>
        <v>0</v>
      </c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</row>
    <row r="274" spans="1:252" x14ac:dyDescent="0.25">
      <c r="A274" s="28" t="s">
        <v>258</v>
      </c>
      <c r="B274" s="29">
        <f t="shared" si="63"/>
        <v>1846</v>
      </c>
      <c r="C274" s="29">
        <f t="shared" si="63"/>
        <v>1846</v>
      </c>
      <c r="D274" s="29">
        <f t="shared" si="63"/>
        <v>0</v>
      </c>
      <c r="E274" s="29">
        <v>0</v>
      </c>
      <c r="F274" s="29">
        <v>0</v>
      </c>
      <c r="G274" s="29">
        <f t="shared" si="64"/>
        <v>0</v>
      </c>
      <c r="H274" s="29">
        <v>0</v>
      </c>
      <c r="I274" s="29">
        <v>0</v>
      </c>
      <c r="J274" s="29">
        <f t="shared" si="65"/>
        <v>0</v>
      </c>
      <c r="K274" s="29">
        <v>0</v>
      </c>
      <c r="L274" s="29">
        <v>0</v>
      </c>
      <c r="M274" s="29">
        <f t="shared" si="66"/>
        <v>0</v>
      </c>
      <c r="N274" s="29">
        <v>0</v>
      </c>
      <c r="O274" s="29">
        <v>0</v>
      </c>
      <c r="P274" s="29">
        <f t="shared" si="67"/>
        <v>0</v>
      </c>
      <c r="Q274" s="29">
        <f>1846</f>
        <v>1846</v>
      </c>
      <c r="R274" s="29">
        <f>1846</f>
        <v>1846</v>
      </c>
      <c r="S274" s="29">
        <f t="shared" si="68"/>
        <v>0</v>
      </c>
      <c r="T274" s="29">
        <v>0</v>
      </c>
      <c r="U274" s="29">
        <v>0</v>
      </c>
      <c r="V274" s="29">
        <f t="shared" si="69"/>
        <v>0</v>
      </c>
      <c r="W274" s="29">
        <v>0</v>
      </c>
      <c r="X274" s="29">
        <v>0</v>
      </c>
      <c r="Y274" s="29">
        <f t="shared" si="70"/>
        <v>0</v>
      </c>
      <c r="Z274" s="29">
        <v>0</v>
      </c>
      <c r="AA274" s="29">
        <v>0</v>
      </c>
      <c r="AB274" s="29">
        <f t="shared" si="71"/>
        <v>0</v>
      </c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</row>
    <row r="275" spans="1:252" x14ac:dyDescent="0.25">
      <c r="A275" s="28" t="s">
        <v>259</v>
      </c>
      <c r="B275" s="29">
        <f t="shared" si="63"/>
        <v>9481</v>
      </c>
      <c r="C275" s="29">
        <f t="shared" si="63"/>
        <v>9481</v>
      </c>
      <c r="D275" s="29">
        <f t="shared" si="63"/>
        <v>0</v>
      </c>
      <c r="E275" s="29">
        <v>0</v>
      </c>
      <c r="F275" s="29">
        <v>0</v>
      </c>
      <c r="G275" s="29">
        <f t="shared" si="64"/>
        <v>0</v>
      </c>
      <c r="H275" s="29">
        <v>0</v>
      </c>
      <c r="I275" s="29">
        <v>0</v>
      </c>
      <c r="J275" s="29">
        <f t="shared" si="65"/>
        <v>0</v>
      </c>
      <c r="K275" s="29">
        <v>0</v>
      </c>
      <c r="L275" s="29">
        <v>0</v>
      </c>
      <c r="M275" s="29">
        <f t="shared" si="66"/>
        <v>0</v>
      </c>
      <c r="N275" s="29">
        <v>0</v>
      </c>
      <c r="O275" s="29">
        <v>0</v>
      </c>
      <c r="P275" s="29">
        <f t="shared" si="67"/>
        <v>0</v>
      </c>
      <c r="Q275" s="29">
        <f>11327-1846</f>
        <v>9481</v>
      </c>
      <c r="R275" s="29">
        <f>11327-1846</f>
        <v>9481</v>
      </c>
      <c r="S275" s="29">
        <f t="shared" si="68"/>
        <v>0</v>
      </c>
      <c r="T275" s="29">
        <v>0</v>
      </c>
      <c r="U275" s="29">
        <v>0</v>
      </c>
      <c r="V275" s="29">
        <f t="shared" si="69"/>
        <v>0</v>
      </c>
      <c r="W275" s="29">
        <v>0</v>
      </c>
      <c r="X275" s="29">
        <v>0</v>
      </c>
      <c r="Y275" s="29">
        <f t="shared" si="70"/>
        <v>0</v>
      </c>
      <c r="Z275" s="29">
        <v>0</v>
      </c>
      <c r="AA275" s="29">
        <v>0</v>
      </c>
      <c r="AB275" s="29">
        <f t="shared" si="71"/>
        <v>0</v>
      </c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</row>
    <row r="276" spans="1:252" x14ac:dyDescent="0.25">
      <c r="A276" s="22" t="s">
        <v>133</v>
      </c>
      <c r="B276" s="23">
        <f t="shared" si="63"/>
        <v>187739</v>
      </c>
      <c r="C276" s="23">
        <f t="shared" si="63"/>
        <v>38850</v>
      </c>
      <c r="D276" s="23">
        <f t="shared" si="63"/>
        <v>-148889</v>
      </c>
      <c r="E276" s="23">
        <f>SUM(E277:E279)</f>
        <v>0</v>
      </c>
      <c r="F276" s="23">
        <f>SUM(F277:F279)</f>
        <v>0</v>
      </c>
      <c r="G276" s="23">
        <f t="shared" si="64"/>
        <v>0</v>
      </c>
      <c r="H276" s="23">
        <f>SUM(H277:H279)</f>
        <v>0</v>
      </c>
      <c r="I276" s="23">
        <f>SUM(I277:I279)</f>
        <v>0</v>
      </c>
      <c r="J276" s="23">
        <f t="shared" si="65"/>
        <v>0</v>
      </c>
      <c r="K276" s="23">
        <f>SUM(K277:K279)</f>
        <v>8158</v>
      </c>
      <c r="L276" s="23">
        <f>SUM(L277:L279)</f>
        <v>8158</v>
      </c>
      <c r="M276" s="23">
        <f t="shared" si="66"/>
        <v>0</v>
      </c>
      <c r="N276" s="23">
        <f>SUM(N277:N279)</f>
        <v>0</v>
      </c>
      <c r="O276" s="23">
        <f>SUM(O277:O279)</f>
        <v>0</v>
      </c>
      <c r="P276" s="23">
        <f t="shared" si="67"/>
        <v>0</v>
      </c>
      <c r="Q276" s="23">
        <f>SUM(Q277:Q279)</f>
        <v>0</v>
      </c>
      <c r="R276" s="23">
        <f>SUM(R277:R279)</f>
        <v>0</v>
      </c>
      <c r="S276" s="23">
        <f t="shared" si="68"/>
        <v>0</v>
      </c>
      <c r="T276" s="23">
        <f>SUM(T277:T279)</f>
        <v>0</v>
      </c>
      <c r="U276" s="23">
        <f>SUM(U277:U279)</f>
        <v>0</v>
      </c>
      <c r="V276" s="23">
        <f t="shared" si="69"/>
        <v>0</v>
      </c>
      <c r="W276" s="23">
        <f>SUM(W277:W279)</f>
        <v>30692</v>
      </c>
      <c r="X276" s="23">
        <f>SUM(X277:X279)</f>
        <v>30692</v>
      </c>
      <c r="Y276" s="23">
        <f t="shared" si="70"/>
        <v>0</v>
      </c>
      <c r="Z276" s="23">
        <f>SUM(Z277:Z279)</f>
        <v>148889</v>
      </c>
      <c r="AA276" s="23">
        <f>SUM(AA277:AA279)</f>
        <v>0</v>
      </c>
      <c r="AB276" s="23">
        <f t="shared" si="71"/>
        <v>-148889</v>
      </c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</row>
    <row r="277" spans="1:252" ht="31.5" x14ac:dyDescent="0.25">
      <c r="A277" s="32" t="s">
        <v>260</v>
      </c>
      <c r="B277" s="35">
        <f t="shared" si="63"/>
        <v>96079</v>
      </c>
      <c r="C277" s="35">
        <f t="shared" si="63"/>
        <v>0</v>
      </c>
      <c r="D277" s="35">
        <f t="shared" si="63"/>
        <v>-96079</v>
      </c>
      <c r="E277" s="35">
        <v>0</v>
      </c>
      <c r="F277" s="35">
        <v>0</v>
      </c>
      <c r="G277" s="35">
        <f t="shared" si="64"/>
        <v>0</v>
      </c>
      <c r="H277" s="35">
        <v>0</v>
      </c>
      <c r="I277" s="35">
        <v>0</v>
      </c>
      <c r="J277" s="35">
        <f t="shared" si="65"/>
        <v>0</v>
      </c>
      <c r="K277" s="35"/>
      <c r="L277" s="35"/>
      <c r="M277" s="35">
        <f t="shared" si="66"/>
        <v>0</v>
      </c>
      <c r="N277" s="35">
        <v>0</v>
      </c>
      <c r="O277" s="35">
        <v>0</v>
      </c>
      <c r="P277" s="35">
        <f t="shared" si="67"/>
        <v>0</v>
      </c>
      <c r="Q277" s="35">
        <v>0</v>
      </c>
      <c r="R277" s="35">
        <v>0</v>
      </c>
      <c r="S277" s="35">
        <f t="shared" si="68"/>
        <v>0</v>
      </c>
      <c r="T277" s="35">
        <v>0</v>
      </c>
      <c r="U277" s="35">
        <v>0</v>
      </c>
      <c r="V277" s="35">
        <f t="shared" si="69"/>
        <v>0</v>
      </c>
      <c r="W277" s="35"/>
      <c r="X277" s="35"/>
      <c r="Y277" s="35">
        <f t="shared" si="70"/>
        <v>0</v>
      </c>
      <c r="Z277" s="35">
        <v>96079</v>
      </c>
      <c r="AA277" s="35">
        <v>0</v>
      </c>
      <c r="AB277" s="35">
        <f t="shared" si="71"/>
        <v>-96079</v>
      </c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  <c r="IR277" s="21"/>
    </row>
    <row r="278" spans="1:252" ht="31.5" x14ac:dyDescent="0.25">
      <c r="A278" s="32" t="s">
        <v>261</v>
      </c>
      <c r="B278" s="35">
        <f t="shared" si="63"/>
        <v>52810</v>
      </c>
      <c r="C278" s="35">
        <f t="shared" si="63"/>
        <v>0</v>
      </c>
      <c r="D278" s="35">
        <f t="shared" si="63"/>
        <v>-52810</v>
      </c>
      <c r="E278" s="35">
        <v>0</v>
      </c>
      <c r="F278" s="35">
        <v>0</v>
      </c>
      <c r="G278" s="35">
        <f t="shared" si="64"/>
        <v>0</v>
      </c>
      <c r="H278" s="35">
        <v>0</v>
      </c>
      <c r="I278" s="35">
        <v>0</v>
      </c>
      <c r="J278" s="35">
        <f t="shared" si="65"/>
        <v>0</v>
      </c>
      <c r="K278" s="35"/>
      <c r="L278" s="35"/>
      <c r="M278" s="35">
        <f t="shared" si="66"/>
        <v>0</v>
      </c>
      <c r="N278" s="35">
        <v>0</v>
      </c>
      <c r="O278" s="35">
        <v>0</v>
      </c>
      <c r="P278" s="35">
        <f t="shared" si="67"/>
        <v>0</v>
      </c>
      <c r="Q278" s="35">
        <v>0</v>
      </c>
      <c r="R278" s="35">
        <v>0</v>
      </c>
      <c r="S278" s="35">
        <f t="shared" si="68"/>
        <v>0</v>
      </c>
      <c r="T278" s="35">
        <v>0</v>
      </c>
      <c r="U278" s="35">
        <v>0</v>
      </c>
      <c r="V278" s="35">
        <f t="shared" si="69"/>
        <v>0</v>
      </c>
      <c r="W278" s="35"/>
      <c r="X278" s="35"/>
      <c r="Y278" s="35">
        <f t="shared" si="70"/>
        <v>0</v>
      </c>
      <c r="Z278" s="35">
        <v>52810</v>
      </c>
      <c r="AA278" s="35">
        <v>0</v>
      </c>
      <c r="AB278" s="35">
        <f t="shared" si="71"/>
        <v>-52810</v>
      </c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</row>
    <row r="279" spans="1:252" ht="47.25" x14ac:dyDescent="0.25">
      <c r="A279" s="32" t="s">
        <v>262</v>
      </c>
      <c r="B279" s="35">
        <f t="shared" si="63"/>
        <v>38850</v>
      </c>
      <c r="C279" s="35">
        <f t="shared" si="63"/>
        <v>38850</v>
      </c>
      <c r="D279" s="35">
        <f t="shared" si="63"/>
        <v>0</v>
      </c>
      <c r="E279" s="35">
        <v>0</v>
      </c>
      <c r="F279" s="35">
        <v>0</v>
      </c>
      <c r="G279" s="35">
        <f t="shared" si="64"/>
        <v>0</v>
      </c>
      <c r="H279" s="35">
        <v>0</v>
      </c>
      <c r="I279" s="35">
        <v>0</v>
      </c>
      <c r="J279" s="35">
        <f t="shared" si="65"/>
        <v>0</v>
      </c>
      <c r="K279" s="35">
        <f>8820-662</f>
        <v>8158</v>
      </c>
      <c r="L279" s="35">
        <f>8820-662</f>
        <v>8158</v>
      </c>
      <c r="M279" s="35">
        <f t="shared" si="66"/>
        <v>0</v>
      </c>
      <c r="N279" s="35">
        <v>0</v>
      </c>
      <c r="O279" s="35">
        <v>0</v>
      </c>
      <c r="P279" s="35">
        <f t="shared" si="67"/>
        <v>0</v>
      </c>
      <c r="Q279" s="35">
        <v>0</v>
      </c>
      <c r="R279" s="35">
        <v>0</v>
      </c>
      <c r="S279" s="35">
        <f t="shared" si="68"/>
        <v>0</v>
      </c>
      <c r="T279" s="35">
        <v>0</v>
      </c>
      <c r="U279" s="35">
        <v>0</v>
      </c>
      <c r="V279" s="35">
        <f t="shared" si="69"/>
        <v>0</v>
      </c>
      <c r="W279" s="35">
        <f>30030+662</f>
        <v>30692</v>
      </c>
      <c r="X279" s="35">
        <f>30030+662</f>
        <v>30692</v>
      </c>
      <c r="Y279" s="35">
        <f t="shared" si="70"/>
        <v>0</v>
      </c>
      <c r="Z279" s="35">
        <f>33180-33180</f>
        <v>0</v>
      </c>
      <c r="AA279" s="35">
        <f>33180-33180</f>
        <v>0</v>
      </c>
      <c r="AB279" s="35">
        <f t="shared" si="71"/>
        <v>0</v>
      </c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21"/>
      <c r="GE279" s="21"/>
      <c r="GF279" s="21"/>
      <c r="GG279" s="21"/>
      <c r="GH279" s="21"/>
      <c r="GI279" s="21"/>
      <c r="GJ279" s="21"/>
      <c r="GK279" s="21"/>
      <c r="GL279" s="21"/>
      <c r="GM279" s="21"/>
      <c r="GN279" s="21"/>
      <c r="GO279" s="21"/>
      <c r="GP279" s="21"/>
      <c r="GQ279" s="21"/>
      <c r="GR279" s="21"/>
      <c r="GS279" s="21"/>
      <c r="GT279" s="21"/>
      <c r="GU279" s="21"/>
      <c r="GV279" s="21"/>
      <c r="GW279" s="21"/>
      <c r="GX279" s="21"/>
      <c r="GY279" s="21"/>
      <c r="GZ279" s="21"/>
      <c r="HA279" s="21"/>
      <c r="HB279" s="21"/>
      <c r="HC279" s="21"/>
      <c r="HD279" s="21"/>
      <c r="HE279" s="21"/>
      <c r="HF279" s="21"/>
      <c r="HG279" s="21"/>
      <c r="HH279" s="21"/>
      <c r="HI279" s="21"/>
      <c r="HJ279" s="21"/>
      <c r="HK279" s="21"/>
      <c r="HL279" s="21"/>
      <c r="HM279" s="21"/>
      <c r="HN279" s="21"/>
      <c r="HO279" s="21"/>
      <c r="HP279" s="21"/>
      <c r="HQ279" s="21"/>
      <c r="HR279" s="21"/>
      <c r="HS279" s="21"/>
      <c r="HT279" s="21"/>
      <c r="HU279" s="21"/>
      <c r="HV279" s="21"/>
      <c r="HW279" s="21"/>
      <c r="HX279" s="21"/>
      <c r="HY279" s="21"/>
      <c r="HZ279" s="21"/>
      <c r="IA279" s="21"/>
      <c r="IB279" s="21"/>
      <c r="IC279" s="21"/>
      <c r="ID279" s="21"/>
      <c r="IE279" s="21"/>
      <c r="IF279" s="21"/>
      <c r="IG279" s="21"/>
      <c r="IH279" s="21"/>
      <c r="II279" s="21"/>
      <c r="IJ279" s="21"/>
      <c r="IK279" s="21"/>
      <c r="IL279" s="21"/>
      <c r="IM279" s="21"/>
      <c r="IN279" s="21"/>
      <c r="IO279" s="21"/>
      <c r="IP279" s="21"/>
      <c r="IQ279" s="21"/>
      <c r="IR279" s="21"/>
    </row>
    <row r="280" spans="1:252" x14ac:dyDescent="0.25">
      <c r="A280" s="22" t="s">
        <v>134</v>
      </c>
      <c r="B280" s="23">
        <f t="shared" si="63"/>
        <v>44243</v>
      </c>
      <c r="C280" s="23">
        <f t="shared" si="63"/>
        <v>43929</v>
      </c>
      <c r="D280" s="23">
        <f t="shared" si="63"/>
        <v>-314</v>
      </c>
      <c r="E280" s="23">
        <f>SUM(E281:E285)</f>
        <v>0</v>
      </c>
      <c r="F280" s="23">
        <f>SUM(F281:F285)</f>
        <v>0</v>
      </c>
      <c r="G280" s="23">
        <f t="shared" si="64"/>
        <v>0</v>
      </c>
      <c r="H280" s="23">
        <f>SUM(H281:H285)</f>
        <v>0</v>
      </c>
      <c r="I280" s="23">
        <f>SUM(I281:I285)</f>
        <v>0</v>
      </c>
      <c r="J280" s="23">
        <f t="shared" si="65"/>
        <v>0</v>
      </c>
      <c r="K280" s="23">
        <f>SUM(K281:K285)</f>
        <v>0</v>
      </c>
      <c r="L280" s="23">
        <f>SUM(L281:L285)</f>
        <v>0</v>
      </c>
      <c r="M280" s="23">
        <f t="shared" si="66"/>
        <v>0</v>
      </c>
      <c r="N280" s="23">
        <f>SUM(N281:N285)</f>
        <v>3564</v>
      </c>
      <c r="O280" s="23">
        <f>SUM(O281:O285)</f>
        <v>3564</v>
      </c>
      <c r="P280" s="23">
        <f t="shared" si="67"/>
        <v>0</v>
      </c>
      <c r="Q280" s="23">
        <f>SUM(Q281:Q285)</f>
        <v>40679</v>
      </c>
      <c r="R280" s="23">
        <f>SUM(R281:R285)</f>
        <v>40365</v>
      </c>
      <c r="S280" s="23">
        <f t="shared" si="68"/>
        <v>-314</v>
      </c>
      <c r="T280" s="23">
        <f>SUM(T281:T285)</f>
        <v>0</v>
      </c>
      <c r="U280" s="23">
        <f>SUM(U281:U285)</f>
        <v>0</v>
      </c>
      <c r="V280" s="23">
        <f t="shared" si="69"/>
        <v>0</v>
      </c>
      <c r="W280" s="23">
        <f>SUM(W281:W285)</f>
        <v>0</v>
      </c>
      <c r="X280" s="23">
        <f>SUM(X281:X285)</f>
        <v>0</v>
      </c>
      <c r="Y280" s="23">
        <f t="shared" si="70"/>
        <v>0</v>
      </c>
      <c r="Z280" s="23">
        <f>SUM(Z281:Z285)</f>
        <v>0</v>
      </c>
      <c r="AA280" s="23">
        <f>SUM(AA281:AA285)</f>
        <v>0</v>
      </c>
      <c r="AB280" s="23">
        <f t="shared" si="71"/>
        <v>0</v>
      </c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</row>
    <row r="281" spans="1:252" ht="47.25" x14ac:dyDescent="0.25">
      <c r="A281" s="32" t="s">
        <v>263</v>
      </c>
      <c r="B281" s="26">
        <f t="shared" si="63"/>
        <v>19988</v>
      </c>
      <c r="C281" s="26">
        <f t="shared" si="63"/>
        <v>19680</v>
      </c>
      <c r="D281" s="26">
        <f t="shared" si="63"/>
        <v>-308</v>
      </c>
      <c r="E281" s="26">
        <v>0</v>
      </c>
      <c r="F281" s="26">
        <v>0</v>
      </c>
      <c r="G281" s="26">
        <f t="shared" si="64"/>
        <v>0</v>
      </c>
      <c r="H281" s="26">
        <v>0</v>
      </c>
      <c r="I281" s="26">
        <v>0</v>
      </c>
      <c r="J281" s="26">
        <f t="shared" si="65"/>
        <v>0</v>
      </c>
      <c r="K281" s="26"/>
      <c r="L281" s="26"/>
      <c r="M281" s="26">
        <f t="shared" si="66"/>
        <v>0</v>
      </c>
      <c r="N281" s="26">
        <v>0</v>
      </c>
      <c r="O281" s="26">
        <v>0</v>
      </c>
      <c r="P281" s="26">
        <f t="shared" si="67"/>
        <v>0</v>
      </c>
      <c r="Q281" s="26">
        <v>19988</v>
      </c>
      <c r="R281" s="26">
        <v>19680</v>
      </c>
      <c r="S281" s="26">
        <f t="shared" si="68"/>
        <v>-308</v>
      </c>
      <c r="T281" s="26">
        <v>0</v>
      </c>
      <c r="U281" s="26">
        <v>0</v>
      </c>
      <c r="V281" s="26">
        <f t="shared" si="69"/>
        <v>0</v>
      </c>
      <c r="W281" s="26">
        <v>0</v>
      </c>
      <c r="X281" s="26">
        <v>0</v>
      </c>
      <c r="Y281" s="26">
        <f t="shared" si="70"/>
        <v>0</v>
      </c>
      <c r="Z281" s="26">
        <v>0</v>
      </c>
      <c r="AA281" s="26">
        <v>0</v>
      </c>
      <c r="AB281" s="26">
        <f t="shared" si="71"/>
        <v>0</v>
      </c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</row>
    <row r="282" spans="1:252" ht="57" customHeight="1" x14ac:dyDescent="0.25">
      <c r="A282" s="32" t="s">
        <v>264</v>
      </c>
      <c r="B282" s="26">
        <f t="shared" si="63"/>
        <v>7456</v>
      </c>
      <c r="C282" s="26">
        <f t="shared" si="63"/>
        <v>7450</v>
      </c>
      <c r="D282" s="26">
        <f t="shared" si="63"/>
        <v>-6</v>
      </c>
      <c r="E282" s="26">
        <v>0</v>
      </c>
      <c r="F282" s="26">
        <v>0</v>
      </c>
      <c r="G282" s="26">
        <f t="shared" si="64"/>
        <v>0</v>
      </c>
      <c r="H282" s="26">
        <v>0</v>
      </c>
      <c r="I282" s="26">
        <v>0</v>
      </c>
      <c r="J282" s="26">
        <f t="shared" si="65"/>
        <v>0</v>
      </c>
      <c r="K282" s="26"/>
      <c r="L282" s="26"/>
      <c r="M282" s="26">
        <f t="shared" si="66"/>
        <v>0</v>
      </c>
      <c r="N282" s="26">
        <v>0</v>
      </c>
      <c r="O282" s="26">
        <v>0</v>
      </c>
      <c r="P282" s="26">
        <f t="shared" si="67"/>
        <v>0</v>
      </c>
      <c r="Q282" s="26">
        <v>7456</v>
      </c>
      <c r="R282" s="26">
        <v>7450</v>
      </c>
      <c r="S282" s="26">
        <f t="shared" si="68"/>
        <v>-6</v>
      </c>
      <c r="T282" s="26">
        <v>0</v>
      </c>
      <c r="U282" s="26">
        <v>0</v>
      </c>
      <c r="V282" s="26">
        <f t="shared" si="69"/>
        <v>0</v>
      </c>
      <c r="W282" s="26">
        <v>0</v>
      </c>
      <c r="X282" s="26">
        <v>0</v>
      </c>
      <c r="Y282" s="26">
        <f t="shared" si="70"/>
        <v>0</v>
      </c>
      <c r="Z282" s="26">
        <v>0</v>
      </c>
      <c r="AA282" s="26">
        <v>0</v>
      </c>
      <c r="AB282" s="26">
        <f t="shared" si="71"/>
        <v>0</v>
      </c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</row>
    <row r="283" spans="1:252" ht="94.5" x14ac:dyDescent="0.25">
      <c r="A283" s="32" t="s">
        <v>265</v>
      </c>
      <c r="B283" s="26">
        <f t="shared" si="63"/>
        <v>3564</v>
      </c>
      <c r="C283" s="26">
        <f t="shared" si="63"/>
        <v>3564</v>
      </c>
      <c r="D283" s="26">
        <f t="shared" si="63"/>
        <v>0</v>
      </c>
      <c r="E283" s="26">
        <v>0</v>
      </c>
      <c r="F283" s="26">
        <v>0</v>
      </c>
      <c r="G283" s="26">
        <f t="shared" si="64"/>
        <v>0</v>
      </c>
      <c r="H283" s="26">
        <v>0</v>
      </c>
      <c r="I283" s="26">
        <v>0</v>
      </c>
      <c r="J283" s="26">
        <f t="shared" si="65"/>
        <v>0</v>
      </c>
      <c r="K283" s="26">
        <v>0</v>
      </c>
      <c r="L283" s="26">
        <v>0</v>
      </c>
      <c r="M283" s="26">
        <f t="shared" si="66"/>
        <v>0</v>
      </c>
      <c r="N283" s="26">
        <v>3564</v>
      </c>
      <c r="O283" s="26">
        <v>3564</v>
      </c>
      <c r="P283" s="26">
        <f t="shared" si="67"/>
        <v>0</v>
      </c>
      <c r="Q283" s="26">
        <v>0</v>
      </c>
      <c r="R283" s="26">
        <v>0</v>
      </c>
      <c r="S283" s="26">
        <f t="shared" si="68"/>
        <v>0</v>
      </c>
      <c r="T283" s="26">
        <v>0</v>
      </c>
      <c r="U283" s="26">
        <v>0</v>
      </c>
      <c r="V283" s="26">
        <f t="shared" si="69"/>
        <v>0</v>
      </c>
      <c r="W283" s="26">
        <v>0</v>
      </c>
      <c r="X283" s="26">
        <v>0</v>
      </c>
      <c r="Y283" s="26">
        <f t="shared" si="70"/>
        <v>0</v>
      </c>
      <c r="Z283" s="26">
        <v>0</v>
      </c>
      <c r="AA283" s="26">
        <v>0</v>
      </c>
      <c r="AB283" s="26">
        <f t="shared" si="71"/>
        <v>0</v>
      </c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</row>
    <row r="284" spans="1:252" ht="63" x14ac:dyDescent="0.25">
      <c r="A284" s="28" t="s">
        <v>266</v>
      </c>
      <c r="B284" s="29">
        <f t="shared" si="63"/>
        <v>3353</v>
      </c>
      <c r="C284" s="29">
        <f t="shared" si="63"/>
        <v>3353</v>
      </c>
      <c r="D284" s="29">
        <f t="shared" si="63"/>
        <v>0</v>
      </c>
      <c r="E284" s="29">
        <v>0</v>
      </c>
      <c r="F284" s="29">
        <v>0</v>
      </c>
      <c r="G284" s="29">
        <f t="shared" si="64"/>
        <v>0</v>
      </c>
      <c r="H284" s="29">
        <v>0</v>
      </c>
      <c r="I284" s="29">
        <v>0</v>
      </c>
      <c r="J284" s="29">
        <f t="shared" si="65"/>
        <v>0</v>
      </c>
      <c r="K284" s="29">
        <v>0</v>
      </c>
      <c r="L284" s="29">
        <v>0</v>
      </c>
      <c r="M284" s="29">
        <f t="shared" si="66"/>
        <v>0</v>
      </c>
      <c r="N284" s="29">
        <v>0</v>
      </c>
      <c r="O284" s="29">
        <v>0</v>
      </c>
      <c r="P284" s="29">
        <f t="shared" si="67"/>
        <v>0</v>
      </c>
      <c r="Q284" s="29">
        <v>3353</v>
      </c>
      <c r="R284" s="29">
        <v>3353</v>
      </c>
      <c r="S284" s="29">
        <f t="shared" si="68"/>
        <v>0</v>
      </c>
      <c r="T284" s="29">
        <v>0</v>
      </c>
      <c r="U284" s="29">
        <v>0</v>
      </c>
      <c r="V284" s="29">
        <f t="shared" si="69"/>
        <v>0</v>
      </c>
      <c r="W284" s="29">
        <v>0</v>
      </c>
      <c r="X284" s="29">
        <v>0</v>
      </c>
      <c r="Y284" s="29">
        <f t="shared" si="70"/>
        <v>0</v>
      </c>
      <c r="Z284" s="29">
        <v>0</v>
      </c>
      <c r="AA284" s="29">
        <v>0</v>
      </c>
      <c r="AB284" s="29">
        <f t="shared" si="71"/>
        <v>0</v>
      </c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</row>
    <row r="285" spans="1:252" ht="78.75" x14ac:dyDescent="0.25">
      <c r="A285" s="28" t="s">
        <v>267</v>
      </c>
      <c r="B285" s="29">
        <f t="shared" si="63"/>
        <v>9882</v>
      </c>
      <c r="C285" s="29">
        <f t="shared" si="63"/>
        <v>9882</v>
      </c>
      <c r="D285" s="29">
        <f t="shared" si="63"/>
        <v>0</v>
      </c>
      <c r="E285" s="29">
        <v>0</v>
      </c>
      <c r="F285" s="29">
        <v>0</v>
      </c>
      <c r="G285" s="29">
        <f t="shared" si="64"/>
        <v>0</v>
      </c>
      <c r="H285" s="29">
        <v>0</v>
      </c>
      <c r="I285" s="29">
        <v>0</v>
      </c>
      <c r="J285" s="29">
        <f t="shared" si="65"/>
        <v>0</v>
      </c>
      <c r="K285" s="29">
        <v>0</v>
      </c>
      <c r="L285" s="29">
        <v>0</v>
      </c>
      <c r="M285" s="29">
        <f t="shared" si="66"/>
        <v>0</v>
      </c>
      <c r="N285" s="29">
        <v>0</v>
      </c>
      <c r="O285" s="29">
        <v>0</v>
      </c>
      <c r="P285" s="29">
        <f t="shared" si="67"/>
        <v>0</v>
      </c>
      <c r="Q285" s="29">
        <f>9676+206</f>
        <v>9882</v>
      </c>
      <c r="R285" s="29">
        <f>9676+206</f>
        <v>9882</v>
      </c>
      <c r="S285" s="29">
        <f t="shared" si="68"/>
        <v>0</v>
      </c>
      <c r="T285" s="29">
        <v>0</v>
      </c>
      <c r="U285" s="29">
        <v>0</v>
      </c>
      <c r="V285" s="29">
        <f t="shared" si="69"/>
        <v>0</v>
      </c>
      <c r="W285" s="29">
        <v>0</v>
      </c>
      <c r="X285" s="29">
        <v>0</v>
      </c>
      <c r="Y285" s="29">
        <f t="shared" si="70"/>
        <v>0</v>
      </c>
      <c r="Z285" s="29">
        <v>0</v>
      </c>
      <c r="AA285" s="29">
        <v>0</v>
      </c>
      <c r="AB285" s="29">
        <f t="shared" si="71"/>
        <v>0</v>
      </c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</row>
    <row r="286" spans="1:252" x14ac:dyDescent="0.25">
      <c r="A286" s="22" t="s">
        <v>222</v>
      </c>
      <c r="B286" s="23">
        <f t="shared" si="63"/>
        <v>3096</v>
      </c>
      <c r="C286" s="23">
        <f t="shared" si="63"/>
        <v>3096</v>
      </c>
      <c r="D286" s="23">
        <f t="shared" si="63"/>
        <v>0</v>
      </c>
      <c r="E286" s="23">
        <f>SUM(E287)</f>
        <v>0</v>
      </c>
      <c r="F286" s="23">
        <f>SUM(F287)</f>
        <v>0</v>
      </c>
      <c r="G286" s="23">
        <f t="shared" si="64"/>
        <v>0</v>
      </c>
      <c r="H286" s="23">
        <f>SUM(H287)</f>
        <v>0</v>
      </c>
      <c r="I286" s="23">
        <f>SUM(I287)</f>
        <v>0</v>
      </c>
      <c r="J286" s="23">
        <f t="shared" si="65"/>
        <v>0</v>
      </c>
      <c r="K286" s="23">
        <f>SUM(K287)</f>
        <v>0</v>
      </c>
      <c r="L286" s="23">
        <f>SUM(L287)</f>
        <v>0</v>
      </c>
      <c r="M286" s="23">
        <f t="shared" si="66"/>
        <v>0</v>
      </c>
      <c r="N286" s="23">
        <f>SUM(N287)</f>
        <v>3096</v>
      </c>
      <c r="O286" s="23">
        <f>SUM(O287)</f>
        <v>3096</v>
      </c>
      <c r="P286" s="23">
        <f t="shared" si="67"/>
        <v>0</v>
      </c>
      <c r="Q286" s="23">
        <f>SUM(Q287)</f>
        <v>0</v>
      </c>
      <c r="R286" s="23">
        <f>SUM(R287)</f>
        <v>0</v>
      </c>
      <c r="S286" s="23">
        <f t="shared" si="68"/>
        <v>0</v>
      </c>
      <c r="T286" s="23">
        <f>SUM(T287)</f>
        <v>0</v>
      </c>
      <c r="U286" s="23">
        <f>SUM(U287)</f>
        <v>0</v>
      </c>
      <c r="V286" s="23">
        <f t="shared" si="69"/>
        <v>0</v>
      </c>
      <c r="W286" s="23">
        <f>SUM(W287)</f>
        <v>0</v>
      </c>
      <c r="X286" s="23">
        <f>SUM(X287)</f>
        <v>0</v>
      </c>
      <c r="Y286" s="23">
        <f t="shared" si="70"/>
        <v>0</v>
      </c>
      <c r="Z286" s="23">
        <f>SUM(Z287)</f>
        <v>0</v>
      </c>
      <c r="AA286" s="23">
        <f>SUM(AA287)</f>
        <v>0</v>
      </c>
      <c r="AB286" s="23">
        <f t="shared" si="71"/>
        <v>0</v>
      </c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</row>
    <row r="287" spans="1:252" ht="94.5" x14ac:dyDescent="0.25">
      <c r="A287" s="32" t="s">
        <v>268</v>
      </c>
      <c r="B287" s="26">
        <f>E287+H287+K287+N287+Q287+T287+W287+Z287</f>
        <v>3096</v>
      </c>
      <c r="C287" s="26">
        <f>F287+I287+L287+O287+R287+U287+X287+AA287</f>
        <v>3096</v>
      </c>
      <c r="D287" s="26">
        <f>G287+J287+M287+P287+S287+V287+Y287+AB287</f>
        <v>0</v>
      </c>
      <c r="E287" s="26">
        <v>0</v>
      </c>
      <c r="F287" s="26">
        <v>0</v>
      </c>
      <c r="G287" s="26">
        <f>F287-E287</f>
        <v>0</v>
      </c>
      <c r="H287" s="26">
        <v>0</v>
      </c>
      <c r="I287" s="26">
        <v>0</v>
      </c>
      <c r="J287" s="26">
        <f>I287-H287</f>
        <v>0</v>
      </c>
      <c r="K287" s="26"/>
      <c r="L287" s="26"/>
      <c r="M287" s="26">
        <f>L287-K287</f>
        <v>0</v>
      </c>
      <c r="N287" s="26">
        <v>3096</v>
      </c>
      <c r="O287" s="26">
        <v>3096</v>
      </c>
      <c r="P287" s="26">
        <f>O287-N287</f>
        <v>0</v>
      </c>
      <c r="Q287" s="26"/>
      <c r="R287" s="26"/>
      <c r="S287" s="26">
        <f>R287-Q287</f>
        <v>0</v>
      </c>
      <c r="T287" s="26">
        <v>0</v>
      </c>
      <c r="U287" s="26">
        <v>0</v>
      </c>
      <c r="V287" s="26">
        <f>U287-T287</f>
        <v>0</v>
      </c>
      <c r="W287" s="26">
        <v>0</v>
      </c>
      <c r="X287" s="26">
        <v>0</v>
      </c>
      <c r="Y287" s="26">
        <f>X287-W287</f>
        <v>0</v>
      </c>
      <c r="Z287" s="26"/>
      <c r="AA287" s="26"/>
      <c r="AB287" s="26">
        <f>AA287-Z287</f>
        <v>0</v>
      </c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</row>
    <row r="288" spans="1:252" ht="31.5" x14ac:dyDescent="0.25">
      <c r="A288" s="22" t="s">
        <v>83</v>
      </c>
      <c r="B288" s="23">
        <f t="shared" si="63"/>
        <v>22682048</v>
      </c>
      <c r="C288" s="23">
        <f t="shared" si="63"/>
        <v>12888203</v>
      </c>
      <c r="D288" s="23">
        <f t="shared" si="63"/>
        <v>-9793845</v>
      </c>
      <c r="E288" s="23">
        <f>SUM(E293,E297,E309,E301,E289)</f>
        <v>926261</v>
      </c>
      <c r="F288" s="23">
        <f>SUM(F293,F297,F309,F301,F289)</f>
        <v>926261</v>
      </c>
      <c r="G288" s="23">
        <f t="shared" si="64"/>
        <v>0</v>
      </c>
      <c r="H288" s="23">
        <f t="shared" ref="H288:I288" si="72">SUM(H293,H297,H309,H301,H289)</f>
        <v>392281</v>
      </c>
      <c r="I288" s="23">
        <f t="shared" si="72"/>
        <v>70281</v>
      </c>
      <c r="J288" s="23">
        <f t="shared" ref="J288" si="73">I288-H288</f>
        <v>-322000</v>
      </c>
      <c r="K288" s="23">
        <f t="shared" ref="K288:L288" si="74">SUM(K293,K297,K309,K301,K289)</f>
        <v>1477450</v>
      </c>
      <c r="L288" s="23">
        <f t="shared" si="74"/>
        <v>998634</v>
      </c>
      <c r="M288" s="23">
        <f t="shared" ref="M288" si="75">L288-K288</f>
        <v>-478816</v>
      </c>
      <c r="N288" s="23">
        <f t="shared" ref="N288:O288" si="76">SUM(N293,N297,N309,N301,N289)</f>
        <v>7651891</v>
      </c>
      <c r="O288" s="23">
        <f t="shared" si="76"/>
        <v>5369887</v>
      </c>
      <c r="P288" s="23">
        <f t="shared" ref="P288" si="77">O288-N288</f>
        <v>-2282004</v>
      </c>
      <c r="Q288" s="23">
        <f t="shared" ref="Q288:R288" si="78">SUM(Q293,Q297,Q309,Q301,Q289)</f>
        <v>0</v>
      </c>
      <c r="R288" s="23">
        <f t="shared" si="78"/>
        <v>0</v>
      </c>
      <c r="S288" s="23">
        <f t="shared" ref="S288" si="79">R288-Q288</f>
        <v>0</v>
      </c>
      <c r="T288" s="23">
        <f t="shared" ref="T288:U288" si="80">SUM(T293,T297,T309,T301,T289)</f>
        <v>3514884</v>
      </c>
      <c r="U288" s="23">
        <f t="shared" si="80"/>
        <v>3493720</v>
      </c>
      <c r="V288" s="23">
        <f t="shared" ref="V288" si="81">U288-T288</f>
        <v>-21164</v>
      </c>
      <c r="W288" s="23">
        <f t="shared" ref="W288:X288" si="82">SUM(W293,W297,W309,W301,W289)</f>
        <v>991084</v>
      </c>
      <c r="X288" s="23">
        <f t="shared" si="82"/>
        <v>2029420</v>
      </c>
      <c r="Y288" s="23">
        <f t="shared" ref="Y288" si="83">X288-W288</f>
        <v>1038336</v>
      </c>
      <c r="Z288" s="23">
        <f t="shared" ref="Z288:AA288" si="84">SUM(Z293,Z297,Z309,Z301,Z289)</f>
        <v>7728197</v>
      </c>
      <c r="AA288" s="23">
        <f t="shared" si="84"/>
        <v>0</v>
      </c>
      <c r="AB288" s="23">
        <f t="shared" ref="AB288" si="85">AA288-Z288</f>
        <v>-7728197</v>
      </c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</row>
    <row r="289" spans="1:252" x14ac:dyDescent="0.25">
      <c r="A289" s="22" t="s">
        <v>115</v>
      </c>
      <c r="B289" s="23">
        <f t="shared" si="63"/>
        <v>4998</v>
      </c>
      <c r="C289" s="23">
        <f t="shared" si="63"/>
        <v>2398</v>
      </c>
      <c r="D289" s="23">
        <f t="shared" si="63"/>
        <v>-2600</v>
      </c>
      <c r="E289" s="23">
        <f>SUM(E290:E292)</f>
        <v>0</v>
      </c>
      <c r="F289" s="23">
        <f>SUM(F290:F292)</f>
        <v>0</v>
      </c>
      <c r="G289" s="23">
        <f t="shared" si="64"/>
        <v>0</v>
      </c>
      <c r="H289" s="23">
        <f>SUM(H290:H292)</f>
        <v>0</v>
      </c>
      <c r="I289" s="23">
        <f>SUM(I290:I292)</f>
        <v>0</v>
      </c>
      <c r="J289" s="23">
        <f t="shared" si="65"/>
        <v>0</v>
      </c>
      <c r="K289" s="23">
        <f>SUM(K290:K292)</f>
        <v>4998</v>
      </c>
      <c r="L289" s="23">
        <f>SUM(L290:L292)</f>
        <v>2398</v>
      </c>
      <c r="M289" s="23">
        <f t="shared" si="66"/>
        <v>-2600</v>
      </c>
      <c r="N289" s="23">
        <f>SUM(N290:N292)</f>
        <v>0</v>
      </c>
      <c r="O289" s="23">
        <f>SUM(O290:O292)</f>
        <v>0</v>
      </c>
      <c r="P289" s="23">
        <f t="shared" si="67"/>
        <v>0</v>
      </c>
      <c r="Q289" s="23">
        <f>SUM(Q290:Q292)</f>
        <v>0</v>
      </c>
      <c r="R289" s="23">
        <f>SUM(R290:R292)</f>
        <v>0</v>
      </c>
      <c r="S289" s="23">
        <f t="shared" si="68"/>
        <v>0</v>
      </c>
      <c r="T289" s="23">
        <f>SUM(T290:T292)</f>
        <v>0</v>
      </c>
      <c r="U289" s="23">
        <f>SUM(U290:U292)</f>
        <v>0</v>
      </c>
      <c r="V289" s="23">
        <f t="shared" si="69"/>
        <v>0</v>
      </c>
      <c r="W289" s="23">
        <f>SUM(W290:W292)</f>
        <v>0</v>
      </c>
      <c r="X289" s="23">
        <f>SUM(X290:X292)</f>
        <v>0</v>
      </c>
      <c r="Y289" s="23">
        <f t="shared" si="70"/>
        <v>0</v>
      </c>
      <c r="Z289" s="23">
        <f>SUM(Z290:Z292)</f>
        <v>0</v>
      </c>
      <c r="AA289" s="23">
        <f>SUM(AA290:AA292)</f>
        <v>0</v>
      </c>
      <c r="AB289" s="23">
        <f t="shared" si="71"/>
        <v>0</v>
      </c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</row>
    <row r="290" spans="1:252" ht="33" customHeight="1" x14ac:dyDescent="0.25">
      <c r="A290" s="28" t="s">
        <v>269</v>
      </c>
      <c r="B290" s="29">
        <f t="shared" si="63"/>
        <v>1367</v>
      </c>
      <c r="C290" s="29">
        <f t="shared" si="63"/>
        <v>1367</v>
      </c>
      <c r="D290" s="29">
        <f t="shared" si="63"/>
        <v>0</v>
      </c>
      <c r="E290" s="29">
        <v>0</v>
      </c>
      <c r="F290" s="29">
        <v>0</v>
      </c>
      <c r="G290" s="29">
        <f t="shared" si="64"/>
        <v>0</v>
      </c>
      <c r="H290" s="29">
        <v>0</v>
      </c>
      <c r="I290" s="29">
        <v>0</v>
      </c>
      <c r="J290" s="29">
        <f t="shared" si="65"/>
        <v>0</v>
      </c>
      <c r="K290" s="29">
        <v>1367</v>
      </c>
      <c r="L290" s="29">
        <v>1367</v>
      </c>
      <c r="M290" s="29">
        <f t="shared" si="66"/>
        <v>0</v>
      </c>
      <c r="N290" s="29">
        <v>0</v>
      </c>
      <c r="O290" s="29">
        <v>0</v>
      </c>
      <c r="P290" s="29">
        <f t="shared" si="67"/>
        <v>0</v>
      </c>
      <c r="Q290" s="29">
        <v>0</v>
      </c>
      <c r="R290" s="29">
        <v>0</v>
      </c>
      <c r="S290" s="29">
        <f t="shared" si="68"/>
        <v>0</v>
      </c>
      <c r="T290" s="29">
        <v>0</v>
      </c>
      <c r="U290" s="29">
        <v>0</v>
      </c>
      <c r="V290" s="29">
        <f t="shared" si="69"/>
        <v>0</v>
      </c>
      <c r="W290" s="29">
        <v>0</v>
      </c>
      <c r="X290" s="29">
        <v>0</v>
      </c>
      <c r="Y290" s="29">
        <f t="shared" si="70"/>
        <v>0</v>
      </c>
      <c r="Z290" s="29">
        <v>0</v>
      </c>
      <c r="AA290" s="29">
        <v>0</v>
      </c>
      <c r="AB290" s="29">
        <f t="shared" si="71"/>
        <v>0</v>
      </c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</row>
    <row r="291" spans="1:252" ht="31.5" x14ac:dyDescent="0.25">
      <c r="A291" s="28" t="s">
        <v>118</v>
      </c>
      <c r="B291" s="29">
        <f t="shared" si="63"/>
        <v>1031</v>
      </c>
      <c r="C291" s="29">
        <f t="shared" si="63"/>
        <v>1031</v>
      </c>
      <c r="D291" s="29">
        <f t="shared" si="63"/>
        <v>0</v>
      </c>
      <c r="E291" s="29">
        <v>0</v>
      </c>
      <c r="F291" s="29">
        <v>0</v>
      </c>
      <c r="G291" s="29">
        <f t="shared" si="64"/>
        <v>0</v>
      </c>
      <c r="H291" s="29">
        <v>0</v>
      </c>
      <c r="I291" s="29">
        <v>0</v>
      </c>
      <c r="J291" s="29">
        <f t="shared" si="65"/>
        <v>0</v>
      </c>
      <c r="K291" s="29">
        <v>1031</v>
      </c>
      <c r="L291" s="29">
        <v>1031</v>
      </c>
      <c r="M291" s="29">
        <f t="shared" si="66"/>
        <v>0</v>
      </c>
      <c r="N291" s="29">
        <v>0</v>
      </c>
      <c r="O291" s="29">
        <v>0</v>
      </c>
      <c r="P291" s="29">
        <f t="shared" si="67"/>
        <v>0</v>
      </c>
      <c r="Q291" s="29">
        <v>0</v>
      </c>
      <c r="R291" s="29">
        <v>0</v>
      </c>
      <c r="S291" s="29">
        <f t="shared" si="68"/>
        <v>0</v>
      </c>
      <c r="T291" s="29">
        <v>0</v>
      </c>
      <c r="U291" s="29">
        <v>0</v>
      </c>
      <c r="V291" s="29">
        <f t="shared" si="69"/>
        <v>0</v>
      </c>
      <c r="W291" s="29">
        <v>0</v>
      </c>
      <c r="X291" s="29">
        <v>0</v>
      </c>
      <c r="Y291" s="29">
        <f t="shared" si="70"/>
        <v>0</v>
      </c>
      <c r="Z291" s="29">
        <v>0</v>
      </c>
      <c r="AA291" s="29">
        <v>0</v>
      </c>
      <c r="AB291" s="29">
        <f t="shared" si="71"/>
        <v>0</v>
      </c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</row>
    <row r="292" spans="1:252" ht="30" customHeight="1" x14ac:dyDescent="0.25">
      <c r="A292" s="28" t="s">
        <v>270</v>
      </c>
      <c r="B292" s="29">
        <f t="shared" si="63"/>
        <v>2600</v>
      </c>
      <c r="C292" s="29">
        <f t="shared" si="63"/>
        <v>0</v>
      </c>
      <c r="D292" s="29">
        <f t="shared" si="63"/>
        <v>-2600</v>
      </c>
      <c r="E292" s="29">
        <v>0</v>
      </c>
      <c r="F292" s="29">
        <v>0</v>
      </c>
      <c r="G292" s="29">
        <f t="shared" si="64"/>
        <v>0</v>
      </c>
      <c r="H292" s="29">
        <v>0</v>
      </c>
      <c r="I292" s="29">
        <v>0</v>
      </c>
      <c r="J292" s="29">
        <f t="shared" si="65"/>
        <v>0</v>
      </c>
      <c r="K292" s="29">
        <v>2600</v>
      </c>
      <c r="L292" s="29">
        <v>0</v>
      </c>
      <c r="M292" s="29">
        <f t="shared" si="66"/>
        <v>-2600</v>
      </c>
      <c r="N292" s="29">
        <v>0</v>
      </c>
      <c r="O292" s="29">
        <v>0</v>
      </c>
      <c r="P292" s="29">
        <f t="shared" si="67"/>
        <v>0</v>
      </c>
      <c r="Q292" s="29">
        <v>0</v>
      </c>
      <c r="R292" s="29">
        <v>0</v>
      </c>
      <c r="S292" s="29">
        <f t="shared" si="68"/>
        <v>0</v>
      </c>
      <c r="T292" s="29">
        <v>0</v>
      </c>
      <c r="U292" s="29">
        <v>0</v>
      </c>
      <c r="V292" s="29">
        <f t="shared" si="69"/>
        <v>0</v>
      </c>
      <c r="W292" s="29">
        <v>0</v>
      </c>
      <c r="X292" s="29">
        <v>0</v>
      </c>
      <c r="Y292" s="29">
        <f t="shared" si="70"/>
        <v>0</v>
      </c>
      <c r="Z292" s="29">
        <v>0</v>
      </c>
      <c r="AA292" s="29">
        <v>0</v>
      </c>
      <c r="AB292" s="29">
        <f t="shared" si="71"/>
        <v>0</v>
      </c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</row>
    <row r="293" spans="1:252" ht="31.5" x14ac:dyDescent="0.25">
      <c r="A293" s="22" t="s">
        <v>123</v>
      </c>
      <c r="B293" s="23">
        <f t="shared" si="63"/>
        <v>484810</v>
      </c>
      <c r="C293" s="23">
        <f t="shared" si="63"/>
        <v>198503</v>
      </c>
      <c r="D293" s="23">
        <f t="shared" si="63"/>
        <v>-286307</v>
      </c>
      <c r="E293" s="23">
        <f>SUM(E294:E296)</f>
        <v>0</v>
      </c>
      <c r="F293" s="23">
        <f>SUM(F294:F296)</f>
        <v>0</v>
      </c>
      <c r="G293" s="23">
        <f t="shared" si="64"/>
        <v>0</v>
      </c>
      <c r="H293" s="23">
        <f>SUM(H294:H296)</f>
        <v>0</v>
      </c>
      <c r="I293" s="23">
        <f>SUM(I294:I296)</f>
        <v>0</v>
      </c>
      <c r="J293" s="23">
        <f t="shared" si="65"/>
        <v>0</v>
      </c>
      <c r="K293" s="23">
        <f>SUM(K294:K296)</f>
        <v>3810</v>
      </c>
      <c r="L293" s="23">
        <f>SUM(L294:L296)</f>
        <v>3810</v>
      </c>
      <c r="M293" s="23">
        <f t="shared" si="66"/>
        <v>0</v>
      </c>
      <c r="N293" s="23">
        <f>SUM(N294:N296)</f>
        <v>481000</v>
      </c>
      <c r="O293" s="23">
        <f>SUM(O294:O296)</f>
        <v>194693</v>
      </c>
      <c r="P293" s="23">
        <f t="shared" si="67"/>
        <v>-286307</v>
      </c>
      <c r="Q293" s="23">
        <f>SUM(Q294:Q296)</f>
        <v>0</v>
      </c>
      <c r="R293" s="23">
        <f>SUM(R294:R296)</f>
        <v>0</v>
      </c>
      <c r="S293" s="23">
        <f t="shared" si="68"/>
        <v>0</v>
      </c>
      <c r="T293" s="23">
        <f>SUM(T294:T296)</f>
        <v>0</v>
      </c>
      <c r="U293" s="23">
        <f>SUM(U294:U296)</f>
        <v>0</v>
      </c>
      <c r="V293" s="23">
        <f t="shared" si="69"/>
        <v>0</v>
      </c>
      <c r="W293" s="23">
        <f>SUM(W294:W296)</f>
        <v>0</v>
      </c>
      <c r="X293" s="23">
        <f>SUM(X294:X296)</f>
        <v>0</v>
      </c>
      <c r="Y293" s="23">
        <f t="shared" si="70"/>
        <v>0</v>
      </c>
      <c r="Z293" s="23">
        <f>SUM(Z294:Z296)</f>
        <v>0</v>
      </c>
      <c r="AA293" s="23">
        <f>SUM(AA294:AA296)</f>
        <v>0</v>
      </c>
      <c r="AB293" s="23">
        <f t="shared" si="71"/>
        <v>0</v>
      </c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  <c r="IR293" s="21"/>
    </row>
    <row r="294" spans="1:252" ht="31.5" x14ac:dyDescent="0.25">
      <c r="A294" s="30" t="s">
        <v>271</v>
      </c>
      <c r="B294" s="29">
        <f t="shared" si="63"/>
        <v>1530</v>
      </c>
      <c r="C294" s="29">
        <f t="shared" si="63"/>
        <v>1530</v>
      </c>
      <c r="D294" s="29">
        <f t="shared" si="63"/>
        <v>0</v>
      </c>
      <c r="E294" s="29">
        <v>0</v>
      </c>
      <c r="F294" s="29">
        <v>0</v>
      </c>
      <c r="G294" s="29">
        <f t="shared" si="64"/>
        <v>0</v>
      </c>
      <c r="H294" s="29">
        <v>0</v>
      </c>
      <c r="I294" s="29">
        <v>0</v>
      </c>
      <c r="J294" s="29">
        <f t="shared" si="65"/>
        <v>0</v>
      </c>
      <c r="K294" s="29">
        <v>1530</v>
      </c>
      <c r="L294" s="29">
        <v>1530</v>
      </c>
      <c r="M294" s="29">
        <f t="shared" si="66"/>
        <v>0</v>
      </c>
      <c r="N294" s="29">
        <v>0</v>
      </c>
      <c r="O294" s="29">
        <v>0</v>
      </c>
      <c r="P294" s="29">
        <f t="shared" si="67"/>
        <v>0</v>
      </c>
      <c r="Q294" s="29">
        <v>0</v>
      </c>
      <c r="R294" s="29">
        <v>0</v>
      </c>
      <c r="S294" s="29">
        <f t="shared" si="68"/>
        <v>0</v>
      </c>
      <c r="T294" s="29">
        <v>0</v>
      </c>
      <c r="U294" s="29">
        <v>0</v>
      </c>
      <c r="V294" s="29">
        <f t="shared" si="69"/>
        <v>0</v>
      </c>
      <c r="W294" s="29">
        <v>0</v>
      </c>
      <c r="X294" s="29">
        <v>0</v>
      </c>
      <c r="Y294" s="29">
        <f t="shared" si="70"/>
        <v>0</v>
      </c>
      <c r="Z294" s="29">
        <v>0</v>
      </c>
      <c r="AA294" s="29">
        <v>0</v>
      </c>
      <c r="AB294" s="29">
        <f t="shared" si="71"/>
        <v>0</v>
      </c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</row>
    <row r="295" spans="1:252" ht="31.5" x14ac:dyDescent="0.25">
      <c r="A295" s="30" t="s">
        <v>272</v>
      </c>
      <c r="B295" s="29">
        <f t="shared" si="63"/>
        <v>2280</v>
      </c>
      <c r="C295" s="29">
        <f t="shared" si="63"/>
        <v>2280</v>
      </c>
      <c r="D295" s="29">
        <f t="shared" si="63"/>
        <v>0</v>
      </c>
      <c r="E295" s="29">
        <v>0</v>
      </c>
      <c r="F295" s="29">
        <v>0</v>
      </c>
      <c r="G295" s="29">
        <f t="shared" si="64"/>
        <v>0</v>
      </c>
      <c r="H295" s="29">
        <v>0</v>
      </c>
      <c r="I295" s="29">
        <v>0</v>
      </c>
      <c r="J295" s="29">
        <f t="shared" si="65"/>
        <v>0</v>
      </c>
      <c r="K295" s="29">
        <v>2280</v>
      </c>
      <c r="L295" s="29">
        <v>2280</v>
      </c>
      <c r="M295" s="29">
        <f t="shared" si="66"/>
        <v>0</v>
      </c>
      <c r="N295" s="29"/>
      <c r="O295" s="29"/>
      <c r="P295" s="29">
        <f t="shared" si="67"/>
        <v>0</v>
      </c>
      <c r="Q295" s="29">
        <v>0</v>
      </c>
      <c r="R295" s="29">
        <v>0</v>
      </c>
      <c r="S295" s="29">
        <f t="shared" si="68"/>
        <v>0</v>
      </c>
      <c r="T295" s="29">
        <v>0</v>
      </c>
      <c r="U295" s="29">
        <v>0</v>
      </c>
      <c r="V295" s="29">
        <f t="shared" si="69"/>
        <v>0</v>
      </c>
      <c r="W295" s="29">
        <v>0</v>
      </c>
      <c r="X295" s="29">
        <v>0</v>
      </c>
      <c r="Y295" s="29">
        <f t="shared" si="70"/>
        <v>0</v>
      </c>
      <c r="Z295" s="29">
        <v>0</v>
      </c>
      <c r="AA295" s="29">
        <v>0</v>
      </c>
      <c r="AB295" s="29">
        <f t="shared" si="71"/>
        <v>0</v>
      </c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  <c r="IQ295" s="5"/>
      <c r="IR295" s="5"/>
    </row>
    <row r="296" spans="1:252" ht="78.75" x14ac:dyDescent="0.25">
      <c r="A296" s="30" t="s">
        <v>273</v>
      </c>
      <c r="B296" s="29">
        <f t="shared" si="63"/>
        <v>481000</v>
      </c>
      <c r="C296" s="29">
        <f t="shared" si="63"/>
        <v>194693</v>
      </c>
      <c r="D296" s="29">
        <f t="shared" si="63"/>
        <v>-286307</v>
      </c>
      <c r="E296" s="29">
        <v>0</v>
      </c>
      <c r="F296" s="29">
        <v>0</v>
      </c>
      <c r="G296" s="29">
        <f t="shared" si="64"/>
        <v>0</v>
      </c>
      <c r="H296" s="29">
        <v>0</v>
      </c>
      <c r="I296" s="29">
        <v>0</v>
      </c>
      <c r="J296" s="29">
        <f t="shared" si="65"/>
        <v>0</v>
      </c>
      <c r="K296" s="29">
        <v>0</v>
      </c>
      <c r="L296" s="29">
        <v>0</v>
      </c>
      <c r="M296" s="29">
        <f t="shared" si="66"/>
        <v>0</v>
      </c>
      <c r="N296" s="29">
        <v>481000</v>
      </c>
      <c r="O296" s="29">
        <v>194693</v>
      </c>
      <c r="P296" s="29">
        <f t="shared" si="67"/>
        <v>-286307</v>
      </c>
      <c r="Q296" s="29">
        <v>0</v>
      </c>
      <c r="R296" s="29">
        <v>0</v>
      </c>
      <c r="S296" s="29">
        <f t="shared" si="68"/>
        <v>0</v>
      </c>
      <c r="T296" s="29">
        <v>0</v>
      </c>
      <c r="U296" s="29">
        <v>0</v>
      </c>
      <c r="V296" s="29">
        <f t="shared" si="69"/>
        <v>0</v>
      </c>
      <c r="W296" s="29">
        <v>0</v>
      </c>
      <c r="X296" s="29">
        <v>0</v>
      </c>
      <c r="Y296" s="29">
        <f t="shared" si="70"/>
        <v>0</v>
      </c>
      <c r="Z296" s="29">
        <v>0</v>
      </c>
      <c r="AA296" s="29">
        <v>0</v>
      </c>
      <c r="AB296" s="29">
        <f t="shared" si="71"/>
        <v>0</v>
      </c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  <c r="IR296" s="5"/>
    </row>
    <row r="297" spans="1:252" x14ac:dyDescent="0.25">
      <c r="A297" s="22" t="s">
        <v>133</v>
      </c>
      <c r="B297" s="23">
        <f t="shared" si="63"/>
        <v>350532</v>
      </c>
      <c r="C297" s="23">
        <f t="shared" si="63"/>
        <v>304416</v>
      </c>
      <c r="D297" s="23">
        <f t="shared" si="63"/>
        <v>-46116</v>
      </c>
      <c r="E297" s="23">
        <f>SUM(E298:E300)</f>
        <v>0</v>
      </c>
      <c r="F297" s="23">
        <f>SUM(F298:F300)</f>
        <v>0</v>
      </c>
      <c r="G297" s="23">
        <f t="shared" si="64"/>
        <v>0</v>
      </c>
      <c r="H297" s="23">
        <f>SUM(H298:H300)</f>
        <v>0</v>
      </c>
      <c r="I297" s="23">
        <f>SUM(I298:I300)</f>
        <v>0</v>
      </c>
      <c r="J297" s="23">
        <f t="shared" si="65"/>
        <v>0</v>
      </c>
      <c r="K297" s="23">
        <f>SUM(K298:K300)</f>
        <v>350532</v>
      </c>
      <c r="L297" s="23">
        <f>SUM(L298:L300)</f>
        <v>304416</v>
      </c>
      <c r="M297" s="23">
        <f t="shared" si="66"/>
        <v>-46116</v>
      </c>
      <c r="N297" s="23">
        <f>SUM(N298:N300)</f>
        <v>0</v>
      </c>
      <c r="O297" s="23">
        <f>SUM(O298:O300)</f>
        <v>0</v>
      </c>
      <c r="P297" s="23">
        <f t="shared" si="67"/>
        <v>0</v>
      </c>
      <c r="Q297" s="23">
        <f>SUM(Q298:Q300)</f>
        <v>0</v>
      </c>
      <c r="R297" s="23">
        <f>SUM(R298:R300)</f>
        <v>0</v>
      </c>
      <c r="S297" s="23">
        <f t="shared" si="68"/>
        <v>0</v>
      </c>
      <c r="T297" s="23">
        <f>SUM(T298:T300)</f>
        <v>0</v>
      </c>
      <c r="U297" s="23">
        <f>SUM(U298:U300)</f>
        <v>0</v>
      </c>
      <c r="V297" s="23">
        <f t="shared" si="69"/>
        <v>0</v>
      </c>
      <c r="W297" s="23">
        <f>SUM(W298:W300)</f>
        <v>0</v>
      </c>
      <c r="X297" s="23">
        <f>SUM(X298:X300)</f>
        <v>0</v>
      </c>
      <c r="Y297" s="23">
        <f t="shared" si="70"/>
        <v>0</v>
      </c>
      <c r="Z297" s="23">
        <f>SUM(Z298:Z300)</f>
        <v>0</v>
      </c>
      <c r="AA297" s="23">
        <f>SUM(AA298:AA300)</f>
        <v>0</v>
      </c>
      <c r="AB297" s="23">
        <f t="shared" si="71"/>
        <v>0</v>
      </c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  <c r="IR297" s="5"/>
    </row>
    <row r="298" spans="1:252" ht="31.5" x14ac:dyDescent="0.25">
      <c r="A298" s="30" t="s">
        <v>274</v>
      </c>
      <c r="B298" s="29">
        <f t="shared" si="63"/>
        <v>63216</v>
      </c>
      <c r="C298" s="29">
        <f t="shared" si="63"/>
        <v>63216</v>
      </c>
      <c r="D298" s="29">
        <f t="shared" si="63"/>
        <v>0</v>
      </c>
      <c r="E298" s="29">
        <v>0</v>
      </c>
      <c r="F298" s="29">
        <v>0</v>
      </c>
      <c r="G298" s="29">
        <f t="shared" si="64"/>
        <v>0</v>
      </c>
      <c r="H298" s="29">
        <v>0</v>
      </c>
      <c r="I298" s="29">
        <v>0</v>
      </c>
      <c r="J298" s="29">
        <f t="shared" si="65"/>
        <v>0</v>
      </c>
      <c r="K298" s="29">
        <f>60000+3216</f>
        <v>63216</v>
      </c>
      <c r="L298" s="29">
        <f>60000+3216</f>
        <v>63216</v>
      </c>
      <c r="M298" s="29">
        <f t="shared" si="66"/>
        <v>0</v>
      </c>
      <c r="N298" s="29">
        <v>0</v>
      </c>
      <c r="O298" s="29">
        <v>0</v>
      </c>
      <c r="P298" s="29">
        <f t="shared" si="67"/>
        <v>0</v>
      </c>
      <c r="Q298" s="29">
        <v>0</v>
      </c>
      <c r="R298" s="29">
        <v>0</v>
      </c>
      <c r="S298" s="29">
        <f t="shared" si="68"/>
        <v>0</v>
      </c>
      <c r="T298" s="29">
        <v>0</v>
      </c>
      <c r="U298" s="29">
        <v>0</v>
      </c>
      <c r="V298" s="29">
        <f t="shared" si="69"/>
        <v>0</v>
      </c>
      <c r="W298" s="29">
        <v>0</v>
      </c>
      <c r="X298" s="29">
        <v>0</v>
      </c>
      <c r="Y298" s="29">
        <f t="shared" si="70"/>
        <v>0</v>
      </c>
      <c r="Z298" s="29">
        <v>0</v>
      </c>
      <c r="AA298" s="29">
        <v>0</v>
      </c>
      <c r="AB298" s="29">
        <f t="shared" si="71"/>
        <v>0</v>
      </c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</row>
    <row r="299" spans="1:252" ht="31.5" x14ac:dyDescent="0.25">
      <c r="A299" s="30" t="s">
        <v>275</v>
      </c>
      <c r="B299" s="29">
        <f t="shared" si="63"/>
        <v>45816</v>
      </c>
      <c r="C299" s="29">
        <f t="shared" si="63"/>
        <v>0</v>
      </c>
      <c r="D299" s="29">
        <f t="shared" si="63"/>
        <v>-45816</v>
      </c>
      <c r="E299" s="29">
        <v>0</v>
      </c>
      <c r="F299" s="29">
        <v>0</v>
      </c>
      <c r="G299" s="29">
        <f t="shared" si="64"/>
        <v>0</v>
      </c>
      <c r="H299" s="29">
        <v>0</v>
      </c>
      <c r="I299" s="29">
        <v>0</v>
      </c>
      <c r="J299" s="29">
        <f t="shared" si="65"/>
        <v>0</v>
      </c>
      <c r="K299" s="29">
        <v>45816</v>
      </c>
      <c r="L299" s="29">
        <v>0</v>
      </c>
      <c r="M299" s="29">
        <f t="shared" si="66"/>
        <v>-45816</v>
      </c>
      <c r="N299" s="29">
        <v>0</v>
      </c>
      <c r="O299" s="29">
        <v>0</v>
      </c>
      <c r="P299" s="29">
        <f t="shared" si="67"/>
        <v>0</v>
      </c>
      <c r="Q299" s="29">
        <v>0</v>
      </c>
      <c r="R299" s="29">
        <v>0</v>
      </c>
      <c r="S299" s="29">
        <f t="shared" si="68"/>
        <v>0</v>
      </c>
      <c r="T299" s="29">
        <v>0</v>
      </c>
      <c r="U299" s="29">
        <v>0</v>
      </c>
      <c r="V299" s="29">
        <f t="shared" si="69"/>
        <v>0</v>
      </c>
      <c r="W299" s="29">
        <v>0</v>
      </c>
      <c r="X299" s="29">
        <v>0</v>
      </c>
      <c r="Y299" s="29">
        <f t="shared" si="70"/>
        <v>0</v>
      </c>
      <c r="Z299" s="29">
        <v>0</v>
      </c>
      <c r="AA299" s="29">
        <v>0</v>
      </c>
      <c r="AB299" s="29">
        <f t="shared" si="71"/>
        <v>0</v>
      </c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</row>
    <row r="300" spans="1:252" ht="47.25" x14ac:dyDescent="0.25">
      <c r="A300" s="30" t="s">
        <v>276</v>
      </c>
      <c r="B300" s="29">
        <f t="shared" si="63"/>
        <v>241500</v>
      </c>
      <c r="C300" s="29">
        <f t="shared" si="63"/>
        <v>241200</v>
      </c>
      <c r="D300" s="29">
        <f t="shared" si="63"/>
        <v>-300</v>
      </c>
      <c r="E300" s="29">
        <v>0</v>
      </c>
      <c r="F300" s="29">
        <v>0</v>
      </c>
      <c r="G300" s="29">
        <f t="shared" si="64"/>
        <v>0</v>
      </c>
      <c r="H300" s="29">
        <v>0</v>
      </c>
      <c r="I300" s="29">
        <v>0</v>
      </c>
      <c r="J300" s="29">
        <f t="shared" si="65"/>
        <v>0</v>
      </c>
      <c r="K300" s="29">
        <v>241500</v>
      </c>
      <c r="L300" s="29">
        <v>241200</v>
      </c>
      <c r="M300" s="29">
        <f t="shared" si="66"/>
        <v>-300</v>
      </c>
      <c r="N300" s="29">
        <v>0</v>
      </c>
      <c r="O300" s="29">
        <v>0</v>
      </c>
      <c r="P300" s="29">
        <f t="shared" si="67"/>
        <v>0</v>
      </c>
      <c r="Q300" s="29">
        <v>0</v>
      </c>
      <c r="R300" s="29">
        <v>0</v>
      </c>
      <c r="S300" s="29">
        <f t="shared" si="68"/>
        <v>0</v>
      </c>
      <c r="T300" s="29">
        <v>0</v>
      </c>
      <c r="U300" s="29">
        <v>0</v>
      </c>
      <c r="V300" s="29">
        <f t="shared" si="69"/>
        <v>0</v>
      </c>
      <c r="W300" s="29">
        <v>0</v>
      </c>
      <c r="X300" s="29">
        <v>0</v>
      </c>
      <c r="Y300" s="29">
        <f t="shared" si="70"/>
        <v>0</v>
      </c>
      <c r="Z300" s="29">
        <v>0</v>
      </c>
      <c r="AA300" s="29">
        <v>0</v>
      </c>
      <c r="AB300" s="29">
        <f t="shared" si="71"/>
        <v>0</v>
      </c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  <c r="IR300" s="5"/>
    </row>
    <row r="301" spans="1:252" x14ac:dyDescent="0.25">
      <c r="A301" s="22" t="s">
        <v>134</v>
      </c>
      <c r="B301" s="23">
        <f t="shared" si="63"/>
        <v>58072</v>
      </c>
      <c r="C301" s="23">
        <f t="shared" si="63"/>
        <v>21144</v>
      </c>
      <c r="D301" s="23">
        <f t="shared" si="63"/>
        <v>-36928</v>
      </c>
      <c r="E301" s="23">
        <f>SUM(E302:E308)</f>
        <v>0</v>
      </c>
      <c r="F301" s="23">
        <f>SUM(F302:F308)</f>
        <v>0</v>
      </c>
      <c r="G301" s="23">
        <f t="shared" si="64"/>
        <v>0</v>
      </c>
      <c r="H301" s="23">
        <f>SUM(H302:H308)</f>
        <v>0</v>
      </c>
      <c r="I301" s="23">
        <f>SUM(I302:I308)</f>
        <v>0</v>
      </c>
      <c r="J301" s="23">
        <f t="shared" si="65"/>
        <v>0</v>
      </c>
      <c r="K301" s="23">
        <f>SUM(K302:K308)</f>
        <v>58072</v>
      </c>
      <c r="L301" s="23">
        <f>SUM(L302:L308)</f>
        <v>21144</v>
      </c>
      <c r="M301" s="23">
        <f t="shared" si="66"/>
        <v>-36928</v>
      </c>
      <c r="N301" s="23">
        <f>SUM(N302:N308)</f>
        <v>0</v>
      </c>
      <c r="O301" s="23">
        <f>SUM(O302:O308)</f>
        <v>0</v>
      </c>
      <c r="P301" s="23">
        <f t="shared" si="67"/>
        <v>0</v>
      </c>
      <c r="Q301" s="23">
        <f>SUM(Q302:Q308)</f>
        <v>0</v>
      </c>
      <c r="R301" s="23">
        <f>SUM(R302:R308)</f>
        <v>0</v>
      </c>
      <c r="S301" s="23">
        <f t="shared" si="68"/>
        <v>0</v>
      </c>
      <c r="T301" s="23">
        <f>SUM(T302:T308)</f>
        <v>0</v>
      </c>
      <c r="U301" s="23">
        <f>SUM(U302:U308)</f>
        <v>0</v>
      </c>
      <c r="V301" s="23">
        <f t="shared" si="69"/>
        <v>0</v>
      </c>
      <c r="W301" s="23">
        <f>SUM(W302:W308)</f>
        <v>0</v>
      </c>
      <c r="X301" s="23">
        <f>SUM(X302:X308)</f>
        <v>0</v>
      </c>
      <c r="Y301" s="23">
        <f t="shared" si="70"/>
        <v>0</v>
      </c>
      <c r="Z301" s="23">
        <f>SUM(Z302:Z308)</f>
        <v>0</v>
      </c>
      <c r="AA301" s="23">
        <f>SUM(AA302:AA308)</f>
        <v>0</v>
      </c>
      <c r="AB301" s="23">
        <f t="shared" si="71"/>
        <v>0</v>
      </c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</row>
    <row r="302" spans="1:252" ht="31.5" x14ac:dyDescent="0.25">
      <c r="A302" s="30" t="s">
        <v>277</v>
      </c>
      <c r="B302" s="29">
        <f t="shared" si="63"/>
        <v>1811</v>
      </c>
      <c r="C302" s="29">
        <f t="shared" si="63"/>
        <v>0</v>
      </c>
      <c r="D302" s="29">
        <f t="shared" si="63"/>
        <v>-1811</v>
      </c>
      <c r="E302" s="29">
        <v>0</v>
      </c>
      <c r="F302" s="29">
        <v>0</v>
      </c>
      <c r="G302" s="29">
        <f t="shared" si="64"/>
        <v>0</v>
      </c>
      <c r="H302" s="29">
        <v>0</v>
      </c>
      <c r="I302" s="29">
        <v>0</v>
      </c>
      <c r="J302" s="29">
        <f t="shared" si="65"/>
        <v>0</v>
      </c>
      <c r="K302" s="29">
        <f>6833-5022</f>
        <v>1811</v>
      </c>
      <c r="L302" s="29">
        <v>0</v>
      </c>
      <c r="M302" s="29">
        <f t="shared" si="66"/>
        <v>-1811</v>
      </c>
      <c r="N302" s="29">
        <v>0</v>
      </c>
      <c r="O302" s="29">
        <v>0</v>
      </c>
      <c r="P302" s="29">
        <f t="shared" si="67"/>
        <v>0</v>
      </c>
      <c r="Q302" s="29">
        <v>0</v>
      </c>
      <c r="R302" s="29">
        <v>0</v>
      </c>
      <c r="S302" s="29">
        <f t="shared" si="68"/>
        <v>0</v>
      </c>
      <c r="T302" s="29">
        <v>0</v>
      </c>
      <c r="U302" s="29">
        <v>0</v>
      </c>
      <c r="V302" s="29">
        <f t="shared" si="69"/>
        <v>0</v>
      </c>
      <c r="W302" s="29">
        <v>0</v>
      </c>
      <c r="X302" s="29">
        <v>0</v>
      </c>
      <c r="Y302" s="29">
        <f t="shared" si="70"/>
        <v>0</v>
      </c>
      <c r="Z302" s="29">
        <v>0</v>
      </c>
      <c r="AA302" s="29">
        <v>0</v>
      </c>
      <c r="AB302" s="29">
        <f t="shared" si="71"/>
        <v>0</v>
      </c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</row>
    <row r="303" spans="1:252" ht="31.5" x14ac:dyDescent="0.25">
      <c r="A303" s="30" t="s">
        <v>277</v>
      </c>
      <c r="B303" s="29">
        <f t="shared" si="63"/>
        <v>5022</v>
      </c>
      <c r="C303" s="29">
        <f t="shared" si="63"/>
        <v>5022</v>
      </c>
      <c r="D303" s="29">
        <f t="shared" si="63"/>
        <v>0</v>
      </c>
      <c r="E303" s="29">
        <v>0</v>
      </c>
      <c r="F303" s="29">
        <v>0</v>
      </c>
      <c r="G303" s="29">
        <f t="shared" si="64"/>
        <v>0</v>
      </c>
      <c r="H303" s="29">
        <v>0</v>
      </c>
      <c r="I303" s="29">
        <v>0</v>
      </c>
      <c r="J303" s="29">
        <f t="shared" si="65"/>
        <v>0</v>
      </c>
      <c r="K303" s="29">
        <v>5022</v>
      </c>
      <c r="L303" s="29">
        <v>5022</v>
      </c>
      <c r="M303" s="29">
        <f t="shared" si="66"/>
        <v>0</v>
      </c>
      <c r="N303" s="29">
        <v>0</v>
      </c>
      <c r="O303" s="29">
        <v>0</v>
      </c>
      <c r="P303" s="29">
        <f t="shared" si="67"/>
        <v>0</v>
      </c>
      <c r="Q303" s="29">
        <v>0</v>
      </c>
      <c r="R303" s="29">
        <v>0</v>
      </c>
      <c r="S303" s="29">
        <f t="shared" si="68"/>
        <v>0</v>
      </c>
      <c r="T303" s="29">
        <v>0</v>
      </c>
      <c r="U303" s="29">
        <v>0</v>
      </c>
      <c r="V303" s="29">
        <f t="shared" si="69"/>
        <v>0</v>
      </c>
      <c r="W303" s="29">
        <v>0</v>
      </c>
      <c r="X303" s="29">
        <v>0</v>
      </c>
      <c r="Y303" s="29">
        <f t="shared" si="70"/>
        <v>0</v>
      </c>
      <c r="Z303" s="29">
        <v>0</v>
      </c>
      <c r="AA303" s="29">
        <v>0</v>
      </c>
      <c r="AB303" s="29">
        <f t="shared" si="71"/>
        <v>0</v>
      </c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</row>
    <row r="304" spans="1:252" ht="23.25" customHeight="1" x14ac:dyDescent="0.25">
      <c r="A304" s="30" t="s">
        <v>278</v>
      </c>
      <c r="B304" s="29">
        <f t="shared" si="63"/>
        <v>13100</v>
      </c>
      <c r="C304" s="29">
        <f t="shared" si="63"/>
        <v>13066</v>
      </c>
      <c r="D304" s="29">
        <f t="shared" si="63"/>
        <v>-34</v>
      </c>
      <c r="E304" s="29">
        <v>0</v>
      </c>
      <c r="F304" s="29">
        <v>0</v>
      </c>
      <c r="G304" s="29">
        <f t="shared" si="64"/>
        <v>0</v>
      </c>
      <c r="H304" s="29">
        <v>0</v>
      </c>
      <c r="I304" s="29">
        <v>0</v>
      </c>
      <c r="J304" s="29">
        <f t="shared" si="65"/>
        <v>0</v>
      </c>
      <c r="K304" s="29">
        <f>1800+11300</f>
        <v>13100</v>
      </c>
      <c r="L304" s="29">
        <v>13066</v>
      </c>
      <c r="M304" s="29">
        <f t="shared" si="66"/>
        <v>-34</v>
      </c>
      <c r="N304" s="29">
        <v>0</v>
      </c>
      <c r="O304" s="29">
        <v>0</v>
      </c>
      <c r="P304" s="29">
        <f t="shared" si="67"/>
        <v>0</v>
      </c>
      <c r="Q304" s="29">
        <v>0</v>
      </c>
      <c r="R304" s="29">
        <v>0</v>
      </c>
      <c r="S304" s="29">
        <f t="shared" si="68"/>
        <v>0</v>
      </c>
      <c r="T304" s="29">
        <v>0</v>
      </c>
      <c r="U304" s="29">
        <v>0</v>
      </c>
      <c r="V304" s="29">
        <f t="shared" si="69"/>
        <v>0</v>
      </c>
      <c r="W304" s="29">
        <v>0</v>
      </c>
      <c r="X304" s="29">
        <v>0</v>
      </c>
      <c r="Y304" s="29">
        <f t="shared" si="70"/>
        <v>0</v>
      </c>
      <c r="Z304" s="29">
        <v>0</v>
      </c>
      <c r="AA304" s="29">
        <v>0</v>
      </c>
      <c r="AB304" s="29">
        <f t="shared" si="71"/>
        <v>0</v>
      </c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</row>
    <row r="305" spans="1:252" ht="23.25" customHeight="1" x14ac:dyDescent="0.25">
      <c r="A305" s="30" t="s">
        <v>279</v>
      </c>
      <c r="B305" s="29">
        <f t="shared" si="63"/>
        <v>1680</v>
      </c>
      <c r="C305" s="29">
        <f t="shared" si="63"/>
        <v>1680</v>
      </c>
      <c r="D305" s="29">
        <f t="shared" si="63"/>
        <v>0</v>
      </c>
      <c r="E305" s="29">
        <v>0</v>
      </c>
      <c r="F305" s="29">
        <v>0</v>
      </c>
      <c r="G305" s="29">
        <f t="shared" si="64"/>
        <v>0</v>
      </c>
      <c r="H305" s="29">
        <v>0</v>
      </c>
      <c r="I305" s="29">
        <v>0</v>
      </c>
      <c r="J305" s="29">
        <f t="shared" si="65"/>
        <v>0</v>
      </c>
      <c r="K305" s="29">
        <v>1680</v>
      </c>
      <c r="L305" s="29">
        <v>1680</v>
      </c>
      <c r="M305" s="29">
        <f t="shared" si="66"/>
        <v>0</v>
      </c>
      <c r="N305" s="29">
        <v>0</v>
      </c>
      <c r="O305" s="29">
        <v>0</v>
      </c>
      <c r="P305" s="29">
        <f t="shared" si="67"/>
        <v>0</v>
      </c>
      <c r="Q305" s="29">
        <v>0</v>
      </c>
      <c r="R305" s="29">
        <v>0</v>
      </c>
      <c r="S305" s="29">
        <f t="shared" si="68"/>
        <v>0</v>
      </c>
      <c r="T305" s="29">
        <v>0</v>
      </c>
      <c r="U305" s="29">
        <v>0</v>
      </c>
      <c r="V305" s="29">
        <f t="shared" si="69"/>
        <v>0</v>
      </c>
      <c r="W305" s="29">
        <v>0</v>
      </c>
      <c r="X305" s="29">
        <v>0</v>
      </c>
      <c r="Y305" s="29">
        <f t="shared" si="70"/>
        <v>0</v>
      </c>
      <c r="Z305" s="29">
        <v>0</v>
      </c>
      <c r="AA305" s="29">
        <v>0</v>
      </c>
      <c r="AB305" s="29">
        <f t="shared" si="71"/>
        <v>0</v>
      </c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</row>
    <row r="306" spans="1:252" ht="23.25" customHeight="1" x14ac:dyDescent="0.25">
      <c r="A306" s="30" t="s">
        <v>280</v>
      </c>
      <c r="B306" s="29">
        <f t="shared" si="63"/>
        <v>1376</v>
      </c>
      <c r="C306" s="29">
        <f t="shared" si="63"/>
        <v>1376</v>
      </c>
      <c r="D306" s="29">
        <f t="shared" si="63"/>
        <v>0</v>
      </c>
      <c r="E306" s="29">
        <v>0</v>
      </c>
      <c r="F306" s="29">
        <v>0</v>
      </c>
      <c r="G306" s="29">
        <f t="shared" si="64"/>
        <v>0</v>
      </c>
      <c r="H306" s="29">
        <v>0</v>
      </c>
      <c r="I306" s="29">
        <v>0</v>
      </c>
      <c r="J306" s="29">
        <f t="shared" si="65"/>
        <v>0</v>
      </c>
      <c r="K306" s="29">
        <v>1376</v>
      </c>
      <c r="L306" s="29">
        <v>1376</v>
      </c>
      <c r="M306" s="29">
        <f t="shared" si="66"/>
        <v>0</v>
      </c>
      <c r="N306" s="29">
        <v>0</v>
      </c>
      <c r="O306" s="29">
        <v>0</v>
      </c>
      <c r="P306" s="29">
        <f t="shared" si="67"/>
        <v>0</v>
      </c>
      <c r="Q306" s="29">
        <v>0</v>
      </c>
      <c r="R306" s="29">
        <v>0</v>
      </c>
      <c r="S306" s="29">
        <f t="shared" si="68"/>
        <v>0</v>
      </c>
      <c r="T306" s="29">
        <v>0</v>
      </c>
      <c r="U306" s="29">
        <v>0</v>
      </c>
      <c r="V306" s="29">
        <f t="shared" si="69"/>
        <v>0</v>
      </c>
      <c r="W306" s="29">
        <v>0</v>
      </c>
      <c r="X306" s="29">
        <v>0</v>
      </c>
      <c r="Y306" s="29">
        <f t="shared" si="70"/>
        <v>0</v>
      </c>
      <c r="Z306" s="29">
        <v>0</v>
      </c>
      <c r="AA306" s="29">
        <v>0</v>
      </c>
      <c r="AB306" s="29">
        <f t="shared" si="71"/>
        <v>0</v>
      </c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</row>
    <row r="307" spans="1:252" ht="31.5" x14ac:dyDescent="0.25">
      <c r="A307" s="30" t="s">
        <v>281</v>
      </c>
      <c r="B307" s="29">
        <f t="shared" si="63"/>
        <v>2653</v>
      </c>
      <c r="C307" s="29">
        <f t="shared" si="63"/>
        <v>0</v>
      </c>
      <c r="D307" s="29">
        <f t="shared" si="63"/>
        <v>-2653</v>
      </c>
      <c r="E307" s="29">
        <v>0</v>
      </c>
      <c r="F307" s="29">
        <v>0</v>
      </c>
      <c r="G307" s="29">
        <f t="shared" si="64"/>
        <v>0</v>
      </c>
      <c r="H307" s="29">
        <v>0</v>
      </c>
      <c r="I307" s="29">
        <v>0</v>
      </c>
      <c r="J307" s="29">
        <f t="shared" si="65"/>
        <v>0</v>
      </c>
      <c r="K307" s="29">
        <v>2653</v>
      </c>
      <c r="L307" s="29">
        <v>0</v>
      </c>
      <c r="M307" s="29">
        <f t="shared" si="66"/>
        <v>-2653</v>
      </c>
      <c r="N307" s="29">
        <v>0</v>
      </c>
      <c r="O307" s="29">
        <v>0</v>
      </c>
      <c r="P307" s="29">
        <f t="shared" si="67"/>
        <v>0</v>
      </c>
      <c r="Q307" s="29">
        <v>0</v>
      </c>
      <c r="R307" s="29">
        <v>0</v>
      </c>
      <c r="S307" s="29">
        <f t="shared" si="68"/>
        <v>0</v>
      </c>
      <c r="T307" s="29">
        <v>0</v>
      </c>
      <c r="U307" s="29">
        <v>0</v>
      </c>
      <c r="V307" s="29">
        <f t="shared" si="69"/>
        <v>0</v>
      </c>
      <c r="W307" s="29">
        <v>0</v>
      </c>
      <c r="X307" s="29">
        <v>0</v>
      </c>
      <c r="Y307" s="29">
        <f t="shared" si="70"/>
        <v>0</v>
      </c>
      <c r="Z307" s="29">
        <v>0</v>
      </c>
      <c r="AA307" s="29">
        <v>0</v>
      </c>
      <c r="AB307" s="29">
        <f t="shared" si="71"/>
        <v>0</v>
      </c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</row>
    <row r="308" spans="1:252" ht="63" x14ac:dyDescent="0.25">
      <c r="A308" s="30" t="s">
        <v>282</v>
      </c>
      <c r="B308" s="29">
        <f t="shared" ref="B308:D379" si="86">E308+H308+K308+N308+Q308+T308+W308+Z308</f>
        <v>32430</v>
      </c>
      <c r="C308" s="29">
        <f t="shared" si="86"/>
        <v>0</v>
      </c>
      <c r="D308" s="29">
        <f t="shared" si="86"/>
        <v>-32430</v>
      </c>
      <c r="E308" s="29">
        <v>0</v>
      </c>
      <c r="F308" s="29">
        <v>0</v>
      </c>
      <c r="G308" s="29">
        <f t="shared" si="64"/>
        <v>0</v>
      </c>
      <c r="H308" s="29">
        <v>0</v>
      </c>
      <c r="I308" s="29">
        <v>0</v>
      </c>
      <c r="J308" s="29">
        <f t="shared" si="65"/>
        <v>0</v>
      </c>
      <c r="K308" s="29">
        <v>32430</v>
      </c>
      <c r="L308" s="29">
        <v>0</v>
      </c>
      <c r="M308" s="29">
        <f t="shared" si="66"/>
        <v>-32430</v>
      </c>
      <c r="N308" s="29">
        <v>0</v>
      </c>
      <c r="O308" s="29">
        <v>0</v>
      </c>
      <c r="P308" s="29">
        <f t="shared" si="67"/>
        <v>0</v>
      </c>
      <c r="Q308" s="29">
        <v>0</v>
      </c>
      <c r="R308" s="29">
        <v>0</v>
      </c>
      <c r="S308" s="29">
        <f t="shared" si="68"/>
        <v>0</v>
      </c>
      <c r="T308" s="29">
        <v>0</v>
      </c>
      <c r="U308" s="29">
        <v>0</v>
      </c>
      <c r="V308" s="29">
        <f t="shared" si="69"/>
        <v>0</v>
      </c>
      <c r="W308" s="29">
        <v>0</v>
      </c>
      <c r="X308" s="29">
        <v>0</v>
      </c>
      <c r="Y308" s="29">
        <f t="shared" si="70"/>
        <v>0</v>
      </c>
      <c r="Z308" s="29">
        <v>0</v>
      </c>
      <c r="AA308" s="29">
        <v>0</v>
      </c>
      <c r="AB308" s="29">
        <f t="shared" si="71"/>
        <v>0</v>
      </c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</row>
    <row r="309" spans="1:252" x14ac:dyDescent="0.25">
      <c r="A309" s="22" t="s">
        <v>283</v>
      </c>
      <c r="B309" s="23">
        <f t="shared" si="86"/>
        <v>21783636</v>
      </c>
      <c r="C309" s="23">
        <f t="shared" si="86"/>
        <v>12361742</v>
      </c>
      <c r="D309" s="23">
        <f t="shared" si="86"/>
        <v>-9421894</v>
      </c>
      <c r="E309" s="23">
        <f>SUM(E310:E348)</f>
        <v>926261</v>
      </c>
      <c r="F309" s="23">
        <f>SUM(F310:F348)</f>
        <v>926261</v>
      </c>
      <c r="G309" s="23">
        <f t="shared" si="64"/>
        <v>0</v>
      </c>
      <c r="H309" s="23">
        <f>SUM(H310:H348)</f>
        <v>392281</v>
      </c>
      <c r="I309" s="23">
        <f>SUM(I310:I348)</f>
        <v>70281</v>
      </c>
      <c r="J309" s="23">
        <f t="shared" si="65"/>
        <v>-322000</v>
      </c>
      <c r="K309" s="23">
        <f>SUM(K310:K348)</f>
        <v>1060038</v>
      </c>
      <c r="L309" s="23">
        <f>SUM(L310:L348)</f>
        <v>666866</v>
      </c>
      <c r="M309" s="23">
        <f t="shared" si="66"/>
        <v>-393172</v>
      </c>
      <c r="N309" s="23">
        <f>SUM(N310:N348)</f>
        <v>7170891</v>
      </c>
      <c r="O309" s="23">
        <f>SUM(O310:O348)</f>
        <v>5175194</v>
      </c>
      <c r="P309" s="23">
        <f t="shared" si="67"/>
        <v>-1995697</v>
      </c>
      <c r="Q309" s="23">
        <f>SUM(Q310:Q348)</f>
        <v>0</v>
      </c>
      <c r="R309" s="23">
        <f>SUM(R310:R348)</f>
        <v>0</v>
      </c>
      <c r="S309" s="23">
        <f t="shared" si="68"/>
        <v>0</v>
      </c>
      <c r="T309" s="23">
        <f>SUM(T310:T348)</f>
        <v>3514884</v>
      </c>
      <c r="U309" s="23">
        <f>SUM(U310:U348)</f>
        <v>3493720</v>
      </c>
      <c r="V309" s="23">
        <f t="shared" si="69"/>
        <v>-21164</v>
      </c>
      <c r="W309" s="23">
        <f>SUM(W310:W348)</f>
        <v>991084</v>
      </c>
      <c r="X309" s="23">
        <f>SUM(X310:X348)</f>
        <v>2029420</v>
      </c>
      <c r="Y309" s="23">
        <f t="shared" si="70"/>
        <v>1038336</v>
      </c>
      <c r="Z309" s="23">
        <f>SUM(Z310:Z348)</f>
        <v>7728197</v>
      </c>
      <c r="AA309" s="23">
        <f>SUM(AA310:AA348)</f>
        <v>0</v>
      </c>
      <c r="AB309" s="23">
        <f t="shared" si="71"/>
        <v>-7728197</v>
      </c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</row>
    <row r="310" spans="1:252" ht="31.5" x14ac:dyDescent="0.25">
      <c r="A310" s="28" t="s">
        <v>284</v>
      </c>
      <c r="B310" s="29">
        <f t="shared" si="86"/>
        <v>25000</v>
      </c>
      <c r="C310" s="29">
        <f t="shared" si="86"/>
        <v>24921</v>
      </c>
      <c r="D310" s="29">
        <f t="shared" si="86"/>
        <v>-79</v>
      </c>
      <c r="E310" s="29">
        <v>0</v>
      </c>
      <c r="F310" s="29">
        <v>0</v>
      </c>
      <c r="G310" s="29">
        <f t="shared" si="64"/>
        <v>0</v>
      </c>
      <c r="H310" s="29">
        <v>0</v>
      </c>
      <c r="I310" s="29">
        <v>0</v>
      </c>
      <c r="J310" s="29">
        <f t="shared" si="65"/>
        <v>0</v>
      </c>
      <c r="K310" s="29">
        <v>25000</v>
      </c>
      <c r="L310" s="29">
        <v>24921</v>
      </c>
      <c r="M310" s="29">
        <f t="shared" si="66"/>
        <v>-79</v>
      </c>
      <c r="N310" s="29">
        <v>0</v>
      </c>
      <c r="O310" s="29">
        <v>0</v>
      </c>
      <c r="P310" s="29">
        <f t="shared" si="67"/>
        <v>0</v>
      </c>
      <c r="Q310" s="29">
        <v>0</v>
      </c>
      <c r="R310" s="29">
        <v>0</v>
      </c>
      <c r="S310" s="29">
        <f t="shared" si="68"/>
        <v>0</v>
      </c>
      <c r="T310" s="29">
        <v>0</v>
      </c>
      <c r="U310" s="29">
        <v>0</v>
      </c>
      <c r="V310" s="29">
        <f t="shared" si="69"/>
        <v>0</v>
      </c>
      <c r="W310" s="29">
        <v>0</v>
      </c>
      <c r="X310" s="29">
        <v>0</v>
      </c>
      <c r="Y310" s="29">
        <f t="shared" si="70"/>
        <v>0</v>
      </c>
      <c r="Z310" s="29">
        <v>0</v>
      </c>
      <c r="AA310" s="29">
        <v>0</v>
      </c>
      <c r="AB310" s="29">
        <f t="shared" si="71"/>
        <v>0</v>
      </c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</row>
    <row r="311" spans="1:252" ht="31.5" x14ac:dyDescent="0.25">
      <c r="A311" s="28" t="s">
        <v>285</v>
      </c>
      <c r="B311" s="29">
        <f t="shared" si="86"/>
        <v>15000</v>
      </c>
      <c r="C311" s="29">
        <f t="shared" si="86"/>
        <v>0</v>
      </c>
      <c r="D311" s="29">
        <f t="shared" si="86"/>
        <v>-15000</v>
      </c>
      <c r="E311" s="29">
        <v>0</v>
      </c>
      <c r="F311" s="29">
        <v>0</v>
      </c>
      <c r="G311" s="29">
        <f t="shared" si="64"/>
        <v>0</v>
      </c>
      <c r="H311" s="29">
        <v>0</v>
      </c>
      <c r="I311" s="29">
        <v>0</v>
      </c>
      <c r="J311" s="29">
        <f t="shared" si="65"/>
        <v>0</v>
      </c>
      <c r="K311" s="29">
        <v>15000</v>
      </c>
      <c r="L311" s="29">
        <v>0</v>
      </c>
      <c r="M311" s="29">
        <f t="shared" si="66"/>
        <v>-15000</v>
      </c>
      <c r="N311" s="29">
        <v>0</v>
      </c>
      <c r="O311" s="29">
        <v>0</v>
      </c>
      <c r="P311" s="29">
        <f t="shared" si="67"/>
        <v>0</v>
      </c>
      <c r="Q311" s="29">
        <v>0</v>
      </c>
      <c r="R311" s="29">
        <v>0</v>
      </c>
      <c r="S311" s="29">
        <f t="shared" si="68"/>
        <v>0</v>
      </c>
      <c r="T311" s="29">
        <v>0</v>
      </c>
      <c r="U311" s="29">
        <v>0</v>
      </c>
      <c r="V311" s="29">
        <f t="shared" si="69"/>
        <v>0</v>
      </c>
      <c r="W311" s="29">
        <v>0</v>
      </c>
      <c r="X311" s="29">
        <v>0</v>
      </c>
      <c r="Y311" s="29">
        <f t="shared" si="70"/>
        <v>0</v>
      </c>
      <c r="Z311" s="29">
        <v>0</v>
      </c>
      <c r="AA311" s="29">
        <v>0</v>
      </c>
      <c r="AB311" s="29">
        <f t="shared" si="71"/>
        <v>0</v>
      </c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</row>
    <row r="312" spans="1:252" ht="31.5" x14ac:dyDescent="0.25">
      <c r="A312" s="28" t="s">
        <v>286</v>
      </c>
      <c r="B312" s="29">
        <f t="shared" si="86"/>
        <v>152913</v>
      </c>
      <c r="C312" s="29">
        <f t="shared" si="86"/>
        <v>6918</v>
      </c>
      <c r="D312" s="29">
        <f t="shared" si="86"/>
        <v>-145995</v>
      </c>
      <c r="E312" s="29">
        <v>0</v>
      </c>
      <c r="F312" s="29">
        <v>0</v>
      </c>
      <c r="G312" s="29">
        <f t="shared" si="64"/>
        <v>0</v>
      </c>
      <c r="H312" s="29">
        <v>0</v>
      </c>
      <c r="I312" s="29">
        <v>0</v>
      </c>
      <c r="J312" s="29">
        <f t="shared" si="65"/>
        <v>0</v>
      </c>
      <c r="K312" s="29">
        <f>15995+3214+23791-20087</f>
        <v>22913</v>
      </c>
      <c r="L312" s="29">
        <v>6918</v>
      </c>
      <c r="M312" s="29">
        <f t="shared" si="66"/>
        <v>-15995</v>
      </c>
      <c r="N312" s="29">
        <v>0</v>
      </c>
      <c r="O312" s="29">
        <v>0</v>
      </c>
      <c r="P312" s="29">
        <f t="shared" si="67"/>
        <v>0</v>
      </c>
      <c r="Q312" s="29">
        <v>0</v>
      </c>
      <c r="R312" s="29">
        <v>0</v>
      </c>
      <c r="S312" s="29">
        <f t="shared" si="68"/>
        <v>0</v>
      </c>
      <c r="T312" s="29">
        <v>0</v>
      </c>
      <c r="U312" s="29">
        <v>0</v>
      </c>
      <c r="V312" s="29">
        <f t="shared" si="69"/>
        <v>0</v>
      </c>
      <c r="W312" s="29">
        <v>0</v>
      </c>
      <c r="X312" s="29">
        <v>0</v>
      </c>
      <c r="Y312" s="29">
        <f t="shared" si="70"/>
        <v>0</v>
      </c>
      <c r="Z312" s="29">
        <v>130000</v>
      </c>
      <c r="AA312" s="29">
        <v>0</v>
      </c>
      <c r="AB312" s="29">
        <f t="shared" si="71"/>
        <v>-130000</v>
      </c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</row>
    <row r="313" spans="1:252" x14ac:dyDescent="0.25">
      <c r="A313" s="28" t="s">
        <v>287</v>
      </c>
      <c r="B313" s="29">
        <f t="shared" si="86"/>
        <v>4760</v>
      </c>
      <c r="C313" s="29">
        <f t="shared" si="86"/>
        <v>4760</v>
      </c>
      <c r="D313" s="29">
        <f t="shared" si="86"/>
        <v>0</v>
      </c>
      <c r="E313" s="29">
        <v>0</v>
      </c>
      <c r="F313" s="29">
        <v>0</v>
      </c>
      <c r="G313" s="29">
        <f t="shared" si="64"/>
        <v>0</v>
      </c>
      <c r="H313" s="29">
        <v>0</v>
      </c>
      <c r="I313" s="29">
        <v>0</v>
      </c>
      <c r="J313" s="29">
        <f t="shared" si="65"/>
        <v>0</v>
      </c>
      <c r="K313" s="29">
        <v>4760</v>
      </c>
      <c r="L313" s="29">
        <v>4760</v>
      </c>
      <c r="M313" s="29">
        <f t="shared" si="66"/>
        <v>0</v>
      </c>
      <c r="N313" s="29">
        <v>0</v>
      </c>
      <c r="O313" s="29">
        <v>0</v>
      </c>
      <c r="P313" s="29">
        <f t="shared" si="67"/>
        <v>0</v>
      </c>
      <c r="Q313" s="29">
        <v>0</v>
      </c>
      <c r="R313" s="29">
        <v>0</v>
      </c>
      <c r="S313" s="29">
        <f t="shared" si="68"/>
        <v>0</v>
      </c>
      <c r="T313" s="29">
        <v>0</v>
      </c>
      <c r="U313" s="29">
        <v>0</v>
      </c>
      <c r="V313" s="29">
        <f t="shared" si="69"/>
        <v>0</v>
      </c>
      <c r="W313" s="29">
        <v>0</v>
      </c>
      <c r="X313" s="29">
        <v>0</v>
      </c>
      <c r="Y313" s="29">
        <f t="shared" si="70"/>
        <v>0</v>
      </c>
      <c r="Z313" s="29">
        <v>0</v>
      </c>
      <c r="AA313" s="29">
        <v>0</v>
      </c>
      <c r="AB313" s="29">
        <f t="shared" si="71"/>
        <v>0</v>
      </c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</row>
    <row r="314" spans="1:252" ht="31.5" x14ac:dyDescent="0.25">
      <c r="A314" s="28" t="s">
        <v>288</v>
      </c>
      <c r="B314" s="29">
        <f t="shared" si="86"/>
        <v>96000</v>
      </c>
      <c r="C314" s="29">
        <f t="shared" si="86"/>
        <v>88709</v>
      </c>
      <c r="D314" s="29">
        <f t="shared" si="86"/>
        <v>-7291</v>
      </c>
      <c r="E314" s="29">
        <v>0</v>
      </c>
      <c r="F314" s="29">
        <v>0</v>
      </c>
      <c r="G314" s="29">
        <f t="shared" si="64"/>
        <v>0</v>
      </c>
      <c r="H314" s="29">
        <v>0</v>
      </c>
      <c r="I314" s="29">
        <v>0</v>
      </c>
      <c r="J314" s="29">
        <f t="shared" si="65"/>
        <v>0</v>
      </c>
      <c r="K314" s="29">
        <f>75000+21000</f>
        <v>96000</v>
      </c>
      <c r="L314" s="29">
        <v>88709</v>
      </c>
      <c r="M314" s="29">
        <f t="shared" si="66"/>
        <v>-7291</v>
      </c>
      <c r="N314" s="29">
        <v>0</v>
      </c>
      <c r="O314" s="29">
        <v>0</v>
      </c>
      <c r="P314" s="29">
        <f t="shared" si="67"/>
        <v>0</v>
      </c>
      <c r="Q314" s="29">
        <v>0</v>
      </c>
      <c r="R314" s="29">
        <v>0</v>
      </c>
      <c r="S314" s="29">
        <f t="shared" si="68"/>
        <v>0</v>
      </c>
      <c r="T314" s="29">
        <v>0</v>
      </c>
      <c r="U314" s="29">
        <v>0</v>
      </c>
      <c r="V314" s="29">
        <f t="shared" si="69"/>
        <v>0</v>
      </c>
      <c r="W314" s="29">
        <v>0</v>
      </c>
      <c r="X314" s="29">
        <v>0</v>
      </c>
      <c r="Y314" s="29">
        <f t="shared" si="70"/>
        <v>0</v>
      </c>
      <c r="Z314" s="29">
        <f>21000-21000</f>
        <v>0</v>
      </c>
      <c r="AA314" s="29">
        <f>21000-21000</f>
        <v>0</v>
      </c>
      <c r="AB314" s="29">
        <f t="shared" si="71"/>
        <v>0</v>
      </c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</row>
    <row r="315" spans="1:252" ht="47.25" x14ac:dyDescent="0.25">
      <c r="A315" s="28" t="s">
        <v>289</v>
      </c>
      <c r="B315" s="29">
        <f t="shared" si="86"/>
        <v>8987</v>
      </c>
      <c r="C315" s="29">
        <f t="shared" si="86"/>
        <v>0</v>
      </c>
      <c r="D315" s="29">
        <f t="shared" si="86"/>
        <v>-8987</v>
      </c>
      <c r="E315" s="29">
        <v>0</v>
      </c>
      <c r="F315" s="29">
        <v>0</v>
      </c>
      <c r="G315" s="29">
        <f t="shared" si="64"/>
        <v>0</v>
      </c>
      <c r="H315" s="29">
        <v>0</v>
      </c>
      <c r="I315" s="29">
        <v>0</v>
      </c>
      <c r="J315" s="29">
        <f t="shared" si="65"/>
        <v>0</v>
      </c>
      <c r="K315" s="29">
        <v>8987</v>
      </c>
      <c r="L315" s="29">
        <v>0</v>
      </c>
      <c r="M315" s="29">
        <f t="shared" si="66"/>
        <v>-8987</v>
      </c>
      <c r="N315" s="29">
        <v>0</v>
      </c>
      <c r="O315" s="29">
        <v>0</v>
      </c>
      <c r="P315" s="29">
        <f t="shared" si="67"/>
        <v>0</v>
      </c>
      <c r="Q315" s="29">
        <v>0</v>
      </c>
      <c r="R315" s="29">
        <v>0</v>
      </c>
      <c r="S315" s="29">
        <f t="shared" si="68"/>
        <v>0</v>
      </c>
      <c r="T315" s="29">
        <v>0</v>
      </c>
      <c r="U315" s="29">
        <v>0</v>
      </c>
      <c r="V315" s="29">
        <f t="shared" si="69"/>
        <v>0</v>
      </c>
      <c r="W315" s="29">
        <v>0</v>
      </c>
      <c r="X315" s="29">
        <v>0</v>
      </c>
      <c r="Y315" s="29">
        <f t="shared" si="70"/>
        <v>0</v>
      </c>
      <c r="Z315" s="29">
        <v>0</v>
      </c>
      <c r="AA315" s="29">
        <v>0</v>
      </c>
      <c r="AB315" s="29">
        <f t="shared" si="71"/>
        <v>0</v>
      </c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</row>
    <row r="316" spans="1:252" ht="31.5" x14ac:dyDescent="0.25">
      <c r="A316" s="28" t="s">
        <v>290</v>
      </c>
      <c r="B316" s="29">
        <f t="shared" si="86"/>
        <v>14990</v>
      </c>
      <c r="C316" s="29">
        <f t="shared" si="86"/>
        <v>14990</v>
      </c>
      <c r="D316" s="29">
        <f t="shared" si="86"/>
        <v>0</v>
      </c>
      <c r="E316" s="29">
        <v>0</v>
      </c>
      <c r="F316" s="29">
        <v>0</v>
      </c>
      <c r="G316" s="29">
        <f t="shared" si="64"/>
        <v>0</v>
      </c>
      <c r="H316" s="29">
        <v>0</v>
      </c>
      <c r="I316" s="29">
        <v>0</v>
      </c>
      <c r="J316" s="29">
        <f t="shared" si="65"/>
        <v>0</v>
      </c>
      <c r="K316" s="29"/>
      <c r="L316" s="29"/>
      <c r="M316" s="29">
        <f t="shared" si="66"/>
        <v>0</v>
      </c>
      <c r="N316" s="29">
        <v>0</v>
      </c>
      <c r="O316" s="29">
        <v>0</v>
      </c>
      <c r="P316" s="29">
        <f t="shared" si="67"/>
        <v>0</v>
      </c>
      <c r="Q316" s="29">
        <v>0</v>
      </c>
      <c r="R316" s="29">
        <v>0</v>
      </c>
      <c r="S316" s="29">
        <f t="shared" si="68"/>
        <v>0</v>
      </c>
      <c r="T316" s="29">
        <v>0</v>
      </c>
      <c r="U316" s="29">
        <v>0</v>
      </c>
      <c r="V316" s="29">
        <f t="shared" si="69"/>
        <v>0</v>
      </c>
      <c r="W316" s="29">
        <v>14990</v>
      </c>
      <c r="X316" s="29">
        <v>14990</v>
      </c>
      <c r="Y316" s="29">
        <f t="shared" si="70"/>
        <v>0</v>
      </c>
      <c r="Z316" s="29">
        <f t="shared" ref="Z316:AA318" si="87">21000-21000</f>
        <v>0</v>
      </c>
      <c r="AA316" s="29">
        <f t="shared" si="87"/>
        <v>0</v>
      </c>
      <c r="AB316" s="29">
        <f t="shared" si="71"/>
        <v>0</v>
      </c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</row>
    <row r="317" spans="1:252" ht="31.5" x14ac:dyDescent="0.25">
      <c r="A317" s="28" t="s">
        <v>291</v>
      </c>
      <c r="B317" s="29">
        <f t="shared" si="86"/>
        <v>14986</v>
      </c>
      <c r="C317" s="29">
        <f t="shared" si="86"/>
        <v>14986</v>
      </c>
      <c r="D317" s="29">
        <f t="shared" si="86"/>
        <v>0</v>
      </c>
      <c r="E317" s="29">
        <v>0</v>
      </c>
      <c r="F317" s="29">
        <v>0</v>
      </c>
      <c r="G317" s="29">
        <f t="shared" si="64"/>
        <v>0</v>
      </c>
      <c r="H317" s="29">
        <v>0</v>
      </c>
      <c r="I317" s="29">
        <v>0</v>
      </c>
      <c r="J317" s="29">
        <f t="shared" si="65"/>
        <v>0</v>
      </c>
      <c r="K317" s="29"/>
      <c r="L317" s="29"/>
      <c r="M317" s="29">
        <f t="shared" si="66"/>
        <v>0</v>
      </c>
      <c r="N317" s="29">
        <v>0</v>
      </c>
      <c r="O317" s="29">
        <v>0</v>
      </c>
      <c r="P317" s="29">
        <f t="shared" si="67"/>
        <v>0</v>
      </c>
      <c r="Q317" s="29">
        <v>0</v>
      </c>
      <c r="R317" s="29">
        <v>0</v>
      </c>
      <c r="S317" s="29">
        <f t="shared" si="68"/>
        <v>0</v>
      </c>
      <c r="T317" s="29">
        <v>0</v>
      </c>
      <c r="U317" s="29">
        <v>0</v>
      </c>
      <c r="V317" s="29">
        <f t="shared" si="69"/>
        <v>0</v>
      </c>
      <c r="W317" s="29">
        <v>14986</v>
      </c>
      <c r="X317" s="29">
        <v>14986</v>
      </c>
      <c r="Y317" s="29">
        <f t="shared" si="70"/>
        <v>0</v>
      </c>
      <c r="Z317" s="29">
        <f t="shared" si="87"/>
        <v>0</v>
      </c>
      <c r="AA317" s="29">
        <f t="shared" si="87"/>
        <v>0</v>
      </c>
      <c r="AB317" s="29">
        <f t="shared" si="71"/>
        <v>0</v>
      </c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</row>
    <row r="318" spans="1:252" ht="31.5" x14ac:dyDescent="0.25">
      <c r="A318" s="28" t="s">
        <v>292</v>
      </c>
      <c r="B318" s="29">
        <f t="shared" si="86"/>
        <v>50500</v>
      </c>
      <c r="C318" s="29">
        <f t="shared" si="86"/>
        <v>15000</v>
      </c>
      <c r="D318" s="29">
        <f t="shared" si="86"/>
        <v>-35500</v>
      </c>
      <c r="E318" s="29">
        <v>0</v>
      </c>
      <c r="F318" s="29">
        <v>0</v>
      </c>
      <c r="G318" s="29">
        <f t="shared" si="64"/>
        <v>0</v>
      </c>
      <c r="H318" s="29">
        <v>0</v>
      </c>
      <c r="I318" s="29">
        <v>0</v>
      </c>
      <c r="J318" s="29">
        <f t="shared" si="65"/>
        <v>0</v>
      </c>
      <c r="K318" s="29">
        <f>25000+20500+5000</f>
        <v>50500</v>
      </c>
      <c r="L318" s="29">
        <v>15000</v>
      </c>
      <c r="M318" s="29">
        <f t="shared" si="66"/>
        <v>-35500</v>
      </c>
      <c r="N318" s="29">
        <v>0</v>
      </c>
      <c r="O318" s="29">
        <v>0</v>
      </c>
      <c r="P318" s="29">
        <f t="shared" si="67"/>
        <v>0</v>
      </c>
      <c r="Q318" s="29">
        <v>0</v>
      </c>
      <c r="R318" s="29">
        <v>0</v>
      </c>
      <c r="S318" s="29">
        <f t="shared" si="68"/>
        <v>0</v>
      </c>
      <c r="T318" s="29">
        <v>0</v>
      </c>
      <c r="U318" s="29">
        <v>0</v>
      </c>
      <c r="V318" s="29">
        <f t="shared" si="69"/>
        <v>0</v>
      </c>
      <c r="W318" s="29">
        <v>0</v>
      </c>
      <c r="X318" s="29">
        <v>0</v>
      </c>
      <c r="Y318" s="29">
        <f t="shared" si="70"/>
        <v>0</v>
      </c>
      <c r="Z318" s="29">
        <f t="shared" si="87"/>
        <v>0</v>
      </c>
      <c r="AA318" s="29">
        <f t="shared" si="87"/>
        <v>0</v>
      </c>
      <c r="AB318" s="29">
        <f t="shared" si="71"/>
        <v>0</v>
      </c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</row>
    <row r="319" spans="1:252" ht="31.5" x14ac:dyDescent="0.25">
      <c r="A319" s="32" t="s">
        <v>293</v>
      </c>
      <c r="B319" s="29">
        <f t="shared" si="86"/>
        <v>275627</v>
      </c>
      <c r="C319" s="29">
        <f t="shared" si="86"/>
        <v>275627</v>
      </c>
      <c r="D319" s="29">
        <f t="shared" si="86"/>
        <v>0</v>
      </c>
      <c r="E319" s="29">
        <v>275627</v>
      </c>
      <c r="F319" s="29">
        <v>275627</v>
      </c>
      <c r="G319" s="29">
        <f t="shared" si="64"/>
        <v>0</v>
      </c>
      <c r="H319" s="29">
        <v>0</v>
      </c>
      <c r="I319" s="29">
        <v>0</v>
      </c>
      <c r="J319" s="29">
        <f t="shared" si="65"/>
        <v>0</v>
      </c>
      <c r="K319" s="29">
        <v>0</v>
      </c>
      <c r="L319" s="29">
        <v>0</v>
      </c>
      <c r="M319" s="29">
        <f t="shared" si="66"/>
        <v>0</v>
      </c>
      <c r="N319" s="29">
        <v>0</v>
      </c>
      <c r="O319" s="29">
        <v>0</v>
      </c>
      <c r="P319" s="29">
        <f t="shared" si="67"/>
        <v>0</v>
      </c>
      <c r="Q319" s="29">
        <v>0</v>
      </c>
      <c r="R319" s="29">
        <v>0</v>
      </c>
      <c r="S319" s="29">
        <f t="shared" si="68"/>
        <v>0</v>
      </c>
      <c r="T319" s="29">
        <v>0</v>
      </c>
      <c r="U319" s="29">
        <v>0</v>
      </c>
      <c r="V319" s="29">
        <f t="shared" si="69"/>
        <v>0</v>
      </c>
      <c r="W319" s="29">
        <v>0</v>
      </c>
      <c r="X319" s="29">
        <v>0</v>
      </c>
      <c r="Y319" s="29">
        <f t="shared" si="70"/>
        <v>0</v>
      </c>
      <c r="Z319" s="29">
        <f>275627-275627</f>
        <v>0</v>
      </c>
      <c r="AA319" s="29">
        <f>275627-275627</f>
        <v>0</v>
      </c>
      <c r="AB319" s="29">
        <f t="shared" si="71"/>
        <v>0</v>
      </c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</row>
    <row r="320" spans="1:252" ht="31.5" x14ac:dyDescent="0.25">
      <c r="A320" s="32" t="s">
        <v>294</v>
      </c>
      <c r="B320" s="29">
        <f t="shared" si="86"/>
        <v>77227</v>
      </c>
      <c r="C320" s="29">
        <f t="shared" si="86"/>
        <v>77227</v>
      </c>
      <c r="D320" s="29">
        <f t="shared" si="86"/>
        <v>0</v>
      </c>
      <c r="E320" s="29">
        <v>77227</v>
      </c>
      <c r="F320" s="29">
        <v>77227</v>
      </c>
      <c r="G320" s="29">
        <f t="shared" si="64"/>
        <v>0</v>
      </c>
      <c r="H320" s="29">
        <v>0</v>
      </c>
      <c r="I320" s="29">
        <v>0</v>
      </c>
      <c r="J320" s="29">
        <f t="shared" si="65"/>
        <v>0</v>
      </c>
      <c r="K320" s="29">
        <v>0</v>
      </c>
      <c r="L320" s="29">
        <v>0</v>
      </c>
      <c r="M320" s="29">
        <f t="shared" si="66"/>
        <v>0</v>
      </c>
      <c r="N320" s="29">
        <v>0</v>
      </c>
      <c r="O320" s="29">
        <v>0</v>
      </c>
      <c r="P320" s="29">
        <f t="shared" si="67"/>
        <v>0</v>
      </c>
      <c r="Q320" s="29">
        <v>0</v>
      </c>
      <c r="R320" s="29">
        <v>0</v>
      </c>
      <c r="S320" s="29">
        <f t="shared" si="68"/>
        <v>0</v>
      </c>
      <c r="T320" s="29">
        <v>0</v>
      </c>
      <c r="U320" s="29">
        <v>0</v>
      </c>
      <c r="V320" s="29">
        <f t="shared" si="69"/>
        <v>0</v>
      </c>
      <c r="W320" s="29">
        <v>0</v>
      </c>
      <c r="X320" s="29">
        <v>0</v>
      </c>
      <c r="Y320" s="29">
        <f t="shared" si="70"/>
        <v>0</v>
      </c>
      <c r="Z320" s="29">
        <f t="shared" ref="Z320:AA323" si="88">75615-75615</f>
        <v>0</v>
      </c>
      <c r="AA320" s="29">
        <f t="shared" si="88"/>
        <v>0</v>
      </c>
      <c r="AB320" s="29">
        <f t="shared" si="71"/>
        <v>0</v>
      </c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</row>
    <row r="321" spans="1:252" ht="31.5" x14ac:dyDescent="0.25">
      <c r="A321" s="32" t="s">
        <v>295</v>
      </c>
      <c r="B321" s="29">
        <f t="shared" si="86"/>
        <v>49824</v>
      </c>
      <c r="C321" s="29">
        <f t="shared" si="86"/>
        <v>49824</v>
      </c>
      <c r="D321" s="29">
        <f t="shared" si="86"/>
        <v>0</v>
      </c>
      <c r="E321" s="29">
        <v>49824</v>
      </c>
      <c r="F321" s="29">
        <v>49824</v>
      </c>
      <c r="G321" s="29">
        <f t="shared" si="64"/>
        <v>0</v>
      </c>
      <c r="H321" s="29">
        <v>0</v>
      </c>
      <c r="I321" s="29">
        <v>0</v>
      </c>
      <c r="J321" s="29">
        <f t="shared" si="65"/>
        <v>0</v>
      </c>
      <c r="K321" s="29">
        <v>0</v>
      </c>
      <c r="L321" s="29">
        <v>0</v>
      </c>
      <c r="M321" s="29">
        <f t="shared" si="66"/>
        <v>0</v>
      </c>
      <c r="N321" s="29">
        <v>0</v>
      </c>
      <c r="O321" s="29">
        <v>0</v>
      </c>
      <c r="P321" s="29">
        <f t="shared" si="67"/>
        <v>0</v>
      </c>
      <c r="Q321" s="29">
        <v>0</v>
      </c>
      <c r="R321" s="29">
        <v>0</v>
      </c>
      <c r="S321" s="29">
        <f t="shared" si="68"/>
        <v>0</v>
      </c>
      <c r="T321" s="29">
        <v>0</v>
      </c>
      <c r="U321" s="29">
        <v>0</v>
      </c>
      <c r="V321" s="29">
        <f t="shared" si="69"/>
        <v>0</v>
      </c>
      <c r="W321" s="29">
        <v>0</v>
      </c>
      <c r="X321" s="29">
        <v>0</v>
      </c>
      <c r="Y321" s="29">
        <f t="shared" si="70"/>
        <v>0</v>
      </c>
      <c r="Z321" s="29">
        <f t="shared" si="88"/>
        <v>0</v>
      </c>
      <c r="AA321" s="29">
        <f t="shared" si="88"/>
        <v>0</v>
      </c>
      <c r="AB321" s="29">
        <f t="shared" si="71"/>
        <v>0</v>
      </c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</row>
    <row r="322" spans="1:252" ht="31.5" x14ac:dyDescent="0.25">
      <c r="A322" s="32" t="s">
        <v>296</v>
      </c>
      <c r="B322" s="29">
        <f t="shared" si="86"/>
        <v>46087</v>
      </c>
      <c r="C322" s="29">
        <f t="shared" si="86"/>
        <v>46087</v>
      </c>
      <c r="D322" s="29">
        <f t="shared" si="86"/>
        <v>0</v>
      </c>
      <c r="E322" s="29">
        <v>46087</v>
      </c>
      <c r="F322" s="29">
        <v>46087</v>
      </c>
      <c r="G322" s="29">
        <f t="shared" si="64"/>
        <v>0</v>
      </c>
      <c r="H322" s="29">
        <v>0</v>
      </c>
      <c r="I322" s="29">
        <v>0</v>
      </c>
      <c r="J322" s="29">
        <f t="shared" si="65"/>
        <v>0</v>
      </c>
      <c r="K322" s="29">
        <v>0</v>
      </c>
      <c r="L322" s="29">
        <v>0</v>
      </c>
      <c r="M322" s="29">
        <f t="shared" si="66"/>
        <v>0</v>
      </c>
      <c r="N322" s="29">
        <v>0</v>
      </c>
      <c r="O322" s="29">
        <v>0</v>
      </c>
      <c r="P322" s="29">
        <f t="shared" si="67"/>
        <v>0</v>
      </c>
      <c r="Q322" s="29">
        <v>0</v>
      </c>
      <c r="R322" s="29">
        <v>0</v>
      </c>
      <c r="S322" s="29">
        <f t="shared" si="68"/>
        <v>0</v>
      </c>
      <c r="T322" s="29">
        <v>0</v>
      </c>
      <c r="U322" s="29">
        <v>0</v>
      </c>
      <c r="V322" s="29">
        <f t="shared" si="69"/>
        <v>0</v>
      </c>
      <c r="W322" s="29">
        <v>0</v>
      </c>
      <c r="X322" s="29">
        <v>0</v>
      </c>
      <c r="Y322" s="29">
        <f t="shared" si="70"/>
        <v>0</v>
      </c>
      <c r="Z322" s="29">
        <f t="shared" si="88"/>
        <v>0</v>
      </c>
      <c r="AA322" s="29">
        <f t="shared" si="88"/>
        <v>0</v>
      </c>
      <c r="AB322" s="29">
        <f t="shared" si="71"/>
        <v>0</v>
      </c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</row>
    <row r="323" spans="1:252" ht="31.5" x14ac:dyDescent="0.25">
      <c r="A323" s="32" t="s">
        <v>297</v>
      </c>
      <c r="B323" s="29">
        <f t="shared" si="86"/>
        <v>83454</v>
      </c>
      <c r="C323" s="29">
        <f t="shared" si="86"/>
        <v>83454</v>
      </c>
      <c r="D323" s="29">
        <f t="shared" si="86"/>
        <v>0</v>
      </c>
      <c r="E323" s="29">
        <v>83454</v>
      </c>
      <c r="F323" s="29">
        <v>83454</v>
      </c>
      <c r="G323" s="29">
        <f t="shared" si="64"/>
        <v>0</v>
      </c>
      <c r="H323" s="29">
        <v>0</v>
      </c>
      <c r="I323" s="29">
        <v>0</v>
      </c>
      <c r="J323" s="29">
        <f t="shared" si="65"/>
        <v>0</v>
      </c>
      <c r="K323" s="29">
        <v>0</v>
      </c>
      <c r="L323" s="29">
        <v>0</v>
      </c>
      <c r="M323" s="29">
        <f t="shared" si="66"/>
        <v>0</v>
      </c>
      <c r="N323" s="29">
        <v>0</v>
      </c>
      <c r="O323" s="29">
        <v>0</v>
      </c>
      <c r="P323" s="29">
        <f t="shared" si="67"/>
        <v>0</v>
      </c>
      <c r="Q323" s="29">
        <v>0</v>
      </c>
      <c r="R323" s="29">
        <v>0</v>
      </c>
      <c r="S323" s="29">
        <f t="shared" si="68"/>
        <v>0</v>
      </c>
      <c r="T323" s="29">
        <v>0</v>
      </c>
      <c r="U323" s="29">
        <v>0</v>
      </c>
      <c r="V323" s="29">
        <f t="shared" si="69"/>
        <v>0</v>
      </c>
      <c r="W323" s="29">
        <v>0</v>
      </c>
      <c r="X323" s="29">
        <v>0</v>
      </c>
      <c r="Y323" s="29">
        <f t="shared" si="70"/>
        <v>0</v>
      </c>
      <c r="Z323" s="29">
        <f t="shared" si="88"/>
        <v>0</v>
      </c>
      <c r="AA323" s="29">
        <f t="shared" si="88"/>
        <v>0</v>
      </c>
      <c r="AB323" s="29">
        <f t="shared" si="71"/>
        <v>0</v>
      </c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</row>
    <row r="324" spans="1:252" ht="31.5" x14ac:dyDescent="0.25">
      <c r="A324" s="32" t="s">
        <v>298</v>
      </c>
      <c r="B324" s="29">
        <f t="shared" si="86"/>
        <v>384837</v>
      </c>
      <c r="C324" s="29">
        <f t="shared" si="86"/>
        <v>0</v>
      </c>
      <c r="D324" s="29">
        <f t="shared" si="86"/>
        <v>-384837</v>
      </c>
      <c r="E324" s="29">
        <v>0</v>
      </c>
      <c r="F324" s="29">
        <v>0</v>
      </c>
      <c r="G324" s="29">
        <f t="shared" si="64"/>
        <v>0</v>
      </c>
      <c r="H324" s="29">
        <v>0</v>
      </c>
      <c r="I324" s="29">
        <v>0</v>
      </c>
      <c r="J324" s="29">
        <f t="shared" si="65"/>
        <v>0</v>
      </c>
      <c r="K324" s="29">
        <f>21831</f>
        <v>21831</v>
      </c>
      <c r="L324" s="29">
        <v>0</v>
      </c>
      <c r="M324" s="29">
        <f t="shared" si="66"/>
        <v>-21831</v>
      </c>
      <c r="N324" s="29">
        <v>0</v>
      </c>
      <c r="O324" s="29">
        <v>0</v>
      </c>
      <c r="P324" s="29">
        <f t="shared" si="67"/>
        <v>0</v>
      </c>
      <c r="Q324" s="29">
        <v>0</v>
      </c>
      <c r="R324" s="29">
        <v>0</v>
      </c>
      <c r="S324" s="29">
        <f t="shared" si="68"/>
        <v>0</v>
      </c>
      <c r="T324" s="29">
        <v>0</v>
      </c>
      <c r="U324" s="29">
        <v>0</v>
      </c>
      <c r="V324" s="29">
        <f t="shared" si="69"/>
        <v>0</v>
      </c>
      <c r="W324" s="29">
        <v>0</v>
      </c>
      <c r="X324" s="29">
        <v>0</v>
      </c>
      <c r="Y324" s="29">
        <f t="shared" si="70"/>
        <v>0</v>
      </c>
      <c r="Z324" s="29">
        <f>384837-21831</f>
        <v>363006</v>
      </c>
      <c r="AA324" s="29">
        <v>0</v>
      </c>
      <c r="AB324" s="29">
        <f t="shared" si="71"/>
        <v>-363006</v>
      </c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</row>
    <row r="325" spans="1:252" ht="31.5" x14ac:dyDescent="0.25">
      <c r="A325" s="32" t="s">
        <v>299</v>
      </c>
      <c r="B325" s="29">
        <f t="shared" si="86"/>
        <v>257993</v>
      </c>
      <c r="C325" s="29">
        <f t="shared" si="86"/>
        <v>257993</v>
      </c>
      <c r="D325" s="29">
        <f t="shared" si="86"/>
        <v>0</v>
      </c>
      <c r="E325" s="29">
        <f>257993</f>
        <v>257993</v>
      </c>
      <c r="F325" s="29">
        <f>257993</f>
        <v>257993</v>
      </c>
      <c r="G325" s="29">
        <f t="shared" si="64"/>
        <v>0</v>
      </c>
      <c r="H325" s="29">
        <v>0</v>
      </c>
      <c r="I325" s="29">
        <v>0</v>
      </c>
      <c r="J325" s="29">
        <f t="shared" si="65"/>
        <v>0</v>
      </c>
      <c r="K325" s="29">
        <v>0</v>
      </c>
      <c r="L325" s="29">
        <v>0</v>
      </c>
      <c r="M325" s="29">
        <f t="shared" si="66"/>
        <v>0</v>
      </c>
      <c r="N325" s="29">
        <v>0</v>
      </c>
      <c r="O325" s="29">
        <v>0</v>
      </c>
      <c r="P325" s="29">
        <f t="shared" si="67"/>
        <v>0</v>
      </c>
      <c r="Q325" s="29">
        <v>0</v>
      </c>
      <c r="R325" s="29">
        <v>0</v>
      </c>
      <c r="S325" s="29">
        <f t="shared" si="68"/>
        <v>0</v>
      </c>
      <c r="T325" s="29">
        <v>0</v>
      </c>
      <c r="U325" s="29">
        <v>0</v>
      </c>
      <c r="V325" s="29">
        <f t="shared" si="69"/>
        <v>0</v>
      </c>
      <c r="W325" s="29">
        <v>0</v>
      </c>
      <c r="X325" s="29">
        <v>0</v>
      </c>
      <c r="Y325" s="29">
        <f t="shared" si="70"/>
        <v>0</v>
      </c>
      <c r="Z325" s="29">
        <f>151023-151023</f>
        <v>0</v>
      </c>
      <c r="AA325" s="29">
        <f>151023-151023</f>
        <v>0</v>
      </c>
      <c r="AB325" s="29">
        <f t="shared" si="71"/>
        <v>0</v>
      </c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  <c r="IP325" s="5"/>
      <c r="IQ325" s="5"/>
      <c r="IR325" s="5"/>
    </row>
    <row r="326" spans="1:252" x14ac:dyDescent="0.25">
      <c r="A326" s="30" t="s">
        <v>300</v>
      </c>
      <c r="B326" s="29">
        <f t="shared" si="86"/>
        <v>47834</v>
      </c>
      <c r="C326" s="29">
        <f t="shared" si="86"/>
        <v>47834</v>
      </c>
      <c r="D326" s="29">
        <f t="shared" si="86"/>
        <v>0</v>
      </c>
      <c r="E326" s="29">
        <v>0</v>
      </c>
      <c r="F326" s="29">
        <v>0</v>
      </c>
      <c r="G326" s="29">
        <f t="shared" si="64"/>
        <v>0</v>
      </c>
      <c r="H326" s="29">
        <v>0</v>
      </c>
      <c r="I326" s="29">
        <v>0</v>
      </c>
      <c r="J326" s="29">
        <f t="shared" si="65"/>
        <v>0</v>
      </c>
      <c r="K326" s="29">
        <v>0</v>
      </c>
      <c r="L326" s="29">
        <v>0</v>
      </c>
      <c r="M326" s="29">
        <f t="shared" si="66"/>
        <v>0</v>
      </c>
      <c r="N326" s="29">
        <v>0</v>
      </c>
      <c r="O326" s="29">
        <v>0</v>
      </c>
      <c r="P326" s="29">
        <f t="shared" si="67"/>
        <v>0</v>
      </c>
      <c r="Q326" s="29">
        <v>0</v>
      </c>
      <c r="R326" s="29">
        <v>0</v>
      </c>
      <c r="S326" s="29">
        <f t="shared" si="68"/>
        <v>0</v>
      </c>
      <c r="T326" s="29">
        <f>28210+6262+1852+11510</f>
        <v>47834</v>
      </c>
      <c r="U326" s="29">
        <f>28210+6262+1852+11510</f>
        <v>47834</v>
      </c>
      <c r="V326" s="29">
        <f t="shared" si="69"/>
        <v>0</v>
      </c>
      <c r="W326" s="29">
        <v>0</v>
      </c>
      <c r="X326" s="29">
        <v>0</v>
      </c>
      <c r="Y326" s="29">
        <f t="shared" si="70"/>
        <v>0</v>
      </c>
      <c r="Z326" s="29">
        <v>0</v>
      </c>
      <c r="AA326" s="29">
        <v>0</v>
      </c>
      <c r="AB326" s="29">
        <f t="shared" si="71"/>
        <v>0</v>
      </c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  <c r="IP326" s="5"/>
      <c r="IQ326" s="5"/>
      <c r="IR326" s="5"/>
    </row>
    <row r="327" spans="1:252" ht="94.5" x14ac:dyDescent="0.25">
      <c r="A327" s="25" t="s">
        <v>301</v>
      </c>
      <c r="B327" s="29">
        <f t="shared" si="86"/>
        <v>2536370</v>
      </c>
      <c r="C327" s="29">
        <f t="shared" si="86"/>
        <v>2171458</v>
      </c>
      <c r="D327" s="29">
        <f t="shared" si="86"/>
        <v>-364912</v>
      </c>
      <c r="E327" s="29">
        <f>136049</f>
        <v>136049</v>
      </c>
      <c r="F327" s="29">
        <f>136049</f>
        <v>136049</v>
      </c>
      <c r="G327" s="29">
        <f t="shared" si="64"/>
        <v>0</v>
      </c>
      <c r="H327" s="29">
        <f>200804+200804-9327</f>
        <v>392281</v>
      </c>
      <c r="I327" s="29">
        <v>70281</v>
      </c>
      <c r="J327" s="29">
        <f t="shared" si="65"/>
        <v>-322000</v>
      </c>
      <c r="K327" s="29">
        <f>58954+35608+32160+9327-136049</f>
        <v>0</v>
      </c>
      <c r="L327" s="29">
        <f>58954+35608+32160+9327-136049</f>
        <v>0</v>
      </c>
      <c r="M327" s="29">
        <f t="shared" si="66"/>
        <v>0</v>
      </c>
      <c r="N327" s="29">
        <v>0</v>
      </c>
      <c r="O327" s="29">
        <v>0</v>
      </c>
      <c r="P327" s="29">
        <f t="shared" si="67"/>
        <v>0</v>
      </c>
      <c r="Q327" s="29">
        <v>0</v>
      </c>
      <c r="R327" s="29">
        <v>0</v>
      </c>
      <c r="S327" s="29">
        <f t="shared" si="68"/>
        <v>0</v>
      </c>
      <c r="T327" s="29">
        <v>1004020</v>
      </c>
      <c r="U327" s="29">
        <v>1004020</v>
      </c>
      <c r="V327" s="29">
        <f t="shared" si="69"/>
        <v>0</v>
      </c>
      <c r="W327" s="29">
        <f>961108</f>
        <v>961108</v>
      </c>
      <c r="X327" s="29">
        <f>961108</f>
        <v>961108</v>
      </c>
      <c r="Y327" s="29">
        <f t="shared" si="70"/>
        <v>0</v>
      </c>
      <c r="Z327" s="29">
        <f>1004020-961108</f>
        <v>42912</v>
      </c>
      <c r="AA327" s="29">
        <v>0</v>
      </c>
      <c r="AB327" s="29">
        <f t="shared" si="71"/>
        <v>-42912</v>
      </c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  <c r="IP327" s="5"/>
      <c r="IQ327" s="5"/>
      <c r="IR327" s="5"/>
    </row>
    <row r="328" spans="1:252" ht="94.5" x14ac:dyDescent="0.25">
      <c r="A328" s="25" t="s">
        <v>302</v>
      </c>
      <c r="B328" s="29">
        <f t="shared" si="86"/>
        <v>96000</v>
      </c>
      <c r="C328" s="29">
        <f t="shared" si="86"/>
        <v>68000</v>
      </c>
      <c r="D328" s="29">
        <f t="shared" si="86"/>
        <v>-28000</v>
      </c>
      <c r="E328" s="29">
        <v>0</v>
      </c>
      <c r="F328" s="29">
        <v>0</v>
      </c>
      <c r="G328" s="29">
        <f t="shared" si="64"/>
        <v>0</v>
      </c>
      <c r="H328" s="29">
        <v>0</v>
      </c>
      <c r="I328" s="29">
        <v>0</v>
      </c>
      <c r="J328" s="29">
        <f t="shared" si="65"/>
        <v>0</v>
      </c>
      <c r="K328" s="29">
        <v>0</v>
      </c>
      <c r="L328" s="29">
        <v>0</v>
      </c>
      <c r="M328" s="29">
        <f t="shared" si="66"/>
        <v>0</v>
      </c>
      <c r="N328" s="29">
        <v>0</v>
      </c>
      <c r="O328" s="29">
        <v>0</v>
      </c>
      <c r="P328" s="29">
        <f t="shared" si="67"/>
        <v>0</v>
      </c>
      <c r="Q328" s="29">
        <v>0</v>
      </c>
      <c r="R328" s="29">
        <v>0</v>
      </c>
      <c r="S328" s="29">
        <f t="shared" si="68"/>
        <v>0</v>
      </c>
      <c r="T328" s="29">
        <v>68000</v>
      </c>
      <c r="U328" s="29">
        <v>68000</v>
      </c>
      <c r="V328" s="29">
        <f t="shared" si="69"/>
        <v>0</v>
      </c>
      <c r="W328" s="29">
        <v>0</v>
      </c>
      <c r="X328" s="29">
        <v>0</v>
      </c>
      <c r="Y328" s="29">
        <f t="shared" si="70"/>
        <v>0</v>
      </c>
      <c r="Z328" s="29">
        <v>28000</v>
      </c>
      <c r="AA328" s="29">
        <v>0</v>
      </c>
      <c r="AB328" s="29">
        <f t="shared" si="71"/>
        <v>-28000</v>
      </c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  <c r="IP328" s="5"/>
      <c r="IQ328" s="5"/>
      <c r="IR328" s="5"/>
    </row>
    <row r="329" spans="1:252" ht="63" x14ac:dyDescent="0.25">
      <c r="A329" s="25" t="s">
        <v>303</v>
      </c>
      <c r="B329" s="29">
        <f t="shared" si="86"/>
        <v>96000</v>
      </c>
      <c r="C329" s="29">
        <f t="shared" si="86"/>
        <v>68000</v>
      </c>
      <c r="D329" s="29">
        <f t="shared" si="86"/>
        <v>-28000</v>
      </c>
      <c r="E329" s="29">
        <v>0</v>
      </c>
      <c r="F329" s="29">
        <v>0</v>
      </c>
      <c r="G329" s="29">
        <f t="shared" ref="G329:G404" si="89">F329-E329</f>
        <v>0</v>
      </c>
      <c r="H329" s="29">
        <v>0</v>
      </c>
      <c r="I329" s="29">
        <v>0</v>
      </c>
      <c r="J329" s="29">
        <f t="shared" ref="J329:J404" si="90">I329-H329</f>
        <v>0</v>
      </c>
      <c r="K329" s="29">
        <v>0</v>
      </c>
      <c r="L329" s="29">
        <v>0</v>
      </c>
      <c r="M329" s="29">
        <f t="shared" ref="M329:M404" si="91">L329-K329</f>
        <v>0</v>
      </c>
      <c r="N329" s="29">
        <v>0</v>
      </c>
      <c r="O329" s="29">
        <v>0</v>
      </c>
      <c r="P329" s="29">
        <f t="shared" ref="P329:P404" si="92">O329-N329</f>
        <v>0</v>
      </c>
      <c r="Q329" s="29">
        <v>0</v>
      </c>
      <c r="R329" s="29">
        <v>0</v>
      </c>
      <c r="S329" s="29">
        <f t="shared" ref="S329:S404" si="93">R329-Q329</f>
        <v>0</v>
      </c>
      <c r="T329" s="29">
        <v>68000</v>
      </c>
      <c r="U329" s="29">
        <v>68000</v>
      </c>
      <c r="V329" s="29">
        <f t="shared" ref="V329:V404" si="94">U329-T329</f>
        <v>0</v>
      </c>
      <c r="W329" s="29">
        <v>0</v>
      </c>
      <c r="X329" s="29">
        <v>0</v>
      </c>
      <c r="Y329" s="29">
        <f t="shared" ref="Y329:Y404" si="95">X329-W329</f>
        <v>0</v>
      </c>
      <c r="Z329" s="29">
        <v>28000</v>
      </c>
      <c r="AA329" s="29">
        <v>0</v>
      </c>
      <c r="AB329" s="29">
        <f t="shared" ref="AB329:AB404" si="96">AA329-Z329</f>
        <v>-28000</v>
      </c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  <c r="IP329" s="5"/>
      <c r="IQ329" s="5"/>
      <c r="IR329" s="5"/>
    </row>
    <row r="330" spans="1:252" ht="63" x14ac:dyDescent="0.25">
      <c r="A330" s="25" t="s">
        <v>304</v>
      </c>
      <c r="B330" s="29">
        <f t="shared" si="86"/>
        <v>102000</v>
      </c>
      <c r="C330" s="29">
        <f t="shared" si="86"/>
        <v>72000</v>
      </c>
      <c r="D330" s="29">
        <f t="shared" si="86"/>
        <v>-30000</v>
      </c>
      <c r="E330" s="29">
        <v>0</v>
      </c>
      <c r="F330" s="29">
        <v>0</v>
      </c>
      <c r="G330" s="29">
        <f t="shared" si="89"/>
        <v>0</v>
      </c>
      <c r="H330" s="29">
        <v>0</v>
      </c>
      <c r="I330" s="29">
        <v>0</v>
      </c>
      <c r="J330" s="29">
        <f t="shared" si="90"/>
        <v>0</v>
      </c>
      <c r="K330" s="29">
        <v>0</v>
      </c>
      <c r="L330" s="29">
        <v>0</v>
      </c>
      <c r="M330" s="29">
        <f t="shared" si="91"/>
        <v>0</v>
      </c>
      <c r="N330" s="29">
        <v>0</v>
      </c>
      <c r="O330" s="29">
        <v>0</v>
      </c>
      <c r="P330" s="29">
        <f t="shared" si="92"/>
        <v>0</v>
      </c>
      <c r="Q330" s="29">
        <v>0</v>
      </c>
      <c r="R330" s="29">
        <v>0</v>
      </c>
      <c r="S330" s="29">
        <f t="shared" si="93"/>
        <v>0</v>
      </c>
      <c r="T330" s="29">
        <v>72000</v>
      </c>
      <c r="U330" s="29">
        <v>72000</v>
      </c>
      <c r="V330" s="29">
        <f t="shared" si="94"/>
        <v>0</v>
      </c>
      <c r="W330" s="29">
        <v>0</v>
      </c>
      <c r="X330" s="29">
        <v>0</v>
      </c>
      <c r="Y330" s="29">
        <f t="shared" si="95"/>
        <v>0</v>
      </c>
      <c r="Z330" s="29">
        <v>30000</v>
      </c>
      <c r="AA330" s="29">
        <v>0</v>
      </c>
      <c r="AB330" s="29">
        <f t="shared" si="96"/>
        <v>-30000</v>
      </c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  <c r="IP330" s="5"/>
      <c r="IQ330" s="5"/>
      <c r="IR330" s="5"/>
    </row>
    <row r="331" spans="1:252" ht="94.5" x14ac:dyDescent="0.25">
      <c r="A331" s="28" t="s">
        <v>305</v>
      </c>
      <c r="B331" s="29">
        <f t="shared" si="86"/>
        <v>1535622</v>
      </c>
      <c r="C331" s="29">
        <f t="shared" si="86"/>
        <v>975480</v>
      </c>
      <c r="D331" s="29">
        <f t="shared" si="86"/>
        <v>-560142</v>
      </c>
      <c r="E331" s="29">
        <v>0</v>
      </c>
      <c r="F331" s="29">
        <v>0</v>
      </c>
      <c r="G331" s="29">
        <f t="shared" si="89"/>
        <v>0</v>
      </c>
      <c r="H331" s="29">
        <v>0</v>
      </c>
      <c r="I331" s="29">
        <v>0</v>
      </c>
      <c r="J331" s="29">
        <f t="shared" si="90"/>
        <v>0</v>
      </c>
      <c r="K331" s="29">
        <v>143770</v>
      </c>
      <c r="L331" s="29">
        <v>143628</v>
      </c>
      <c r="M331" s="29">
        <f t="shared" si="91"/>
        <v>-142</v>
      </c>
      <c r="N331" s="29">
        <v>0</v>
      </c>
      <c r="O331" s="29">
        <v>0</v>
      </c>
      <c r="P331" s="29">
        <f t="shared" si="92"/>
        <v>0</v>
      </c>
      <c r="Q331" s="29">
        <v>0</v>
      </c>
      <c r="R331" s="29">
        <v>0</v>
      </c>
      <c r="S331" s="29">
        <f t="shared" si="93"/>
        <v>0</v>
      </c>
      <c r="T331" s="29">
        <v>831852</v>
      </c>
      <c r="U331" s="29">
        <v>831852</v>
      </c>
      <c r="V331" s="29">
        <f t="shared" si="94"/>
        <v>0</v>
      </c>
      <c r="W331" s="29">
        <v>0</v>
      </c>
      <c r="X331" s="29">
        <v>0</v>
      </c>
      <c r="Y331" s="29">
        <f t="shared" si="95"/>
        <v>0</v>
      </c>
      <c r="Z331" s="29">
        <v>560000</v>
      </c>
      <c r="AA331" s="29">
        <v>0</v>
      </c>
      <c r="AB331" s="29">
        <f t="shared" si="96"/>
        <v>-560000</v>
      </c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  <c r="IP331" s="5"/>
      <c r="IQ331" s="5"/>
      <c r="IR331" s="5"/>
    </row>
    <row r="332" spans="1:252" ht="126" x14ac:dyDescent="0.25">
      <c r="A332" s="25" t="s">
        <v>306</v>
      </c>
      <c r="B332" s="29">
        <f t="shared" si="86"/>
        <v>33634</v>
      </c>
      <c r="C332" s="29">
        <f t="shared" si="86"/>
        <v>33634</v>
      </c>
      <c r="D332" s="29">
        <f t="shared" si="86"/>
        <v>0</v>
      </c>
      <c r="E332" s="29">
        <v>0</v>
      </c>
      <c r="F332" s="29">
        <v>0</v>
      </c>
      <c r="G332" s="29">
        <f t="shared" si="89"/>
        <v>0</v>
      </c>
      <c r="H332" s="29">
        <v>0</v>
      </c>
      <c r="I332" s="29">
        <v>0</v>
      </c>
      <c r="J332" s="29">
        <f t="shared" si="90"/>
        <v>0</v>
      </c>
      <c r="K332" s="29">
        <v>0</v>
      </c>
      <c r="L332" s="29">
        <v>0</v>
      </c>
      <c r="M332" s="29">
        <f t="shared" si="91"/>
        <v>0</v>
      </c>
      <c r="N332" s="29">
        <v>0</v>
      </c>
      <c r="O332" s="29">
        <v>0</v>
      </c>
      <c r="P332" s="29">
        <f t="shared" si="92"/>
        <v>0</v>
      </c>
      <c r="Q332" s="29">
        <v>0</v>
      </c>
      <c r="R332" s="29">
        <v>0</v>
      </c>
      <c r="S332" s="29">
        <f t="shared" si="93"/>
        <v>0</v>
      </c>
      <c r="T332" s="29">
        <v>33634</v>
      </c>
      <c r="U332" s="29">
        <v>33634</v>
      </c>
      <c r="V332" s="29">
        <f t="shared" si="94"/>
        <v>0</v>
      </c>
      <c r="W332" s="29">
        <v>0</v>
      </c>
      <c r="X332" s="29">
        <v>0</v>
      </c>
      <c r="Y332" s="29">
        <f t="shared" si="95"/>
        <v>0</v>
      </c>
      <c r="Z332" s="29">
        <v>0</v>
      </c>
      <c r="AA332" s="29">
        <v>0</v>
      </c>
      <c r="AB332" s="29">
        <f t="shared" si="96"/>
        <v>0</v>
      </c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  <c r="IK332" s="5"/>
      <c r="IL332" s="5"/>
      <c r="IM332" s="5"/>
      <c r="IN332" s="5"/>
      <c r="IO332" s="5"/>
      <c r="IP332" s="5"/>
      <c r="IQ332" s="5"/>
      <c r="IR332" s="5"/>
    </row>
    <row r="333" spans="1:252" ht="47.25" x14ac:dyDescent="0.25">
      <c r="A333" s="25" t="s">
        <v>307</v>
      </c>
      <c r="B333" s="29">
        <f t="shared" si="86"/>
        <v>18646</v>
      </c>
      <c r="C333" s="29">
        <f t="shared" si="86"/>
        <v>15000</v>
      </c>
      <c r="D333" s="29">
        <f t="shared" si="86"/>
        <v>-3646</v>
      </c>
      <c r="E333" s="29">
        <v>0</v>
      </c>
      <c r="F333" s="29">
        <v>0</v>
      </c>
      <c r="G333" s="29">
        <f t="shared" si="89"/>
        <v>0</v>
      </c>
      <c r="H333" s="29">
        <v>0</v>
      </c>
      <c r="I333" s="29">
        <v>0</v>
      </c>
      <c r="J333" s="29">
        <f t="shared" si="90"/>
        <v>0</v>
      </c>
      <c r="K333" s="29">
        <v>0</v>
      </c>
      <c r="L333" s="29">
        <v>0</v>
      </c>
      <c r="M333" s="29">
        <f t="shared" si="91"/>
        <v>0</v>
      </c>
      <c r="N333" s="29">
        <v>0</v>
      </c>
      <c r="O333" s="29">
        <v>0</v>
      </c>
      <c r="P333" s="29">
        <f t="shared" si="92"/>
        <v>0</v>
      </c>
      <c r="Q333" s="29">
        <v>0</v>
      </c>
      <c r="R333" s="29">
        <v>0</v>
      </c>
      <c r="S333" s="29">
        <f t="shared" si="93"/>
        <v>0</v>
      </c>
      <c r="T333" s="29">
        <v>18646</v>
      </c>
      <c r="U333" s="29">
        <v>15000</v>
      </c>
      <c r="V333" s="29">
        <f t="shared" si="94"/>
        <v>-3646</v>
      </c>
      <c r="W333" s="29">
        <v>0</v>
      </c>
      <c r="X333" s="29">
        <v>0</v>
      </c>
      <c r="Y333" s="29">
        <f t="shared" si="95"/>
        <v>0</v>
      </c>
      <c r="Z333" s="29">
        <v>0</v>
      </c>
      <c r="AA333" s="29">
        <v>0</v>
      </c>
      <c r="AB333" s="29">
        <f t="shared" si="96"/>
        <v>0</v>
      </c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  <c r="IP333" s="5"/>
      <c r="IQ333" s="5"/>
      <c r="IR333" s="5"/>
    </row>
    <row r="334" spans="1:252" ht="110.25" x14ac:dyDescent="0.25">
      <c r="A334" s="25" t="s">
        <v>308</v>
      </c>
      <c r="B334" s="29">
        <f t="shared" si="86"/>
        <v>1409547</v>
      </c>
      <c r="C334" s="29">
        <f t="shared" si="86"/>
        <v>1348341</v>
      </c>
      <c r="D334" s="29">
        <f t="shared" si="86"/>
        <v>-61206</v>
      </c>
      <c r="E334" s="29">
        <f>106970+151023-257993</f>
        <v>0</v>
      </c>
      <c r="F334" s="29">
        <f>106970+151023-257993</f>
        <v>0</v>
      </c>
      <c r="G334" s="29">
        <f t="shared" si="89"/>
        <v>0</v>
      </c>
      <c r="H334" s="29">
        <v>0</v>
      </c>
      <c r="I334" s="29">
        <v>0</v>
      </c>
      <c r="J334" s="29">
        <f t="shared" si="90"/>
        <v>0</v>
      </c>
      <c r="K334" s="29">
        <f>132049+20026</f>
        <v>152075</v>
      </c>
      <c r="L334" s="29">
        <v>90869</v>
      </c>
      <c r="M334" s="29">
        <f t="shared" si="91"/>
        <v>-61206</v>
      </c>
      <c r="N334" s="29">
        <v>0</v>
      </c>
      <c r="O334" s="29">
        <v>0</v>
      </c>
      <c r="P334" s="29">
        <f t="shared" si="92"/>
        <v>0</v>
      </c>
      <c r="Q334" s="29">
        <v>0</v>
      </c>
      <c r="R334" s="29">
        <v>0</v>
      </c>
      <c r="S334" s="29">
        <f t="shared" si="93"/>
        <v>0</v>
      </c>
      <c r="T334" s="29">
        <v>1257472</v>
      </c>
      <c r="U334" s="29">
        <v>1257472</v>
      </c>
      <c r="V334" s="29">
        <f t="shared" si="94"/>
        <v>0</v>
      </c>
      <c r="W334" s="29">
        <v>0</v>
      </c>
      <c r="X334" s="29">
        <v>0</v>
      </c>
      <c r="Y334" s="29">
        <f t="shared" si="95"/>
        <v>0</v>
      </c>
      <c r="Z334" s="29">
        <v>0</v>
      </c>
      <c r="AA334" s="29">
        <v>0</v>
      </c>
      <c r="AB334" s="29">
        <f t="shared" si="96"/>
        <v>0</v>
      </c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  <c r="IP334" s="5"/>
      <c r="IQ334" s="5"/>
      <c r="IR334" s="5"/>
    </row>
    <row r="335" spans="1:252" ht="110.25" x14ac:dyDescent="0.25">
      <c r="A335" s="25" t="s">
        <v>309</v>
      </c>
      <c r="B335" s="29">
        <f t="shared" si="86"/>
        <v>100017</v>
      </c>
      <c r="C335" s="29">
        <f t="shared" si="86"/>
        <v>0</v>
      </c>
      <c r="D335" s="29">
        <f t="shared" si="86"/>
        <v>-100017</v>
      </c>
      <c r="E335" s="29">
        <v>0</v>
      </c>
      <c r="F335" s="29">
        <v>0</v>
      </c>
      <c r="G335" s="29">
        <f t="shared" si="89"/>
        <v>0</v>
      </c>
      <c r="H335" s="29"/>
      <c r="I335" s="29"/>
      <c r="J335" s="29">
        <f t="shared" si="90"/>
        <v>0</v>
      </c>
      <c r="K335" s="29"/>
      <c r="L335" s="29"/>
      <c r="M335" s="29">
        <f t="shared" si="91"/>
        <v>0</v>
      </c>
      <c r="N335" s="29">
        <v>0</v>
      </c>
      <c r="O335" s="29">
        <v>0</v>
      </c>
      <c r="P335" s="29">
        <f t="shared" si="92"/>
        <v>0</v>
      </c>
      <c r="Q335" s="29">
        <v>0</v>
      </c>
      <c r="R335" s="29">
        <v>0</v>
      </c>
      <c r="S335" s="29">
        <f t="shared" si="93"/>
        <v>0</v>
      </c>
      <c r="T335" s="29">
        <v>0</v>
      </c>
      <c r="U335" s="29">
        <v>0</v>
      </c>
      <c r="V335" s="29">
        <f t="shared" si="94"/>
        <v>0</v>
      </c>
      <c r="W335" s="29">
        <v>0</v>
      </c>
      <c r="X335" s="29">
        <v>0</v>
      </c>
      <c r="Y335" s="29">
        <f t="shared" si="95"/>
        <v>0</v>
      </c>
      <c r="Z335" s="29">
        <v>100017</v>
      </c>
      <c r="AA335" s="29">
        <v>0</v>
      </c>
      <c r="AB335" s="29">
        <f t="shared" si="96"/>
        <v>-100017</v>
      </c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  <c r="IP335" s="5"/>
      <c r="IQ335" s="5"/>
      <c r="IR335" s="5"/>
    </row>
    <row r="336" spans="1:252" ht="31.5" x14ac:dyDescent="0.25">
      <c r="A336" s="25" t="s">
        <v>310</v>
      </c>
      <c r="B336" s="29">
        <f t="shared" si="86"/>
        <v>133200</v>
      </c>
      <c r="C336" s="29">
        <f t="shared" si="86"/>
        <v>7464</v>
      </c>
      <c r="D336" s="29">
        <f t="shared" si="86"/>
        <v>-125736</v>
      </c>
      <c r="E336" s="29">
        <v>0</v>
      </c>
      <c r="F336" s="29">
        <v>0</v>
      </c>
      <c r="G336" s="29">
        <f t="shared" si="89"/>
        <v>0</v>
      </c>
      <c r="H336" s="29">
        <v>0</v>
      </c>
      <c r="I336" s="29">
        <v>0</v>
      </c>
      <c r="J336" s="29">
        <f t="shared" si="90"/>
        <v>0</v>
      </c>
      <c r="K336" s="29">
        <v>133200</v>
      </c>
      <c r="L336" s="29">
        <v>7464</v>
      </c>
      <c r="M336" s="29">
        <f t="shared" si="91"/>
        <v>-125736</v>
      </c>
      <c r="N336" s="29">
        <v>0</v>
      </c>
      <c r="O336" s="29">
        <v>0</v>
      </c>
      <c r="P336" s="29">
        <f t="shared" si="92"/>
        <v>0</v>
      </c>
      <c r="Q336" s="29">
        <v>0</v>
      </c>
      <c r="R336" s="29">
        <v>0</v>
      </c>
      <c r="S336" s="29">
        <f t="shared" si="93"/>
        <v>0</v>
      </c>
      <c r="T336" s="29">
        <v>0</v>
      </c>
      <c r="U336" s="29">
        <v>0</v>
      </c>
      <c r="V336" s="29">
        <f t="shared" si="94"/>
        <v>0</v>
      </c>
      <c r="W336" s="29">
        <v>0</v>
      </c>
      <c r="X336" s="29">
        <v>0</v>
      </c>
      <c r="Y336" s="29">
        <f t="shared" si="95"/>
        <v>0</v>
      </c>
      <c r="Z336" s="29">
        <v>0</v>
      </c>
      <c r="AA336" s="29">
        <v>0</v>
      </c>
      <c r="AB336" s="29">
        <f t="shared" si="96"/>
        <v>0</v>
      </c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  <c r="IK336" s="5"/>
      <c r="IL336" s="5"/>
      <c r="IM336" s="5"/>
      <c r="IN336" s="5"/>
      <c r="IO336" s="5"/>
      <c r="IP336" s="5"/>
      <c r="IQ336" s="5"/>
      <c r="IR336" s="5"/>
    </row>
    <row r="337" spans="1:252" ht="31.5" x14ac:dyDescent="0.25">
      <c r="A337" s="25" t="s">
        <v>311</v>
      </c>
      <c r="B337" s="29">
        <f t="shared" si="86"/>
        <v>11489</v>
      </c>
      <c r="C337" s="29">
        <f t="shared" si="86"/>
        <v>6024</v>
      </c>
      <c r="D337" s="29">
        <f t="shared" si="86"/>
        <v>-5465</v>
      </c>
      <c r="E337" s="29">
        <v>0</v>
      </c>
      <c r="F337" s="29">
        <v>0</v>
      </c>
      <c r="G337" s="29">
        <f t="shared" si="89"/>
        <v>0</v>
      </c>
      <c r="H337" s="29">
        <v>0</v>
      </c>
      <c r="I337" s="29">
        <v>0</v>
      </c>
      <c r="J337" s="29">
        <f t="shared" si="90"/>
        <v>0</v>
      </c>
      <c r="K337" s="29">
        <f>6839-6839+11489</f>
        <v>11489</v>
      </c>
      <c r="L337" s="29">
        <v>6024</v>
      </c>
      <c r="M337" s="29">
        <f t="shared" si="91"/>
        <v>-5465</v>
      </c>
      <c r="N337" s="29">
        <v>0</v>
      </c>
      <c r="O337" s="29">
        <v>0</v>
      </c>
      <c r="P337" s="29">
        <f t="shared" si="92"/>
        <v>0</v>
      </c>
      <c r="Q337" s="29">
        <v>0</v>
      </c>
      <c r="R337" s="29">
        <v>0</v>
      </c>
      <c r="S337" s="29">
        <f t="shared" si="93"/>
        <v>0</v>
      </c>
      <c r="T337" s="29">
        <v>0</v>
      </c>
      <c r="U337" s="29">
        <v>0</v>
      </c>
      <c r="V337" s="29">
        <f t="shared" si="94"/>
        <v>0</v>
      </c>
      <c r="W337" s="29">
        <v>0</v>
      </c>
      <c r="X337" s="29">
        <v>0</v>
      </c>
      <c r="Y337" s="29">
        <f t="shared" si="95"/>
        <v>0</v>
      </c>
      <c r="Z337" s="29">
        <v>0</v>
      </c>
      <c r="AA337" s="29">
        <v>0</v>
      </c>
      <c r="AB337" s="29">
        <f t="shared" si="96"/>
        <v>0</v>
      </c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  <c r="IK337" s="5"/>
      <c r="IL337" s="5"/>
      <c r="IM337" s="5"/>
      <c r="IN337" s="5"/>
      <c r="IO337" s="5"/>
      <c r="IP337" s="5"/>
      <c r="IQ337" s="5"/>
      <c r="IR337" s="5"/>
    </row>
    <row r="338" spans="1:252" ht="31.5" x14ac:dyDescent="0.25">
      <c r="A338" s="25" t="s">
        <v>312</v>
      </c>
      <c r="B338" s="29">
        <f t="shared" si="86"/>
        <v>381157</v>
      </c>
      <c r="C338" s="29">
        <f t="shared" si="86"/>
        <v>188999</v>
      </c>
      <c r="D338" s="29">
        <f t="shared" si="86"/>
        <v>-192158</v>
      </c>
      <c r="E338" s="29">
        <v>0</v>
      </c>
      <c r="F338" s="29">
        <v>0</v>
      </c>
      <c r="G338" s="29">
        <f t="shared" si="89"/>
        <v>0</v>
      </c>
      <c r="H338" s="29">
        <v>0</v>
      </c>
      <c r="I338" s="29">
        <v>0</v>
      </c>
      <c r="J338" s="29">
        <f t="shared" si="90"/>
        <v>0</v>
      </c>
      <c r="K338" s="29">
        <f>110000+16262+72000</f>
        <v>198262</v>
      </c>
      <c r="L338" s="29">
        <v>139842</v>
      </c>
      <c r="M338" s="29">
        <f t="shared" si="91"/>
        <v>-58420</v>
      </c>
      <c r="N338" s="29">
        <v>0</v>
      </c>
      <c r="O338" s="29">
        <v>0</v>
      </c>
      <c r="P338" s="29">
        <f t="shared" si="92"/>
        <v>0</v>
      </c>
      <c r="Q338" s="29">
        <v>0</v>
      </c>
      <c r="R338" s="29">
        <v>0</v>
      </c>
      <c r="S338" s="29">
        <f t="shared" si="93"/>
        <v>0</v>
      </c>
      <c r="T338" s="29">
        <v>49157</v>
      </c>
      <c r="U338" s="29">
        <v>49157</v>
      </c>
      <c r="V338" s="29">
        <f t="shared" si="94"/>
        <v>0</v>
      </c>
      <c r="W338" s="29">
        <v>0</v>
      </c>
      <c r="X338" s="29">
        <v>0</v>
      </c>
      <c r="Y338" s="29">
        <f t="shared" si="95"/>
        <v>0</v>
      </c>
      <c r="Z338" s="29">
        <f>150000-16262</f>
        <v>133738</v>
      </c>
      <c r="AA338" s="29">
        <v>0</v>
      </c>
      <c r="AB338" s="29">
        <f t="shared" si="96"/>
        <v>-133738</v>
      </c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  <c r="IP338" s="5"/>
      <c r="IQ338" s="5"/>
      <c r="IR338" s="5"/>
    </row>
    <row r="339" spans="1:252" ht="94.5" x14ac:dyDescent="0.25">
      <c r="A339" s="25" t="s">
        <v>313</v>
      </c>
      <c r="B339" s="29">
        <f t="shared" si="86"/>
        <v>7170891</v>
      </c>
      <c r="C339" s="29">
        <f t="shared" si="86"/>
        <v>5175194</v>
      </c>
      <c r="D339" s="29">
        <f t="shared" si="86"/>
        <v>-1995697</v>
      </c>
      <c r="E339" s="29">
        <v>0</v>
      </c>
      <c r="F339" s="29">
        <v>0</v>
      </c>
      <c r="G339" s="29">
        <f t="shared" si="89"/>
        <v>0</v>
      </c>
      <c r="H339" s="29">
        <v>0</v>
      </c>
      <c r="I339" s="29">
        <v>0</v>
      </c>
      <c r="J339" s="29">
        <f t="shared" si="90"/>
        <v>0</v>
      </c>
      <c r="K339" s="29">
        <v>0</v>
      </c>
      <c r="L339" s="29">
        <v>0</v>
      </c>
      <c r="M339" s="29">
        <f t="shared" si="91"/>
        <v>0</v>
      </c>
      <c r="N339" s="29">
        <v>7170891</v>
      </c>
      <c r="O339" s="29">
        <v>5175194</v>
      </c>
      <c r="P339" s="29">
        <f t="shared" si="92"/>
        <v>-1995697</v>
      </c>
      <c r="Q339" s="29">
        <v>0</v>
      </c>
      <c r="R339" s="29">
        <v>0</v>
      </c>
      <c r="S339" s="29">
        <f t="shared" si="93"/>
        <v>0</v>
      </c>
      <c r="T339" s="29">
        <v>0</v>
      </c>
      <c r="U339" s="29">
        <v>0</v>
      </c>
      <c r="V339" s="29">
        <f t="shared" si="94"/>
        <v>0</v>
      </c>
      <c r="W339" s="29">
        <v>0</v>
      </c>
      <c r="X339" s="29">
        <v>0</v>
      </c>
      <c r="Y339" s="29">
        <f t="shared" si="95"/>
        <v>0</v>
      </c>
      <c r="Z339" s="29">
        <v>0</v>
      </c>
      <c r="AA339" s="29">
        <v>0</v>
      </c>
      <c r="AB339" s="29">
        <f t="shared" si="96"/>
        <v>0</v>
      </c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  <c r="IK339" s="5"/>
      <c r="IL339" s="5"/>
      <c r="IM339" s="5"/>
      <c r="IN339" s="5"/>
      <c r="IO339" s="5"/>
      <c r="IP339" s="5"/>
      <c r="IQ339" s="5"/>
      <c r="IR339" s="5"/>
    </row>
    <row r="340" spans="1:252" x14ac:dyDescent="0.25">
      <c r="A340" s="28" t="s">
        <v>314</v>
      </c>
      <c r="B340" s="29">
        <f t="shared" si="86"/>
        <v>12659</v>
      </c>
      <c r="C340" s="29">
        <f t="shared" si="86"/>
        <v>12659</v>
      </c>
      <c r="D340" s="29">
        <f t="shared" si="86"/>
        <v>0</v>
      </c>
      <c r="E340" s="29">
        <v>0</v>
      </c>
      <c r="F340" s="29">
        <v>0</v>
      </c>
      <c r="G340" s="29">
        <f t="shared" si="89"/>
        <v>0</v>
      </c>
      <c r="H340" s="29">
        <v>0</v>
      </c>
      <c r="I340" s="29">
        <v>0</v>
      </c>
      <c r="J340" s="29">
        <f t="shared" si="90"/>
        <v>0</v>
      </c>
      <c r="K340" s="29">
        <v>12659</v>
      </c>
      <c r="L340" s="29">
        <v>12659</v>
      </c>
      <c r="M340" s="29">
        <f t="shared" si="91"/>
        <v>0</v>
      </c>
      <c r="N340" s="29">
        <v>0</v>
      </c>
      <c r="O340" s="29">
        <v>0</v>
      </c>
      <c r="P340" s="29">
        <f t="shared" si="92"/>
        <v>0</v>
      </c>
      <c r="Q340" s="29">
        <v>0</v>
      </c>
      <c r="R340" s="29">
        <v>0</v>
      </c>
      <c r="S340" s="29">
        <f t="shared" si="93"/>
        <v>0</v>
      </c>
      <c r="T340" s="29"/>
      <c r="U340" s="29"/>
      <c r="V340" s="29">
        <f t="shared" si="94"/>
        <v>0</v>
      </c>
      <c r="W340" s="29">
        <v>0</v>
      </c>
      <c r="X340" s="29">
        <v>0</v>
      </c>
      <c r="Y340" s="29">
        <f t="shared" si="95"/>
        <v>0</v>
      </c>
      <c r="Z340" s="29">
        <v>0</v>
      </c>
      <c r="AA340" s="29">
        <v>0</v>
      </c>
      <c r="AB340" s="29">
        <f t="shared" si="96"/>
        <v>0</v>
      </c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  <c r="IF340" s="5"/>
      <c r="IG340" s="5"/>
      <c r="IH340" s="5"/>
      <c r="II340" s="5"/>
      <c r="IJ340" s="5"/>
      <c r="IK340" s="5"/>
      <c r="IL340" s="5"/>
      <c r="IM340" s="5"/>
      <c r="IN340" s="5"/>
      <c r="IO340" s="5"/>
      <c r="IP340" s="5"/>
      <c r="IQ340" s="5"/>
      <c r="IR340" s="5"/>
    </row>
    <row r="341" spans="1:252" ht="31.5" x14ac:dyDescent="0.25">
      <c r="A341" s="28" t="s">
        <v>315</v>
      </c>
      <c r="B341" s="29">
        <f t="shared" si="86"/>
        <v>13793</v>
      </c>
      <c r="C341" s="29">
        <f t="shared" si="86"/>
        <v>13793</v>
      </c>
      <c r="D341" s="29">
        <f t="shared" si="86"/>
        <v>0</v>
      </c>
      <c r="E341" s="29">
        <v>0</v>
      </c>
      <c r="F341" s="29">
        <v>0</v>
      </c>
      <c r="G341" s="29">
        <f t="shared" si="89"/>
        <v>0</v>
      </c>
      <c r="H341" s="29">
        <v>0</v>
      </c>
      <c r="I341" s="29">
        <v>0</v>
      </c>
      <c r="J341" s="29">
        <f t="shared" si="90"/>
        <v>0</v>
      </c>
      <c r="K341" s="29">
        <v>13793</v>
      </c>
      <c r="L341" s="29">
        <v>13793</v>
      </c>
      <c r="M341" s="29">
        <f t="shared" si="91"/>
        <v>0</v>
      </c>
      <c r="N341" s="29">
        <v>0</v>
      </c>
      <c r="O341" s="29">
        <v>0</v>
      </c>
      <c r="P341" s="29">
        <f t="shared" si="92"/>
        <v>0</v>
      </c>
      <c r="Q341" s="29">
        <v>0</v>
      </c>
      <c r="R341" s="29">
        <v>0</v>
      </c>
      <c r="S341" s="29">
        <f t="shared" si="93"/>
        <v>0</v>
      </c>
      <c r="T341" s="29"/>
      <c r="U341" s="29"/>
      <c r="V341" s="29">
        <f t="shared" si="94"/>
        <v>0</v>
      </c>
      <c r="W341" s="29">
        <v>0</v>
      </c>
      <c r="X341" s="29">
        <v>0</v>
      </c>
      <c r="Y341" s="29">
        <f t="shared" si="95"/>
        <v>0</v>
      </c>
      <c r="Z341" s="29">
        <v>0</v>
      </c>
      <c r="AA341" s="29">
        <v>0</v>
      </c>
      <c r="AB341" s="29">
        <f t="shared" si="96"/>
        <v>0</v>
      </c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  <c r="II341" s="5"/>
      <c r="IJ341" s="5"/>
      <c r="IK341" s="5"/>
      <c r="IL341" s="5"/>
      <c r="IM341" s="5"/>
      <c r="IN341" s="5"/>
      <c r="IO341" s="5"/>
      <c r="IP341" s="5"/>
      <c r="IQ341" s="5"/>
      <c r="IR341" s="5"/>
    </row>
    <row r="342" spans="1:252" ht="31.5" x14ac:dyDescent="0.25">
      <c r="A342" s="28" t="s">
        <v>316</v>
      </c>
      <c r="B342" s="29">
        <f t="shared" si="86"/>
        <v>73860</v>
      </c>
      <c r="C342" s="29">
        <f t="shared" si="86"/>
        <v>73858</v>
      </c>
      <c r="D342" s="29">
        <f t="shared" si="86"/>
        <v>-2</v>
      </c>
      <c r="E342" s="29">
        <v>0</v>
      </c>
      <c r="F342" s="29">
        <v>0</v>
      </c>
      <c r="G342" s="29">
        <f t="shared" si="89"/>
        <v>0</v>
      </c>
      <c r="H342" s="29">
        <v>0</v>
      </c>
      <c r="I342" s="29">
        <v>0</v>
      </c>
      <c r="J342" s="29">
        <f t="shared" si="90"/>
        <v>0</v>
      </c>
      <c r="K342" s="29">
        <v>73860</v>
      </c>
      <c r="L342" s="29">
        <v>73858</v>
      </c>
      <c r="M342" s="29">
        <f t="shared" si="91"/>
        <v>-2</v>
      </c>
      <c r="N342" s="29">
        <v>0</v>
      </c>
      <c r="O342" s="29">
        <v>0</v>
      </c>
      <c r="P342" s="29">
        <f t="shared" si="92"/>
        <v>0</v>
      </c>
      <c r="Q342" s="29">
        <v>0</v>
      </c>
      <c r="R342" s="29">
        <v>0</v>
      </c>
      <c r="S342" s="29">
        <f t="shared" si="93"/>
        <v>0</v>
      </c>
      <c r="T342" s="29"/>
      <c r="U342" s="29"/>
      <c r="V342" s="29">
        <f t="shared" si="94"/>
        <v>0</v>
      </c>
      <c r="W342" s="29">
        <v>0</v>
      </c>
      <c r="X342" s="29">
        <v>0</v>
      </c>
      <c r="Y342" s="29">
        <f t="shared" si="95"/>
        <v>0</v>
      </c>
      <c r="Z342" s="29">
        <v>0</v>
      </c>
      <c r="AA342" s="29">
        <v>0</v>
      </c>
      <c r="AB342" s="29">
        <f t="shared" si="96"/>
        <v>0</v>
      </c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  <c r="IF342" s="5"/>
      <c r="IG342" s="5"/>
      <c r="IH342" s="5"/>
      <c r="II342" s="5"/>
      <c r="IJ342" s="5"/>
      <c r="IK342" s="5"/>
      <c r="IL342" s="5"/>
      <c r="IM342" s="5"/>
      <c r="IN342" s="5"/>
      <c r="IO342" s="5"/>
      <c r="IP342" s="5"/>
      <c r="IQ342" s="5"/>
      <c r="IR342" s="5"/>
    </row>
    <row r="343" spans="1:252" ht="63" x14ac:dyDescent="0.25">
      <c r="A343" s="28" t="s">
        <v>317</v>
      </c>
      <c r="B343" s="29">
        <f t="shared" si="86"/>
        <v>17518</v>
      </c>
      <c r="C343" s="29">
        <f t="shared" si="86"/>
        <v>0</v>
      </c>
      <c r="D343" s="29">
        <f t="shared" si="86"/>
        <v>-17518</v>
      </c>
      <c r="E343" s="29">
        <v>0</v>
      </c>
      <c r="F343" s="29">
        <v>0</v>
      </c>
      <c r="G343" s="29">
        <f t="shared" si="89"/>
        <v>0</v>
      </c>
      <c r="H343" s="29">
        <v>0</v>
      </c>
      <c r="I343" s="29">
        <v>0</v>
      </c>
      <c r="J343" s="29">
        <f t="shared" si="90"/>
        <v>0</v>
      </c>
      <c r="K343" s="29">
        <v>0</v>
      </c>
      <c r="L343" s="29">
        <v>0</v>
      </c>
      <c r="M343" s="29">
        <f t="shared" si="91"/>
        <v>0</v>
      </c>
      <c r="N343" s="29">
        <v>0</v>
      </c>
      <c r="O343" s="29">
        <v>0</v>
      </c>
      <c r="P343" s="29">
        <f t="shared" si="92"/>
        <v>0</v>
      </c>
      <c r="Q343" s="29">
        <v>0</v>
      </c>
      <c r="R343" s="29">
        <v>0</v>
      </c>
      <c r="S343" s="29">
        <f t="shared" si="93"/>
        <v>0</v>
      </c>
      <c r="T343" s="29">
        <v>17518</v>
      </c>
      <c r="U343" s="29">
        <v>0</v>
      </c>
      <c r="V343" s="29">
        <f t="shared" si="94"/>
        <v>-17518</v>
      </c>
      <c r="W343" s="29">
        <v>0</v>
      </c>
      <c r="X343" s="29">
        <v>0</v>
      </c>
      <c r="Y343" s="29">
        <f t="shared" si="95"/>
        <v>0</v>
      </c>
      <c r="Z343" s="29">
        <v>0</v>
      </c>
      <c r="AA343" s="29">
        <v>0</v>
      </c>
      <c r="AB343" s="29">
        <f t="shared" si="96"/>
        <v>0</v>
      </c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  <c r="HT343" s="5"/>
      <c r="HU343" s="5"/>
      <c r="HV343" s="5"/>
      <c r="HW343" s="5"/>
      <c r="HX343" s="5"/>
      <c r="HY343" s="5"/>
      <c r="HZ343" s="5"/>
      <c r="IA343" s="5"/>
      <c r="IB343" s="5"/>
      <c r="IC343" s="5"/>
      <c r="ID343" s="5"/>
      <c r="IE343" s="5"/>
      <c r="IF343" s="5"/>
      <c r="IG343" s="5"/>
      <c r="IH343" s="5"/>
      <c r="II343" s="5"/>
      <c r="IJ343" s="5"/>
      <c r="IK343" s="5"/>
      <c r="IL343" s="5"/>
      <c r="IM343" s="5"/>
      <c r="IN343" s="5"/>
      <c r="IO343" s="5"/>
      <c r="IP343" s="5"/>
      <c r="IQ343" s="5"/>
      <c r="IR343" s="5"/>
    </row>
    <row r="344" spans="1:252" ht="31.5" x14ac:dyDescent="0.25">
      <c r="A344" s="28" t="s">
        <v>318</v>
      </c>
      <c r="B344" s="29">
        <f t="shared" si="86"/>
        <v>62829</v>
      </c>
      <c r="C344" s="29">
        <f t="shared" si="86"/>
        <v>58517</v>
      </c>
      <c r="D344" s="29">
        <f t="shared" si="86"/>
        <v>-4312</v>
      </c>
      <c r="E344" s="29">
        <v>0</v>
      </c>
      <c r="F344" s="29">
        <v>0</v>
      </c>
      <c r="G344" s="29">
        <f t="shared" si="89"/>
        <v>0</v>
      </c>
      <c r="H344" s="29">
        <v>0</v>
      </c>
      <c r="I344" s="29">
        <v>0</v>
      </c>
      <c r="J344" s="29">
        <f t="shared" si="90"/>
        <v>0</v>
      </c>
      <c r="K344" s="29">
        <v>16078</v>
      </c>
      <c r="L344" s="29">
        <v>11766</v>
      </c>
      <c r="M344" s="29">
        <f t="shared" si="91"/>
        <v>-4312</v>
      </c>
      <c r="N344" s="29">
        <v>0</v>
      </c>
      <c r="O344" s="29">
        <v>0</v>
      </c>
      <c r="P344" s="29">
        <f t="shared" si="92"/>
        <v>0</v>
      </c>
      <c r="Q344" s="29">
        <v>0</v>
      </c>
      <c r="R344" s="29">
        <v>0</v>
      </c>
      <c r="S344" s="29">
        <f t="shared" si="93"/>
        <v>0</v>
      </c>
      <c r="T344" s="29">
        <v>46751</v>
      </c>
      <c r="U344" s="29">
        <v>46751</v>
      </c>
      <c r="V344" s="29">
        <f t="shared" si="94"/>
        <v>0</v>
      </c>
      <c r="W344" s="29">
        <v>0</v>
      </c>
      <c r="X344" s="29">
        <v>0</v>
      </c>
      <c r="Y344" s="29">
        <f t="shared" si="95"/>
        <v>0</v>
      </c>
      <c r="Z344" s="29">
        <v>0</v>
      </c>
      <c r="AA344" s="29">
        <v>0</v>
      </c>
      <c r="AB344" s="29">
        <f t="shared" si="96"/>
        <v>0</v>
      </c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  <c r="IF344" s="5"/>
      <c r="IG344" s="5"/>
      <c r="IH344" s="5"/>
      <c r="II344" s="5"/>
      <c r="IJ344" s="5"/>
      <c r="IK344" s="5"/>
      <c r="IL344" s="5"/>
      <c r="IM344" s="5"/>
      <c r="IN344" s="5"/>
      <c r="IO344" s="5"/>
      <c r="IP344" s="5"/>
      <c r="IQ344" s="5"/>
      <c r="IR344" s="5"/>
    </row>
    <row r="345" spans="1:252" ht="31.5" x14ac:dyDescent="0.25">
      <c r="A345" s="28" t="s">
        <v>319</v>
      </c>
      <c r="B345" s="29">
        <f t="shared" si="86"/>
        <v>21131</v>
      </c>
      <c r="C345" s="29">
        <f t="shared" si="86"/>
        <v>18220</v>
      </c>
      <c r="D345" s="29">
        <f t="shared" si="86"/>
        <v>-2911</v>
      </c>
      <c r="E345" s="29">
        <v>0</v>
      </c>
      <c r="F345" s="29">
        <v>0</v>
      </c>
      <c r="G345" s="29">
        <f t="shared" si="89"/>
        <v>0</v>
      </c>
      <c r="H345" s="29">
        <v>0</v>
      </c>
      <c r="I345" s="29">
        <v>0</v>
      </c>
      <c r="J345" s="29">
        <f t="shared" si="90"/>
        <v>0</v>
      </c>
      <c r="K345" s="29">
        <v>21131</v>
      </c>
      <c r="L345" s="29">
        <v>18220</v>
      </c>
      <c r="M345" s="29">
        <f t="shared" si="91"/>
        <v>-2911</v>
      </c>
      <c r="N345" s="29">
        <v>0</v>
      </c>
      <c r="O345" s="29">
        <v>0</v>
      </c>
      <c r="P345" s="29">
        <f t="shared" si="92"/>
        <v>0</v>
      </c>
      <c r="Q345" s="29">
        <v>0</v>
      </c>
      <c r="R345" s="29">
        <v>0</v>
      </c>
      <c r="S345" s="29">
        <f t="shared" si="93"/>
        <v>0</v>
      </c>
      <c r="T345" s="29">
        <v>0</v>
      </c>
      <c r="U345" s="29">
        <v>0</v>
      </c>
      <c r="V345" s="29">
        <f t="shared" si="94"/>
        <v>0</v>
      </c>
      <c r="W345" s="29">
        <v>0</v>
      </c>
      <c r="X345" s="29">
        <v>0</v>
      </c>
      <c r="Y345" s="29">
        <f t="shared" si="95"/>
        <v>0</v>
      </c>
      <c r="Z345" s="29">
        <v>0</v>
      </c>
      <c r="AA345" s="29">
        <v>0</v>
      </c>
      <c r="AB345" s="29">
        <f t="shared" si="96"/>
        <v>0</v>
      </c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  <c r="IF345" s="5"/>
      <c r="IG345" s="5"/>
      <c r="IH345" s="5"/>
      <c r="II345" s="5"/>
      <c r="IJ345" s="5"/>
      <c r="IK345" s="5"/>
      <c r="IL345" s="5"/>
      <c r="IM345" s="5"/>
      <c r="IN345" s="5"/>
      <c r="IO345" s="5"/>
      <c r="IP345" s="5"/>
      <c r="IQ345" s="5"/>
      <c r="IR345" s="5"/>
    </row>
    <row r="346" spans="1:252" x14ac:dyDescent="0.25">
      <c r="A346" s="28" t="s">
        <v>320</v>
      </c>
      <c r="B346" s="29">
        <f t="shared" si="86"/>
        <v>30295</v>
      </c>
      <c r="C346" s="29">
        <f t="shared" si="86"/>
        <v>0</v>
      </c>
      <c r="D346" s="29">
        <f t="shared" si="86"/>
        <v>-30295</v>
      </c>
      <c r="E346" s="29">
        <v>0</v>
      </c>
      <c r="F346" s="29">
        <v>0</v>
      </c>
      <c r="G346" s="29">
        <f t="shared" si="89"/>
        <v>0</v>
      </c>
      <c r="H346" s="29">
        <v>0</v>
      </c>
      <c r="I346" s="29">
        <v>0</v>
      </c>
      <c r="J346" s="29">
        <f t="shared" si="90"/>
        <v>0</v>
      </c>
      <c r="K346" s="29">
        <v>30295</v>
      </c>
      <c r="L346" s="29">
        <v>0</v>
      </c>
      <c r="M346" s="29">
        <f t="shared" si="91"/>
        <v>-30295</v>
      </c>
      <c r="N346" s="29">
        <v>0</v>
      </c>
      <c r="O346" s="29">
        <v>0</v>
      </c>
      <c r="P346" s="29">
        <f t="shared" si="92"/>
        <v>0</v>
      </c>
      <c r="Q346" s="29">
        <v>0</v>
      </c>
      <c r="R346" s="29">
        <v>0</v>
      </c>
      <c r="S346" s="29">
        <f t="shared" si="93"/>
        <v>0</v>
      </c>
      <c r="T346" s="29">
        <v>0</v>
      </c>
      <c r="U346" s="29">
        <v>0</v>
      </c>
      <c r="V346" s="29">
        <f t="shared" si="94"/>
        <v>0</v>
      </c>
      <c r="W346" s="29">
        <v>0</v>
      </c>
      <c r="X346" s="29">
        <v>0</v>
      </c>
      <c r="Y346" s="29">
        <f t="shared" si="95"/>
        <v>0</v>
      </c>
      <c r="Z346" s="29">
        <v>0</v>
      </c>
      <c r="AA346" s="29">
        <v>0</v>
      </c>
      <c r="AB346" s="29">
        <f t="shared" si="96"/>
        <v>0</v>
      </c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  <c r="IF346" s="5"/>
      <c r="IG346" s="5"/>
      <c r="IH346" s="5"/>
      <c r="II346" s="5"/>
      <c r="IJ346" s="5"/>
      <c r="IK346" s="5"/>
      <c r="IL346" s="5"/>
      <c r="IM346" s="5"/>
      <c r="IN346" s="5"/>
      <c r="IO346" s="5"/>
      <c r="IP346" s="5"/>
      <c r="IQ346" s="5"/>
      <c r="IR346" s="5"/>
    </row>
    <row r="347" spans="1:252" ht="31.5" x14ac:dyDescent="0.25">
      <c r="A347" s="28" t="s">
        <v>321</v>
      </c>
      <c r="B347" s="29">
        <f t="shared" si="86"/>
        <v>6312524</v>
      </c>
      <c r="C347" s="29">
        <f t="shared" si="86"/>
        <v>1038336</v>
      </c>
      <c r="D347" s="29">
        <f t="shared" si="86"/>
        <v>-5274188</v>
      </c>
      <c r="E347" s="29">
        <v>0</v>
      </c>
      <c r="F347" s="29">
        <v>0</v>
      </c>
      <c r="G347" s="29">
        <f t="shared" si="89"/>
        <v>0</v>
      </c>
      <c r="H347" s="29">
        <v>0</v>
      </c>
      <c r="I347" s="29">
        <v>0</v>
      </c>
      <c r="J347" s="29">
        <f t="shared" si="90"/>
        <v>0</v>
      </c>
      <c r="K347" s="29">
        <v>0</v>
      </c>
      <c r="L347" s="29">
        <v>0</v>
      </c>
      <c r="M347" s="29">
        <f t="shared" si="91"/>
        <v>0</v>
      </c>
      <c r="N347" s="29">
        <v>0</v>
      </c>
      <c r="O347" s="29">
        <v>0</v>
      </c>
      <c r="P347" s="29">
        <f t="shared" si="92"/>
        <v>0</v>
      </c>
      <c r="Q347" s="29">
        <v>0</v>
      </c>
      <c r="R347" s="29">
        <v>0</v>
      </c>
      <c r="S347" s="29">
        <f t="shared" si="93"/>
        <v>0</v>
      </c>
      <c r="T347" s="29">
        <v>0</v>
      </c>
      <c r="U347" s="29">
        <v>0</v>
      </c>
      <c r="V347" s="29">
        <f t="shared" si="94"/>
        <v>0</v>
      </c>
      <c r="W347" s="29">
        <v>0</v>
      </c>
      <c r="X347" s="29">
        <v>1038336</v>
      </c>
      <c r="Y347" s="29">
        <f t="shared" si="95"/>
        <v>1038336</v>
      </c>
      <c r="Z347" s="29">
        <f>6276644+35880</f>
        <v>6312524</v>
      </c>
      <c r="AA347" s="29">
        <v>0</v>
      </c>
      <c r="AB347" s="29">
        <f t="shared" si="96"/>
        <v>-6312524</v>
      </c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  <c r="IF347" s="5"/>
      <c r="IG347" s="5"/>
      <c r="IH347" s="5"/>
      <c r="II347" s="5"/>
      <c r="IJ347" s="5"/>
      <c r="IK347" s="5"/>
      <c r="IL347" s="5"/>
      <c r="IM347" s="5"/>
      <c r="IN347" s="5"/>
      <c r="IO347" s="5"/>
      <c r="IP347" s="5"/>
      <c r="IQ347" s="5"/>
      <c r="IR347" s="5"/>
    </row>
    <row r="348" spans="1:252" ht="31.5" x14ac:dyDescent="0.25">
      <c r="A348" s="28" t="s">
        <v>322</v>
      </c>
      <c r="B348" s="29">
        <f t="shared" si="86"/>
        <v>8435</v>
      </c>
      <c r="C348" s="29">
        <f t="shared" si="86"/>
        <v>8435</v>
      </c>
      <c r="D348" s="29">
        <f t="shared" si="86"/>
        <v>0</v>
      </c>
      <c r="E348" s="29">
        <v>0</v>
      </c>
      <c r="F348" s="29">
        <v>0</v>
      </c>
      <c r="G348" s="29">
        <f t="shared" si="89"/>
        <v>0</v>
      </c>
      <c r="H348" s="29">
        <v>0</v>
      </c>
      <c r="I348" s="29">
        <v>0</v>
      </c>
      <c r="J348" s="29">
        <f t="shared" si="90"/>
        <v>0</v>
      </c>
      <c r="K348" s="29">
        <v>8435</v>
      </c>
      <c r="L348" s="29">
        <v>8435</v>
      </c>
      <c r="M348" s="29">
        <f t="shared" si="91"/>
        <v>0</v>
      </c>
      <c r="N348" s="29">
        <v>0</v>
      </c>
      <c r="O348" s="29">
        <v>0</v>
      </c>
      <c r="P348" s="29">
        <f t="shared" si="92"/>
        <v>0</v>
      </c>
      <c r="Q348" s="29">
        <v>0</v>
      </c>
      <c r="R348" s="29">
        <v>0</v>
      </c>
      <c r="S348" s="29">
        <f t="shared" si="93"/>
        <v>0</v>
      </c>
      <c r="T348" s="29">
        <v>0</v>
      </c>
      <c r="U348" s="29">
        <v>0</v>
      </c>
      <c r="V348" s="29">
        <f t="shared" si="94"/>
        <v>0</v>
      </c>
      <c r="W348" s="29">
        <v>0</v>
      </c>
      <c r="X348" s="29">
        <v>0</v>
      </c>
      <c r="Y348" s="29">
        <f t="shared" si="95"/>
        <v>0</v>
      </c>
      <c r="Z348" s="29">
        <v>0</v>
      </c>
      <c r="AA348" s="29">
        <v>0</v>
      </c>
      <c r="AB348" s="29">
        <f t="shared" si="96"/>
        <v>0</v>
      </c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  <c r="IF348" s="5"/>
      <c r="IG348" s="5"/>
      <c r="IH348" s="5"/>
      <c r="II348" s="5"/>
      <c r="IJ348" s="5"/>
      <c r="IK348" s="5"/>
      <c r="IL348" s="5"/>
      <c r="IM348" s="5"/>
      <c r="IN348" s="5"/>
      <c r="IO348" s="5"/>
      <c r="IP348" s="5"/>
      <c r="IQ348" s="5"/>
      <c r="IR348" s="5"/>
    </row>
    <row r="349" spans="1:252" ht="31.5" x14ac:dyDescent="0.25">
      <c r="A349" s="22" t="s">
        <v>102</v>
      </c>
      <c r="B349" s="23">
        <f t="shared" si="86"/>
        <v>710715</v>
      </c>
      <c r="C349" s="23">
        <f t="shared" si="86"/>
        <v>680012</v>
      </c>
      <c r="D349" s="23">
        <f t="shared" si="86"/>
        <v>-30703</v>
      </c>
      <c r="E349" s="23">
        <f>SUM(E359,E383,E376,E350,E386,E374)</f>
        <v>190604</v>
      </c>
      <c r="F349" s="23">
        <f>SUM(F359,F383,F376,F350,F386,F374)</f>
        <v>190604</v>
      </c>
      <c r="G349" s="23">
        <f t="shared" si="89"/>
        <v>0</v>
      </c>
      <c r="H349" s="23">
        <f t="shared" ref="H349:I349" si="97">SUM(H359,H383,H376,H350,H386,H374)</f>
        <v>0</v>
      </c>
      <c r="I349" s="23">
        <f t="shared" si="97"/>
        <v>0</v>
      </c>
      <c r="J349" s="23">
        <f t="shared" si="90"/>
        <v>0</v>
      </c>
      <c r="K349" s="23">
        <f t="shared" ref="K349:L349" si="98">SUM(K359,K383,K376,K350,K386,K374)</f>
        <v>249510</v>
      </c>
      <c r="L349" s="23">
        <f t="shared" si="98"/>
        <v>218807</v>
      </c>
      <c r="M349" s="23">
        <f t="shared" si="91"/>
        <v>-30703</v>
      </c>
      <c r="N349" s="23">
        <f t="shared" ref="N349:O349" si="99">SUM(N359,N383,N376,N350,N386,N374)</f>
        <v>254745</v>
      </c>
      <c r="O349" s="23">
        <f t="shared" si="99"/>
        <v>254745</v>
      </c>
      <c r="P349" s="23">
        <f t="shared" si="92"/>
        <v>0</v>
      </c>
      <c r="Q349" s="23">
        <f t="shared" ref="Q349:R349" si="100">SUM(Q359,Q383,Q376,Q350,Q386,Q374)</f>
        <v>10061</v>
      </c>
      <c r="R349" s="23">
        <f t="shared" si="100"/>
        <v>10061</v>
      </c>
      <c r="S349" s="23">
        <f t="shared" si="93"/>
        <v>0</v>
      </c>
      <c r="T349" s="23">
        <f t="shared" ref="T349:U349" si="101">SUM(T359,T383,T376,T350,T386,T374)</f>
        <v>5795</v>
      </c>
      <c r="U349" s="23">
        <f t="shared" si="101"/>
        <v>5795</v>
      </c>
      <c r="V349" s="23">
        <f t="shared" si="94"/>
        <v>0</v>
      </c>
      <c r="W349" s="23">
        <f t="shared" ref="W349:X349" si="102">SUM(W359,W383,W376,W350,W386,W374)</f>
        <v>0</v>
      </c>
      <c r="X349" s="23">
        <f t="shared" si="102"/>
        <v>0</v>
      </c>
      <c r="Y349" s="23">
        <f t="shared" si="95"/>
        <v>0</v>
      </c>
      <c r="Z349" s="23">
        <f t="shared" ref="Z349:AA349" si="103">SUM(Z359,Z383,Z376,Z350,Z386,Z374)</f>
        <v>0</v>
      </c>
      <c r="AA349" s="23">
        <f t="shared" si="103"/>
        <v>0</v>
      </c>
      <c r="AB349" s="23">
        <f t="shared" si="96"/>
        <v>0</v>
      </c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  <c r="IF349" s="5"/>
      <c r="IG349" s="5"/>
      <c r="IH349" s="5"/>
      <c r="II349" s="5"/>
      <c r="IJ349" s="5"/>
      <c r="IK349" s="5"/>
      <c r="IL349" s="5"/>
      <c r="IM349" s="5"/>
      <c r="IN349" s="5"/>
      <c r="IO349" s="5"/>
      <c r="IP349" s="5"/>
      <c r="IQ349" s="5"/>
      <c r="IR349" s="5"/>
    </row>
    <row r="350" spans="1:252" x14ac:dyDescent="0.25">
      <c r="A350" s="22" t="s">
        <v>115</v>
      </c>
      <c r="B350" s="23">
        <f t="shared" si="86"/>
        <v>44495</v>
      </c>
      <c r="C350" s="23">
        <f t="shared" si="86"/>
        <v>44842</v>
      </c>
      <c r="D350" s="23">
        <f t="shared" si="86"/>
        <v>347</v>
      </c>
      <c r="E350" s="23">
        <f>SUM(E351:E358)</f>
        <v>0</v>
      </c>
      <c r="F350" s="23">
        <f>SUM(F351:F358)</f>
        <v>0</v>
      </c>
      <c r="G350" s="23">
        <f t="shared" si="89"/>
        <v>0</v>
      </c>
      <c r="H350" s="23">
        <f>SUM(H351:H358)</f>
        <v>0</v>
      </c>
      <c r="I350" s="23">
        <f>SUM(I351:I358)</f>
        <v>0</v>
      </c>
      <c r="J350" s="23">
        <f t="shared" si="90"/>
        <v>0</v>
      </c>
      <c r="K350" s="23">
        <f>SUM(K351:K358)</f>
        <v>37033</v>
      </c>
      <c r="L350" s="23">
        <f>SUM(L351:L358)</f>
        <v>37380</v>
      </c>
      <c r="M350" s="23">
        <f t="shared" si="91"/>
        <v>347</v>
      </c>
      <c r="N350" s="23">
        <f>SUM(N351:N358)</f>
        <v>0</v>
      </c>
      <c r="O350" s="23">
        <f>SUM(O351:O358)</f>
        <v>0</v>
      </c>
      <c r="P350" s="23">
        <f t="shared" si="92"/>
        <v>0</v>
      </c>
      <c r="Q350" s="23">
        <f>SUM(Q351:Q358)</f>
        <v>7462</v>
      </c>
      <c r="R350" s="23">
        <f>SUM(R351:R358)</f>
        <v>7462</v>
      </c>
      <c r="S350" s="23">
        <f t="shared" si="93"/>
        <v>0</v>
      </c>
      <c r="T350" s="23">
        <f>SUM(T351:T358)</f>
        <v>0</v>
      </c>
      <c r="U350" s="23">
        <f>SUM(U351:U358)</f>
        <v>0</v>
      </c>
      <c r="V350" s="23">
        <f t="shared" si="94"/>
        <v>0</v>
      </c>
      <c r="W350" s="23">
        <f>SUM(W351:W358)</f>
        <v>0</v>
      </c>
      <c r="X350" s="23">
        <f>SUM(X351:X358)</f>
        <v>0</v>
      </c>
      <c r="Y350" s="23">
        <f t="shared" si="95"/>
        <v>0</v>
      </c>
      <c r="Z350" s="23">
        <f>SUM(Z351:Z358)</f>
        <v>0</v>
      </c>
      <c r="AA350" s="23">
        <f>SUM(AA351:AA358)</f>
        <v>0</v>
      </c>
      <c r="AB350" s="23">
        <f t="shared" si="96"/>
        <v>0</v>
      </c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  <c r="IF350" s="5"/>
      <c r="IG350" s="5"/>
      <c r="IH350" s="5"/>
      <c r="II350" s="5"/>
      <c r="IJ350" s="5"/>
      <c r="IK350" s="5"/>
      <c r="IL350" s="5"/>
      <c r="IM350" s="5"/>
      <c r="IN350" s="5"/>
      <c r="IO350" s="5"/>
      <c r="IP350" s="5"/>
      <c r="IQ350" s="5"/>
      <c r="IR350" s="5"/>
    </row>
    <row r="351" spans="1:252" ht="30.75" customHeight="1" x14ac:dyDescent="0.25">
      <c r="A351" s="28" t="s">
        <v>323</v>
      </c>
      <c r="B351" s="29">
        <f t="shared" si="86"/>
        <v>5655</v>
      </c>
      <c r="C351" s="29">
        <f t="shared" si="86"/>
        <v>7126</v>
      </c>
      <c r="D351" s="29">
        <f t="shared" si="86"/>
        <v>1471</v>
      </c>
      <c r="E351" s="29">
        <v>0</v>
      </c>
      <c r="F351" s="29">
        <v>0</v>
      </c>
      <c r="G351" s="29">
        <f t="shared" si="89"/>
        <v>0</v>
      </c>
      <c r="H351" s="29">
        <v>0</v>
      </c>
      <c r="I351" s="29">
        <v>0</v>
      </c>
      <c r="J351" s="29">
        <f t="shared" si="90"/>
        <v>0</v>
      </c>
      <c r="K351" s="29">
        <f>1640+1629+2386</f>
        <v>5655</v>
      </c>
      <c r="L351" s="29">
        <v>7126</v>
      </c>
      <c r="M351" s="29">
        <f t="shared" si="91"/>
        <v>1471</v>
      </c>
      <c r="N351" s="29">
        <v>0</v>
      </c>
      <c r="O351" s="29">
        <v>0</v>
      </c>
      <c r="P351" s="29">
        <f t="shared" si="92"/>
        <v>0</v>
      </c>
      <c r="Q351" s="29">
        <v>0</v>
      </c>
      <c r="R351" s="29">
        <v>0</v>
      </c>
      <c r="S351" s="29">
        <f t="shared" si="93"/>
        <v>0</v>
      </c>
      <c r="T351" s="29">
        <v>0</v>
      </c>
      <c r="U351" s="29">
        <v>0</v>
      </c>
      <c r="V351" s="29">
        <f t="shared" si="94"/>
        <v>0</v>
      </c>
      <c r="W351" s="29">
        <v>0</v>
      </c>
      <c r="X351" s="29">
        <v>0</v>
      </c>
      <c r="Y351" s="29">
        <f t="shared" si="95"/>
        <v>0</v>
      </c>
      <c r="Z351" s="29">
        <v>0</v>
      </c>
      <c r="AA351" s="29">
        <v>0</v>
      </c>
      <c r="AB351" s="29">
        <f t="shared" si="96"/>
        <v>0</v>
      </c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  <c r="IF351" s="5"/>
      <c r="IG351" s="5"/>
      <c r="IH351" s="5"/>
      <c r="II351" s="5"/>
      <c r="IJ351" s="5"/>
      <c r="IK351" s="5"/>
      <c r="IL351" s="5"/>
      <c r="IM351" s="5"/>
      <c r="IN351" s="5"/>
      <c r="IO351" s="5"/>
      <c r="IP351" s="5"/>
      <c r="IQ351" s="5"/>
      <c r="IR351" s="5"/>
    </row>
    <row r="352" spans="1:252" ht="31.5" x14ac:dyDescent="0.25">
      <c r="A352" s="28" t="s">
        <v>324</v>
      </c>
      <c r="B352" s="29">
        <f t="shared" si="86"/>
        <v>4499</v>
      </c>
      <c r="C352" s="29">
        <f t="shared" si="86"/>
        <v>4499</v>
      </c>
      <c r="D352" s="29">
        <f t="shared" si="86"/>
        <v>0</v>
      </c>
      <c r="E352" s="29">
        <v>0</v>
      </c>
      <c r="F352" s="29">
        <v>0</v>
      </c>
      <c r="G352" s="29">
        <f t="shared" si="89"/>
        <v>0</v>
      </c>
      <c r="H352" s="29">
        <v>0</v>
      </c>
      <c r="I352" s="29">
        <v>0</v>
      </c>
      <c r="J352" s="29">
        <f t="shared" si="90"/>
        <v>0</v>
      </c>
      <c r="K352" s="29"/>
      <c r="L352" s="29"/>
      <c r="M352" s="29">
        <f t="shared" si="91"/>
        <v>0</v>
      </c>
      <c r="N352" s="29">
        <v>0</v>
      </c>
      <c r="O352" s="29">
        <v>0</v>
      </c>
      <c r="P352" s="29">
        <f t="shared" si="92"/>
        <v>0</v>
      </c>
      <c r="Q352" s="29">
        <f>1999+2500</f>
        <v>4499</v>
      </c>
      <c r="R352" s="29">
        <f>1999+2500</f>
        <v>4499</v>
      </c>
      <c r="S352" s="29">
        <f t="shared" si="93"/>
        <v>0</v>
      </c>
      <c r="T352" s="29">
        <v>0</v>
      </c>
      <c r="U352" s="29">
        <v>0</v>
      </c>
      <c r="V352" s="29">
        <f t="shared" si="94"/>
        <v>0</v>
      </c>
      <c r="W352" s="29">
        <v>0</v>
      </c>
      <c r="X352" s="29">
        <v>0</v>
      </c>
      <c r="Y352" s="29">
        <f t="shared" si="95"/>
        <v>0</v>
      </c>
      <c r="Z352" s="29">
        <v>0</v>
      </c>
      <c r="AA352" s="29">
        <v>0</v>
      </c>
      <c r="AB352" s="29">
        <f t="shared" si="96"/>
        <v>0</v>
      </c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  <c r="IF352" s="5"/>
      <c r="IG352" s="5"/>
      <c r="IH352" s="5"/>
      <c r="II352" s="5"/>
      <c r="IJ352" s="5"/>
      <c r="IK352" s="5"/>
      <c r="IL352" s="5"/>
      <c r="IM352" s="5"/>
      <c r="IN352" s="5"/>
      <c r="IO352" s="5"/>
      <c r="IP352" s="5"/>
      <c r="IQ352" s="5"/>
      <c r="IR352" s="5"/>
    </row>
    <row r="353" spans="1:252" ht="30.75" customHeight="1" x14ac:dyDescent="0.25">
      <c r="A353" s="28" t="s">
        <v>325</v>
      </c>
      <c r="B353" s="29">
        <f t="shared" si="86"/>
        <v>5000</v>
      </c>
      <c r="C353" s="29">
        <f t="shared" si="86"/>
        <v>3967</v>
      </c>
      <c r="D353" s="29">
        <f t="shared" si="86"/>
        <v>-1033</v>
      </c>
      <c r="E353" s="29">
        <v>0</v>
      </c>
      <c r="F353" s="29">
        <v>0</v>
      </c>
      <c r="G353" s="29">
        <f t="shared" si="89"/>
        <v>0</v>
      </c>
      <c r="H353" s="29">
        <v>0</v>
      </c>
      <c r="I353" s="29">
        <v>0</v>
      </c>
      <c r="J353" s="29">
        <f t="shared" si="90"/>
        <v>0</v>
      </c>
      <c r="K353" s="29">
        <v>5000</v>
      </c>
      <c r="L353" s="29">
        <v>3967</v>
      </c>
      <c r="M353" s="29">
        <f t="shared" si="91"/>
        <v>-1033</v>
      </c>
      <c r="N353" s="29">
        <v>0</v>
      </c>
      <c r="O353" s="29">
        <v>0</v>
      </c>
      <c r="P353" s="29">
        <f t="shared" si="92"/>
        <v>0</v>
      </c>
      <c r="Q353" s="29">
        <v>0</v>
      </c>
      <c r="R353" s="29">
        <v>0</v>
      </c>
      <c r="S353" s="29">
        <f t="shared" si="93"/>
        <v>0</v>
      </c>
      <c r="T353" s="29">
        <v>0</v>
      </c>
      <c r="U353" s="29">
        <v>0</v>
      </c>
      <c r="V353" s="29">
        <f t="shared" si="94"/>
        <v>0</v>
      </c>
      <c r="W353" s="29">
        <v>0</v>
      </c>
      <c r="X353" s="29">
        <v>0</v>
      </c>
      <c r="Y353" s="29">
        <f t="shared" si="95"/>
        <v>0</v>
      </c>
      <c r="Z353" s="29">
        <v>0</v>
      </c>
      <c r="AA353" s="29">
        <v>0</v>
      </c>
      <c r="AB353" s="29">
        <f t="shared" si="96"/>
        <v>0</v>
      </c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  <c r="IF353" s="5"/>
      <c r="IG353" s="5"/>
      <c r="IH353" s="5"/>
      <c r="II353" s="5"/>
      <c r="IJ353" s="5"/>
      <c r="IK353" s="5"/>
      <c r="IL353" s="5"/>
      <c r="IM353" s="5"/>
      <c r="IN353" s="5"/>
      <c r="IO353" s="5"/>
      <c r="IP353" s="5"/>
      <c r="IQ353" s="5"/>
      <c r="IR353" s="5"/>
    </row>
    <row r="354" spans="1:252" ht="30.75" customHeight="1" x14ac:dyDescent="0.25">
      <c r="A354" s="28" t="s">
        <v>326</v>
      </c>
      <c r="B354" s="29">
        <f t="shared" si="86"/>
        <v>12963</v>
      </c>
      <c r="C354" s="29">
        <f t="shared" si="86"/>
        <v>12963</v>
      </c>
      <c r="D354" s="29">
        <f t="shared" si="86"/>
        <v>0</v>
      </c>
      <c r="E354" s="29">
        <v>0</v>
      </c>
      <c r="F354" s="29">
        <v>0</v>
      </c>
      <c r="G354" s="29">
        <f t="shared" si="89"/>
        <v>0</v>
      </c>
      <c r="H354" s="29">
        <v>0</v>
      </c>
      <c r="I354" s="29">
        <v>0</v>
      </c>
      <c r="J354" s="29">
        <f t="shared" si="90"/>
        <v>0</v>
      </c>
      <c r="K354" s="29">
        <v>10000</v>
      </c>
      <c r="L354" s="29">
        <v>10000</v>
      </c>
      <c r="M354" s="29">
        <f t="shared" si="91"/>
        <v>0</v>
      </c>
      <c r="N354" s="29">
        <v>0</v>
      </c>
      <c r="O354" s="29">
        <v>0</v>
      </c>
      <c r="P354" s="29">
        <f t="shared" si="92"/>
        <v>0</v>
      </c>
      <c r="Q354" s="29">
        <f>622+2341</f>
        <v>2963</v>
      </c>
      <c r="R354" s="29">
        <f>622+2341</f>
        <v>2963</v>
      </c>
      <c r="S354" s="29">
        <f t="shared" si="93"/>
        <v>0</v>
      </c>
      <c r="T354" s="29">
        <v>0</v>
      </c>
      <c r="U354" s="29">
        <v>0</v>
      </c>
      <c r="V354" s="29">
        <f t="shared" si="94"/>
        <v>0</v>
      </c>
      <c r="W354" s="29">
        <v>0</v>
      </c>
      <c r="X354" s="29">
        <v>0</v>
      </c>
      <c r="Y354" s="29">
        <f t="shared" si="95"/>
        <v>0</v>
      </c>
      <c r="Z354" s="29">
        <v>0</v>
      </c>
      <c r="AA354" s="29">
        <v>0</v>
      </c>
      <c r="AB354" s="29">
        <f t="shared" si="96"/>
        <v>0</v>
      </c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  <c r="IF354" s="5"/>
      <c r="IG354" s="5"/>
      <c r="IH354" s="5"/>
      <c r="II354" s="5"/>
      <c r="IJ354" s="5"/>
      <c r="IK354" s="5"/>
      <c r="IL354" s="5"/>
      <c r="IM354" s="5"/>
      <c r="IN354" s="5"/>
      <c r="IO354" s="5"/>
      <c r="IP354" s="5"/>
      <c r="IQ354" s="5"/>
      <c r="IR354" s="5"/>
    </row>
    <row r="355" spans="1:252" ht="30.75" customHeight="1" x14ac:dyDescent="0.25">
      <c r="A355" s="28" t="s">
        <v>327</v>
      </c>
      <c r="B355" s="29">
        <f t="shared" si="86"/>
        <v>7332</v>
      </c>
      <c r="C355" s="29">
        <f t="shared" si="86"/>
        <v>7332</v>
      </c>
      <c r="D355" s="29">
        <f t="shared" si="86"/>
        <v>0</v>
      </c>
      <c r="E355" s="29">
        <v>0</v>
      </c>
      <c r="F355" s="29">
        <v>0</v>
      </c>
      <c r="G355" s="29">
        <f t="shared" si="89"/>
        <v>0</v>
      </c>
      <c r="H355" s="29">
        <v>0</v>
      </c>
      <c r="I355" s="29">
        <v>0</v>
      </c>
      <c r="J355" s="29">
        <f t="shared" si="90"/>
        <v>0</v>
      </c>
      <c r="K355" s="29">
        <v>7332</v>
      </c>
      <c r="L355" s="29">
        <v>7332</v>
      </c>
      <c r="M355" s="29">
        <f t="shared" si="91"/>
        <v>0</v>
      </c>
      <c r="N355" s="29">
        <v>0</v>
      </c>
      <c r="O355" s="29">
        <v>0</v>
      </c>
      <c r="P355" s="29">
        <f t="shared" si="92"/>
        <v>0</v>
      </c>
      <c r="Q355" s="29">
        <v>0</v>
      </c>
      <c r="R355" s="29">
        <v>0</v>
      </c>
      <c r="S355" s="29">
        <f t="shared" si="93"/>
        <v>0</v>
      </c>
      <c r="T355" s="29">
        <v>0</v>
      </c>
      <c r="U355" s="29">
        <v>0</v>
      </c>
      <c r="V355" s="29">
        <f t="shared" si="94"/>
        <v>0</v>
      </c>
      <c r="W355" s="29">
        <v>0</v>
      </c>
      <c r="X355" s="29">
        <v>0</v>
      </c>
      <c r="Y355" s="29">
        <f t="shared" si="95"/>
        <v>0</v>
      </c>
      <c r="Z355" s="29">
        <v>0</v>
      </c>
      <c r="AA355" s="29">
        <v>0</v>
      </c>
      <c r="AB355" s="29">
        <f t="shared" si="96"/>
        <v>0</v>
      </c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  <c r="IF355" s="5"/>
      <c r="IG355" s="5"/>
      <c r="IH355" s="5"/>
      <c r="II355" s="5"/>
      <c r="IJ355" s="5"/>
      <c r="IK355" s="5"/>
      <c r="IL355" s="5"/>
      <c r="IM355" s="5"/>
      <c r="IN355" s="5"/>
      <c r="IO355" s="5"/>
      <c r="IP355" s="5"/>
      <c r="IQ355" s="5"/>
      <c r="IR355" s="5"/>
    </row>
    <row r="356" spans="1:252" ht="30.75" customHeight="1" x14ac:dyDescent="0.25">
      <c r="A356" s="28" t="s">
        <v>328</v>
      </c>
      <c r="B356" s="29">
        <f t="shared" si="86"/>
        <v>2999</v>
      </c>
      <c r="C356" s="29">
        <f t="shared" si="86"/>
        <v>2908</v>
      </c>
      <c r="D356" s="29">
        <f t="shared" si="86"/>
        <v>-91</v>
      </c>
      <c r="E356" s="29">
        <v>0</v>
      </c>
      <c r="F356" s="29">
        <v>0</v>
      </c>
      <c r="G356" s="29">
        <f t="shared" si="89"/>
        <v>0</v>
      </c>
      <c r="H356" s="29">
        <v>0</v>
      </c>
      <c r="I356" s="29">
        <v>0</v>
      </c>
      <c r="J356" s="29">
        <f t="shared" si="90"/>
        <v>0</v>
      </c>
      <c r="K356" s="29">
        <v>2999</v>
      </c>
      <c r="L356" s="29">
        <v>2908</v>
      </c>
      <c r="M356" s="29">
        <f t="shared" si="91"/>
        <v>-91</v>
      </c>
      <c r="N356" s="29">
        <v>0</v>
      </c>
      <c r="O356" s="29">
        <v>0</v>
      </c>
      <c r="P356" s="29">
        <f t="shared" si="92"/>
        <v>0</v>
      </c>
      <c r="Q356" s="29">
        <v>0</v>
      </c>
      <c r="R356" s="29">
        <v>0</v>
      </c>
      <c r="S356" s="29">
        <f t="shared" si="93"/>
        <v>0</v>
      </c>
      <c r="T356" s="29">
        <v>0</v>
      </c>
      <c r="U356" s="29">
        <v>0</v>
      </c>
      <c r="V356" s="29">
        <f t="shared" si="94"/>
        <v>0</v>
      </c>
      <c r="W356" s="29">
        <v>0</v>
      </c>
      <c r="X356" s="29">
        <v>0</v>
      </c>
      <c r="Y356" s="29">
        <f t="shared" si="95"/>
        <v>0</v>
      </c>
      <c r="Z356" s="29">
        <v>0</v>
      </c>
      <c r="AA356" s="29">
        <v>0</v>
      </c>
      <c r="AB356" s="29">
        <f t="shared" si="96"/>
        <v>0</v>
      </c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  <c r="IF356" s="5"/>
      <c r="IG356" s="5"/>
      <c r="IH356" s="5"/>
      <c r="II356" s="5"/>
      <c r="IJ356" s="5"/>
      <c r="IK356" s="5"/>
      <c r="IL356" s="5"/>
      <c r="IM356" s="5"/>
      <c r="IN356" s="5"/>
      <c r="IO356" s="5"/>
      <c r="IP356" s="5"/>
      <c r="IQ356" s="5"/>
      <c r="IR356" s="5"/>
    </row>
    <row r="357" spans="1:252" ht="47.25" x14ac:dyDescent="0.25">
      <c r="A357" s="28" t="s">
        <v>329</v>
      </c>
      <c r="B357" s="29">
        <f t="shared" si="86"/>
        <v>3544</v>
      </c>
      <c r="C357" s="29">
        <f t="shared" si="86"/>
        <v>3544</v>
      </c>
      <c r="D357" s="29">
        <f t="shared" si="86"/>
        <v>0</v>
      </c>
      <c r="E357" s="29">
        <v>0</v>
      </c>
      <c r="F357" s="29">
        <v>0</v>
      </c>
      <c r="G357" s="29">
        <f t="shared" si="89"/>
        <v>0</v>
      </c>
      <c r="H357" s="29">
        <v>0</v>
      </c>
      <c r="I357" s="29">
        <v>0</v>
      </c>
      <c r="J357" s="29">
        <f t="shared" si="90"/>
        <v>0</v>
      </c>
      <c r="K357" s="29">
        <v>3544</v>
      </c>
      <c r="L357" s="29">
        <v>3544</v>
      </c>
      <c r="M357" s="29">
        <f t="shared" si="91"/>
        <v>0</v>
      </c>
      <c r="N357" s="29">
        <v>0</v>
      </c>
      <c r="O357" s="29">
        <v>0</v>
      </c>
      <c r="P357" s="29">
        <f t="shared" si="92"/>
        <v>0</v>
      </c>
      <c r="Q357" s="29">
        <v>0</v>
      </c>
      <c r="R357" s="29">
        <v>0</v>
      </c>
      <c r="S357" s="29">
        <f t="shared" si="93"/>
        <v>0</v>
      </c>
      <c r="T357" s="29">
        <v>0</v>
      </c>
      <c r="U357" s="29">
        <v>0</v>
      </c>
      <c r="V357" s="29">
        <f t="shared" si="94"/>
        <v>0</v>
      </c>
      <c r="W357" s="29">
        <v>0</v>
      </c>
      <c r="X357" s="29">
        <v>0</v>
      </c>
      <c r="Y357" s="29">
        <f t="shared" si="95"/>
        <v>0</v>
      </c>
      <c r="Z357" s="29">
        <v>0</v>
      </c>
      <c r="AA357" s="29">
        <v>0</v>
      </c>
      <c r="AB357" s="29">
        <f t="shared" si="96"/>
        <v>0</v>
      </c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  <c r="IF357" s="5"/>
      <c r="IG357" s="5"/>
      <c r="IH357" s="5"/>
      <c r="II357" s="5"/>
      <c r="IJ357" s="5"/>
      <c r="IK357" s="5"/>
      <c r="IL357" s="5"/>
      <c r="IM357" s="5"/>
      <c r="IN357" s="5"/>
      <c r="IO357" s="5"/>
      <c r="IP357" s="5"/>
      <c r="IQ357" s="5"/>
      <c r="IR357" s="5"/>
    </row>
    <row r="358" spans="1:252" ht="30.75" customHeight="1" x14ac:dyDescent="0.25">
      <c r="A358" s="28" t="s">
        <v>330</v>
      </c>
      <c r="B358" s="29">
        <f t="shared" si="86"/>
        <v>2503</v>
      </c>
      <c r="C358" s="29">
        <f t="shared" si="86"/>
        <v>2503</v>
      </c>
      <c r="D358" s="29">
        <f t="shared" si="86"/>
        <v>0</v>
      </c>
      <c r="E358" s="29">
        <v>0</v>
      </c>
      <c r="F358" s="29">
        <v>0</v>
      </c>
      <c r="G358" s="29">
        <f t="shared" si="89"/>
        <v>0</v>
      </c>
      <c r="H358" s="29">
        <v>0</v>
      </c>
      <c r="I358" s="29">
        <v>0</v>
      </c>
      <c r="J358" s="29">
        <f t="shared" si="90"/>
        <v>0</v>
      </c>
      <c r="K358" s="29">
        <f>3900+403-1800</f>
        <v>2503</v>
      </c>
      <c r="L358" s="29">
        <f>3900+403-1800</f>
        <v>2503</v>
      </c>
      <c r="M358" s="29">
        <f t="shared" si="91"/>
        <v>0</v>
      </c>
      <c r="N358" s="29">
        <v>0</v>
      </c>
      <c r="O358" s="29">
        <v>0</v>
      </c>
      <c r="P358" s="29">
        <f t="shared" si="92"/>
        <v>0</v>
      </c>
      <c r="Q358" s="29">
        <v>0</v>
      </c>
      <c r="R358" s="29">
        <v>0</v>
      </c>
      <c r="S358" s="29">
        <f t="shared" si="93"/>
        <v>0</v>
      </c>
      <c r="T358" s="29">
        <v>0</v>
      </c>
      <c r="U358" s="29">
        <v>0</v>
      </c>
      <c r="V358" s="29">
        <f t="shared" si="94"/>
        <v>0</v>
      </c>
      <c r="W358" s="29">
        <v>0</v>
      </c>
      <c r="X358" s="29">
        <v>0</v>
      </c>
      <c r="Y358" s="29">
        <f t="shared" si="95"/>
        <v>0</v>
      </c>
      <c r="Z358" s="29">
        <v>0</v>
      </c>
      <c r="AA358" s="29">
        <v>0</v>
      </c>
      <c r="AB358" s="29">
        <f t="shared" si="96"/>
        <v>0</v>
      </c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  <c r="IF358" s="5"/>
      <c r="IG358" s="5"/>
      <c r="IH358" s="5"/>
      <c r="II358" s="5"/>
      <c r="IJ358" s="5"/>
      <c r="IK358" s="5"/>
      <c r="IL358" s="5"/>
      <c r="IM358" s="5"/>
      <c r="IN358" s="5"/>
      <c r="IO358" s="5"/>
      <c r="IP358" s="5"/>
      <c r="IQ358" s="5"/>
      <c r="IR358" s="5"/>
    </row>
    <row r="359" spans="1:252" ht="31.5" x14ac:dyDescent="0.25">
      <c r="A359" s="22" t="s">
        <v>123</v>
      </c>
      <c r="B359" s="23">
        <f t="shared" si="86"/>
        <v>96546</v>
      </c>
      <c r="C359" s="23">
        <f t="shared" si="86"/>
        <v>86298</v>
      </c>
      <c r="D359" s="23">
        <f t="shared" si="86"/>
        <v>-10248</v>
      </c>
      <c r="E359" s="23">
        <f>SUM(E360:E373)</f>
        <v>0</v>
      </c>
      <c r="F359" s="23">
        <f>SUM(F360:F373)</f>
        <v>0</v>
      </c>
      <c r="G359" s="23">
        <f t="shared" si="89"/>
        <v>0</v>
      </c>
      <c r="H359" s="23">
        <f>SUM(H360:H373)</f>
        <v>0</v>
      </c>
      <c r="I359" s="23">
        <f>SUM(I360:I373)</f>
        <v>0</v>
      </c>
      <c r="J359" s="23">
        <f t="shared" si="90"/>
        <v>0</v>
      </c>
      <c r="K359" s="23">
        <f>SUM(K360:K373)</f>
        <v>96546</v>
      </c>
      <c r="L359" s="23">
        <f>SUM(L360:L373)</f>
        <v>86298</v>
      </c>
      <c r="M359" s="23">
        <f t="shared" si="91"/>
        <v>-10248</v>
      </c>
      <c r="N359" s="23">
        <f>SUM(N360:N373)</f>
        <v>0</v>
      </c>
      <c r="O359" s="23">
        <f>SUM(O360:O373)</f>
        <v>0</v>
      </c>
      <c r="P359" s="23">
        <f t="shared" si="92"/>
        <v>0</v>
      </c>
      <c r="Q359" s="23">
        <f>SUM(Q360:Q373)</f>
        <v>0</v>
      </c>
      <c r="R359" s="23">
        <f>SUM(R360:R373)</f>
        <v>0</v>
      </c>
      <c r="S359" s="23">
        <f t="shared" si="93"/>
        <v>0</v>
      </c>
      <c r="T359" s="23">
        <f>SUM(T360:T373)</f>
        <v>0</v>
      </c>
      <c r="U359" s="23">
        <f>SUM(U360:U373)</f>
        <v>0</v>
      </c>
      <c r="V359" s="23">
        <f t="shared" si="94"/>
        <v>0</v>
      </c>
      <c r="W359" s="23">
        <f>SUM(W360:W373)</f>
        <v>0</v>
      </c>
      <c r="X359" s="23">
        <f>SUM(X360:X373)</f>
        <v>0</v>
      </c>
      <c r="Y359" s="23">
        <f t="shared" si="95"/>
        <v>0</v>
      </c>
      <c r="Z359" s="23">
        <f>SUM(Z360:Z373)</f>
        <v>0</v>
      </c>
      <c r="AA359" s="23">
        <f>SUM(AA360:AA373)</f>
        <v>0</v>
      </c>
      <c r="AB359" s="23">
        <f t="shared" si="96"/>
        <v>0</v>
      </c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1"/>
      <c r="FH359" s="21"/>
      <c r="FI359" s="21"/>
      <c r="FJ359" s="21"/>
      <c r="FK359" s="21"/>
      <c r="FL359" s="21"/>
      <c r="FM359" s="21"/>
      <c r="FN359" s="21"/>
      <c r="FO359" s="21"/>
      <c r="FP359" s="21"/>
      <c r="FQ359" s="21"/>
      <c r="FR359" s="21"/>
      <c r="FS359" s="21"/>
      <c r="FT359" s="21"/>
      <c r="FU359" s="21"/>
      <c r="FV359" s="21"/>
      <c r="FW359" s="21"/>
      <c r="FX359" s="21"/>
      <c r="FY359" s="21"/>
      <c r="FZ359" s="21"/>
      <c r="GA359" s="21"/>
      <c r="GB359" s="21"/>
      <c r="GC359" s="21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  <c r="IF359" s="5"/>
      <c r="IG359" s="5"/>
      <c r="IH359" s="5"/>
      <c r="II359" s="5"/>
      <c r="IJ359" s="5"/>
      <c r="IK359" s="5"/>
      <c r="IL359" s="5"/>
      <c r="IM359" s="5"/>
      <c r="IN359" s="5"/>
      <c r="IO359" s="5"/>
      <c r="IP359" s="5"/>
      <c r="IQ359" s="5"/>
      <c r="IR359" s="5"/>
    </row>
    <row r="360" spans="1:252" ht="30.75" customHeight="1" x14ac:dyDescent="0.25">
      <c r="A360" s="28" t="s">
        <v>331</v>
      </c>
      <c r="B360" s="29">
        <f t="shared" si="86"/>
        <v>1700</v>
      </c>
      <c r="C360" s="29">
        <f t="shared" si="86"/>
        <v>0</v>
      </c>
      <c r="D360" s="29">
        <f t="shared" si="86"/>
        <v>-1700</v>
      </c>
      <c r="E360" s="29">
        <v>0</v>
      </c>
      <c r="F360" s="29">
        <v>0</v>
      </c>
      <c r="G360" s="29">
        <f t="shared" si="89"/>
        <v>0</v>
      </c>
      <c r="H360" s="29">
        <v>0</v>
      </c>
      <c r="I360" s="29">
        <v>0</v>
      </c>
      <c r="J360" s="29">
        <f t="shared" si="90"/>
        <v>0</v>
      </c>
      <c r="K360" s="29">
        <v>1700</v>
      </c>
      <c r="L360" s="29">
        <v>0</v>
      </c>
      <c r="M360" s="29">
        <f t="shared" si="91"/>
        <v>-1700</v>
      </c>
      <c r="N360" s="29">
        <v>0</v>
      </c>
      <c r="O360" s="29">
        <v>0</v>
      </c>
      <c r="P360" s="29">
        <f t="shared" si="92"/>
        <v>0</v>
      </c>
      <c r="Q360" s="29">
        <v>0</v>
      </c>
      <c r="R360" s="29">
        <v>0</v>
      </c>
      <c r="S360" s="29">
        <f t="shared" si="93"/>
        <v>0</v>
      </c>
      <c r="T360" s="29">
        <v>0</v>
      </c>
      <c r="U360" s="29">
        <v>0</v>
      </c>
      <c r="V360" s="29">
        <f t="shared" si="94"/>
        <v>0</v>
      </c>
      <c r="W360" s="29">
        <v>0</v>
      </c>
      <c r="X360" s="29">
        <v>0</v>
      </c>
      <c r="Y360" s="29">
        <f t="shared" si="95"/>
        <v>0</v>
      </c>
      <c r="Z360" s="29">
        <v>0</v>
      </c>
      <c r="AA360" s="29">
        <v>0</v>
      </c>
      <c r="AB360" s="29">
        <f t="shared" si="96"/>
        <v>0</v>
      </c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  <c r="IF360" s="5"/>
      <c r="IG360" s="5"/>
      <c r="IH360" s="5"/>
      <c r="II360" s="5"/>
      <c r="IJ360" s="5"/>
      <c r="IK360" s="5"/>
      <c r="IL360" s="5"/>
      <c r="IM360" s="5"/>
      <c r="IN360" s="5"/>
      <c r="IO360" s="5"/>
      <c r="IP360" s="5"/>
      <c r="IQ360" s="5"/>
      <c r="IR360" s="5"/>
    </row>
    <row r="361" spans="1:252" ht="30.75" customHeight="1" x14ac:dyDescent="0.25">
      <c r="A361" s="28" t="s">
        <v>332</v>
      </c>
      <c r="B361" s="29">
        <f t="shared" si="86"/>
        <v>3000</v>
      </c>
      <c r="C361" s="29">
        <f t="shared" si="86"/>
        <v>3000</v>
      </c>
      <c r="D361" s="29">
        <f t="shared" si="86"/>
        <v>0</v>
      </c>
      <c r="E361" s="29">
        <v>0</v>
      </c>
      <c r="F361" s="29">
        <v>0</v>
      </c>
      <c r="G361" s="29">
        <f t="shared" si="89"/>
        <v>0</v>
      </c>
      <c r="H361" s="29">
        <v>0</v>
      </c>
      <c r="I361" s="29">
        <v>0</v>
      </c>
      <c r="J361" s="29">
        <f t="shared" si="90"/>
        <v>0</v>
      </c>
      <c r="K361" s="29">
        <v>3000</v>
      </c>
      <c r="L361" s="29">
        <v>3000</v>
      </c>
      <c r="M361" s="29">
        <f t="shared" si="91"/>
        <v>0</v>
      </c>
      <c r="N361" s="29">
        <v>0</v>
      </c>
      <c r="O361" s="29">
        <v>0</v>
      </c>
      <c r="P361" s="29">
        <f t="shared" si="92"/>
        <v>0</v>
      </c>
      <c r="Q361" s="29"/>
      <c r="R361" s="29"/>
      <c r="S361" s="29">
        <f t="shared" si="93"/>
        <v>0</v>
      </c>
      <c r="T361" s="29">
        <v>0</v>
      </c>
      <c r="U361" s="29">
        <v>0</v>
      </c>
      <c r="V361" s="29">
        <f t="shared" si="94"/>
        <v>0</v>
      </c>
      <c r="W361" s="29">
        <v>0</v>
      </c>
      <c r="X361" s="29">
        <v>0</v>
      </c>
      <c r="Y361" s="29">
        <f t="shared" si="95"/>
        <v>0</v>
      </c>
      <c r="Z361" s="29">
        <v>0</v>
      </c>
      <c r="AA361" s="29">
        <v>0</v>
      </c>
      <c r="AB361" s="29">
        <f t="shared" si="96"/>
        <v>0</v>
      </c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  <c r="IF361" s="5"/>
      <c r="IG361" s="5"/>
      <c r="IH361" s="5"/>
      <c r="II361" s="5"/>
      <c r="IJ361" s="5"/>
      <c r="IK361" s="5"/>
      <c r="IL361" s="5"/>
      <c r="IM361" s="5"/>
      <c r="IN361" s="5"/>
      <c r="IO361" s="5"/>
      <c r="IP361" s="5"/>
      <c r="IQ361" s="5"/>
      <c r="IR361" s="5"/>
    </row>
    <row r="362" spans="1:252" ht="30.75" customHeight="1" x14ac:dyDescent="0.25">
      <c r="A362" s="28" t="s">
        <v>333</v>
      </c>
      <c r="B362" s="29">
        <f t="shared" si="86"/>
        <v>11000</v>
      </c>
      <c r="C362" s="29">
        <f t="shared" si="86"/>
        <v>10650</v>
      </c>
      <c r="D362" s="29">
        <f t="shared" si="86"/>
        <v>-350</v>
      </c>
      <c r="E362" s="29">
        <v>0</v>
      </c>
      <c r="F362" s="29">
        <v>0</v>
      </c>
      <c r="G362" s="29">
        <f t="shared" si="89"/>
        <v>0</v>
      </c>
      <c r="H362" s="29">
        <v>0</v>
      </c>
      <c r="I362" s="29">
        <v>0</v>
      </c>
      <c r="J362" s="29">
        <f t="shared" si="90"/>
        <v>0</v>
      </c>
      <c r="K362" s="29">
        <f>6000+5000</f>
        <v>11000</v>
      </c>
      <c r="L362" s="29">
        <v>10650</v>
      </c>
      <c r="M362" s="29">
        <f t="shared" si="91"/>
        <v>-350</v>
      </c>
      <c r="N362" s="29">
        <v>0</v>
      </c>
      <c r="O362" s="29">
        <v>0</v>
      </c>
      <c r="P362" s="29">
        <f t="shared" si="92"/>
        <v>0</v>
      </c>
      <c r="Q362" s="29">
        <v>0</v>
      </c>
      <c r="R362" s="29">
        <v>0</v>
      </c>
      <c r="S362" s="29">
        <f t="shared" si="93"/>
        <v>0</v>
      </c>
      <c r="T362" s="29">
        <v>0</v>
      </c>
      <c r="U362" s="29">
        <v>0</v>
      </c>
      <c r="V362" s="29">
        <f t="shared" si="94"/>
        <v>0</v>
      </c>
      <c r="W362" s="29">
        <v>0</v>
      </c>
      <c r="X362" s="29">
        <v>0</v>
      </c>
      <c r="Y362" s="29">
        <f t="shared" si="95"/>
        <v>0</v>
      </c>
      <c r="Z362" s="29">
        <v>0</v>
      </c>
      <c r="AA362" s="29">
        <v>0</v>
      </c>
      <c r="AB362" s="29">
        <f t="shared" si="96"/>
        <v>0</v>
      </c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  <c r="IF362" s="5"/>
      <c r="IG362" s="5"/>
      <c r="IH362" s="5"/>
      <c r="II362" s="5"/>
      <c r="IJ362" s="5"/>
      <c r="IK362" s="5"/>
      <c r="IL362" s="5"/>
      <c r="IM362" s="5"/>
      <c r="IN362" s="5"/>
      <c r="IO362" s="5"/>
      <c r="IP362" s="5"/>
      <c r="IQ362" s="5"/>
      <c r="IR362" s="5"/>
    </row>
    <row r="363" spans="1:252" x14ac:dyDescent="0.25">
      <c r="A363" s="28" t="s">
        <v>334</v>
      </c>
      <c r="B363" s="29">
        <f t="shared" si="86"/>
        <v>1860</v>
      </c>
      <c r="C363" s="29">
        <f t="shared" si="86"/>
        <v>1860</v>
      </c>
      <c r="D363" s="29">
        <f t="shared" si="86"/>
        <v>0</v>
      </c>
      <c r="E363" s="29">
        <v>0</v>
      </c>
      <c r="F363" s="29">
        <v>0</v>
      </c>
      <c r="G363" s="29">
        <f t="shared" si="89"/>
        <v>0</v>
      </c>
      <c r="H363" s="29">
        <v>0</v>
      </c>
      <c r="I363" s="29">
        <v>0</v>
      </c>
      <c r="J363" s="29">
        <f t="shared" si="90"/>
        <v>0</v>
      </c>
      <c r="K363" s="29">
        <v>1860</v>
      </c>
      <c r="L363" s="29">
        <v>1860</v>
      </c>
      <c r="M363" s="29">
        <f t="shared" si="91"/>
        <v>0</v>
      </c>
      <c r="N363" s="29">
        <v>0</v>
      </c>
      <c r="O363" s="29">
        <v>0</v>
      </c>
      <c r="P363" s="29">
        <f t="shared" si="92"/>
        <v>0</v>
      </c>
      <c r="Q363" s="29">
        <v>0</v>
      </c>
      <c r="R363" s="29">
        <v>0</v>
      </c>
      <c r="S363" s="29">
        <f t="shared" si="93"/>
        <v>0</v>
      </c>
      <c r="T363" s="29">
        <v>0</v>
      </c>
      <c r="U363" s="29">
        <v>0</v>
      </c>
      <c r="V363" s="29">
        <f t="shared" si="94"/>
        <v>0</v>
      </c>
      <c r="W363" s="29">
        <v>0</v>
      </c>
      <c r="X363" s="29">
        <v>0</v>
      </c>
      <c r="Y363" s="29">
        <f t="shared" si="95"/>
        <v>0</v>
      </c>
      <c r="Z363" s="29">
        <v>0</v>
      </c>
      <c r="AA363" s="29">
        <v>0</v>
      </c>
      <c r="AB363" s="29">
        <f t="shared" si="96"/>
        <v>0</v>
      </c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  <c r="IF363" s="5"/>
      <c r="IG363" s="5"/>
      <c r="IH363" s="5"/>
      <c r="II363" s="5"/>
      <c r="IJ363" s="5"/>
      <c r="IK363" s="5"/>
      <c r="IL363" s="5"/>
      <c r="IM363" s="5"/>
      <c r="IN363" s="5"/>
      <c r="IO363" s="5"/>
      <c r="IP363" s="5"/>
      <c r="IQ363" s="5"/>
      <c r="IR363" s="5"/>
    </row>
    <row r="364" spans="1:252" ht="30.75" customHeight="1" x14ac:dyDescent="0.25">
      <c r="A364" s="28" t="s">
        <v>335</v>
      </c>
      <c r="B364" s="29">
        <f t="shared" si="86"/>
        <v>5740</v>
      </c>
      <c r="C364" s="29">
        <f t="shared" si="86"/>
        <v>5740</v>
      </c>
      <c r="D364" s="29">
        <f t="shared" si="86"/>
        <v>0</v>
      </c>
      <c r="E364" s="29">
        <v>0</v>
      </c>
      <c r="F364" s="29">
        <v>0</v>
      </c>
      <c r="G364" s="29">
        <f t="shared" si="89"/>
        <v>0</v>
      </c>
      <c r="H364" s="29">
        <v>0</v>
      </c>
      <c r="I364" s="29">
        <v>0</v>
      </c>
      <c r="J364" s="29">
        <f t="shared" si="90"/>
        <v>0</v>
      </c>
      <c r="K364" s="29">
        <v>5740</v>
      </c>
      <c r="L364" s="29">
        <v>5740</v>
      </c>
      <c r="M364" s="29">
        <f t="shared" si="91"/>
        <v>0</v>
      </c>
      <c r="N364" s="29">
        <v>0</v>
      </c>
      <c r="O364" s="29">
        <v>0</v>
      </c>
      <c r="P364" s="29">
        <f t="shared" si="92"/>
        <v>0</v>
      </c>
      <c r="Q364" s="29">
        <v>0</v>
      </c>
      <c r="R364" s="29">
        <v>0</v>
      </c>
      <c r="S364" s="29">
        <f t="shared" si="93"/>
        <v>0</v>
      </c>
      <c r="T364" s="29">
        <v>0</v>
      </c>
      <c r="U364" s="29">
        <v>0</v>
      </c>
      <c r="V364" s="29">
        <f t="shared" si="94"/>
        <v>0</v>
      </c>
      <c r="W364" s="29">
        <v>0</v>
      </c>
      <c r="X364" s="29">
        <v>0</v>
      </c>
      <c r="Y364" s="29">
        <f t="shared" si="95"/>
        <v>0</v>
      </c>
      <c r="Z364" s="29">
        <v>0</v>
      </c>
      <c r="AA364" s="29">
        <v>0</v>
      </c>
      <c r="AB364" s="29">
        <f t="shared" si="96"/>
        <v>0</v>
      </c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  <c r="IF364" s="5"/>
      <c r="IG364" s="5"/>
      <c r="IH364" s="5"/>
      <c r="II364" s="5"/>
      <c r="IJ364" s="5"/>
      <c r="IK364" s="5"/>
      <c r="IL364" s="5"/>
      <c r="IM364" s="5"/>
      <c r="IN364" s="5"/>
      <c r="IO364" s="5"/>
      <c r="IP364" s="5"/>
      <c r="IQ364" s="5"/>
      <c r="IR364" s="5"/>
    </row>
    <row r="365" spans="1:252" ht="30.75" customHeight="1" x14ac:dyDescent="0.25">
      <c r="A365" s="28" t="s">
        <v>336</v>
      </c>
      <c r="B365" s="29">
        <f t="shared" si="86"/>
        <v>7560</v>
      </c>
      <c r="C365" s="29">
        <f t="shared" si="86"/>
        <v>7557</v>
      </c>
      <c r="D365" s="29">
        <f t="shared" si="86"/>
        <v>-3</v>
      </c>
      <c r="E365" s="29">
        <v>0</v>
      </c>
      <c r="F365" s="29">
        <v>0</v>
      </c>
      <c r="G365" s="29">
        <f t="shared" si="89"/>
        <v>0</v>
      </c>
      <c r="H365" s="29">
        <v>0</v>
      </c>
      <c r="I365" s="29">
        <v>0</v>
      </c>
      <c r="J365" s="29">
        <f t="shared" si="90"/>
        <v>0</v>
      </c>
      <c r="K365" s="29">
        <f>2560+5000</f>
        <v>7560</v>
      </c>
      <c r="L365" s="29">
        <v>7557</v>
      </c>
      <c r="M365" s="29">
        <f t="shared" si="91"/>
        <v>-3</v>
      </c>
      <c r="N365" s="29">
        <v>0</v>
      </c>
      <c r="O365" s="29">
        <v>0</v>
      </c>
      <c r="P365" s="29">
        <f t="shared" si="92"/>
        <v>0</v>
      </c>
      <c r="Q365" s="29">
        <v>0</v>
      </c>
      <c r="R365" s="29">
        <v>0</v>
      </c>
      <c r="S365" s="29">
        <f t="shared" si="93"/>
        <v>0</v>
      </c>
      <c r="T365" s="29">
        <v>0</v>
      </c>
      <c r="U365" s="29">
        <v>0</v>
      </c>
      <c r="V365" s="29">
        <f t="shared" si="94"/>
        <v>0</v>
      </c>
      <c r="W365" s="29">
        <v>0</v>
      </c>
      <c r="X365" s="29">
        <v>0</v>
      </c>
      <c r="Y365" s="29">
        <f t="shared" si="95"/>
        <v>0</v>
      </c>
      <c r="Z365" s="29">
        <v>0</v>
      </c>
      <c r="AA365" s="29">
        <v>0</v>
      </c>
      <c r="AB365" s="29">
        <f t="shared" si="96"/>
        <v>0</v>
      </c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  <c r="IP365" s="5"/>
      <c r="IQ365" s="5"/>
      <c r="IR365" s="5"/>
    </row>
    <row r="366" spans="1:252" ht="30.75" customHeight="1" x14ac:dyDescent="0.25">
      <c r="A366" s="28" t="s">
        <v>337</v>
      </c>
      <c r="B366" s="29">
        <f t="shared" si="86"/>
        <v>12505</v>
      </c>
      <c r="C366" s="29">
        <f t="shared" si="86"/>
        <v>12505</v>
      </c>
      <c r="D366" s="29">
        <f t="shared" si="86"/>
        <v>0</v>
      </c>
      <c r="E366" s="29">
        <v>0</v>
      </c>
      <c r="F366" s="29">
        <v>0</v>
      </c>
      <c r="G366" s="29">
        <f t="shared" si="89"/>
        <v>0</v>
      </c>
      <c r="H366" s="29">
        <v>0</v>
      </c>
      <c r="I366" s="29">
        <v>0</v>
      </c>
      <c r="J366" s="29">
        <f t="shared" si="90"/>
        <v>0</v>
      </c>
      <c r="K366" s="29">
        <v>12505</v>
      </c>
      <c r="L366" s="29">
        <v>12505</v>
      </c>
      <c r="M366" s="29">
        <f t="shared" si="91"/>
        <v>0</v>
      </c>
      <c r="N366" s="29">
        <v>0</v>
      </c>
      <c r="O366" s="29">
        <v>0</v>
      </c>
      <c r="P366" s="29">
        <f t="shared" si="92"/>
        <v>0</v>
      </c>
      <c r="Q366" s="29">
        <v>0</v>
      </c>
      <c r="R366" s="29">
        <v>0</v>
      </c>
      <c r="S366" s="29">
        <f t="shared" si="93"/>
        <v>0</v>
      </c>
      <c r="T366" s="29">
        <v>0</v>
      </c>
      <c r="U366" s="29">
        <v>0</v>
      </c>
      <c r="V366" s="29">
        <f t="shared" si="94"/>
        <v>0</v>
      </c>
      <c r="W366" s="29">
        <v>0</v>
      </c>
      <c r="X366" s="29">
        <v>0</v>
      </c>
      <c r="Y366" s="29">
        <f t="shared" si="95"/>
        <v>0</v>
      </c>
      <c r="Z366" s="29">
        <v>0</v>
      </c>
      <c r="AA366" s="29">
        <v>0</v>
      </c>
      <c r="AB366" s="29">
        <f t="shared" si="96"/>
        <v>0</v>
      </c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  <c r="IP366" s="5"/>
      <c r="IQ366" s="5"/>
      <c r="IR366" s="5"/>
    </row>
    <row r="367" spans="1:252" ht="30.75" customHeight="1" x14ac:dyDescent="0.25">
      <c r="A367" s="28" t="s">
        <v>338</v>
      </c>
      <c r="B367" s="29">
        <f t="shared" si="86"/>
        <v>7380</v>
      </c>
      <c r="C367" s="29">
        <f t="shared" si="86"/>
        <v>7380</v>
      </c>
      <c r="D367" s="29">
        <f t="shared" si="86"/>
        <v>0</v>
      </c>
      <c r="E367" s="29">
        <v>0</v>
      </c>
      <c r="F367" s="29">
        <v>0</v>
      </c>
      <c r="G367" s="29">
        <f t="shared" si="89"/>
        <v>0</v>
      </c>
      <c r="H367" s="29">
        <v>0</v>
      </c>
      <c r="I367" s="29">
        <v>0</v>
      </c>
      <c r="J367" s="29">
        <f t="shared" si="90"/>
        <v>0</v>
      </c>
      <c r="K367" s="29">
        <v>7380</v>
      </c>
      <c r="L367" s="29">
        <v>7380</v>
      </c>
      <c r="M367" s="29">
        <f t="shared" si="91"/>
        <v>0</v>
      </c>
      <c r="N367" s="29">
        <v>0</v>
      </c>
      <c r="O367" s="29">
        <v>0</v>
      </c>
      <c r="P367" s="29">
        <f t="shared" si="92"/>
        <v>0</v>
      </c>
      <c r="Q367" s="29">
        <v>0</v>
      </c>
      <c r="R367" s="29">
        <v>0</v>
      </c>
      <c r="S367" s="29">
        <f t="shared" si="93"/>
        <v>0</v>
      </c>
      <c r="T367" s="29">
        <v>0</v>
      </c>
      <c r="U367" s="29">
        <v>0</v>
      </c>
      <c r="V367" s="29">
        <f t="shared" si="94"/>
        <v>0</v>
      </c>
      <c r="W367" s="29">
        <v>0</v>
      </c>
      <c r="X367" s="29">
        <v>0</v>
      </c>
      <c r="Y367" s="29">
        <f t="shared" si="95"/>
        <v>0</v>
      </c>
      <c r="Z367" s="29">
        <v>0</v>
      </c>
      <c r="AA367" s="29">
        <v>0</v>
      </c>
      <c r="AB367" s="29">
        <f t="shared" si="96"/>
        <v>0</v>
      </c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  <c r="IF367" s="5"/>
      <c r="IG367" s="5"/>
      <c r="IH367" s="5"/>
      <c r="II367" s="5"/>
      <c r="IJ367" s="5"/>
      <c r="IK367" s="5"/>
      <c r="IL367" s="5"/>
      <c r="IM367" s="5"/>
      <c r="IN367" s="5"/>
      <c r="IO367" s="5"/>
      <c r="IP367" s="5"/>
      <c r="IQ367" s="5"/>
      <c r="IR367" s="5"/>
    </row>
    <row r="368" spans="1:252" ht="30.75" customHeight="1" x14ac:dyDescent="0.25">
      <c r="A368" s="28" t="s">
        <v>339</v>
      </c>
      <c r="B368" s="29">
        <f t="shared" si="86"/>
        <v>2195</v>
      </c>
      <c r="C368" s="29">
        <f t="shared" si="86"/>
        <v>0</v>
      </c>
      <c r="D368" s="29">
        <f t="shared" si="86"/>
        <v>-2195</v>
      </c>
      <c r="E368" s="29">
        <v>0</v>
      </c>
      <c r="F368" s="29">
        <v>0</v>
      </c>
      <c r="G368" s="29">
        <f t="shared" si="89"/>
        <v>0</v>
      </c>
      <c r="H368" s="29">
        <v>0</v>
      </c>
      <c r="I368" s="29">
        <v>0</v>
      </c>
      <c r="J368" s="29">
        <f t="shared" si="90"/>
        <v>0</v>
      </c>
      <c r="K368" s="29">
        <f>1988+207</f>
        <v>2195</v>
      </c>
      <c r="L368" s="29">
        <v>0</v>
      </c>
      <c r="M368" s="29">
        <f t="shared" si="91"/>
        <v>-2195</v>
      </c>
      <c r="N368" s="29">
        <v>0</v>
      </c>
      <c r="O368" s="29">
        <v>0</v>
      </c>
      <c r="P368" s="29">
        <f t="shared" si="92"/>
        <v>0</v>
      </c>
      <c r="Q368" s="29">
        <v>0</v>
      </c>
      <c r="R368" s="29">
        <v>0</v>
      </c>
      <c r="S368" s="29">
        <f t="shared" si="93"/>
        <v>0</v>
      </c>
      <c r="T368" s="29">
        <v>0</v>
      </c>
      <c r="U368" s="29">
        <v>0</v>
      </c>
      <c r="V368" s="29">
        <f t="shared" si="94"/>
        <v>0</v>
      </c>
      <c r="W368" s="29">
        <v>0</v>
      </c>
      <c r="X368" s="29">
        <v>0</v>
      </c>
      <c r="Y368" s="29">
        <f t="shared" si="95"/>
        <v>0</v>
      </c>
      <c r="Z368" s="29">
        <v>0</v>
      </c>
      <c r="AA368" s="29">
        <v>0</v>
      </c>
      <c r="AB368" s="29">
        <f t="shared" si="96"/>
        <v>0</v>
      </c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  <c r="IF368" s="5"/>
      <c r="IG368" s="5"/>
      <c r="IH368" s="5"/>
      <c r="II368" s="5"/>
      <c r="IJ368" s="5"/>
      <c r="IK368" s="5"/>
      <c r="IL368" s="5"/>
      <c r="IM368" s="5"/>
      <c r="IN368" s="5"/>
      <c r="IO368" s="5"/>
      <c r="IP368" s="5"/>
      <c r="IQ368" s="5"/>
      <c r="IR368" s="5"/>
    </row>
    <row r="369" spans="1:252" ht="47.25" x14ac:dyDescent="0.25">
      <c r="A369" s="28" t="s">
        <v>340</v>
      </c>
      <c r="B369" s="29">
        <f t="shared" si="86"/>
        <v>11016</v>
      </c>
      <c r="C369" s="29">
        <f t="shared" si="86"/>
        <v>11016</v>
      </c>
      <c r="D369" s="29">
        <f t="shared" si="86"/>
        <v>0</v>
      </c>
      <c r="E369" s="29">
        <v>0</v>
      </c>
      <c r="F369" s="29">
        <v>0</v>
      </c>
      <c r="G369" s="29">
        <f t="shared" si="89"/>
        <v>0</v>
      </c>
      <c r="H369" s="29">
        <v>0</v>
      </c>
      <c r="I369" s="29">
        <v>0</v>
      </c>
      <c r="J369" s="29">
        <f t="shared" si="90"/>
        <v>0</v>
      </c>
      <c r="K369" s="29">
        <f>10632+384</f>
        <v>11016</v>
      </c>
      <c r="L369" s="29">
        <f>10632+384</f>
        <v>11016</v>
      </c>
      <c r="M369" s="29">
        <f t="shared" si="91"/>
        <v>0</v>
      </c>
      <c r="N369" s="29">
        <v>0</v>
      </c>
      <c r="O369" s="29">
        <v>0</v>
      </c>
      <c r="P369" s="29">
        <f t="shared" si="92"/>
        <v>0</v>
      </c>
      <c r="Q369" s="29">
        <v>0</v>
      </c>
      <c r="R369" s="29">
        <v>0</v>
      </c>
      <c r="S369" s="29">
        <f t="shared" si="93"/>
        <v>0</v>
      </c>
      <c r="T369" s="29">
        <v>0</v>
      </c>
      <c r="U369" s="29">
        <v>0</v>
      </c>
      <c r="V369" s="29">
        <f t="shared" si="94"/>
        <v>0</v>
      </c>
      <c r="W369" s="29">
        <v>0</v>
      </c>
      <c r="X369" s="29">
        <v>0</v>
      </c>
      <c r="Y369" s="29">
        <f t="shared" si="95"/>
        <v>0</v>
      </c>
      <c r="Z369" s="29">
        <v>0</v>
      </c>
      <c r="AA369" s="29">
        <v>0</v>
      </c>
      <c r="AB369" s="29">
        <f t="shared" si="96"/>
        <v>0</v>
      </c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  <c r="IP369" s="5"/>
      <c r="IQ369" s="5"/>
      <c r="IR369" s="5"/>
    </row>
    <row r="370" spans="1:252" ht="31.5" x14ac:dyDescent="0.25">
      <c r="A370" s="28" t="s">
        <v>341</v>
      </c>
      <c r="B370" s="29">
        <f t="shared" si="86"/>
        <v>13200</v>
      </c>
      <c r="C370" s="29">
        <f t="shared" si="86"/>
        <v>12924</v>
      </c>
      <c r="D370" s="29">
        <f t="shared" si="86"/>
        <v>-276</v>
      </c>
      <c r="E370" s="29">
        <v>0</v>
      </c>
      <c r="F370" s="29">
        <v>0</v>
      </c>
      <c r="G370" s="29">
        <f t="shared" si="89"/>
        <v>0</v>
      </c>
      <c r="H370" s="29">
        <v>0</v>
      </c>
      <c r="I370" s="29">
        <v>0</v>
      </c>
      <c r="J370" s="29">
        <f t="shared" si="90"/>
        <v>0</v>
      </c>
      <c r="K370" s="29">
        <v>13200</v>
      </c>
      <c r="L370" s="29">
        <v>12924</v>
      </c>
      <c r="M370" s="29">
        <f t="shared" si="91"/>
        <v>-276</v>
      </c>
      <c r="N370" s="29">
        <v>0</v>
      </c>
      <c r="O370" s="29">
        <v>0</v>
      </c>
      <c r="P370" s="29">
        <f t="shared" si="92"/>
        <v>0</v>
      </c>
      <c r="Q370" s="29">
        <v>0</v>
      </c>
      <c r="R370" s="29">
        <v>0</v>
      </c>
      <c r="S370" s="29">
        <f t="shared" si="93"/>
        <v>0</v>
      </c>
      <c r="T370" s="29">
        <v>0</v>
      </c>
      <c r="U370" s="29">
        <v>0</v>
      </c>
      <c r="V370" s="29">
        <f t="shared" si="94"/>
        <v>0</v>
      </c>
      <c r="W370" s="29">
        <v>0</v>
      </c>
      <c r="X370" s="29">
        <v>0</v>
      </c>
      <c r="Y370" s="29">
        <f t="shared" si="95"/>
        <v>0</v>
      </c>
      <c r="Z370" s="29">
        <v>0</v>
      </c>
      <c r="AA370" s="29">
        <v>0</v>
      </c>
      <c r="AB370" s="29">
        <f t="shared" si="96"/>
        <v>0</v>
      </c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  <c r="IF370" s="5"/>
      <c r="IG370" s="5"/>
      <c r="IH370" s="5"/>
      <c r="II370" s="5"/>
      <c r="IJ370" s="5"/>
      <c r="IK370" s="5"/>
      <c r="IL370" s="5"/>
      <c r="IM370" s="5"/>
      <c r="IN370" s="5"/>
      <c r="IO370" s="5"/>
      <c r="IP370" s="5"/>
      <c r="IQ370" s="5"/>
      <c r="IR370" s="5"/>
    </row>
    <row r="371" spans="1:252" ht="29.25" customHeight="1" x14ac:dyDescent="0.25">
      <c r="A371" s="28" t="s">
        <v>342</v>
      </c>
      <c r="B371" s="29">
        <f t="shared" si="86"/>
        <v>2313</v>
      </c>
      <c r="C371" s="29">
        <f t="shared" si="86"/>
        <v>1889</v>
      </c>
      <c r="D371" s="29">
        <f t="shared" si="86"/>
        <v>-424</v>
      </c>
      <c r="E371" s="29">
        <v>0</v>
      </c>
      <c r="F371" s="29">
        <v>0</v>
      </c>
      <c r="G371" s="29">
        <f t="shared" si="89"/>
        <v>0</v>
      </c>
      <c r="H371" s="29">
        <v>0</v>
      </c>
      <c r="I371" s="29">
        <v>0</v>
      </c>
      <c r="J371" s="29">
        <f t="shared" si="90"/>
        <v>0</v>
      </c>
      <c r="K371" s="29">
        <v>2313</v>
      </c>
      <c r="L371" s="29">
        <v>1889</v>
      </c>
      <c r="M371" s="29">
        <f t="shared" si="91"/>
        <v>-424</v>
      </c>
      <c r="N371" s="29">
        <v>0</v>
      </c>
      <c r="O371" s="29">
        <v>0</v>
      </c>
      <c r="P371" s="29">
        <f t="shared" si="92"/>
        <v>0</v>
      </c>
      <c r="Q371" s="29">
        <v>0</v>
      </c>
      <c r="R371" s="29">
        <v>0</v>
      </c>
      <c r="S371" s="29">
        <f t="shared" si="93"/>
        <v>0</v>
      </c>
      <c r="T371" s="29">
        <v>0</v>
      </c>
      <c r="U371" s="29">
        <v>0</v>
      </c>
      <c r="V371" s="29">
        <f t="shared" si="94"/>
        <v>0</v>
      </c>
      <c r="W371" s="29">
        <v>0</v>
      </c>
      <c r="X371" s="29">
        <v>0</v>
      </c>
      <c r="Y371" s="29">
        <f t="shared" si="95"/>
        <v>0</v>
      </c>
      <c r="Z371" s="29">
        <v>0</v>
      </c>
      <c r="AA371" s="29">
        <v>0</v>
      </c>
      <c r="AB371" s="29">
        <f t="shared" si="96"/>
        <v>0</v>
      </c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  <c r="IF371" s="5"/>
      <c r="IG371" s="5"/>
      <c r="IH371" s="5"/>
      <c r="II371" s="5"/>
      <c r="IJ371" s="5"/>
      <c r="IK371" s="5"/>
      <c r="IL371" s="5"/>
      <c r="IM371" s="5"/>
      <c r="IN371" s="5"/>
      <c r="IO371" s="5"/>
      <c r="IP371" s="5"/>
      <c r="IQ371" s="5"/>
      <c r="IR371" s="5"/>
    </row>
    <row r="372" spans="1:252" ht="29.25" customHeight="1" x14ac:dyDescent="0.25">
      <c r="A372" s="28" t="s">
        <v>343</v>
      </c>
      <c r="B372" s="29">
        <f t="shared" si="86"/>
        <v>7280</v>
      </c>
      <c r="C372" s="29">
        <f t="shared" si="86"/>
        <v>7280</v>
      </c>
      <c r="D372" s="29">
        <f t="shared" si="86"/>
        <v>0</v>
      </c>
      <c r="E372" s="29">
        <v>0</v>
      </c>
      <c r="F372" s="29">
        <v>0</v>
      </c>
      <c r="G372" s="29">
        <f t="shared" si="89"/>
        <v>0</v>
      </c>
      <c r="H372" s="29">
        <v>0</v>
      </c>
      <c r="I372" s="29">
        <v>0</v>
      </c>
      <c r="J372" s="29">
        <f t="shared" si="90"/>
        <v>0</v>
      </c>
      <c r="K372" s="29">
        <v>7280</v>
      </c>
      <c r="L372" s="29">
        <v>7280</v>
      </c>
      <c r="M372" s="29">
        <f t="shared" si="91"/>
        <v>0</v>
      </c>
      <c r="N372" s="29">
        <v>0</v>
      </c>
      <c r="O372" s="29">
        <v>0</v>
      </c>
      <c r="P372" s="29">
        <f t="shared" si="92"/>
        <v>0</v>
      </c>
      <c r="Q372" s="29">
        <v>0</v>
      </c>
      <c r="R372" s="29">
        <v>0</v>
      </c>
      <c r="S372" s="29">
        <f t="shared" si="93"/>
        <v>0</v>
      </c>
      <c r="T372" s="29">
        <v>0</v>
      </c>
      <c r="U372" s="29">
        <v>0</v>
      </c>
      <c r="V372" s="29">
        <f t="shared" si="94"/>
        <v>0</v>
      </c>
      <c r="W372" s="29">
        <v>0</v>
      </c>
      <c r="X372" s="29">
        <v>0</v>
      </c>
      <c r="Y372" s="29">
        <f t="shared" si="95"/>
        <v>0</v>
      </c>
      <c r="Z372" s="29">
        <v>0</v>
      </c>
      <c r="AA372" s="29">
        <v>0</v>
      </c>
      <c r="AB372" s="29">
        <f t="shared" si="96"/>
        <v>0</v>
      </c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  <c r="FY372" s="21"/>
      <c r="FZ372" s="21"/>
      <c r="GA372" s="21"/>
      <c r="GB372" s="21"/>
      <c r="GC372" s="21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  <c r="IF372" s="5"/>
      <c r="IG372" s="5"/>
      <c r="IH372" s="5"/>
      <c r="II372" s="5"/>
      <c r="IJ372" s="5"/>
      <c r="IK372" s="5"/>
      <c r="IL372" s="5"/>
      <c r="IM372" s="5"/>
      <c r="IN372" s="5"/>
      <c r="IO372" s="5"/>
      <c r="IP372" s="5"/>
      <c r="IQ372" s="5"/>
      <c r="IR372" s="5"/>
    </row>
    <row r="373" spans="1:252" ht="29.25" customHeight="1" x14ac:dyDescent="0.25">
      <c r="A373" s="28" t="s">
        <v>344</v>
      </c>
      <c r="B373" s="29">
        <f t="shared" si="86"/>
        <v>9797</v>
      </c>
      <c r="C373" s="29">
        <f t="shared" si="86"/>
        <v>4497</v>
      </c>
      <c r="D373" s="29">
        <f t="shared" si="86"/>
        <v>-5300</v>
      </c>
      <c r="E373" s="29">
        <v>0</v>
      </c>
      <c r="F373" s="29">
        <v>0</v>
      </c>
      <c r="G373" s="29">
        <f t="shared" si="89"/>
        <v>0</v>
      </c>
      <c r="H373" s="29">
        <v>0</v>
      </c>
      <c r="I373" s="29">
        <v>0</v>
      </c>
      <c r="J373" s="29">
        <f t="shared" si="90"/>
        <v>0</v>
      </c>
      <c r="K373" s="29">
        <f>4900-403+5300</f>
        <v>9797</v>
      </c>
      <c r="L373" s="29">
        <v>4497</v>
      </c>
      <c r="M373" s="29">
        <f t="shared" si="91"/>
        <v>-5300</v>
      </c>
      <c r="N373" s="29">
        <v>0</v>
      </c>
      <c r="O373" s="29">
        <v>0</v>
      </c>
      <c r="P373" s="29">
        <f t="shared" si="92"/>
        <v>0</v>
      </c>
      <c r="Q373" s="29">
        <v>0</v>
      </c>
      <c r="R373" s="29">
        <v>0</v>
      </c>
      <c r="S373" s="29">
        <f t="shared" si="93"/>
        <v>0</v>
      </c>
      <c r="T373" s="29">
        <v>0</v>
      </c>
      <c r="U373" s="29">
        <v>0</v>
      </c>
      <c r="V373" s="29">
        <f t="shared" si="94"/>
        <v>0</v>
      </c>
      <c r="W373" s="29">
        <v>0</v>
      </c>
      <c r="X373" s="29">
        <v>0</v>
      </c>
      <c r="Y373" s="29">
        <f t="shared" si="95"/>
        <v>0</v>
      </c>
      <c r="Z373" s="29">
        <v>0</v>
      </c>
      <c r="AA373" s="29">
        <v>0</v>
      </c>
      <c r="AB373" s="29">
        <f t="shared" si="96"/>
        <v>0</v>
      </c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  <c r="FX373" s="21"/>
      <c r="FY373" s="21"/>
      <c r="FZ373" s="21"/>
      <c r="GA373" s="21"/>
      <c r="GB373" s="21"/>
      <c r="GC373" s="21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  <c r="IF373" s="5"/>
      <c r="IG373" s="5"/>
      <c r="IH373" s="5"/>
      <c r="II373" s="5"/>
      <c r="IJ373" s="5"/>
      <c r="IK373" s="5"/>
      <c r="IL373" s="5"/>
      <c r="IM373" s="5"/>
      <c r="IN373" s="5"/>
      <c r="IO373" s="5"/>
      <c r="IP373" s="5"/>
      <c r="IQ373" s="5"/>
      <c r="IR373" s="5"/>
    </row>
    <row r="374" spans="1:252" x14ac:dyDescent="0.25">
      <c r="A374" s="22" t="s">
        <v>133</v>
      </c>
      <c r="B374" s="23">
        <f t="shared" si="86"/>
        <v>60000</v>
      </c>
      <c r="C374" s="23">
        <f t="shared" si="86"/>
        <v>60000</v>
      </c>
      <c r="D374" s="23">
        <f t="shared" si="86"/>
        <v>0</v>
      </c>
      <c r="E374" s="23">
        <f>SUM(E375:E375)</f>
        <v>0</v>
      </c>
      <c r="F374" s="23">
        <f>SUM(F375:F375)</f>
        <v>0</v>
      </c>
      <c r="G374" s="23">
        <f t="shared" si="89"/>
        <v>0</v>
      </c>
      <c r="H374" s="23">
        <f>SUM(H375:H375)</f>
        <v>0</v>
      </c>
      <c r="I374" s="23">
        <f>SUM(I375:I375)</f>
        <v>0</v>
      </c>
      <c r="J374" s="23">
        <f t="shared" si="90"/>
        <v>0</v>
      </c>
      <c r="K374" s="23">
        <f>SUM(K375:K375)</f>
        <v>60000</v>
      </c>
      <c r="L374" s="23">
        <f>SUM(L375:L375)</f>
        <v>60000</v>
      </c>
      <c r="M374" s="23">
        <f t="shared" si="91"/>
        <v>0</v>
      </c>
      <c r="N374" s="23">
        <f>SUM(N375:N375)</f>
        <v>0</v>
      </c>
      <c r="O374" s="23">
        <f>SUM(O375:O375)</f>
        <v>0</v>
      </c>
      <c r="P374" s="23">
        <f t="shared" si="92"/>
        <v>0</v>
      </c>
      <c r="Q374" s="23">
        <f>SUM(Q375:Q375)</f>
        <v>0</v>
      </c>
      <c r="R374" s="23">
        <f>SUM(R375:R375)</f>
        <v>0</v>
      </c>
      <c r="S374" s="23">
        <f t="shared" si="93"/>
        <v>0</v>
      </c>
      <c r="T374" s="23">
        <f>SUM(T375:T375)</f>
        <v>0</v>
      </c>
      <c r="U374" s="23">
        <f>SUM(U375:U375)</f>
        <v>0</v>
      </c>
      <c r="V374" s="23">
        <f t="shared" si="94"/>
        <v>0</v>
      </c>
      <c r="W374" s="23">
        <f>SUM(W375:W375)</f>
        <v>0</v>
      </c>
      <c r="X374" s="23">
        <f>SUM(X375:X375)</f>
        <v>0</v>
      </c>
      <c r="Y374" s="23">
        <f t="shared" si="95"/>
        <v>0</v>
      </c>
      <c r="Z374" s="23">
        <f>SUM(Z375:Z375)</f>
        <v>0</v>
      </c>
      <c r="AA374" s="23">
        <f>SUM(AA375:AA375)</f>
        <v>0</v>
      </c>
      <c r="AB374" s="23">
        <f t="shared" si="96"/>
        <v>0</v>
      </c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  <c r="EI374" s="21"/>
      <c r="EJ374" s="21"/>
      <c r="EK374" s="21"/>
      <c r="EL374" s="21"/>
      <c r="EM374" s="21"/>
      <c r="EN374" s="21"/>
      <c r="EO374" s="21"/>
      <c r="EP374" s="21"/>
      <c r="EQ374" s="21"/>
      <c r="ER374" s="21"/>
      <c r="ES374" s="21"/>
      <c r="ET374" s="21"/>
      <c r="EU374" s="21"/>
      <c r="EV374" s="21"/>
      <c r="EW374" s="21"/>
      <c r="EX374" s="21"/>
      <c r="EY374" s="21"/>
      <c r="EZ374" s="21"/>
      <c r="FA374" s="21"/>
      <c r="FB374" s="21"/>
      <c r="FC374" s="21"/>
      <c r="FD374" s="21"/>
      <c r="FE374" s="21"/>
      <c r="FF374" s="21"/>
      <c r="FG374" s="21"/>
      <c r="FH374" s="21"/>
      <c r="FI374" s="21"/>
      <c r="FJ374" s="21"/>
      <c r="FK374" s="21"/>
      <c r="FL374" s="21"/>
      <c r="FM374" s="21"/>
      <c r="FN374" s="21"/>
      <c r="FO374" s="21"/>
      <c r="FP374" s="21"/>
      <c r="FQ374" s="21"/>
      <c r="FR374" s="21"/>
      <c r="FS374" s="21"/>
      <c r="FT374" s="21"/>
      <c r="FU374" s="21"/>
      <c r="FV374" s="21"/>
      <c r="FW374" s="21"/>
      <c r="FX374" s="21"/>
      <c r="FY374" s="21"/>
      <c r="FZ374" s="21"/>
      <c r="GA374" s="21"/>
      <c r="GB374" s="21"/>
      <c r="GC374" s="21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  <c r="IF374" s="5"/>
      <c r="IG374" s="5"/>
      <c r="IH374" s="5"/>
      <c r="II374" s="5"/>
      <c r="IJ374" s="5"/>
      <c r="IK374" s="5"/>
      <c r="IL374" s="5"/>
      <c r="IM374" s="5"/>
      <c r="IN374" s="5"/>
      <c r="IO374" s="5"/>
      <c r="IP374" s="5"/>
      <c r="IQ374" s="5"/>
      <c r="IR374" s="5"/>
    </row>
    <row r="375" spans="1:252" x14ac:dyDescent="0.25">
      <c r="A375" s="28" t="s">
        <v>345</v>
      </c>
      <c r="B375" s="29">
        <f t="shared" si="86"/>
        <v>60000</v>
      </c>
      <c r="C375" s="29">
        <f t="shared" si="86"/>
        <v>60000</v>
      </c>
      <c r="D375" s="29">
        <f t="shared" si="86"/>
        <v>0</v>
      </c>
      <c r="E375" s="29"/>
      <c r="F375" s="29"/>
      <c r="G375" s="29">
        <f t="shared" si="89"/>
        <v>0</v>
      </c>
      <c r="H375" s="29"/>
      <c r="I375" s="29"/>
      <c r="J375" s="29">
        <f t="shared" si="90"/>
        <v>0</v>
      </c>
      <c r="K375" s="29">
        <v>60000</v>
      </c>
      <c r="L375" s="29">
        <v>60000</v>
      </c>
      <c r="M375" s="29">
        <f t="shared" si="91"/>
        <v>0</v>
      </c>
      <c r="N375" s="29"/>
      <c r="O375" s="29"/>
      <c r="P375" s="29">
        <f t="shared" si="92"/>
        <v>0</v>
      </c>
      <c r="Q375" s="29"/>
      <c r="R375" s="29"/>
      <c r="S375" s="29">
        <f t="shared" si="93"/>
        <v>0</v>
      </c>
      <c r="T375" s="29"/>
      <c r="U375" s="29"/>
      <c r="V375" s="29">
        <f t="shared" si="94"/>
        <v>0</v>
      </c>
      <c r="W375" s="29"/>
      <c r="X375" s="29"/>
      <c r="Y375" s="29">
        <f t="shared" si="95"/>
        <v>0</v>
      </c>
      <c r="Z375" s="29"/>
      <c r="AA375" s="29"/>
      <c r="AB375" s="29">
        <f t="shared" si="96"/>
        <v>0</v>
      </c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21"/>
      <c r="FK375" s="21"/>
      <c r="FL375" s="21"/>
      <c r="FM375" s="21"/>
      <c r="FN375" s="21"/>
      <c r="FO375" s="21"/>
      <c r="FP375" s="21"/>
      <c r="FQ375" s="21"/>
      <c r="FR375" s="21"/>
      <c r="FS375" s="21"/>
      <c r="FT375" s="21"/>
      <c r="FU375" s="21"/>
      <c r="FV375" s="21"/>
      <c r="FW375" s="21"/>
      <c r="FX375" s="21"/>
      <c r="FY375" s="21"/>
      <c r="FZ375" s="21"/>
      <c r="GA375" s="21"/>
      <c r="GB375" s="21"/>
      <c r="GC375" s="21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  <c r="IF375" s="5"/>
      <c r="IG375" s="5"/>
      <c r="IH375" s="5"/>
      <c r="II375" s="5"/>
      <c r="IJ375" s="5"/>
      <c r="IK375" s="5"/>
      <c r="IL375" s="5"/>
      <c r="IM375" s="5"/>
      <c r="IN375" s="5"/>
      <c r="IO375" s="5"/>
      <c r="IP375" s="5"/>
      <c r="IQ375" s="5"/>
      <c r="IR375" s="5"/>
    </row>
    <row r="376" spans="1:252" x14ac:dyDescent="0.25">
      <c r="A376" s="22" t="s">
        <v>134</v>
      </c>
      <c r="B376" s="23">
        <f t="shared" si="86"/>
        <v>277395</v>
      </c>
      <c r="C376" s="23">
        <f t="shared" si="86"/>
        <v>277395</v>
      </c>
      <c r="D376" s="23">
        <f t="shared" si="86"/>
        <v>0</v>
      </c>
      <c r="E376" s="23">
        <f>SUM(E381:E382)</f>
        <v>0</v>
      </c>
      <c r="F376" s="23">
        <f>SUM(F381:F382)</f>
        <v>0</v>
      </c>
      <c r="G376" s="23">
        <f t="shared" si="89"/>
        <v>0</v>
      </c>
      <c r="H376" s="23">
        <f>SUM(H377:H382)</f>
        <v>0</v>
      </c>
      <c r="I376" s="23">
        <f>SUM(I377:I382)</f>
        <v>0</v>
      </c>
      <c r="J376" s="23">
        <f t="shared" si="90"/>
        <v>0</v>
      </c>
      <c r="K376" s="23">
        <f t="shared" ref="K376:L376" si="104">SUM(K377:K382)</f>
        <v>22650</v>
      </c>
      <c r="L376" s="23">
        <f t="shared" si="104"/>
        <v>22650</v>
      </c>
      <c r="M376" s="23">
        <f t="shared" si="91"/>
        <v>0</v>
      </c>
      <c r="N376" s="23">
        <f t="shared" ref="N376:O376" si="105">SUM(N377:N382)</f>
        <v>254745</v>
      </c>
      <c r="O376" s="23">
        <f t="shared" si="105"/>
        <v>254745</v>
      </c>
      <c r="P376" s="23">
        <f t="shared" si="92"/>
        <v>0</v>
      </c>
      <c r="Q376" s="23">
        <f t="shared" ref="Q376:R376" si="106">SUM(Q377:Q382)</f>
        <v>0</v>
      </c>
      <c r="R376" s="23">
        <f t="shared" si="106"/>
        <v>0</v>
      </c>
      <c r="S376" s="23">
        <f t="shared" si="93"/>
        <v>0</v>
      </c>
      <c r="T376" s="23">
        <f t="shared" ref="T376:U376" si="107">SUM(T377:T382)</f>
        <v>0</v>
      </c>
      <c r="U376" s="23">
        <f t="shared" si="107"/>
        <v>0</v>
      </c>
      <c r="V376" s="23">
        <f t="shared" si="94"/>
        <v>0</v>
      </c>
      <c r="W376" s="23">
        <f t="shared" ref="W376:X376" si="108">SUM(W377:W382)</f>
        <v>0</v>
      </c>
      <c r="X376" s="23">
        <f t="shared" si="108"/>
        <v>0</v>
      </c>
      <c r="Y376" s="23">
        <f t="shared" si="95"/>
        <v>0</v>
      </c>
      <c r="Z376" s="23">
        <f t="shared" ref="Z376:AA376" si="109">SUM(Z377:Z382)</f>
        <v>0</v>
      </c>
      <c r="AA376" s="23">
        <f t="shared" si="109"/>
        <v>0</v>
      </c>
      <c r="AB376" s="23">
        <f t="shared" si="96"/>
        <v>0</v>
      </c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  <c r="FX376" s="21"/>
      <c r="FY376" s="21"/>
      <c r="FZ376" s="21"/>
      <c r="GA376" s="21"/>
      <c r="GB376" s="21"/>
      <c r="GC376" s="21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  <c r="ID376" s="5"/>
      <c r="IE376" s="5"/>
      <c r="IF376" s="5"/>
      <c r="IG376" s="5"/>
      <c r="IH376" s="5"/>
      <c r="II376" s="5"/>
      <c r="IJ376" s="5"/>
      <c r="IK376" s="5"/>
      <c r="IL376" s="5"/>
      <c r="IM376" s="5"/>
      <c r="IN376" s="5"/>
      <c r="IO376" s="5"/>
      <c r="IP376" s="5"/>
      <c r="IQ376" s="5"/>
      <c r="IR376" s="5"/>
    </row>
    <row r="377" spans="1:252" ht="31.5" x14ac:dyDescent="0.25">
      <c r="A377" s="28" t="s">
        <v>346</v>
      </c>
      <c r="B377" s="29">
        <f t="shared" si="86"/>
        <v>2472</v>
      </c>
      <c r="C377" s="29">
        <f t="shared" si="86"/>
        <v>2472</v>
      </c>
      <c r="D377" s="29">
        <f t="shared" si="86"/>
        <v>0</v>
      </c>
      <c r="E377" s="29"/>
      <c r="F377" s="29"/>
      <c r="G377" s="29">
        <f t="shared" si="89"/>
        <v>0</v>
      </c>
      <c r="H377" s="29"/>
      <c r="I377" s="29"/>
      <c r="J377" s="29">
        <f t="shared" si="90"/>
        <v>0</v>
      </c>
      <c r="K377" s="29">
        <v>2472</v>
      </c>
      <c r="L377" s="29">
        <v>2472</v>
      </c>
      <c r="M377" s="29">
        <f t="shared" si="91"/>
        <v>0</v>
      </c>
      <c r="N377" s="29"/>
      <c r="O377" s="29"/>
      <c r="P377" s="29">
        <f t="shared" si="92"/>
        <v>0</v>
      </c>
      <c r="Q377" s="29"/>
      <c r="R377" s="29"/>
      <c r="S377" s="29">
        <f t="shared" si="93"/>
        <v>0</v>
      </c>
      <c r="T377" s="29"/>
      <c r="U377" s="29"/>
      <c r="V377" s="29">
        <f t="shared" si="94"/>
        <v>0</v>
      </c>
      <c r="W377" s="29"/>
      <c r="X377" s="29"/>
      <c r="Y377" s="29">
        <f t="shared" si="95"/>
        <v>0</v>
      </c>
      <c r="Z377" s="29"/>
      <c r="AA377" s="29"/>
      <c r="AB377" s="29">
        <f t="shared" si="96"/>
        <v>0</v>
      </c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  <c r="IF377" s="5"/>
      <c r="IG377" s="5"/>
      <c r="IH377" s="5"/>
      <c r="II377" s="5"/>
      <c r="IJ377" s="5"/>
      <c r="IK377" s="5"/>
      <c r="IL377" s="5"/>
      <c r="IM377" s="5"/>
      <c r="IN377" s="5"/>
      <c r="IO377" s="5"/>
      <c r="IP377" s="5"/>
      <c r="IQ377" s="5"/>
      <c r="IR377" s="5"/>
    </row>
    <row r="378" spans="1:252" x14ac:dyDescent="0.25">
      <c r="A378" s="32" t="s">
        <v>347</v>
      </c>
      <c r="B378" s="29">
        <f t="shared" si="86"/>
        <v>7590</v>
      </c>
      <c r="C378" s="29">
        <f t="shared" si="86"/>
        <v>7590</v>
      </c>
      <c r="D378" s="29">
        <f t="shared" si="86"/>
        <v>0</v>
      </c>
      <c r="E378" s="29">
        <v>0</v>
      </c>
      <c r="F378" s="29">
        <v>0</v>
      </c>
      <c r="G378" s="29">
        <f t="shared" si="89"/>
        <v>0</v>
      </c>
      <c r="H378" s="29">
        <v>0</v>
      </c>
      <c r="I378" s="29">
        <v>0</v>
      </c>
      <c r="J378" s="29">
        <f t="shared" si="90"/>
        <v>0</v>
      </c>
      <c r="K378" s="29">
        <v>7590</v>
      </c>
      <c r="L378" s="29">
        <v>7590</v>
      </c>
      <c r="M378" s="29">
        <f t="shared" si="91"/>
        <v>0</v>
      </c>
      <c r="N378" s="29">
        <v>0</v>
      </c>
      <c r="O378" s="29">
        <v>0</v>
      </c>
      <c r="P378" s="29">
        <f t="shared" si="92"/>
        <v>0</v>
      </c>
      <c r="Q378" s="29">
        <v>0</v>
      </c>
      <c r="R378" s="29">
        <v>0</v>
      </c>
      <c r="S378" s="29">
        <f t="shared" si="93"/>
        <v>0</v>
      </c>
      <c r="T378" s="29">
        <v>0</v>
      </c>
      <c r="U378" s="29">
        <v>0</v>
      </c>
      <c r="V378" s="29">
        <f t="shared" si="94"/>
        <v>0</v>
      </c>
      <c r="W378" s="29">
        <v>0</v>
      </c>
      <c r="X378" s="29">
        <v>0</v>
      </c>
      <c r="Y378" s="29">
        <f t="shared" si="95"/>
        <v>0</v>
      </c>
      <c r="Z378" s="29">
        <v>0</v>
      </c>
      <c r="AA378" s="29">
        <v>0</v>
      </c>
      <c r="AB378" s="29">
        <f t="shared" si="96"/>
        <v>0</v>
      </c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  <c r="IF378" s="5"/>
      <c r="IG378" s="5"/>
      <c r="IH378" s="5"/>
      <c r="II378" s="5"/>
      <c r="IJ378" s="5"/>
      <c r="IK378" s="5"/>
      <c r="IL378" s="5"/>
      <c r="IM378" s="5"/>
      <c r="IN378" s="5"/>
      <c r="IO378" s="5"/>
      <c r="IP378" s="5"/>
      <c r="IQ378" s="5"/>
      <c r="IR378" s="5"/>
    </row>
    <row r="379" spans="1:252" x14ac:dyDescent="0.25">
      <c r="A379" s="32" t="s">
        <v>348</v>
      </c>
      <c r="B379" s="29">
        <f t="shared" si="86"/>
        <v>10800</v>
      </c>
      <c r="C379" s="29">
        <f t="shared" si="86"/>
        <v>5880</v>
      </c>
      <c r="D379" s="29">
        <f t="shared" si="86"/>
        <v>-4920</v>
      </c>
      <c r="E379" s="29">
        <v>0</v>
      </c>
      <c r="F379" s="29">
        <v>0</v>
      </c>
      <c r="G379" s="29">
        <f t="shared" si="89"/>
        <v>0</v>
      </c>
      <c r="H379" s="29">
        <v>0</v>
      </c>
      <c r="I379" s="29">
        <v>0</v>
      </c>
      <c r="J379" s="29">
        <f t="shared" si="90"/>
        <v>0</v>
      </c>
      <c r="K379" s="29">
        <v>10800</v>
      </c>
      <c r="L379" s="29">
        <v>5880</v>
      </c>
      <c r="M379" s="29">
        <f t="shared" si="91"/>
        <v>-4920</v>
      </c>
      <c r="N379" s="29">
        <v>0</v>
      </c>
      <c r="O379" s="29">
        <v>0</v>
      </c>
      <c r="P379" s="29">
        <f t="shared" si="92"/>
        <v>0</v>
      </c>
      <c r="Q379" s="29">
        <v>0</v>
      </c>
      <c r="R379" s="29">
        <v>0</v>
      </c>
      <c r="S379" s="29">
        <f t="shared" si="93"/>
        <v>0</v>
      </c>
      <c r="T379" s="29">
        <v>0</v>
      </c>
      <c r="U379" s="29">
        <v>0</v>
      </c>
      <c r="V379" s="29">
        <f t="shared" si="94"/>
        <v>0</v>
      </c>
      <c r="W379" s="29">
        <v>0</v>
      </c>
      <c r="X379" s="29">
        <v>0</v>
      </c>
      <c r="Y379" s="29">
        <f t="shared" si="95"/>
        <v>0</v>
      </c>
      <c r="Z379" s="29">
        <v>0</v>
      </c>
      <c r="AA379" s="29">
        <v>0</v>
      </c>
      <c r="AB379" s="29">
        <f t="shared" si="96"/>
        <v>0</v>
      </c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  <c r="IF379" s="5"/>
      <c r="IG379" s="5"/>
      <c r="IH379" s="5"/>
      <c r="II379" s="5"/>
      <c r="IJ379" s="5"/>
      <c r="IK379" s="5"/>
      <c r="IL379" s="5"/>
      <c r="IM379" s="5"/>
      <c r="IN379" s="5"/>
      <c r="IO379" s="5"/>
      <c r="IP379" s="5"/>
      <c r="IQ379" s="5"/>
      <c r="IR379" s="5"/>
    </row>
    <row r="380" spans="1:252" x14ac:dyDescent="0.25">
      <c r="A380" s="42" t="s">
        <v>349</v>
      </c>
      <c r="B380" s="29">
        <f t="shared" ref="B380:D394" si="110">E380+H380+K380+N380+Q380+T380+W380+Z380</f>
        <v>0</v>
      </c>
      <c r="C380" s="29">
        <f t="shared" si="110"/>
        <v>4920</v>
      </c>
      <c r="D380" s="29">
        <f t="shared" si="110"/>
        <v>4920</v>
      </c>
      <c r="E380" s="29">
        <v>0</v>
      </c>
      <c r="F380" s="29">
        <v>0</v>
      </c>
      <c r="G380" s="29">
        <f t="shared" si="89"/>
        <v>0</v>
      </c>
      <c r="H380" s="29">
        <v>0</v>
      </c>
      <c r="I380" s="29">
        <v>0</v>
      </c>
      <c r="J380" s="29">
        <f t="shared" si="90"/>
        <v>0</v>
      </c>
      <c r="K380" s="29">
        <v>0</v>
      </c>
      <c r="L380" s="29">
        <v>4920</v>
      </c>
      <c r="M380" s="29">
        <f t="shared" si="91"/>
        <v>4920</v>
      </c>
      <c r="N380" s="29">
        <v>0</v>
      </c>
      <c r="O380" s="29">
        <v>0</v>
      </c>
      <c r="P380" s="29">
        <f t="shared" si="92"/>
        <v>0</v>
      </c>
      <c r="Q380" s="29">
        <v>0</v>
      </c>
      <c r="R380" s="29">
        <v>0</v>
      </c>
      <c r="S380" s="29">
        <f t="shared" si="93"/>
        <v>0</v>
      </c>
      <c r="T380" s="29">
        <v>0</v>
      </c>
      <c r="U380" s="29">
        <v>0</v>
      </c>
      <c r="V380" s="29">
        <f t="shared" si="94"/>
        <v>0</v>
      </c>
      <c r="W380" s="29">
        <v>0</v>
      </c>
      <c r="X380" s="29">
        <v>0</v>
      </c>
      <c r="Y380" s="29">
        <f t="shared" si="95"/>
        <v>0</v>
      </c>
      <c r="Z380" s="29">
        <v>0</v>
      </c>
      <c r="AA380" s="29">
        <v>0</v>
      </c>
      <c r="AB380" s="29">
        <f t="shared" si="96"/>
        <v>0</v>
      </c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  <c r="IF380" s="5"/>
      <c r="IG380" s="5"/>
      <c r="IH380" s="5"/>
      <c r="II380" s="5"/>
      <c r="IJ380" s="5"/>
      <c r="IK380" s="5"/>
      <c r="IL380" s="5"/>
      <c r="IM380" s="5"/>
      <c r="IN380" s="5"/>
      <c r="IO380" s="5"/>
      <c r="IP380" s="5"/>
      <c r="IQ380" s="5"/>
      <c r="IR380" s="5"/>
    </row>
    <row r="381" spans="1:252" ht="31.5" x14ac:dyDescent="0.25">
      <c r="A381" s="25" t="s">
        <v>350</v>
      </c>
      <c r="B381" s="29">
        <f t="shared" si="110"/>
        <v>1788</v>
      </c>
      <c r="C381" s="29">
        <f t="shared" si="110"/>
        <v>1788</v>
      </c>
      <c r="D381" s="29">
        <f t="shared" si="110"/>
        <v>0</v>
      </c>
      <c r="E381" s="29">
        <v>0</v>
      </c>
      <c r="F381" s="29">
        <v>0</v>
      </c>
      <c r="G381" s="29">
        <f t="shared" si="89"/>
        <v>0</v>
      </c>
      <c r="H381" s="29">
        <v>0</v>
      </c>
      <c r="I381" s="29">
        <v>0</v>
      </c>
      <c r="J381" s="29">
        <f t="shared" si="90"/>
        <v>0</v>
      </c>
      <c r="K381" s="29">
        <v>1788</v>
      </c>
      <c r="L381" s="29">
        <v>1788</v>
      </c>
      <c r="M381" s="29">
        <f t="shared" si="91"/>
        <v>0</v>
      </c>
      <c r="N381" s="29">
        <v>0</v>
      </c>
      <c r="O381" s="29">
        <v>0</v>
      </c>
      <c r="P381" s="29">
        <f t="shared" si="92"/>
        <v>0</v>
      </c>
      <c r="Q381" s="29">
        <v>0</v>
      </c>
      <c r="R381" s="29">
        <v>0</v>
      </c>
      <c r="S381" s="29">
        <f t="shared" si="93"/>
        <v>0</v>
      </c>
      <c r="T381" s="29">
        <v>0</v>
      </c>
      <c r="U381" s="29">
        <v>0</v>
      </c>
      <c r="V381" s="29">
        <f t="shared" si="94"/>
        <v>0</v>
      </c>
      <c r="W381" s="29">
        <v>0</v>
      </c>
      <c r="X381" s="29">
        <v>0</v>
      </c>
      <c r="Y381" s="29">
        <f t="shared" si="95"/>
        <v>0</v>
      </c>
      <c r="Z381" s="29">
        <v>0</v>
      </c>
      <c r="AA381" s="29">
        <v>0</v>
      </c>
      <c r="AB381" s="29">
        <f t="shared" si="96"/>
        <v>0</v>
      </c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21"/>
      <c r="FK381" s="21"/>
      <c r="FL381" s="21"/>
      <c r="FM381" s="21"/>
      <c r="FN381" s="21"/>
      <c r="FO381" s="21"/>
      <c r="FP381" s="21"/>
      <c r="FQ381" s="21"/>
      <c r="FR381" s="21"/>
      <c r="FS381" s="21"/>
      <c r="FT381" s="21"/>
      <c r="FU381" s="21"/>
      <c r="FV381" s="21"/>
      <c r="FW381" s="21"/>
      <c r="FX381" s="21"/>
      <c r="FY381" s="21"/>
      <c r="FZ381" s="21"/>
      <c r="GA381" s="21"/>
      <c r="GB381" s="21"/>
      <c r="GC381" s="21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  <c r="IF381" s="5"/>
      <c r="IG381" s="5"/>
      <c r="IH381" s="5"/>
      <c r="II381" s="5"/>
      <c r="IJ381" s="5"/>
      <c r="IK381" s="5"/>
      <c r="IL381" s="5"/>
      <c r="IM381" s="5"/>
      <c r="IN381" s="5"/>
      <c r="IO381" s="5"/>
      <c r="IP381" s="5"/>
      <c r="IQ381" s="5"/>
      <c r="IR381" s="5"/>
    </row>
    <row r="382" spans="1:252" ht="63" x14ac:dyDescent="0.25">
      <c r="A382" s="28" t="s">
        <v>351</v>
      </c>
      <c r="B382" s="29">
        <f t="shared" si="110"/>
        <v>254745</v>
      </c>
      <c r="C382" s="29">
        <f t="shared" si="110"/>
        <v>254745</v>
      </c>
      <c r="D382" s="29">
        <f t="shared" si="110"/>
        <v>0</v>
      </c>
      <c r="E382" s="29">
        <v>0</v>
      </c>
      <c r="F382" s="29">
        <v>0</v>
      </c>
      <c r="G382" s="29">
        <f t="shared" si="89"/>
        <v>0</v>
      </c>
      <c r="H382" s="29">
        <v>0</v>
      </c>
      <c r="I382" s="29">
        <v>0</v>
      </c>
      <c r="J382" s="29">
        <f t="shared" si="90"/>
        <v>0</v>
      </c>
      <c r="K382" s="29">
        <v>0</v>
      </c>
      <c r="L382" s="29">
        <v>0</v>
      </c>
      <c r="M382" s="29">
        <f t="shared" si="91"/>
        <v>0</v>
      </c>
      <c r="N382" s="29">
        <v>254745</v>
      </c>
      <c r="O382" s="29">
        <v>254745</v>
      </c>
      <c r="P382" s="29">
        <f t="shared" si="92"/>
        <v>0</v>
      </c>
      <c r="Q382" s="29">
        <v>0</v>
      </c>
      <c r="R382" s="29">
        <v>0</v>
      </c>
      <c r="S382" s="29">
        <f t="shared" si="93"/>
        <v>0</v>
      </c>
      <c r="T382" s="29">
        <v>0</v>
      </c>
      <c r="U382" s="29">
        <v>0</v>
      </c>
      <c r="V382" s="29">
        <f t="shared" si="94"/>
        <v>0</v>
      </c>
      <c r="W382" s="29">
        <v>0</v>
      </c>
      <c r="X382" s="29">
        <v>0</v>
      </c>
      <c r="Y382" s="29">
        <f t="shared" si="95"/>
        <v>0</v>
      </c>
      <c r="Z382" s="29">
        <v>0</v>
      </c>
      <c r="AA382" s="29">
        <v>0</v>
      </c>
      <c r="AB382" s="29">
        <f t="shared" si="96"/>
        <v>0</v>
      </c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  <c r="IF382" s="5"/>
      <c r="IG382" s="5"/>
      <c r="IH382" s="5"/>
      <c r="II382" s="5"/>
      <c r="IJ382" s="5"/>
      <c r="IK382" s="5"/>
      <c r="IL382" s="5"/>
      <c r="IM382" s="5"/>
      <c r="IN382" s="5"/>
      <c r="IO382" s="5"/>
      <c r="IP382" s="5"/>
      <c r="IQ382" s="5"/>
      <c r="IR382" s="5"/>
    </row>
    <row r="383" spans="1:252" x14ac:dyDescent="0.25">
      <c r="A383" s="22" t="s">
        <v>283</v>
      </c>
      <c r="B383" s="23">
        <f t="shared" si="110"/>
        <v>196399</v>
      </c>
      <c r="C383" s="23">
        <f t="shared" si="110"/>
        <v>198199</v>
      </c>
      <c r="D383" s="23">
        <f t="shared" si="110"/>
        <v>1800</v>
      </c>
      <c r="E383" s="23">
        <f>SUM(E384:E385)</f>
        <v>190604</v>
      </c>
      <c r="F383" s="23">
        <f>SUM(F384:F385)</f>
        <v>190604</v>
      </c>
      <c r="G383" s="23">
        <f t="shared" si="89"/>
        <v>0</v>
      </c>
      <c r="H383" s="23">
        <f t="shared" ref="H383:I383" si="111">SUM(H384:H385)</f>
        <v>0</v>
      </c>
      <c r="I383" s="23">
        <f t="shared" si="111"/>
        <v>0</v>
      </c>
      <c r="J383" s="23">
        <f t="shared" si="90"/>
        <v>0</v>
      </c>
      <c r="K383" s="23">
        <f t="shared" ref="K383:L383" si="112">SUM(K384:K385)</f>
        <v>0</v>
      </c>
      <c r="L383" s="23">
        <f t="shared" si="112"/>
        <v>1800</v>
      </c>
      <c r="M383" s="23">
        <f t="shared" si="91"/>
        <v>1800</v>
      </c>
      <c r="N383" s="23">
        <f t="shared" ref="N383:O383" si="113">SUM(N384:N385)</f>
        <v>0</v>
      </c>
      <c r="O383" s="23">
        <f t="shared" si="113"/>
        <v>0</v>
      </c>
      <c r="P383" s="23">
        <f t="shared" si="92"/>
        <v>0</v>
      </c>
      <c r="Q383" s="23">
        <f t="shared" ref="Q383:R383" si="114">SUM(Q384:Q385)</f>
        <v>0</v>
      </c>
      <c r="R383" s="23">
        <f t="shared" si="114"/>
        <v>0</v>
      </c>
      <c r="S383" s="23">
        <f t="shared" si="93"/>
        <v>0</v>
      </c>
      <c r="T383" s="23">
        <f t="shared" ref="T383:U383" si="115">SUM(T384:T385)</f>
        <v>5795</v>
      </c>
      <c r="U383" s="23">
        <f t="shared" si="115"/>
        <v>5795</v>
      </c>
      <c r="V383" s="23">
        <f t="shared" si="94"/>
        <v>0</v>
      </c>
      <c r="W383" s="23">
        <f t="shared" ref="W383:X383" si="116">SUM(W384:W385)</f>
        <v>0</v>
      </c>
      <c r="X383" s="23">
        <f t="shared" si="116"/>
        <v>0</v>
      </c>
      <c r="Y383" s="23">
        <f t="shared" si="95"/>
        <v>0</v>
      </c>
      <c r="Z383" s="23">
        <f t="shared" ref="Z383:AA383" si="117">SUM(Z384:Z385)</f>
        <v>0</v>
      </c>
      <c r="AA383" s="23">
        <f t="shared" si="117"/>
        <v>0</v>
      </c>
      <c r="AB383" s="23">
        <f t="shared" si="96"/>
        <v>0</v>
      </c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  <c r="EF383" s="21"/>
      <c r="EG383" s="21"/>
      <c r="EH383" s="21"/>
      <c r="EI383" s="21"/>
      <c r="EJ383" s="21"/>
      <c r="EK383" s="21"/>
      <c r="EL383" s="21"/>
      <c r="EM383" s="21"/>
      <c r="EN383" s="21"/>
      <c r="EO383" s="21"/>
      <c r="EP383" s="21"/>
      <c r="EQ383" s="21"/>
      <c r="ER383" s="21"/>
      <c r="ES383" s="21"/>
      <c r="ET383" s="21"/>
      <c r="EU383" s="21"/>
      <c r="EV383" s="21"/>
      <c r="EW383" s="21"/>
      <c r="EX383" s="21"/>
      <c r="EY383" s="21"/>
      <c r="EZ383" s="21"/>
      <c r="FA383" s="21"/>
      <c r="FB383" s="21"/>
      <c r="FC383" s="21"/>
      <c r="FD383" s="21"/>
      <c r="FE383" s="21"/>
      <c r="FF383" s="21"/>
      <c r="FG383" s="21"/>
      <c r="FH383" s="21"/>
      <c r="FI383" s="21"/>
      <c r="FJ383" s="21"/>
      <c r="FK383" s="21"/>
      <c r="FL383" s="21"/>
      <c r="FM383" s="21"/>
      <c r="FN383" s="21"/>
      <c r="FO383" s="21"/>
      <c r="FP383" s="21"/>
      <c r="FQ383" s="21"/>
      <c r="FR383" s="21"/>
      <c r="FS383" s="21"/>
      <c r="FT383" s="21"/>
      <c r="FU383" s="21"/>
      <c r="FV383" s="21"/>
      <c r="FW383" s="21"/>
      <c r="FX383" s="21"/>
      <c r="FY383" s="21"/>
      <c r="FZ383" s="21"/>
      <c r="GA383" s="21"/>
      <c r="GB383" s="21"/>
      <c r="GC383" s="21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  <c r="IF383" s="5"/>
      <c r="IG383" s="5"/>
      <c r="IH383" s="5"/>
      <c r="II383" s="5"/>
      <c r="IJ383" s="5"/>
      <c r="IK383" s="5"/>
      <c r="IL383" s="5"/>
      <c r="IM383" s="5"/>
      <c r="IN383" s="5"/>
      <c r="IO383" s="5"/>
      <c r="IP383" s="5"/>
      <c r="IQ383" s="5"/>
      <c r="IR383" s="5"/>
    </row>
    <row r="384" spans="1:252" ht="42.75" customHeight="1" x14ac:dyDescent="0.25">
      <c r="A384" s="28" t="s">
        <v>352</v>
      </c>
      <c r="B384" s="29">
        <f t="shared" si="110"/>
        <v>5795</v>
      </c>
      <c r="C384" s="29">
        <f t="shared" si="110"/>
        <v>7595</v>
      </c>
      <c r="D384" s="29">
        <f t="shared" si="110"/>
        <v>1800</v>
      </c>
      <c r="E384" s="29">
        <v>0</v>
      </c>
      <c r="F384" s="29">
        <v>0</v>
      </c>
      <c r="G384" s="29">
        <f t="shared" si="89"/>
        <v>0</v>
      </c>
      <c r="H384" s="29">
        <v>0</v>
      </c>
      <c r="I384" s="29">
        <v>0</v>
      </c>
      <c r="J384" s="29">
        <f t="shared" si="90"/>
        <v>0</v>
      </c>
      <c r="K384" s="29">
        <v>0</v>
      </c>
      <c r="L384" s="29">
        <v>1800</v>
      </c>
      <c r="M384" s="29">
        <f t="shared" si="91"/>
        <v>1800</v>
      </c>
      <c r="N384" s="29">
        <v>0</v>
      </c>
      <c r="O384" s="29">
        <v>0</v>
      </c>
      <c r="P384" s="29">
        <f t="shared" si="92"/>
        <v>0</v>
      </c>
      <c r="Q384" s="29">
        <v>0</v>
      </c>
      <c r="R384" s="29">
        <v>0</v>
      </c>
      <c r="S384" s="29">
        <f t="shared" si="93"/>
        <v>0</v>
      </c>
      <c r="T384" s="29">
        <f>7647-1852</f>
        <v>5795</v>
      </c>
      <c r="U384" s="29">
        <f>7647-1852+1800-1800</f>
        <v>5795</v>
      </c>
      <c r="V384" s="29">
        <f t="shared" si="94"/>
        <v>0</v>
      </c>
      <c r="W384" s="29">
        <v>0</v>
      </c>
      <c r="X384" s="29">
        <v>0</v>
      </c>
      <c r="Y384" s="29">
        <f t="shared" si="95"/>
        <v>0</v>
      </c>
      <c r="Z384" s="29">
        <v>0</v>
      </c>
      <c r="AA384" s="29">
        <v>0</v>
      </c>
      <c r="AB384" s="29">
        <f t="shared" si="96"/>
        <v>0</v>
      </c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21"/>
      <c r="FK384" s="21"/>
      <c r="FL384" s="21"/>
      <c r="FM384" s="21"/>
      <c r="FN384" s="21"/>
      <c r="FO384" s="21"/>
      <c r="FP384" s="21"/>
      <c r="FQ384" s="21"/>
      <c r="FR384" s="21"/>
      <c r="FS384" s="21"/>
      <c r="FT384" s="21"/>
      <c r="FU384" s="21"/>
      <c r="FV384" s="21"/>
      <c r="FW384" s="21"/>
      <c r="FX384" s="21"/>
      <c r="FY384" s="21"/>
      <c r="FZ384" s="21"/>
      <c r="GA384" s="21"/>
      <c r="GB384" s="21"/>
      <c r="GC384" s="21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  <c r="IF384" s="5"/>
      <c r="IG384" s="5"/>
      <c r="IH384" s="5"/>
      <c r="II384" s="5"/>
      <c r="IJ384" s="5"/>
      <c r="IK384" s="5"/>
      <c r="IL384" s="5"/>
      <c r="IM384" s="5"/>
      <c r="IN384" s="5"/>
      <c r="IO384" s="5"/>
      <c r="IP384" s="5"/>
      <c r="IQ384" s="5"/>
      <c r="IR384" s="5"/>
    </row>
    <row r="385" spans="1:252" ht="47.25" x14ac:dyDescent="0.25">
      <c r="A385" s="28" t="s">
        <v>353</v>
      </c>
      <c r="B385" s="29">
        <f t="shared" si="110"/>
        <v>190604</v>
      </c>
      <c r="C385" s="29">
        <f t="shared" si="110"/>
        <v>190604</v>
      </c>
      <c r="D385" s="29">
        <f t="shared" si="110"/>
        <v>0</v>
      </c>
      <c r="E385" s="29">
        <v>190604</v>
      </c>
      <c r="F385" s="29">
        <v>190604</v>
      </c>
      <c r="G385" s="29">
        <f t="shared" si="89"/>
        <v>0</v>
      </c>
      <c r="H385" s="29">
        <v>0</v>
      </c>
      <c r="I385" s="29">
        <v>0</v>
      </c>
      <c r="J385" s="29">
        <f t="shared" si="90"/>
        <v>0</v>
      </c>
      <c r="K385" s="29">
        <v>0</v>
      </c>
      <c r="L385" s="29">
        <v>0</v>
      </c>
      <c r="M385" s="29">
        <f t="shared" si="91"/>
        <v>0</v>
      </c>
      <c r="N385" s="29">
        <v>0</v>
      </c>
      <c r="O385" s="29">
        <v>0</v>
      </c>
      <c r="P385" s="29">
        <f t="shared" si="92"/>
        <v>0</v>
      </c>
      <c r="Q385" s="29">
        <v>0</v>
      </c>
      <c r="R385" s="29">
        <v>0</v>
      </c>
      <c r="S385" s="29">
        <f t="shared" si="93"/>
        <v>0</v>
      </c>
      <c r="T385" s="29"/>
      <c r="U385" s="29"/>
      <c r="V385" s="29">
        <f t="shared" si="94"/>
        <v>0</v>
      </c>
      <c r="W385" s="29">
        <v>0</v>
      </c>
      <c r="X385" s="29">
        <v>0</v>
      </c>
      <c r="Y385" s="29">
        <f t="shared" si="95"/>
        <v>0</v>
      </c>
      <c r="Z385" s="29">
        <v>0</v>
      </c>
      <c r="AA385" s="29">
        <v>0</v>
      </c>
      <c r="AB385" s="29">
        <f t="shared" si="96"/>
        <v>0</v>
      </c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21"/>
      <c r="FK385" s="21"/>
      <c r="FL385" s="21"/>
      <c r="FM385" s="21"/>
      <c r="FN385" s="21"/>
      <c r="FO385" s="21"/>
      <c r="FP385" s="21"/>
      <c r="FQ385" s="21"/>
      <c r="FR385" s="21"/>
      <c r="FS385" s="21"/>
      <c r="FT385" s="21"/>
      <c r="FU385" s="21"/>
      <c r="FV385" s="21"/>
      <c r="FW385" s="21"/>
      <c r="FX385" s="21"/>
      <c r="FY385" s="21"/>
      <c r="FZ385" s="21"/>
      <c r="GA385" s="21"/>
      <c r="GB385" s="21"/>
      <c r="GC385" s="21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  <c r="IF385" s="5"/>
      <c r="IG385" s="5"/>
      <c r="IH385" s="5"/>
      <c r="II385" s="5"/>
      <c r="IJ385" s="5"/>
      <c r="IK385" s="5"/>
      <c r="IL385" s="5"/>
      <c r="IM385" s="5"/>
      <c r="IN385" s="5"/>
      <c r="IO385" s="5"/>
      <c r="IP385" s="5"/>
      <c r="IQ385" s="5"/>
      <c r="IR385" s="5"/>
    </row>
    <row r="386" spans="1:252" ht="25.5" customHeight="1" x14ac:dyDescent="0.25">
      <c r="A386" s="22" t="s">
        <v>222</v>
      </c>
      <c r="B386" s="23">
        <f t="shared" si="110"/>
        <v>35880</v>
      </c>
      <c r="C386" s="23">
        <f t="shared" si="110"/>
        <v>13278</v>
      </c>
      <c r="D386" s="23">
        <f t="shared" si="110"/>
        <v>-22602</v>
      </c>
      <c r="E386" s="23">
        <f>SUM(E387:E388)</f>
        <v>0</v>
      </c>
      <c r="F386" s="23">
        <f>SUM(F387:F388)</f>
        <v>0</v>
      </c>
      <c r="G386" s="23">
        <f t="shared" si="89"/>
        <v>0</v>
      </c>
      <c r="H386" s="23">
        <f>SUM(H387:H388)</f>
        <v>0</v>
      </c>
      <c r="I386" s="23">
        <f>SUM(I387:I388)</f>
        <v>0</v>
      </c>
      <c r="J386" s="23">
        <f t="shared" si="90"/>
        <v>0</v>
      </c>
      <c r="K386" s="23">
        <f>SUM(K387:K388)</f>
        <v>33281</v>
      </c>
      <c r="L386" s="23">
        <f>SUM(L387:L388)</f>
        <v>10679</v>
      </c>
      <c r="M386" s="23">
        <f t="shared" si="91"/>
        <v>-22602</v>
      </c>
      <c r="N386" s="23">
        <f>SUM(N387:N388)</f>
        <v>0</v>
      </c>
      <c r="O386" s="23">
        <f>SUM(O387:O388)</f>
        <v>0</v>
      </c>
      <c r="P386" s="23">
        <f t="shared" si="92"/>
        <v>0</v>
      </c>
      <c r="Q386" s="23">
        <f>SUM(Q387:Q388)</f>
        <v>2599</v>
      </c>
      <c r="R386" s="23">
        <f>SUM(R387:R388)</f>
        <v>2599</v>
      </c>
      <c r="S386" s="23">
        <f t="shared" si="93"/>
        <v>0</v>
      </c>
      <c r="T386" s="23">
        <f>SUM(T387:T388)</f>
        <v>0</v>
      </c>
      <c r="U386" s="23">
        <f>SUM(U387:U388)</f>
        <v>0</v>
      </c>
      <c r="V386" s="23">
        <f t="shared" si="94"/>
        <v>0</v>
      </c>
      <c r="W386" s="23">
        <f>SUM(W387:W388)</f>
        <v>0</v>
      </c>
      <c r="X386" s="23">
        <f>SUM(X387:X388)</f>
        <v>0</v>
      </c>
      <c r="Y386" s="23">
        <f t="shared" si="95"/>
        <v>0</v>
      </c>
      <c r="Z386" s="23">
        <f>SUM(Z387:Z388)</f>
        <v>0</v>
      </c>
      <c r="AA386" s="23">
        <f>SUM(AA387:AA388)</f>
        <v>0</v>
      </c>
      <c r="AB386" s="23">
        <f t="shared" si="96"/>
        <v>0</v>
      </c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  <c r="DH386" s="21"/>
      <c r="DI386" s="21"/>
      <c r="DJ386" s="21"/>
      <c r="DK386" s="21"/>
      <c r="DL386" s="21"/>
      <c r="DM386" s="21"/>
      <c r="DN386" s="21"/>
      <c r="DO386" s="21"/>
      <c r="DP386" s="21"/>
      <c r="DQ386" s="21"/>
      <c r="DR386" s="21"/>
      <c r="DS386" s="21"/>
      <c r="DT386" s="21"/>
      <c r="DU386" s="21"/>
      <c r="DV386" s="21"/>
      <c r="DW386" s="21"/>
      <c r="DX386" s="21"/>
      <c r="DY386" s="21"/>
      <c r="DZ386" s="21"/>
      <c r="EA386" s="21"/>
      <c r="EB386" s="21"/>
      <c r="EC386" s="21"/>
      <c r="ED386" s="21"/>
      <c r="EE386" s="21"/>
      <c r="EF386" s="21"/>
      <c r="EG386" s="21"/>
      <c r="EH386" s="21"/>
      <c r="EI386" s="21"/>
      <c r="EJ386" s="21"/>
      <c r="EK386" s="21"/>
      <c r="EL386" s="21"/>
      <c r="EM386" s="21"/>
      <c r="EN386" s="21"/>
      <c r="EO386" s="21"/>
      <c r="EP386" s="21"/>
      <c r="EQ386" s="21"/>
      <c r="ER386" s="21"/>
      <c r="ES386" s="21"/>
      <c r="ET386" s="21"/>
      <c r="EU386" s="21"/>
      <c r="EV386" s="21"/>
      <c r="EW386" s="21"/>
      <c r="EX386" s="21"/>
      <c r="EY386" s="21"/>
      <c r="EZ386" s="21"/>
      <c r="FA386" s="21"/>
      <c r="FB386" s="21"/>
      <c r="FC386" s="21"/>
      <c r="FD386" s="21"/>
      <c r="FE386" s="21"/>
      <c r="FF386" s="21"/>
      <c r="FG386" s="21"/>
      <c r="FH386" s="21"/>
      <c r="FI386" s="21"/>
      <c r="FJ386" s="21"/>
      <c r="FK386" s="21"/>
      <c r="FL386" s="21"/>
      <c r="FM386" s="21"/>
      <c r="FN386" s="21"/>
      <c r="FO386" s="21"/>
      <c r="FP386" s="21"/>
      <c r="FQ386" s="21"/>
      <c r="FR386" s="21"/>
      <c r="FS386" s="21"/>
      <c r="FT386" s="21"/>
      <c r="FU386" s="21"/>
      <c r="FV386" s="21"/>
      <c r="FW386" s="21"/>
      <c r="FX386" s="21"/>
      <c r="FY386" s="21"/>
      <c r="FZ386" s="21"/>
      <c r="GA386" s="21"/>
      <c r="GB386" s="21"/>
      <c r="GC386" s="21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  <c r="IF386" s="5"/>
      <c r="IG386" s="5"/>
      <c r="IH386" s="5"/>
      <c r="II386" s="5"/>
      <c r="IJ386" s="5"/>
      <c r="IK386" s="5"/>
      <c r="IL386" s="5"/>
      <c r="IM386" s="5"/>
      <c r="IN386" s="5"/>
      <c r="IO386" s="5"/>
      <c r="IP386" s="5"/>
      <c r="IQ386" s="5"/>
      <c r="IR386" s="5"/>
    </row>
    <row r="387" spans="1:252" ht="29.25" customHeight="1" x14ac:dyDescent="0.25">
      <c r="A387" s="28" t="s">
        <v>354</v>
      </c>
      <c r="B387" s="29">
        <f t="shared" si="110"/>
        <v>5880</v>
      </c>
      <c r="C387" s="29">
        <f t="shared" si="110"/>
        <v>5880</v>
      </c>
      <c r="D387" s="29">
        <f t="shared" si="110"/>
        <v>0</v>
      </c>
      <c r="E387" s="29">
        <v>0</v>
      </c>
      <c r="F387" s="29">
        <v>0</v>
      </c>
      <c r="G387" s="29">
        <f t="shared" si="89"/>
        <v>0</v>
      </c>
      <c r="H387" s="29">
        <v>0</v>
      </c>
      <c r="I387" s="29">
        <v>0</v>
      </c>
      <c r="J387" s="29">
        <f t="shared" si="90"/>
        <v>0</v>
      </c>
      <c r="K387" s="29">
        <v>3281</v>
      </c>
      <c r="L387" s="29">
        <v>3281</v>
      </c>
      <c r="M387" s="29">
        <f t="shared" si="91"/>
        <v>0</v>
      </c>
      <c r="N387" s="29">
        <v>0</v>
      </c>
      <c r="O387" s="29">
        <v>0</v>
      </c>
      <c r="P387" s="29">
        <f t="shared" si="92"/>
        <v>0</v>
      </c>
      <c r="Q387" s="29">
        <v>2599</v>
      </c>
      <c r="R387" s="29">
        <v>2599</v>
      </c>
      <c r="S387" s="29">
        <f t="shared" si="93"/>
        <v>0</v>
      </c>
      <c r="T387" s="29">
        <v>0</v>
      </c>
      <c r="U387" s="29">
        <v>0</v>
      </c>
      <c r="V387" s="29">
        <f t="shared" si="94"/>
        <v>0</v>
      </c>
      <c r="W387" s="29">
        <v>0</v>
      </c>
      <c r="X387" s="29">
        <v>0</v>
      </c>
      <c r="Y387" s="29">
        <f t="shared" si="95"/>
        <v>0</v>
      </c>
      <c r="Z387" s="29">
        <v>0</v>
      </c>
      <c r="AA387" s="29">
        <v>0</v>
      </c>
      <c r="AB387" s="29">
        <f t="shared" si="96"/>
        <v>0</v>
      </c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21"/>
      <c r="FK387" s="21"/>
      <c r="FL387" s="21"/>
      <c r="FM387" s="21"/>
      <c r="FN387" s="21"/>
      <c r="FO387" s="21"/>
      <c r="FP387" s="21"/>
      <c r="FQ387" s="21"/>
      <c r="FR387" s="21"/>
      <c r="FS387" s="21"/>
      <c r="FT387" s="21"/>
      <c r="FU387" s="21"/>
      <c r="FV387" s="21"/>
      <c r="FW387" s="21"/>
      <c r="FX387" s="21"/>
      <c r="FY387" s="21"/>
      <c r="FZ387" s="21"/>
      <c r="GA387" s="21"/>
      <c r="GB387" s="21"/>
      <c r="GC387" s="21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  <c r="IF387" s="5"/>
      <c r="IG387" s="5"/>
      <c r="IH387" s="5"/>
      <c r="II387" s="5"/>
      <c r="IJ387" s="5"/>
      <c r="IK387" s="5"/>
      <c r="IL387" s="5"/>
      <c r="IM387" s="5"/>
      <c r="IN387" s="5"/>
      <c r="IO387" s="5"/>
      <c r="IP387" s="5"/>
      <c r="IQ387" s="5"/>
      <c r="IR387" s="5"/>
    </row>
    <row r="388" spans="1:252" ht="63" x14ac:dyDescent="0.25">
      <c r="A388" s="25" t="s">
        <v>355</v>
      </c>
      <c r="B388" s="29">
        <f t="shared" si="110"/>
        <v>30000</v>
      </c>
      <c r="C388" s="29">
        <f t="shared" si="110"/>
        <v>7398</v>
      </c>
      <c r="D388" s="29">
        <f t="shared" si="110"/>
        <v>-22602</v>
      </c>
      <c r="E388" s="29">
        <v>0</v>
      </c>
      <c r="F388" s="29">
        <v>0</v>
      </c>
      <c r="G388" s="29">
        <f t="shared" si="89"/>
        <v>0</v>
      </c>
      <c r="H388" s="29">
        <v>0</v>
      </c>
      <c r="I388" s="29">
        <v>0</v>
      </c>
      <c r="J388" s="29">
        <f t="shared" si="90"/>
        <v>0</v>
      </c>
      <c r="K388" s="29">
        <v>30000</v>
      </c>
      <c r="L388" s="29">
        <v>7398</v>
      </c>
      <c r="M388" s="29">
        <f t="shared" si="91"/>
        <v>-22602</v>
      </c>
      <c r="N388" s="29">
        <v>0</v>
      </c>
      <c r="O388" s="29">
        <v>0</v>
      </c>
      <c r="P388" s="29">
        <f t="shared" si="92"/>
        <v>0</v>
      </c>
      <c r="Q388" s="29">
        <v>0</v>
      </c>
      <c r="R388" s="29">
        <v>0</v>
      </c>
      <c r="S388" s="29">
        <f t="shared" si="93"/>
        <v>0</v>
      </c>
      <c r="T388" s="29">
        <v>0</v>
      </c>
      <c r="U388" s="29">
        <v>0</v>
      </c>
      <c r="V388" s="29">
        <f t="shared" si="94"/>
        <v>0</v>
      </c>
      <c r="W388" s="29">
        <v>0</v>
      </c>
      <c r="X388" s="29">
        <v>0</v>
      </c>
      <c r="Y388" s="29">
        <f t="shared" si="95"/>
        <v>0</v>
      </c>
      <c r="Z388" s="29">
        <v>0</v>
      </c>
      <c r="AA388" s="29">
        <v>0</v>
      </c>
      <c r="AB388" s="29">
        <f t="shared" si="96"/>
        <v>0</v>
      </c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21"/>
      <c r="FK388" s="21"/>
      <c r="FL388" s="21"/>
      <c r="FM388" s="21"/>
      <c r="FN388" s="21"/>
      <c r="FO388" s="21"/>
      <c r="FP388" s="21"/>
      <c r="FQ388" s="21"/>
      <c r="FR388" s="21"/>
      <c r="FS388" s="21"/>
      <c r="FT388" s="21"/>
      <c r="FU388" s="21"/>
      <c r="FV388" s="21"/>
      <c r="FW388" s="21"/>
      <c r="FX388" s="21"/>
      <c r="FY388" s="21"/>
      <c r="FZ388" s="21"/>
      <c r="GA388" s="21"/>
      <c r="GB388" s="21"/>
      <c r="GC388" s="21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  <c r="IF388" s="5"/>
      <c r="IG388" s="5"/>
      <c r="IH388" s="5"/>
      <c r="II388" s="5"/>
      <c r="IJ388" s="5"/>
      <c r="IK388" s="5"/>
      <c r="IL388" s="5"/>
      <c r="IM388" s="5"/>
      <c r="IN388" s="5"/>
      <c r="IO388" s="5"/>
      <c r="IP388" s="5"/>
      <c r="IQ388" s="5"/>
      <c r="IR388" s="5"/>
    </row>
    <row r="389" spans="1:252" x14ac:dyDescent="0.25">
      <c r="A389" s="22" t="s">
        <v>109</v>
      </c>
      <c r="B389" s="23">
        <f t="shared" si="110"/>
        <v>2174827</v>
      </c>
      <c r="C389" s="23">
        <f t="shared" si="110"/>
        <v>1840607</v>
      </c>
      <c r="D389" s="23">
        <f t="shared" si="110"/>
        <v>-334220</v>
      </c>
      <c r="E389" s="23">
        <f>SUM(E390,E392,E399)</f>
        <v>615143</v>
      </c>
      <c r="F389" s="23">
        <f>SUM(F390,F392,F399)</f>
        <v>387643</v>
      </c>
      <c r="G389" s="23">
        <f t="shared" si="89"/>
        <v>-227500</v>
      </c>
      <c r="H389" s="23">
        <f t="shared" ref="H389:I389" si="118">SUM(H390,H392,H399)</f>
        <v>0</v>
      </c>
      <c r="I389" s="23">
        <f t="shared" si="118"/>
        <v>0</v>
      </c>
      <c r="J389" s="23">
        <f t="shared" si="90"/>
        <v>0</v>
      </c>
      <c r="K389" s="23">
        <f t="shared" ref="K389:L389" si="119">SUM(K390,K392,K399)</f>
        <v>193572</v>
      </c>
      <c r="L389" s="23">
        <f t="shared" si="119"/>
        <v>185539</v>
      </c>
      <c r="M389" s="23">
        <f t="shared" si="91"/>
        <v>-8033</v>
      </c>
      <c r="N389" s="23">
        <f t="shared" ref="N389:O389" si="120">SUM(N390,N392,N399)</f>
        <v>1366112</v>
      </c>
      <c r="O389" s="23">
        <f t="shared" si="120"/>
        <v>1267425</v>
      </c>
      <c r="P389" s="23">
        <f t="shared" si="92"/>
        <v>-98687</v>
      </c>
      <c r="Q389" s="23">
        <f t="shared" ref="Q389:R389" si="121">SUM(Q390,Q392,Q399)</f>
        <v>0</v>
      </c>
      <c r="R389" s="23">
        <f t="shared" si="121"/>
        <v>0</v>
      </c>
      <c r="S389" s="23">
        <f t="shared" si="93"/>
        <v>0</v>
      </c>
      <c r="T389" s="23">
        <f t="shared" ref="T389:U389" si="122">SUM(T390,T392,T399)</f>
        <v>0</v>
      </c>
      <c r="U389" s="23">
        <f t="shared" si="122"/>
        <v>0</v>
      </c>
      <c r="V389" s="23">
        <f t="shared" si="94"/>
        <v>0</v>
      </c>
      <c r="W389" s="23">
        <f t="shared" ref="W389:X389" si="123">SUM(W390,W392,W399)</f>
        <v>0</v>
      </c>
      <c r="X389" s="23">
        <f t="shared" si="123"/>
        <v>0</v>
      </c>
      <c r="Y389" s="23">
        <f t="shared" si="95"/>
        <v>0</v>
      </c>
      <c r="Z389" s="23">
        <f t="shared" ref="Z389:AA389" si="124">SUM(Z390,Z392,Z399)</f>
        <v>0</v>
      </c>
      <c r="AA389" s="23">
        <f t="shared" si="124"/>
        <v>0</v>
      </c>
      <c r="AB389" s="23">
        <f t="shared" si="96"/>
        <v>0</v>
      </c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21"/>
      <c r="FK389" s="21"/>
      <c r="FL389" s="21"/>
      <c r="FM389" s="21"/>
      <c r="FN389" s="21"/>
      <c r="FO389" s="21"/>
      <c r="FP389" s="21"/>
      <c r="FQ389" s="21"/>
      <c r="FR389" s="21"/>
      <c r="FS389" s="21"/>
      <c r="FT389" s="21"/>
      <c r="FU389" s="21"/>
      <c r="FV389" s="21"/>
      <c r="FW389" s="21"/>
      <c r="FX389" s="21"/>
      <c r="FY389" s="21"/>
      <c r="FZ389" s="21"/>
      <c r="GA389" s="21"/>
      <c r="GB389" s="21"/>
      <c r="GC389" s="21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  <c r="IF389" s="5"/>
      <c r="IG389" s="5"/>
      <c r="IH389" s="5"/>
      <c r="II389" s="5"/>
      <c r="IJ389" s="5"/>
      <c r="IK389" s="5"/>
      <c r="IL389" s="5"/>
      <c r="IM389" s="5"/>
      <c r="IN389" s="5"/>
      <c r="IO389" s="5"/>
      <c r="IP389" s="5"/>
      <c r="IQ389" s="5"/>
      <c r="IR389" s="5"/>
    </row>
    <row r="390" spans="1:252" x14ac:dyDescent="0.25">
      <c r="A390" s="22" t="s">
        <v>115</v>
      </c>
      <c r="B390" s="23">
        <f t="shared" si="110"/>
        <v>3000</v>
      </c>
      <c r="C390" s="23">
        <f t="shared" si="110"/>
        <v>2273</v>
      </c>
      <c r="D390" s="23">
        <f t="shared" si="110"/>
        <v>-727</v>
      </c>
      <c r="E390" s="23">
        <f>SUM(E391)</f>
        <v>0</v>
      </c>
      <c r="F390" s="23">
        <f>SUM(F391)</f>
        <v>0</v>
      </c>
      <c r="G390" s="23">
        <f t="shared" si="89"/>
        <v>0</v>
      </c>
      <c r="H390" s="23">
        <f>SUM(H391)</f>
        <v>0</v>
      </c>
      <c r="I390" s="23">
        <f>SUM(I391)</f>
        <v>0</v>
      </c>
      <c r="J390" s="23">
        <f t="shared" si="90"/>
        <v>0</v>
      </c>
      <c r="K390" s="23">
        <f>SUM(K391)</f>
        <v>3000</v>
      </c>
      <c r="L390" s="23">
        <f>SUM(L391)</f>
        <v>2273</v>
      </c>
      <c r="M390" s="23">
        <f t="shared" si="91"/>
        <v>-727</v>
      </c>
      <c r="N390" s="23">
        <f>SUM(N391)</f>
        <v>0</v>
      </c>
      <c r="O390" s="23">
        <f>SUM(O391)</f>
        <v>0</v>
      </c>
      <c r="P390" s="23">
        <f t="shared" si="92"/>
        <v>0</v>
      </c>
      <c r="Q390" s="23">
        <f>SUM(Q391)</f>
        <v>0</v>
      </c>
      <c r="R390" s="23">
        <f>SUM(R391)</f>
        <v>0</v>
      </c>
      <c r="S390" s="23">
        <f t="shared" si="93"/>
        <v>0</v>
      </c>
      <c r="T390" s="23">
        <f>SUM(T391)</f>
        <v>0</v>
      </c>
      <c r="U390" s="23">
        <f>SUM(U391)</f>
        <v>0</v>
      </c>
      <c r="V390" s="23">
        <f t="shared" si="94"/>
        <v>0</v>
      </c>
      <c r="W390" s="23">
        <f>SUM(W391)</f>
        <v>0</v>
      </c>
      <c r="X390" s="23">
        <f>SUM(X391)</f>
        <v>0</v>
      </c>
      <c r="Y390" s="23">
        <f t="shared" si="95"/>
        <v>0</v>
      </c>
      <c r="Z390" s="23">
        <f>SUM(Z391)</f>
        <v>0</v>
      </c>
      <c r="AA390" s="23">
        <f>SUM(AA391)</f>
        <v>0</v>
      </c>
      <c r="AB390" s="23">
        <f t="shared" si="96"/>
        <v>0</v>
      </c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  <c r="EF390" s="21"/>
      <c r="EG390" s="21"/>
      <c r="EH390" s="21"/>
      <c r="EI390" s="21"/>
      <c r="EJ390" s="21"/>
      <c r="EK390" s="21"/>
      <c r="EL390" s="21"/>
      <c r="EM390" s="21"/>
      <c r="EN390" s="21"/>
      <c r="EO390" s="21"/>
      <c r="EP390" s="21"/>
      <c r="EQ390" s="21"/>
      <c r="ER390" s="21"/>
      <c r="ES390" s="21"/>
      <c r="ET390" s="21"/>
      <c r="EU390" s="21"/>
      <c r="EV390" s="21"/>
      <c r="EW390" s="21"/>
      <c r="EX390" s="21"/>
      <c r="EY390" s="21"/>
      <c r="EZ390" s="21"/>
      <c r="FA390" s="21"/>
      <c r="FB390" s="21"/>
      <c r="FC390" s="21"/>
      <c r="FD390" s="21"/>
      <c r="FE390" s="21"/>
      <c r="FF390" s="21"/>
      <c r="FG390" s="21"/>
      <c r="FH390" s="21"/>
      <c r="FI390" s="21"/>
      <c r="FJ390" s="21"/>
      <c r="FK390" s="21"/>
      <c r="FL390" s="21"/>
      <c r="FM390" s="21"/>
      <c r="FN390" s="21"/>
      <c r="FO390" s="21"/>
      <c r="FP390" s="21"/>
      <c r="FQ390" s="21"/>
      <c r="FR390" s="21"/>
      <c r="FS390" s="21"/>
      <c r="FT390" s="21"/>
      <c r="FU390" s="21"/>
      <c r="FV390" s="21"/>
      <c r="FW390" s="21"/>
      <c r="FX390" s="21"/>
      <c r="FY390" s="21"/>
      <c r="FZ390" s="21"/>
      <c r="GA390" s="21"/>
      <c r="GB390" s="21"/>
      <c r="GC390" s="21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  <c r="IF390" s="5"/>
      <c r="IG390" s="5"/>
      <c r="IH390" s="5"/>
      <c r="II390" s="5"/>
      <c r="IJ390" s="5"/>
      <c r="IK390" s="5"/>
      <c r="IL390" s="5"/>
      <c r="IM390" s="5"/>
      <c r="IN390" s="5"/>
      <c r="IO390" s="5"/>
      <c r="IP390" s="5"/>
      <c r="IQ390" s="5"/>
      <c r="IR390" s="5"/>
    </row>
    <row r="391" spans="1:252" ht="31.5" x14ac:dyDescent="0.25">
      <c r="A391" s="28" t="s">
        <v>356</v>
      </c>
      <c r="B391" s="29">
        <f t="shared" si="110"/>
        <v>3000</v>
      </c>
      <c r="C391" s="29">
        <f t="shared" si="110"/>
        <v>2273</v>
      </c>
      <c r="D391" s="29">
        <f t="shared" si="110"/>
        <v>-727</v>
      </c>
      <c r="E391" s="29">
        <v>0</v>
      </c>
      <c r="F391" s="29">
        <v>0</v>
      </c>
      <c r="G391" s="29">
        <f t="shared" si="89"/>
        <v>0</v>
      </c>
      <c r="H391" s="29">
        <v>0</v>
      </c>
      <c r="I391" s="29">
        <v>0</v>
      </c>
      <c r="J391" s="29">
        <f t="shared" si="90"/>
        <v>0</v>
      </c>
      <c r="K391" s="29">
        <v>3000</v>
      </c>
      <c r="L391" s="29">
        <v>2273</v>
      </c>
      <c r="M391" s="29">
        <f t="shared" si="91"/>
        <v>-727</v>
      </c>
      <c r="N391" s="29">
        <v>0</v>
      </c>
      <c r="O391" s="29">
        <v>0</v>
      </c>
      <c r="P391" s="29">
        <f t="shared" si="92"/>
        <v>0</v>
      </c>
      <c r="Q391" s="29">
        <v>0</v>
      </c>
      <c r="R391" s="29">
        <v>0</v>
      </c>
      <c r="S391" s="29">
        <f t="shared" si="93"/>
        <v>0</v>
      </c>
      <c r="T391" s="29">
        <v>0</v>
      </c>
      <c r="U391" s="29">
        <v>0</v>
      </c>
      <c r="V391" s="29">
        <f t="shared" si="94"/>
        <v>0</v>
      </c>
      <c r="W391" s="29">
        <v>0</v>
      </c>
      <c r="X391" s="29">
        <v>0</v>
      </c>
      <c r="Y391" s="29">
        <f t="shared" si="95"/>
        <v>0</v>
      </c>
      <c r="Z391" s="29">
        <v>0</v>
      </c>
      <c r="AA391" s="29">
        <v>0</v>
      </c>
      <c r="AB391" s="29">
        <f t="shared" si="96"/>
        <v>0</v>
      </c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  <c r="FX391" s="21"/>
      <c r="FY391" s="21"/>
      <c r="FZ391" s="21"/>
      <c r="GA391" s="21"/>
      <c r="GB391" s="21"/>
      <c r="GC391" s="21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  <c r="IF391" s="5"/>
      <c r="IG391" s="5"/>
      <c r="IH391" s="5"/>
      <c r="II391" s="5"/>
      <c r="IJ391" s="5"/>
      <c r="IK391" s="5"/>
      <c r="IL391" s="5"/>
      <c r="IM391" s="5"/>
      <c r="IN391" s="5"/>
      <c r="IO391" s="5"/>
      <c r="IP391" s="5"/>
      <c r="IQ391" s="5"/>
      <c r="IR391" s="5"/>
    </row>
    <row r="392" spans="1:252" ht="31.5" x14ac:dyDescent="0.25">
      <c r="A392" s="22" t="s">
        <v>123</v>
      </c>
      <c r="B392" s="23">
        <f t="shared" si="110"/>
        <v>617527</v>
      </c>
      <c r="C392" s="23">
        <f t="shared" si="110"/>
        <v>551380</v>
      </c>
      <c r="D392" s="23">
        <f t="shared" si="110"/>
        <v>-66147</v>
      </c>
      <c r="E392" s="23">
        <f>SUM(E393:E398)</f>
        <v>113722</v>
      </c>
      <c r="F392" s="23">
        <f>SUM(F393:F398)</f>
        <v>84955</v>
      </c>
      <c r="G392" s="23">
        <f t="shared" si="89"/>
        <v>-28767</v>
      </c>
      <c r="H392" s="23">
        <f>SUM(H393:H398)</f>
        <v>0</v>
      </c>
      <c r="I392" s="23">
        <f>SUM(I393:I398)</f>
        <v>0</v>
      </c>
      <c r="J392" s="23">
        <f t="shared" si="90"/>
        <v>0</v>
      </c>
      <c r="K392" s="23">
        <f>SUM(K393:K398)</f>
        <v>48916</v>
      </c>
      <c r="L392" s="23">
        <f>SUM(L393:L398)</f>
        <v>41650</v>
      </c>
      <c r="M392" s="23">
        <f t="shared" si="91"/>
        <v>-7266</v>
      </c>
      <c r="N392" s="23">
        <f>SUM(N393:N398)</f>
        <v>454889</v>
      </c>
      <c r="O392" s="23">
        <f>SUM(O393:O398)</f>
        <v>424775</v>
      </c>
      <c r="P392" s="23">
        <f t="shared" si="92"/>
        <v>-30114</v>
      </c>
      <c r="Q392" s="23">
        <f>SUM(Q393:Q398)</f>
        <v>0</v>
      </c>
      <c r="R392" s="23">
        <f>SUM(R393:R398)</f>
        <v>0</v>
      </c>
      <c r="S392" s="23">
        <f t="shared" si="93"/>
        <v>0</v>
      </c>
      <c r="T392" s="23">
        <f>SUM(T393:T398)</f>
        <v>0</v>
      </c>
      <c r="U392" s="23">
        <f>SUM(U393:U398)</f>
        <v>0</v>
      </c>
      <c r="V392" s="23">
        <f t="shared" si="94"/>
        <v>0</v>
      </c>
      <c r="W392" s="23">
        <f>SUM(W393:W398)</f>
        <v>0</v>
      </c>
      <c r="X392" s="23">
        <f>SUM(X393:X398)</f>
        <v>0</v>
      </c>
      <c r="Y392" s="23">
        <f t="shared" si="95"/>
        <v>0</v>
      </c>
      <c r="Z392" s="23">
        <f>SUM(Z393:Z398)</f>
        <v>0</v>
      </c>
      <c r="AA392" s="23">
        <f>SUM(AA393:AA398)</f>
        <v>0</v>
      </c>
      <c r="AB392" s="23">
        <f t="shared" si="96"/>
        <v>0</v>
      </c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  <c r="EI392" s="21"/>
      <c r="EJ392" s="21"/>
      <c r="EK392" s="21"/>
      <c r="EL392" s="21"/>
      <c r="EM392" s="21"/>
      <c r="EN392" s="21"/>
      <c r="EO392" s="21"/>
      <c r="EP392" s="21"/>
      <c r="EQ392" s="21"/>
      <c r="ER392" s="21"/>
      <c r="ES392" s="21"/>
      <c r="ET392" s="21"/>
      <c r="EU392" s="21"/>
      <c r="EV392" s="21"/>
      <c r="EW392" s="21"/>
      <c r="EX392" s="21"/>
      <c r="EY392" s="21"/>
      <c r="EZ392" s="21"/>
      <c r="FA392" s="21"/>
      <c r="FB392" s="21"/>
      <c r="FC392" s="21"/>
      <c r="FD392" s="21"/>
      <c r="FE392" s="21"/>
      <c r="FF392" s="21"/>
      <c r="FG392" s="21"/>
      <c r="FH392" s="21"/>
      <c r="FI392" s="21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  <c r="IF392" s="5"/>
      <c r="IG392" s="5"/>
      <c r="IH392" s="5"/>
      <c r="II392" s="5"/>
      <c r="IJ392" s="5"/>
      <c r="IK392" s="5"/>
      <c r="IL392" s="5"/>
      <c r="IM392" s="5"/>
      <c r="IN392" s="5"/>
      <c r="IO392" s="5"/>
      <c r="IP392" s="5"/>
      <c r="IQ392" s="5"/>
      <c r="IR392" s="5"/>
    </row>
    <row r="393" spans="1:252" ht="78.75" x14ac:dyDescent="0.25">
      <c r="A393" s="28" t="s">
        <v>357</v>
      </c>
      <c r="B393" s="29">
        <f t="shared" si="110"/>
        <v>568611</v>
      </c>
      <c r="C393" s="29">
        <f t="shared" si="110"/>
        <v>509730</v>
      </c>
      <c r="D393" s="29">
        <f t="shared" si="110"/>
        <v>-58881</v>
      </c>
      <c r="E393" s="29">
        <v>113722</v>
      </c>
      <c r="F393" s="29">
        <v>84955</v>
      </c>
      <c r="G393" s="29">
        <f t="shared" si="89"/>
        <v>-28767</v>
      </c>
      <c r="H393" s="29">
        <v>0</v>
      </c>
      <c r="I393" s="29">
        <v>0</v>
      </c>
      <c r="J393" s="29">
        <f t="shared" si="90"/>
        <v>0</v>
      </c>
      <c r="K393" s="29">
        <v>0</v>
      </c>
      <c r="L393" s="29">
        <v>0</v>
      </c>
      <c r="M393" s="29">
        <f t="shared" si="91"/>
        <v>0</v>
      </c>
      <c r="N393" s="29">
        <f>568611-113722</f>
        <v>454889</v>
      </c>
      <c r="O393" s="29">
        <v>424775</v>
      </c>
      <c r="P393" s="29">
        <f t="shared" si="92"/>
        <v>-30114</v>
      </c>
      <c r="Q393" s="29">
        <v>0</v>
      </c>
      <c r="R393" s="29">
        <v>0</v>
      </c>
      <c r="S393" s="29">
        <f t="shared" si="93"/>
        <v>0</v>
      </c>
      <c r="T393" s="29">
        <v>0</v>
      </c>
      <c r="U393" s="29">
        <v>0</v>
      </c>
      <c r="V393" s="29">
        <f t="shared" si="94"/>
        <v>0</v>
      </c>
      <c r="W393" s="29">
        <v>0</v>
      </c>
      <c r="X393" s="29">
        <v>0</v>
      </c>
      <c r="Y393" s="29">
        <f t="shared" si="95"/>
        <v>0</v>
      </c>
      <c r="Z393" s="29">
        <v>0</v>
      </c>
      <c r="AA393" s="29">
        <v>0</v>
      </c>
      <c r="AB393" s="29">
        <f t="shared" si="96"/>
        <v>0</v>
      </c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  <c r="FX393" s="21"/>
      <c r="FY393" s="21"/>
      <c r="FZ393" s="21"/>
      <c r="GA393" s="21"/>
      <c r="GB393" s="21"/>
      <c r="GC393" s="21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  <c r="IF393" s="5"/>
      <c r="IG393" s="5"/>
      <c r="IH393" s="5"/>
      <c r="II393" s="5"/>
      <c r="IJ393" s="5"/>
      <c r="IK393" s="5"/>
      <c r="IL393" s="5"/>
      <c r="IM393" s="5"/>
      <c r="IN393" s="5"/>
      <c r="IO393" s="5"/>
      <c r="IP393" s="5"/>
      <c r="IQ393" s="5"/>
      <c r="IR393" s="5"/>
    </row>
    <row r="394" spans="1:252" ht="31.5" x14ac:dyDescent="0.25">
      <c r="A394" s="28" t="s">
        <v>358</v>
      </c>
      <c r="B394" s="29">
        <f t="shared" si="110"/>
        <v>35148</v>
      </c>
      <c r="C394" s="29">
        <f t="shared" si="110"/>
        <v>35148</v>
      </c>
      <c r="D394" s="29">
        <f t="shared" si="110"/>
        <v>0</v>
      </c>
      <c r="E394" s="29">
        <v>0</v>
      </c>
      <c r="F394" s="29">
        <v>0</v>
      </c>
      <c r="G394" s="29">
        <f t="shared" si="89"/>
        <v>0</v>
      </c>
      <c r="H394" s="29">
        <v>0</v>
      </c>
      <c r="I394" s="29">
        <v>0</v>
      </c>
      <c r="J394" s="29">
        <f t="shared" si="90"/>
        <v>0</v>
      </c>
      <c r="K394" s="29">
        <v>35148</v>
      </c>
      <c r="L394" s="29">
        <v>35148</v>
      </c>
      <c r="M394" s="29">
        <f t="shared" si="91"/>
        <v>0</v>
      </c>
      <c r="N394" s="29">
        <v>0</v>
      </c>
      <c r="O394" s="29">
        <v>0</v>
      </c>
      <c r="P394" s="29">
        <f t="shared" si="92"/>
        <v>0</v>
      </c>
      <c r="Q394" s="29">
        <v>0</v>
      </c>
      <c r="R394" s="29">
        <v>0</v>
      </c>
      <c r="S394" s="29">
        <f t="shared" si="93"/>
        <v>0</v>
      </c>
      <c r="T394" s="29">
        <v>0</v>
      </c>
      <c r="U394" s="29">
        <v>0</v>
      </c>
      <c r="V394" s="29">
        <f t="shared" si="94"/>
        <v>0</v>
      </c>
      <c r="W394" s="29">
        <v>0</v>
      </c>
      <c r="X394" s="29">
        <v>0</v>
      </c>
      <c r="Y394" s="29">
        <f t="shared" si="95"/>
        <v>0</v>
      </c>
      <c r="Z394" s="29">
        <v>0</v>
      </c>
      <c r="AA394" s="29">
        <v>0</v>
      </c>
      <c r="AB394" s="29">
        <f t="shared" si="96"/>
        <v>0</v>
      </c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  <c r="FX394" s="21"/>
      <c r="FY394" s="21"/>
      <c r="FZ394" s="21"/>
      <c r="GA394" s="21"/>
      <c r="GB394" s="21"/>
      <c r="GC394" s="21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  <c r="IF394" s="5"/>
      <c r="IG394" s="5"/>
      <c r="IH394" s="5"/>
      <c r="II394" s="5"/>
      <c r="IJ394" s="5"/>
      <c r="IK394" s="5"/>
      <c r="IL394" s="5"/>
      <c r="IM394" s="5"/>
      <c r="IN394" s="5"/>
      <c r="IO394" s="5"/>
      <c r="IP394" s="5"/>
      <c r="IQ394" s="5"/>
      <c r="IR394" s="5"/>
    </row>
    <row r="395" spans="1:252" ht="31.5" x14ac:dyDescent="0.25">
      <c r="A395" s="28" t="s">
        <v>359</v>
      </c>
      <c r="B395" s="29">
        <f t="shared" ref="B395:D429" si="125">E395+H395+K395+N395+Q395+T395+W395+Z395</f>
        <v>2500</v>
      </c>
      <c r="C395" s="29">
        <f t="shared" si="125"/>
        <v>0</v>
      </c>
      <c r="D395" s="29">
        <f t="shared" si="125"/>
        <v>-2500</v>
      </c>
      <c r="E395" s="29">
        <v>0</v>
      </c>
      <c r="F395" s="29">
        <v>0</v>
      </c>
      <c r="G395" s="29">
        <f t="shared" si="89"/>
        <v>0</v>
      </c>
      <c r="H395" s="29">
        <v>0</v>
      </c>
      <c r="I395" s="29">
        <v>0</v>
      </c>
      <c r="J395" s="29">
        <f t="shared" si="90"/>
        <v>0</v>
      </c>
      <c r="K395" s="29">
        <v>2500</v>
      </c>
      <c r="L395" s="29">
        <v>0</v>
      </c>
      <c r="M395" s="29">
        <f t="shared" si="91"/>
        <v>-2500</v>
      </c>
      <c r="N395" s="29">
        <v>0</v>
      </c>
      <c r="O395" s="29">
        <v>0</v>
      </c>
      <c r="P395" s="29">
        <f t="shared" si="92"/>
        <v>0</v>
      </c>
      <c r="Q395" s="29">
        <v>0</v>
      </c>
      <c r="R395" s="29">
        <v>0</v>
      </c>
      <c r="S395" s="29">
        <f t="shared" si="93"/>
        <v>0</v>
      </c>
      <c r="T395" s="29">
        <v>0</v>
      </c>
      <c r="U395" s="29">
        <v>0</v>
      </c>
      <c r="V395" s="29">
        <f t="shared" si="94"/>
        <v>0</v>
      </c>
      <c r="W395" s="29">
        <v>0</v>
      </c>
      <c r="X395" s="29">
        <v>0</v>
      </c>
      <c r="Y395" s="29">
        <f t="shared" si="95"/>
        <v>0</v>
      </c>
      <c r="Z395" s="29">
        <v>0</v>
      </c>
      <c r="AA395" s="29">
        <v>0</v>
      </c>
      <c r="AB395" s="29">
        <f t="shared" si="96"/>
        <v>0</v>
      </c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  <c r="IF395" s="5"/>
      <c r="IG395" s="5"/>
      <c r="IH395" s="5"/>
      <c r="II395" s="5"/>
      <c r="IJ395" s="5"/>
      <c r="IK395" s="5"/>
      <c r="IL395" s="5"/>
      <c r="IM395" s="5"/>
      <c r="IN395" s="5"/>
      <c r="IO395" s="5"/>
      <c r="IP395" s="5"/>
      <c r="IQ395" s="5"/>
      <c r="IR395" s="5"/>
    </row>
    <row r="396" spans="1:252" ht="31.5" x14ac:dyDescent="0.25">
      <c r="A396" s="28" t="s">
        <v>360</v>
      </c>
      <c r="B396" s="29">
        <f t="shared" si="125"/>
        <v>3500</v>
      </c>
      <c r="C396" s="29">
        <f t="shared" si="125"/>
        <v>0</v>
      </c>
      <c r="D396" s="29">
        <f t="shared" si="125"/>
        <v>-3500</v>
      </c>
      <c r="E396" s="29">
        <v>0</v>
      </c>
      <c r="F396" s="29">
        <v>0</v>
      </c>
      <c r="G396" s="29">
        <f t="shared" si="89"/>
        <v>0</v>
      </c>
      <c r="H396" s="29">
        <v>0</v>
      </c>
      <c r="I396" s="29">
        <v>0</v>
      </c>
      <c r="J396" s="29">
        <f t="shared" si="90"/>
        <v>0</v>
      </c>
      <c r="K396" s="29">
        <v>3500</v>
      </c>
      <c r="L396" s="29">
        <v>0</v>
      </c>
      <c r="M396" s="29">
        <f t="shared" si="91"/>
        <v>-3500</v>
      </c>
      <c r="N396" s="29">
        <v>0</v>
      </c>
      <c r="O396" s="29">
        <v>0</v>
      </c>
      <c r="P396" s="29">
        <f t="shared" si="92"/>
        <v>0</v>
      </c>
      <c r="Q396" s="29">
        <v>0</v>
      </c>
      <c r="R396" s="29">
        <v>0</v>
      </c>
      <c r="S396" s="29">
        <f t="shared" si="93"/>
        <v>0</v>
      </c>
      <c r="T396" s="29">
        <v>0</v>
      </c>
      <c r="U396" s="29">
        <v>0</v>
      </c>
      <c r="V396" s="29">
        <f t="shared" si="94"/>
        <v>0</v>
      </c>
      <c r="W396" s="29">
        <v>0</v>
      </c>
      <c r="X396" s="29">
        <v>0</v>
      </c>
      <c r="Y396" s="29">
        <f t="shared" si="95"/>
        <v>0</v>
      </c>
      <c r="Z396" s="29">
        <v>0</v>
      </c>
      <c r="AA396" s="29">
        <v>0</v>
      </c>
      <c r="AB396" s="29">
        <f t="shared" si="96"/>
        <v>0</v>
      </c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  <c r="IF396" s="5"/>
      <c r="IG396" s="5"/>
      <c r="IH396" s="5"/>
      <c r="II396" s="5"/>
      <c r="IJ396" s="5"/>
      <c r="IK396" s="5"/>
      <c r="IL396" s="5"/>
      <c r="IM396" s="5"/>
      <c r="IN396" s="5"/>
      <c r="IO396" s="5"/>
      <c r="IP396" s="5"/>
      <c r="IQ396" s="5"/>
      <c r="IR396" s="5"/>
    </row>
    <row r="397" spans="1:252" x14ac:dyDescent="0.25">
      <c r="A397" s="28" t="s">
        <v>361</v>
      </c>
      <c r="B397" s="29">
        <f t="shared" si="125"/>
        <v>4768</v>
      </c>
      <c r="C397" s="29">
        <f t="shared" si="125"/>
        <v>3778</v>
      </c>
      <c r="D397" s="29">
        <f t="shared" si="125"/>
        <v>-990</v>
      </c>
      <c r="E397" s="29">
        <v>0</v>
      </c>
      <c r="F397" s="29">
        <v>0</v>
      </c>
      <c r="G397" s="29">
        <f t="shared" si="89"/>
        <v>0</v>
      </c>
      <c r="H397" s="29">
        <v>0</v>
      </c>
      <c r="I397" s="29">
        <v>0</v>
      </c>
      <c r="J397" s="29">
        <f t="shared" si="90"/>
        <v>0</v>
      </c>
      <c r="K397" s="29">
        <v>4768</v>
      </c>
      <c r="L397" s="29">
        <v>3778</v>
      </c>
      <c r="M397" s="29">
        <f t="shared" si="91"/>
        <v>-990</v>
      </c>
      <c r="N397" s="29">
        <v>0</v>
      </c>
      <c r="O397" s="29">
        <v>0</v>
      </c>
      <c r="P397" s="29">
        <f t="shared" si="92"/>
        <v>0</v>
      </c>
      <c r="Q397" s="29">
        <v>0</v>
      </c>
      <c r="R397" s="29">
        <v>0</v>
      </c>
      <c r="S397" s="29">
        <f t="shared" si="93"/>
        <v>0</v>
      </c>
      <c r="T397" s="29">
        <v>0</v>
      </c>
      <c r="U397" s="29">
        <v>0</v>
      </c>
      <c r="V397" s="29">
        <f t="shared" si="94"/>
        <v>0</v>
      </c>
      <c r="W397" s="29">
        <v>0</v>
      </c>
      <c r="X397" s="29">
        <v>0</v>
      </c>
      <c r="Y397" s="29">
        <f t="shared" si="95"/>
        <v>0</v>
      </c>
      <c r="Z397" s="29">
        <v>0</v>
      </c>
      <c r="AA397" s="29">
        <v>0</v>
      </c>
      <c r="AB397" s="29">
        <f t="shared" si="96"/>
        <v>0</v>
      </c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21"/>
      <c r="FK397" s="21"/>
      <c r="FL397" s="21"/>
      <c r="FM397" s="21"/>
      <c r="FN397" s="21"/>
      <c r="FO397" s="21"/>
      <c r="FP397" s="21"/>
      <c r="FQ397" s="21"/>
      <c r="FR397" s="21"/>
      <c r="FS397" s="21"/>
      <c r="FT397" s="21"/>
      <c r="FU397" s="21"/>
      <c r="FV397" s="21"/>
      <c r="FW397" s="21"/>
      <c r="FX397" s="21"/>
      <c r="FY397" s="21"/>
      <c r="FZ397" s="21"/>
      <c r="GA397" s="21"/>
      <c r="GB397" s="21"/>
      <c r="GC397" s="21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  <c r="IF397" s="5"/>
      <c r="IG397" s="5"/>
      <c r="IH397" s="5"/>
      <c r="II397" s="5"/>
      <c r="IJ397" s="5"/>
      <c r="IK397" s="5"/>
      <c r="IL397" s="5"/>
      <c r="IM397" s="5"/>
      <c r="IN397" s="5"/>
      <c r="IO397" s="5"/>
      <c r="IP397" s="5"/>
      <c r="IQ397" s="5"/>
      <c r="IR397" s="5"/>
    </row>
    <row r="398" spans="1:252" ht="31.5" x14ac:dyDescent="0.25">
      <c r="A398" s="28" t="s">
        <v>362</v>
      </c>
      <c r="B398" s="29">
        <f t="shared" si="125"/>
        <v>3000</v>
      </c>
      <c r="C398" s="29">
        <f t="shared" si="125"/>
        <v>2724</v>
      </c>
      <c r="D398" s="29">
        <f t="shared" si="125"/>
        <v>-276</v>
      </c>
      <c r="E398" s="29">
        <v>0</v>
      </c>
      <c r="F398" s="29">
        <v>0</v>
      </c>
      <c r="G398" s="29">
        <f t="shared" si="89"/>
        <v>0</v>
      </c>
      <c r="H398" s="29">
        <v>0</v>
      </c>
      <c r="I398" s="29">
        <v>0</v>
      </c>
      <c r="J398" s="29">
        <f t="shared" si="90"/>
        <v>0</v>
      </c>
      <c r="K398" s="29">
        <v>3000</v>
      </c>
      <c r="L398" s="29">
        <v>2724</v>
      </c>
      <c r="M398" s="29">
        <f t="shared" si="91"/>
        <v>-276</v>
      </c>
      <c r="N398" s="29">
        <v>0</v>
      </c>
      <c r="O398" s="29">
        <v>0</v>
      </c>
      <c r="P398" s="29">
        <f t="shared" si="92"/>
        <v>0</v>
      </c>
      <c r="Q398" s="29">
        <v>0</v>
      </c>
      <c r="R398" s="29">
        <v>0</v>
      </c>
      <c r="S398" s="29">
        <f t="shared" si="93"/>
        <v>0</v>
      </c>
      <c r="T398" s="29">
        <v>0</v>
      </c>
      <c r="U398" s="29">
        <v>0</v>
      </c>
      <c r="V398" s="29">
        <f t="shared" si="94"/>
        <v>0</v>
      </c>
      <c r="W398" s="29">
        <v>0</v>
      </c>
      <c r="X398" s="29">
        <v>0</v>
      </c>
      <c r="Y398" s="29">
        <f t="shared" si="95"/>
        <v>0</v>
      </c>
      <c r="Z398" s="29">
        <v>0</v>
      </c>
      <c r="AA398" s="29">
        <v>0</v>
      </c>
      <c r="AB398" s="29">
        <f t="shared" si="96"/>
        <v>0</v>
      </c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21"/>
      <c r="FK398" s="21"/>
      <c r="FL398" s="21"/>
      <c r="FM398" s="21"/>
      <c r="FN398" s="21"/>
      <c r="FO398" s="21"/>
      <c r="FP398" s="21"/>
      <c r="FQ398" s="21"/>
      <c r="FR398" s="21"/>
      <c r="FS398" s="21"/>
      <c r="FT398" s="21"/>
      <c r="FU398" s="21"/>
      <c r="FV398" s="21"/>
      <c r="FW398" s="21"/>
      <c r="FX398" s="21"/>
      <c r="FY398" s="21"/>
      <c r="FZ398" s="21"/>
      <c r="GA398" s="21"/>
      <c r="GB398" s="21"/>
      <c r="GC398" s="21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  <c r="IF398" s="5"/>
      <c r="IG398" s="5"/>
      <c r="IH398" s="5"/>
      <c r="II398" s="5"/>
      <c r="IJ398" s="5"/>
      <c r="IK398" s="5"/>
      <c r="IL398" s="5"/>
      <c r="IM398" s="5"/>
      <c r="IN398" s="5"/>
      <c r="IO398" s="5"/>
      <c r="IP398" s="5"/>
      <c r="IQ398" s="5"/>
      <c r="IR398" s="5"/>
    </row>
    <row r="399" spans="1:252" x14ac:dyDescent="0.25">
      <c r="A399" s="22" t="s">
        <v>283</v>
      </c>
      <c r="B399" s="23">
        <f t="shared" si="125"/>
        <v>1554300</v>
      </c>
      <c r="C399" s="23">
        <f t="shared" si="125"/>
        <v>1286954</v>
      </c>
      <c r="D399" s="23">
        <f t="shared" si="125"/>
        <v>-267346</v>
      </c>
      <c r="E399" s="23">
        <f>SUM(E400:E404)</f>
        <v>501421</v>
      </c>
      <c r="F399" s="23">
        <f>SUM(F400:F404)</f>
        <v>302688</v>
      </c>
      <c r="G399" s="23">
        <f t="shared" si="89"/>
        <v>-198733</v>
      </c>
      <c r="H399" s="23">
        <f>SUM(H400:H404)</f>
        <v>0</v>
      </c>
      <c r="I399" s="23">
        <f>SUM(I400:I404)</f>
        <v>0</v>
      </c>
      <c r="J399" s="23">
        <f t="shared" si="90"/>
        <v>0</v>
      </c>
      <c r="K399" s="23">
        <f>SUM(K400:K404)</f>
        <v>141656</v>
      </c>
      <c r="L399" s="23">
        <f>SUM(L400:L404)</f>
        <v>141616</v>
      </c>
      <c r="M399" s="23">
        <f t="shared" si="91"/>
        <v>-40</v>
      </c>
      <c r="N399" s="23">
        <f>SUM(N400:N404)</f>
        <v>911223</v>
      </c>
      <c r="O399" s="23">
        <f>SUM(O400:O404)</f>
        <v>842650</v>
      </c>
      <c r="P399" s="23">
        <f t="shared" si="92"/>
        <v>-68573</v>
      </c>
      <c r="Q399" s="23">
        <f>SUM(Q400:Q404)</f>
        <v>0</v>
      </c>
      <c r="R399" s="23">
        <f>SUM(R400:R404)</f>
        <v>0</v>
      </c>
      <c r="S399" s="23">
        <f t="shared" si="93"/>
        <v>0</v>
      </c>
      <c r="T399" s="23">
        <f>SUM(T400:T404)</f>
        <v>0</v>
      </c>
      <c r="U399" s="23">
        <f>SUM(U400:U404)</f>
        <v>0</v>
      </c>
      <c r="V399" s="23">
        <f t="shared" si="94"/>
        <v>0</v>
      </c>
      <c r="W399" s="23">
        <f>SUM(W400:W404)</f>
        <v>0</v>
      </c>
      <c r="X399" s="23">
        <f>SUM(X400:X404)</f>
        <v>0</v>
      </c>
      <c r="Y399" s="23">
        <f t="shared" si="95"/>
        <v>0</v>
      </c>
      <c r="Z399" s="23">
        <f>SUM(Z400:Z404)</f>
        <v>0</v>
      </c>
      <c r="AA399" s="23">
        <f>SUM(AA400:AA404)</f>
        <v>0</v>
      </c>
      <c r="AB399" s="23">
        <f t="shared" si="96"/>
        <v>0</v>
      </c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21"/>
      <c r="EM399" s="21"/>
      <c r="EN399" s="21"/>
      <c r="EO399" s="21"/>
      <c r="EP399" s="21"/>
      <c r="EQ399" s="21"/>
      <c r="ER399" s="21"/>
      <c r="ES399" s="21"/>
      <c r="ET399" s="21"/>
      <c r="EU399" s="21"/>
      <c r="EV399" s="21"/>
      <c r="EW399" s="21"/>
      <c r="EX399" s="21"/>
      <c r="EY399" s="21"/>
      <c r="EZ399" s="21"/>
      <c r="FA399" s="21"/>
      <c r="FB399" s="21"/>
      <c r="FC399" s="21"/>
      <c r="FD399" s="21"/>
      <c r="FE399" s="21"/>
      <c r="FF399" s="21"/>
      <c r="FG399" s="21"/>
      <c r="FH399" s="21"/>
      <c r="FI399" s="21"/>
      <c r="FJ399" s="21"/>
      <c r="FK399" s="21"/>
      <c r="FL399" s="21"/>
      <c r="FM399" s="21"/>
      <c r="FN399" s="21"/>
      <c r="FO399" s="21"/>
      <c r="FP399" s="21"/>
      <c r="FQ399" s="21"/>
      <c r="FR399" s="21"/>
      <c r="FS399" s="21"/>
      <c r="FT399" s="21"/>
      <c r="FU399" s="21"/>
      <c r="FV399" s="21"/>
      <c r="FW399" s="21"/>
      <c r="FX399" s="21"/>
      <c r="FY399" s="21"/>
      <c r="FZ399" s="21"/>
      <c r="GA399" s="21"/>
      <c r="GB399" s="21"/>
      <c r="GC399" s="21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  <c r="HT399" s="5"/>
      <c r="HU399" s="5"/>
      <c r="HV399" s="5"/>
      <c r="HW399" s="5"/>
      <c r="HX399" s="5"/>
      <c r="HY399" s="5"/>
      <c r="HZ399" s="5"/>
      <c r="IA399" s="5"/>
      <c r="IB399" s="5"/>
      <c r="IC399" s="5"/>
      <c r="ID399" s="5"/>
      <c r="IE399" s="5"/>
      <c r="IF399" s="5"/>
      <c r="IG399" s="5"/>
      <c r="IH399" s="5"/>
      <c r="II399" s="5"/>
      <c r="IJ399" s="5"/>
      <c r="IK399" s="5"/>
      <c r="IL399" s="5"/>
      <c r="IM399" s="5"/>
      <c r="IN399" s="5"/>
      <c r="IO399" s="5"/>
      <c r="IP399" s="5"/>
      <c r="IQ399" s="5"/>
      <c r="IR399" s="5"/>
    </row>
    <row r="400" spans="1:252" ht="94.5" x14ac:dyDescent="0.25">
      <c r="A400" s="28" t="s">
        <v>363</v>
      </c>
      <c r="B400" s="29">
        <f t="shared" si="125"/>
        <v>78149</v>
      </c>
      <c r="C400" s="29">
        <f t="shared" si="125"/>
        <v>68203</v>
      </c>
      <c r="D400" s="29">
        <f t="shared" si="125"/>
        <v>-9946</v>
      </c>
      <c r="E400" s="29">
        <v>0</v>
      </c>
      <c r="F400" s="29">
        <v>0</v>
      </c>
      <c r="G400" s="29">
        <f t="shared" si="89"/>
        <v>0</v>
      </c>
      <c r="H400" s="29">
        <v>0</v>
      </c>
      <c r="I400" s="29">
        <v>0</v>
      </c>
      <c r="J400" s="29">
        <f t="shared" si="90"/>
        <v>0</v>
      </c>
      <c r="K400" s="29">
        <v>0</v>
      </c>
      <c r="L400" s="29">
        <v>0</v>
      </c>
      <c r="M400" s="29">
        <f t="shared" si="91"/>
        <v>0</v>
      </c>
      <c r="N400" s="29">
        <v>78149</v>
      </c>
      <c r="O400" s="29">
        <v>68203</v>
      </c>
      <c r="P400" s="29">
        <f t="shared" si="92"/>
        <v>-9946</v>
      </c>
      <c r="Q400" s="29">
        <v>0</v>
      </c>
      <c r="R400" s="29">
        <v>0</v>
      </c>
      <c r="S400" s="29">
        <f t="shared" si="93"/>
        <v>0</v>
      </c>
      <c r="T400" s="29">
        <v>0</v>
      </c>
      <c r="U400" s="29">
        <v>0</v>
      </c>
      <c r="V400" s="29">
        <f t="shared" si="94"/>
        <v>0</v>
      </c>
      <c r="W400" s="29">
        <v>0</v>
      </c>
      <c r="X400" s="29">
        <v>0</v>
      </c>
      <c r="Y400" s="29">
        <f t="shared" si="95"/>
        <v>0</v>
      </c>
      <c r="Z400" s="29">
        <v>0</v>
      </c>
      <c r="AA400" s="29">
        <v>0</v>
      </c>
      <c r="AB400" s="29">
        <f t="shared" si="96"/>
        <v>0</v>
      </c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21"/>
      <c r="FK400" s="21"/>
      <c r="FL400" s="21"/>
      <c r="FM400" s="21"/>
      <c r="FN400" s="21"/>
      <c r="FO400" s="21"/>
      <c r="FP400" s="21"/>
      <c r="FQ400" s="21"/>
      <c r="FR400" s="21"/>
      <c r="FS400" s="21"/>
      <c r="FT400" s="21"/>
      <c r="FU400" s="21"/>
      <c r="FV400" s="21"/>
      <c r="FW400" s="21"/>
      <c r="FX400" s="21"/>
      <c r="FY400" s="21"/>
      <c r="FZ400" s="21"/>
      <c r="GA400" s="21"/>
      <c r="GB400" s="21"/>
      <c r="GC400" s="21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  <c r="IF400" s="5"/>
      <c r="IG400" s="5"/>
      <c r="IH400" s="5"/>
      <c r="II400" s="5"/>
      <c r="IJ400" s="5"/>
      <c r="IK400" s="5"/>
      <c r="IL400" s="5"/>
      <c r="IM400" s="5"/>
      <c r="IN400" s="5"/>
      <c r="IO400" s="5"/>
      <c r="IP400" s="5"/>
      <c r="IQ400" s="5"/>
      <c r="IR400" s="5"/>
    </row>
    <row r="401" spans="1:252" ht="31.5" x14ac:dyDescent="0.25">
      <c r="A401" s="28" t="s">
        <v>364</v>
      </c>
      <c r="B401" s="29">
        <f t="shared" si="125"/>
        <v>61656</v>
      </c>
      <c r="C401" s="29">
        <f t="shared" si="125"/>
        <v>61628</v>
      </c>
      <c r="D401" s="29">
        <f t="shared" si="125"/>
        <v>-28</v>
      </c>
      <c r="E401" s="29">
        <v>0</v>
      </c>
      <c r="F401" s="29">
        <v>0</v>
      </c>
      <c r="G401" s="29">
        <f t="shared" si="89"/>
        <v>0</v>
      </c>
      <c r="H401" s="29">
        <v>0</v>
      </c>
      <c r="I401" s="29">
        <v>0</v>
      </c>
      <c r="J401" s="29">
        <f t="shared" si="90"/>
        <v>0</v>
      </c>
      <c r="K401" s="29">
        <v>61656</v>
      </c>
      <c r="L401" s="29">
        <v>61628</v>
      </c>
      <c r="M401" s="29">
        <f t="shared" si="91"/>
        <v>-28</v>
      </c>
      <c r="N401" s="29">
        <v>0</v>
      </c>
      <c r="O401" s="29">
        <v>0</v>
      </c>
      <c r="P401" s="29">
        <f t="shared" si="92"/>
        <v>0</v>
      </c>
      <c r="Q401" s="29">
        <v>0</v>
      </c>
      <c r="R401" s="29">
        <v>0</v>
      </c>
      <c r="S401" s="29">
        <f t="shared" si="93"/>
        <v>0</v>
      </c>
      <c r="T401" s="29">
        <v>0</v>
      </c>
      <c r="U401" s="29">
        <v>0</v>
      </c>
      <c r="V401" s="29">
        <f t="shared" si="94"/>
        <v>0</v>
      </c>
      <c r="W401" s="29">
        <v>0</v>
      </c>
      <c r="X401" s="29">
        <v>0</v>
      </c>
      <c r="Y401" s="29">
        <f t="shared" si="95"/>
        <v>0</v>
      </c>
      <c r="Z401" s="29">
        <v>0</v>
      </c>
      <c r="AA401" s="29">
        <v>0</v>
      </c>
      <c r="AB401" s="29">
        <f t="shared" si="96"/>
        <v>0</v>
      </c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21"/>
      <c r="FK401" s="21"/>
      <c r="FL401" s="21"/>
      <c r="FM401" s="21"/>
      <c r="FN401" s="21"/>
      <c r="FO401" s="21"/>
      <c r="FP401" s="21"/>
      <c r="FQ401" s="21"/>
      <c r="FR401" s="21"/>
      <c r="FS401" s="21"/>
      <c r="FT401" s="21"/>
      <c r="FU401" s="21"/>
      <c r="FV401" s="21"/>
      <c r="FW401" s="21"/>
      <c r="FX401" s="21"/>
      <c r="FY401" s="21"/>
      <c r="FZ401" s="21"/>
      <c r="GA401" s="21"/>
      <c r="GB401" s="21"/>
      <c r="GC401" s="21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  <c r="IK401" s="5"/>
      <c r="IL401" s="5"/>
      <c r="IM401" s="5"/>
      <c r="IN401" s="5"/>
      <c r="IO401" s="5"/>
      <c r="IP401" s="5"/>
      <c r="IQ401" s="5"/>
      <c r="IR401" s="5"/>
    </row>
    <row r="402" spans="1:252" ht="63" x14ac:dyDescent="0.25">
      <c r="A402" s="28" t="s">
        <v>365</v>
      </c>
      <c r="B402" s="29">
        <f t="shared" si="125"/>
        <v>260660</v>
      </c>
      <c r="C402" s="29">
        <f t="shared" si="125"/>
        <v>257353</v>
      </c>
      <c r="D402" s="29">
        <f t="shared" si="125"/>
        <v>-3307</v>
      </c>
      <c r="E402" s="29">
        <v>47615</v>
      </c>
      <c r="F402" s="29">
        <v>18261</v>
      </c>
      <c r="G402" s="29">
        <f t="shared" si="89"/>
        <v>-29354</v>
      </c>
      <c r="H402" s="29">
        <v>0</v>
      </c>
      <c r="I402" s="29">
        <v>0</v>
      </c>
      <c r="J402" s="29">
        <f t="shared" si="90"/>
        <v>0</v>
      </c>
      <c r="K402" s="29">
        <v>0</v>
      </c>
      <c r="L402" s="29">
        <v>0</v>
      </c>
      <c r="M402" s="29">
        <f t="shared" si="91"/>
        <v>0</v>
      </c>
      <c r="N402" s="29">
        <f>260660-47615</f>
        <v>213045</v>
      </c>
      <c r="O402" s="29">
        <v>239092</v>
      </c>
      <c r="P402" s="29">
        <f t="shared" si="92"/>
        <v>26047</v>
      </c>
      <c r="Q402" s="29">
        <v>0</v>
      </c>
      <c r="R402" s="29">
        <v>0</v>
      </c>
      <c r="S402" s="29">
        <f t="shared" si="93"/>
        <v>0</v>
      </c>
      <c r="T402" s="29">
        <v>0</v>
      </c>
      <c r="U402" s="29">
        <v>0</v>
      </c>
      <c r="V402" s="29">
        <f t="shared" si="94"/>
        <v>0</v>
      </c>
      <c r="W402" s="29">
        <v>0</v>
      </c>
      <c r="X402" s="29">
        <v>0</v>
      </c>
      <c r="Y402" s="29">
        <f t="shared" si="95"/>
        <v>0</v>
      </c>
      <c r="Z402" s="29">
        <v>0</v>
      </c>
      <c r="AA402" s="29">
        <v>0</v>
      </c>
      <c r="AB402" s="29">
        <f t="shared" si="96"/>
        <v>0</v>
      </c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21"/>
      <c r="FK402" s="21"/>
      <c r="FL402" s="21"/>
      <c r="FM402" s="21"/>
      <c r="FN402" s="21"/>
      <c r="FO402" s="21"/>
      <c r="FP402" s="21"/>
      <c r="FQ402" s="21"/>
      <c r="FR402" s="21"/>
      <c r="FS402" s="21"/>
      <c r="FT402" s="21"/>
      <c r="FU402" s="21"/>
      <c r="FV402" s="21"/>
      <c r="FW402" s="21"/>
      <c r="FX402" s="21"/>
      <c r="FY402" s="21"/>
      <c r="FZ402" s="21"/>
      <c r="GA402" s="21"/>
      <c r="GB402" s="21"/>
      <c r="GC402" s="21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  <c r="IF402" s="5"/>
      <c r="IG402" s="5"/>
      <c r="IH402" s="5"/>
      <c r="II402" s="5"/>
      <c r="IJ402" s="5"/>
      <c r="IK402" s="5"/>
      <c r="IL402" s="5"/>
      <c r="IM402" s="5"/>
      <c r="IN402" s="5"/>
      <c r="IO402" s="5"/>
      <c r="IP402" s="5"/>
      <c r="IQ402" s="5"/>
      <c r="IR402" s="5"/>
    </row>
    <row r="403" spans="1:252" ht="78.75" x14ac:dyDescent="0.25">
      <c r="A403" s="28" t="s">
        <v>366</v>
      </c>
      <c r="B403" s="29">
        <f t="shared" si="125"/>
        <v>1073835</v>
      </c>
      <c r="C403" s="29">
        <f t="shared" si="125"/>
        <v>819782</v>
      </c>
      <c r="D403" s="29">
        <f t="shared" si="125"/>
        <v>-254053</v>
      </c>
      <c r="E403" s="29">
        <v>453806</v>
      </c>
      <c r="F403" s="29">
        <v>284427</v>
      </c>
      <c r="G403" s="29">
        <f t="shared" si="89"/>
        <v>-169379</v>
      </c>
      <c r="H403" s="29">
        <v>0</v>
      </c>
      <c r="I403" s="29">
        <v>0</v>
      </c>
      <c r="J403" s="29">
        <f t="shared" si="90"/>
        <v>0</v>
      </c>
      <c r="K403" s="29">
        <v>0</v>
      </c>
      <c r="L403" s="29">
        <v>0</v>
      </c>
      <c r="M403" s="29">
        <f t="shared" si="91"/>
        <v>0</v>
      </c>
      <c r="N403" s="29">
        <f>1073835-453806</f>
        <v>620029</v>
      </c>
      <c r="O403" s="29">
        <v>535355</v>
      </c>
      <c r="P403" s="29">
        <f t="shared" si="92"/>
        <v>-84674</v>
      </c>
      <c r="Q403" s="29">
        <v>0</v>
      </c>
      <c r="R403" s="29">
        <v>0</v>
      </c>
      <c r="S403" s="29">
        <f t="shared" si="93"/>
        <v>0</v>
      </c>
      <c r="T403" s="29">
        <v>0</v>
      </c>
      <c r="U403" s="29">
        <v>0</v>
      </c>
      <c r="V403" s="29">
        <f t="shared" si="94"/>
        <v>0</v>
      </c>
      <c r="W403" s="29">
        <v>0</v>
      </c>
      <c r="X403" s="29">
        <v>0</v>
      </c>
      <c r="Y403" s="29">
        <f t="shared" si="95"/>
        <v>0</v>
      </c>
      <c r="Z403" s="29">
        <v>0</v>
      </c>
      <c r="AA403" s="29">
        <v>0</v>
      </c>
      <c r="AB403" s="29">
        <f t="shared" si="96"/>
        <v>0</v>
      </c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21"/>
      <c r="FK403" s="21"/>
      <c r="FL403" s="21"/>
      <c r="FM403" s="21"/>
      <c r="FN403" s="21"/>
      <c r="FO403" s="21"/>
      <c r="FP403" s="21"/>
      <c r="FQ403" s="21"/>
      <c r="FR403" s="21"/>
      <c r="FS403" s="21"/>
      <c r="FT403" s="21"/>
      <c r="FU403" s="21"/>
      <c r="FV403" s="21"/>
      <c r="FW403" s="21"/>
      <c r="FX403" s="21"/>
      <c r="FY403" s="21"/>
      <c r="FZ403" s="21"/>
      <c r="GA403" s="21"/>
      <c r="GB403" s="21"/>
      <c r="GC403" s="21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  <c r="IF403" s="5"/>
      <c r="IG403" s="5"/>
      <c r="IH403" s="5"/>
      <c r="II403" s="5"/>
      <c r="IJ403" s="5"/>
      <c r="IK403" s="5"/>
      <c r="IL403" s="5"/>
      <c r="IM403" s="5"/>
      <c r="IN403" s="5"/>
      <c r="IO403" s="5"/>
      <c r="IP403" s="5"/>
      <c r="IQ403" s="5"/>
      <c r="IR403" s="5"/>
    </row>
    <row r="404" spans="1:252" ht="31.5" x14ac:dyDescent="0.25">
      <c r="A404" s="28" t="s">
        <v>367</v>
      </c>
      <c r="B404" s="29">
        <f t="shared" si="125"/>
        <v>80000</v>
      </c>
      <c r="C404" s="29">
        <f t="shared" si="125"/>
        <v>79988</v>
      </c>
      <c r="D404" s="29">
        <f t="shared" si="125"/>
        <v>-12</v>
      </c>
      <c r="E404" s="29">
        <v>0</v>
      </c>
      <c r="F404" s="29">
        <v>0</v>
      </c>
      <c r="G404" s="29">
        <f t="shared" si="89"/>
        <v>0</v>
      </c>
      <c r="H404" s="29">
        <v>0</v>
      </c>
      <c r="I404" s="29">
        <v>0</v>
      </c>
      <c r="J404" s="29">
        <f t="shared" si="90"/>
        <v>0</v>
      </c>
      <c r="K404" s="29">
        <v>80000</v>
      </c>
      <c r="L404" s="29">
        <v>79988</v>
      </c>
      <c r="M404" s="29">
        <f t="shared" si="91"/>
        <v>-12</v>
      </c>
      <c r="N404" s="29">
        <v>0</v>
      </c>
      <c r="O404" s="29">
        <v>0</v>
      </c>
      <c r="P404" s="29">
        <f t="shared" si="92"/>
        <v>0</v>
      </c>
      <c r="Q404" s="29">
        <v>0</v>
      </c>
      <c r="R404" s="29">
        <v>0</v>
      </c>
      <c r="S404" s="29">
        <f t="shared" si="93"/>
        <v>0</v>
      </c>
      <c r="T404" s="29">
        <v>0</v>
      </c>
      <c r="U404" s="29">
        <v>0</v>
      </c>
      <c r="V404" s="29">
        <f t="shared" si="94"/>
        <v>0</v>
      </c>
      <c r="W404" s="29">
        <v>0</v>
      </c>
      <c r="X404" s="29">
        <v>0</v>
      </c>
      <c r="Y404" s="29">
        <f t="shared" si="95"/>
        <v>0</v>
      </c>
      <c r="Z404" s="29">
        <v>0</v>
      </c>
      <c r="AA404" s="29">
        <v>0</v>
      </c>
      <c r="AB404" s="29">
        <f t="shared" si="96"/>
        <v>0</v>
      </c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21"/>
      <c r="FK404" s="21"/>
      <c r="FL404" s="21"/>
      <c r="FM404" s="21"/>
      <c r="FN404" s="21"/>
      <c r="FO404" s="21"/>
      <c r="FP404" s="21"/>
      <c r="FQ404" s="21"/>
      <c r="FR404" s="21"/>
      <c r="FS404" s="21"/>
      <c r="FT404" s="21"/>
      <c r="FU404" s="21"/>
      <c r="FV404" s="21"/>
      <c r="FW404" s="21"/>
      <c r="FX404" s="21"/>
      <c r="FY404" s="21"/>
      <c r="FZ404" s="21"/>
      <c r="GA404" s="21"/>
      <c r="GB404" s="21"/>
      <c r="GC404" s="21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  <c r="IF404" s="5"/>
      <c r="IG404" s="5"/>
      <c r="IH404" s="5"/>
      <c r="II404" s="5"/>
      <c r="IJ404" s="5"/>
      <c r="IK404" s="5"/>
      <c r="IL404" s="5"/>
      <c r="IM404" s="5"/>
      <c r="IN404" s="5"/>
      <c r="IO404" s="5"/>
      <c r="IP404" s="5"/>
      <c r="IQ404" s="5"/>
      <c r="IR404" s="5"/>
    </row>
    <row r="405" spans="1:252" x14ac:dyDescent="0.25">
      <c r="A405" s="22" t="s">
        <v>368</v>
      </c>
      <c r="B405" s="23">
        <f t="shared" si="125"/>
        <v>129634</v>
      </c>
      <c r="C405" s="23">
        <f t="shared" si="125"/>
        <v>50311</v>
      </c>
      <c r="D405" s="23">
        <f t="shared" si="125"/>
        <v>-79323</v>
      </c>
      <c r="E405" s="23">
        <f>SUM(E406,E410,E415,E423)</f>
        <v>0</v>
      </c>
      <c r="F405" s="23">
        <f>SUM(F406,F410,F415,F423)</f>
        <v>0</v>
      </c>
      <c r="G405" s="23">
        <f t="shared" ref="G405:G429" si="126">F405-E405</f>
        <v>0</v>
      </c>
      <c r="H405" s="23">
        <f t="shared" ref="H405:I405" si="127">SUM(H406,H410,H415,H423)</f>
        <v>0</v>
      </c>
      <c r="I405" s="23">
        <f t="shared" si="127"/>
        <v>0</v>
      </c>
      <c r="J405" s="23">
        <f t="shared" ref="J405" si="128">I405-H405</f>
        <v>0</v>
      </c>
      <c r="K405" s="23">
        <f t="shared" ref="K405:L405" si="129">SUM(K406,K410,K415,K423)</f>
        <v>128304</v>
      </c>
      <c r="L405" s="23">
        <f t="shared" si="129"/>
        <v>48981</v>
      </c>
      <c r="M405" s="23">
        <f t="shared" ref="M405" si="130">L405-K405</f>
        <v>-79323</v>
      </c>
      <c r="N405" s="23">
        <f t="shared" ref="N405:O405" si="131">SUM(N406,N410,N415,N423)</f>
        <v>0</v>
      </c>
      <c r="O405" s="23">
        <f t="shared" si="131"/>
        <v>0</v>
      </c>
      <c r="P405" s="23">
        <f t="shared" ref="P405" si="132">O405-N405</f>
        <v>0</v>
      </c>
      <c r="Q405" s="23">
        <f t="shared" ref="Q405:R405" si="133">SUM(Q406,Q410,Q415,Q423)</f>
        <v>1330</v>
      </c>
      <c r="R405" s="23">
        <f t="shared" si="133"/>
        <v>1330</v>
      </c>
      <c r="S405" s="23">
        <f t="shared" ref="S405" si="134">R405-Q405</f>
        <v>0</v>
      </c>
      <c r="T405" s="23">
        <f t="shared" ref="T405:U405" si="135">SUM(T406,T410,T415,T423)</f>
        <v>0</v>
      </c>
      <c r="U405" s="23">
        <f t="shared" si="135"/>
        <v>0</v>
      </c>
      <c r="V405" s="23">
        <f t="shared" ref="V405" si="136">U405-T405</f>
        <v>0</v>
      </c>
      <c r="W405" s="23">
        <f t="shared" ref="W405:X405" si="137">SUM(W406,W410,W415,W423)</f>
        <v>0</v>
      </c>
      <c r="X405" s="23">
        <f t="shared" si="137"/>
        <v>0</v>
      </c>
      <c r="Y405" s="23">
        <f t="shared" ref="Y405" si="138">X405-W405</f>
        <v>0</v>
      </c>
      <c r="Z405" s="23">
        <f t="shared" ref="Z405:AA405" si="139">SUM(Z406,Z410,Z415,Z423)</f>
        <v>0</v>
      </c>
      <c r="AA405" s="23">
        <f t="shared" si="139"/>
        <v>0</v>
      </c>
      <c r="AB405" s="23">
        <f t="shared" ref="AB405" si="140">AA405-Z405</f>
        <v>0</v>
      </c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  <c r="CU405" s="21"/>
      <c r="CV405" s="21"/>
      <c r="CW405" s="21"/>
      <c r="CX405" s="21"/>
      <c r="CY405" s="21"/>
      <c r="CZ405" s="21"/>
      <c r="DA405" s="21"/>
      <c r="DB405" s="21"/>
      <c r="DC405" s="21"/>
      <c r="DD405" s="21"/>
      <c r="DE405" s="21"/>
      <c r="DF405" s="21"/>
      <c r="DG405" s="21"/>
      <c r="DH405" s="21"/>
      <c r="DI405" s="21"/>
      <c r="DJ405" s="21"/>
      <c r="DK405" s="21"/>
      <c r="DL405" s="21"/>
      <c r="DM405" s="21"/>
      <c r="DN405" s="21"/>
      <c r="DO405" s="21"/>
      <c r="DP405" s="21"/>
      <c r="DQ405" s="21"/>
      <c r="DR405" s="21"/>
      <c r="DS405" s="21"/>
      <c r="DT405" s="21"/>
      <c r="DU405" s="21"/>
      <c r="DV405" s="21"/>
      <c r="DW405" s="21"/>
      <c r="DX405" s="21"/>
      <c r="DY405" s="21"/>
      <c r="DZ405" s="21"/>
      <c r="EA405" s="21"/>
      <c r="EB405" s="21"/>
      <c r="EC405" s="21"/>
      <c r="ED405" s="21"/>
      <c r="EE405" s="21"/>
      <c r="EF405" s="21"/>
      <c r="EG405" s="21"/>
      <c r="EH405" s="21"/>
      <c r="EI405" s="21"/>
      <c r="EJ405" s="21"/>
      <c r="EK405" s="21"/>
      <c r="EL405" s="21"/>
      <c r="EM405" s="21"/>
      <c r="EN405" s="21"/>
      <c r="EO405" s="21"/>
      <c r="EP405" s="21"/>
      <c r="EQ405" s="21"/>
      <c r="ER405" s="21"/>
      <c r="ES405" s="21"/>
      <c r="ET405" s="21"/>
      <c r="EU405" s="21"/>
      <c r="EV405" s="21"/>
      <c r="EW405" s="21"/>
      <c r="EX405" s="21"/>
      <c r="EY405" s="21"/>
      <c r="EZ405" s="21"/>
      <c r="FA405" s="21"/>
      <c r="FB405" s="21"/>
      <c r="FC405" s="21"/>
      <c r="FD405" s="21"/>
      <c r="FE405" s="21"/>
      <c r="FF405" s="21"/>
      <c r="FG405" s="21"/>
      <c r="FH405" s="21"/>
      <c r="FI405" s="21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21"/>
      <c r="GE405" s="21"/>
      <c r="GF405" s="21"/>
      <c r="GG405" s="21"/>
      <c r="GH405" s="21"/>
      <c r="GI405" s="21"/>
      <c r="GJ405" s="21"/>
      <c r="GK405" s="21"/>
      <c r="GL405" s="21"/>
      <c r="GM405" s="21"/>
      <c r="GN405" s="21"/>
      <c r="GO405" s="21"/>
      <c r="GP405" s="21"/>
      <c r="GQ405" s="21"/>
      <c r="GR405" s="21"/>
      <c r="GS405" s="21"/>
      <c r="GT405" s="21"/>
      <c r="GU405" s="21"/>
      <c r="GV405" s="21"/>
      <c r="GW405" s="21"/>
      <c r="GX405" s="21"/>
      <c r="GY405" s="21"/>
      <c r="GZ405" s="21"/>
      <c r="HA405" s="21"/>
      <c r="HB405" s="21"/>
      <c r="HC405" s="21"/>
      <c r="HD405" s="21"/>
      <c r="HE405" s="21"/>
      <c r="HF405" s="21"/>
      <c r="HG405" s="21"/>
      <c r="HH405" s="21"/>
      <c r="HI405" s="21"/>
      <c r="HJ405" s="21"/>
      <c r="HK405" s="21"/>
      <c r="HL405" s="21"/>
      <c r="HM405" s="21"/>
      <c r="HN405" s="21"/>
      <c r="HO405" s="21"/>
      <c r="HP405" s="21"/>
      <c r="HQ405" s="21"/>
      <c r="HR405" s="21"/>
      <c r="HS405" s="21"/>
      <c r="HT405" s="21"/>
      <c r="HU405" s="21"/>
      <c r="HV405" s="21"/>
      <c r="HW405" s="21"/>
      <c r="HX405" s="21"/>
      <c r="HY405" s="21"/>
      <c r="HZ405" s="21"/>
      <c r="IA405" s="21"/>
      <c r="IB405" s="21"/>
      <c r="IC405" s="21"/>
      <c r="ID405" s="21"/>
      <c r="IE405" s="21"/>
      <c r="IF405" s="21"/>
      <c r="IG405" s="21"/>
      <c r="IH405" s="21"/>
      <c r="II405" s="21"/>
      <c r="IJ405" s="21"/>
      <c r="IK405" s="21"/>
      <c r="IL405" s="21"/>
      <c r="IM405" s="21"/>
      <c r="IN405" s="21"/>
      <c r="IO405" s="21"/>
      <c r="IP405" s="21"/>
      <c r="IQ405" s="21"/>
      <c r="IR405" s="21"/>
    </row>
    <row r="406" spans="1:252" x14ac:dyDescent="0.25">
      <c r="A406" s="22" t="s">
        <v>17</v>
      </c>
      <c r="B406" s="23">
        <f t="shared" si="125"/>
        <v>76440</v>
      </c>
      <c r="C406" s="23">
        <f t="shared" si="125"/>
        <v>28440</v>
      </c>
      <c r="D406" s="23">
        <f t="shared" si="125"/>
        <v>-48000</v>
      </c>
      <c r="E406" s="23">
        <f>SUM(E407)</f>
        <v>0</v>
      </c>
      <c r="F406" s="23">
        <f>SUM(F407)</f>
        <v>0</v>
      </c>
      <c r="G406" s="23">
        <f t="shared" si="126"/>
        <v>0</v>
      </c>
      <c r="H406" s="23">
        <f>SUM(H407)</f>
        <v>0</v>
      </c>
      <c r="I406" s="23">
        <f>SUM(I407)</f>
        <v>0</v>
      </c>
      <c r="J406" s="23">
        <f t="shared" ref="J406:J429" si="141">I406-H406</f>
        <v>0</v>
      </c>
      <c r="K406" s="23">
        <f>SUM(K407)</f>
        <v>76440</v>
      </c>
      <c r="L406" s="23">
        <f>SUM(L407)</f>
        <v>28440</v>
      </c>
      <c r="M406" s="23">
        <f t="shared" ref="M406:M429" si="142">L406-K406</f>
        <v>-48000</v>
      </c>
      <c r="N406" s="23">
        <f>SUM(N407)</f>
        <v>0</v>
      </c>
      <c r="O406" s="23">
        <f>SUM(O407)</f>
        <v>0</v>
      </c>
      <c r="P406" s="23">
        <f t="shared" ref="P406:P429" si="143">O406-N406</f>
        <v>0</v>
      </c>
      <c r="Q406" s="23">
        <f>SUM(Q407)</f>
        <v>0</v>
      </c>
      <c r="R406" s="23">
        <f>SUM(R407)</f>
        <v>0</v>
      </c>
      <c r="S406" s="23">
        <f t="shared" ref="S406:S429" si="144">R406-Q406</f>
        <v>0</v>
      </c>
      <c r="T406" s="23">
        <f>SUM(T407)</f>
        <v>0</v>
      </c>
      <c r="U406" s="23">
        <f>SUM(U407)</f>
        <v>0</v>
      </c>
      <c r="V406" s="23">
        <f t="shared" ref="V406:V429" si="145">U406-T406</f>
        <v>0</v>
      </c>
      <c r="W406" s="23">
        <f>SUM(W407)</f>
        <v>0</v>
      </c>
      <c r="X406" s="23">
        <f>SUM(X407)</f>
        <v>0</v>
      </c>
      <c r="Y406" s="23">
        <f t="shared" ref="Y406:Y429" si="146">X406-W406</f>
        <v>0</v>
      </c>
      <c r="Z406" s="23">
        <f>SUM(Z407)</f>
        <v>0</v>
      </c>
      <c r="AA406" s="23">
        <f>SUM(AA407)</f>
        <v>0</v>
      </c>
      <c r="AB406" s="23">
        <f t="shared" ref="AB406:AB429" si="147">AA406-Z406</f>
        <v>0</v>
      </c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  <c r="IF406" s="5"/>
      <c r="IG406" s="5"/>
      <c r="IH406" s="5"/>
      <c r="II406" s="5"/>
      <c r="IJ406" s="5"/>
      <c r="IK406" s="5"/>
      <c r="IL406" s="5"/>
      <c r="IM406" s="5"/>
      <c r="IN406" s="5"/>
      <c r="IO406" s="5"/>
      <c r="IP406" s="5"/>
      <c r="IQ406" s="5"/>
      <c r="IR406" s="5"/>
    </row>
    <row r="407" spans="1:252" ht="31.5" x14ac:dyDescent="0.25">
      <c r="A407" s="22" t="s">
        <v>369</v>
      </c>
      <c r="B407" s="23">
        <f t="shared" si="125"/>
        <v>76440</v>
      </c>
      <c r="C407" s="23">
        <f t="shared" si="125"/>
        <v>28440</v>
      </c>
      <c r="D407" s="23">
        <f t="shared" si="125"/>
        <v>-48000</v>
      </c>
      <c r="E407" s="23">
        <f>SUM(E408:E409)</f>
        <v>0</v>
      </c>
      <c r="F407" s="23">
        <f>SUM(F408:F409)</f>
        <v>0</v>
      </c>
      <c r="G407" s="23">
        <f t="shared" si="126"/>
        <v>0</v>
      </c>
      <c r="H407" s="23">
        <f>SUM(H408:H409)</f>
        <v>0</v>
      </c>
      <c r="I407" s="23">
        <f>SUM(I408:I409)</f>
        <v>0</v>
      </c>
      <c r="J407" s="23">
        <f t="shared" si="141"/>
        <v>0</v>
      </c>
      <c r="K407" s="23">
        <f>SUM(K408:K409)</f>
        <v>76440</v>
      </c>
      <c r="L407" s="23">
        <f>SUM(L408:L409)</f>
        <v>28440</v>
      </c>
      <c r="M407" s="23">
        <f t="shared" si="142"/>
        <v>-48000</v>
      </c>
      <c r="N407" s="23">
        <f>SUM(N408:N409)</f>
        <v>0</v>
      </c>
      <c r="O407" s="23">
        <f>SUM(O408:O409)</f>
        <v>0</v>
      </c>
      <c r="P407" s="23">
        <f t="shared" si="143"/>
        <v>0</v>
      </c>
      <c r="Q407" s="23">
        <f>SUM(Q408:Q409)</f>
        <v>0</v>
      </c>
      <c r="R407" s="23">
        <f>SUM(R408:R409)</f>
        <v>0</v>
      </c>
      <c r="S407" s="23">
        <f t="shared" si="144"/>
        <v>0</v>
      </c>
      <c r="T407" s="23">
        <f>SUM(T408:T409)</f>
        <v>0</v>
      </c>
      <c r="U407" s="23">
        <f>SUM(U408:U409)</f>
        <v>0</v>
      </c>
      <c r="V407" s="23">
        <f t="shared" si="145"/>
        <v>0</v>
      </c>
      <c r="W407" s="23">
        <f>SUM(W408:W409)</f>
        <v>0</v>
      </c>
      <c r="X407" s="23">
        <f>SUM(X408:X409)</f>
        <v>0</v>
      </c>
      <c r="Y407" s="23">
        <f t="shared" si="146"/>
        <v>0</v>
      </c>
      <c r="Z407" s="23">
        <f>SUM(Z408:Z409)</f>
        <v>0</v>
      </c>
      <c r="AA407" s="23">
        <f>SUM(AA408:AA409)</f>
        <v>0</v>
      </c>
      <c r="AB407" s="23">
        <f t="shared" si="147"/>
        <v>0</v>
      </c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  <c r="IF407" s="5"/>
      <c r="IG407" s="5"/>
      <c r="IH407" s="5"/>
      <c r="II407" s="5"/>
      <c r="IJ407" s="5"/>
      <c r="IK407" s="5"/>
      <c r="IL407" s="5"/>
      <c r="IM407" s="5"/>
      <c r="IN407" s="5"/>
      <c r="IO407" s="5"/>
      <c r="IP407" s="5"/>
      <c r="IQ407" s="5"/>
      <c r="IR407" s="5"/>
    </row>
    <row r="408" spans="1:252" ht="31.5" x14ac:dyDescent="0.25">
      <c r="A408" s="31" t="s">
        <v>370</v>
      </c>
      <c r="B408" s="26">
        <f t="shared" si="125"/>
        <v>48000</v>
      </c>
      <c r="C408" s="26">
        <f t="shared" si="125"/>
        <v>0</v>
      </c>
      <c r="D408" s="26">
        <f t="shared" si="125"/>
        <v>-48000</v>
      </c>
      <c r="E408" s="26">
        <v>0</v>
      </c>
      <c r="F408" s="26">
        <v>0</v>
      </c>
      <c r="G408" s="26">
        <f t="shared" si="126"/>
        <v>0</v>
      </c>
      <c r="H408" s="26">
        <v>0</v>
      </c>
      <c r="I408" s="26">
        <v>0</v>
      </c>
      <c r="J408" s="26">
        <f t="shared" si="141"/>
        <v>0</v>
      </c>
      <c r="K408" s="26">
        <v>48000</v>
      </c>
      <c r="L408" s="26">
        <v>0</v>
      </c>
      <c r="M408" s="26">
        <f t="shared" si="142"/>
        <v>-48000</v>
      </c>
      <c r="N408" s="26">
        <v>0</v>
      </c>
      <c r="O408" s="26">
        <v>0</v>
      </c>
      <c r="P408" s="26">
        <f t="shared" si="143"/>
        <v>0</v>
      </c>
      <c r="Q408" s="26">
        <v>0</v>
      </c>
      <c r="R408" s="26">
        <v>0</v>
      </c>
      <c r="S408" s="26">
        <f t="shared" si="144"/>
        <v>0</v>
      </c>
      <c r="T408" s="26">
        <v>0</v>
      </c>
      <c r="U408" s="26">
        <v>0</v>
      </c>
      <c r="V408" s="26">
        <f t="shared" si="145"/>
        <v>0</v>
      </c>
      <c r="W408" s="26">
        <v>0</v>
      </c>
      <c r="X408" s="26">
        <v>0</v>
      </c>
      <c r="Y408" s="26">
        <f t="shared" si="146"/>
        <v>0</v>
      </c>
      <c r="Z408" s="26">
        <v>0</v>
      </c>
      <c r="AA408" s="26">
        <v>0</v>
      </c>
      <c r="AB408" s="26">
        <f t="shared" si="147"/>
        <v>0</v>
      </c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  <c r="IP408" s="5"/>
      <c r="IQ408" s="5"/>
      <c r="IR408" s="5"/>
    </row>
    <row r="409" spans="1:252" ht="31.5" x14ac:dyDescent="0.25">
      <c r="A409" s="28" t="s">
        <v>371</v>
      </c>
      <c r="B409" s="26">
        <f t="shared" si="125"/>
        <v>28440</v>
      </c>
      <c r="C409" s="26">
        <f t="shared" si="125"/>
        <v>28440</v>
      </c>
      <c r="D409" s="26">
        <f t="shared" si="125"/>
        <v>0</v>
      </c>
      <c r="E409" s="26">
        <v>0</v>
      </c>
      <c r="F409" s="26">
        <v>0</v>
      </c>
      <c r="G409" s="26">
        <f t="shared" si="126"/>
        <v>0</v>
      </c>
      <c r="H409" s="26">
        <v>0</v>
      </c>
      <c r="I409" s="26">
        <v>0</v>
      </c>
      <c r="J409" s="26">
        <f t="shared" si="141"/>
        <v>0</v>
      </c>
      <c r="K409" s="26">
        <v>28440</v>
      </c>
      <c r="L409" s="26">
        <v>28440</v>
      </c>
      <c r="M409" s="26">
        <f t="shared" si="142"/>
        <v>0</v>
      </c>
      <c r="N409" s="26">
        <v>0</v>
      </c>
      <c r="O409" s="26">
        <v>0</v>
      </c>
      <c r="P409" s="26">
        <f t="shared" si="143"/>
        <v>0</v>
      </c>
      <c r="Q409" s="26">
        <v>0</v>
      </c>
      <c r="R409" s="26">
        <v>0</v>
      </c>
      <c r="S409" s="26">
        <f t="shared" si="144"/>
        <v>0</v>
      </c>
      <c r="T409" s="26">
        <v>0</v>
      </c>
      <c r="U409" s="26">
        <v>0</v>
      </c>
      <c r="V409" s="26">
        <f t="shared" si="145"/>
        <v>0</v>
      </c>
      <c r="W409" s="26">
        <v>0</v>
      </c>
      <c r="X409" s="26">
        <v>0</v>
      </c>
      <c r="Y409" s="26">
        <f t="shared" si="146"/>
        <v>0</v>
      </c>
      <c r="Z409" s="26">
        <v>0</v>
      </c>
      <c r="AA409" s="26">
        <v>0</v>
      </c>
      <c r="AB409" s="26">
        <f t="shared" si="147"/>
        <v>0</v>
      </c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  <c r="IP409" s="5"/>
      <c r="IQ409" s="5"/>
      <c r="IR409" s="5"/>
    </row>
    <row r="410" spans="1:252" x14ac:dyDescent="0.25">
      <c r="A410" s="22" t="s">
        <v>48</v>
      </c>
      <c r="B410" s="23">
        <f t="shared" si="125"/>
        <v>1224</v>
      </c>
      <c r="C410" s="23">
        <f t="shared" si="125"/>
        <v>5009</v>
      </c>
      <c r="D410" s="23">
        <f t="shared" si="125"/>
        <v>3785</v>
      </c>
      <c r="E410" s="23">
        <f>SUM(E411)</f>
        <v>0</v>
      </c>
      <c r="F410" s="23">
        <f>SUM(F411)</f>
        <v>0</v>
      </c>
      <c r="G410" s="23">
        <f t="shared" si="126"/>
        <v>0</v>
      </c>
      <c r="H410" s="23">
        <f>SUM(H411)</f>
        <v>0</v>
      </c>
      <c r="I410" s="23">
        <f>SUM(I411)</f>
        <v>0</v>
      </c>
      <c r="J410" s="23">
        <f t="shared" si="141"/>
        <v>0</v>
      </c>
      <c r="K410" s="23">
        <f>SUM(K411)</f>
        <v>1224</v>
      </c>
      <c r="L410" s="23">
        <f>SUM(L411)</f>
        <v>5009</v>
      </c>
      <c r="M410" s="23">
        <f t="shared" si="142"/>
        <v>3785</v>
      </c>
      <c r="N410" s="23">
        <f>SUM(N411)</f>
        <v>0</v>
      </c>
      <c r="O410" s="23">
        <f>SUM(O411)</f>
        <v>0</v>
      </c>
      <c r="P410" s="23">
        <f t="shared" si="143"/>
        <v>0</v>
      </c>
      <c r="Q410" s="23">
        <f>SUM(Q411)</f>
        <v>0</v>
      </c>
      <c r="R410" s="23">
        <f>SUM(R411)</f>
        <v>0</v>
      </c>
      <c r="S410" s="23">
        <f t="shared" si="144"/>
        <v>0</v>
      </c>
      <c r="T410" s="23">
        <f>SUM(T411)</f>
        <v>0</v>
      </c>
      <c r="U410" s="23">
        <f>SUM(U411)</f>
        <v>0</v>
      </c>
      <c r="V410" s="23">
        <f t="shared" si="145"/>
        <v>0</v>
      </c>
      <c r="W410" s="23">
        <f>SUM(W411)</f>
        <v>0</v>
      </c>
      <c r="X410" s="23">
        <f>SUM(X411)</f>
        <v>0</v>
      </c>
      <c r="Y410" s="23">
        <f t="shared" si="146"/>
        <v>0</v>
      </c>
      <c r="Z410" s="23">
        <f>SUM(Z411)</f>
        <v>0</v>
      </c>
      <c r="AA410" s="23">
        <f>SUM(AA411)</f>
        <v>0</v>
      </c>
      <c r="AB410" s="23">
        <f t="shared" si="147"/>
        <v>0</v>
      </c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</row>
    <row r="411" spans="1:252" ht="31.5" x14ac:dyDescent="0.25">
      <c r="A411" s="22" t="s">
        <v>369</v>
      </c>
      <c r="B411" s="23">
        <f t="shared" si="125"/>
        <v>1224</v>
      </c>
      <c r="C411" s="23">
        <f t="shared" si="125"/>
        <v>5009</v>
      </c>
      <c r="D411" s="23">
        <f t="shared" si="125"/>
        <v>3785</v>
      </c>
      <c r="E411" s="23">
        <f>SUM(E412:E414)</f>
        <v>0</v>
      </c>
      <c r="F411" s="23">
        <f>SUM(F412:F414)</f>
        <v>0</v>
      </c>
      <c r="G411" s="23">
        <f t="shared" si="126"/>
        <v>0</v>
      </c>
      <c r="H411" s="23">
        <f>SUM(H412:H414)</f>
        <v>0</v>
      </c>
      <c r="I411" s="23">
        <f>SUM(I412:I414)</f>
        <v>0</v>
      </c>
      <c r="J411" s="23">
        <f t="shared" si="141"/>
        <v>0</v>
      </c>
      <c r="K411" s="23">
        <f>SUM(K412:K414)</f>
        <v>1224</v>
      </c>
      <c r="L411" s="23">
        <f>SUM(L412:L414)</f>
        <v>5009</v>
      </c>
      <c r="M411" s="23">
        <f t="shared" si="142"/>
        <v>3785</v>
      </c>
      <c r="N411" s="23">
        <f>SUM(N412:N414)</f>
        <v>0</v>
      </c>
      <c r="O411" s="23">
        <f>SUM(O412:O414)</f>
        <v>0</v>
      </c>
      <c r="P411" s="23">
        <f t="shared" si="143"/>
        <v>0</v>
      </c>
      <c r="Q411" s="23">
        <f>SUM(Q412:Q414)</f>
        <v>0</v>
      </c>
      <c r="R411" s="23">
        <f>SUM(R412:R414)</f>
        <v>0</v>
      </c>
      <c r="S411" s="23">
        <f t="shared" si="144"/>
        <v>0</v>
      </c>
      <c r="T411" s="23">
        <f>SUM(T412:T414)</f>
        <v>0</v>
      </c>
      <c r="U411" s="23">
        <f>SUM(U412:U414)</f>
        <v>0</v>
      </c>
      <c r="V411" s="23">
        <f t="shared" si="145"/>
        <v>0</v>
      </c>
      <c r="W411" s="23">
        <f>SUM(W412:W414)</f>
        <v>0</v>
      </c>
      <c r="X411" s="23">
        <f>SUM(X412:X414)</f>
        <v>0</v>
      </c>
      <c r="Y411" s="23">
        <f t="shared" si="146"/>
        <v>0</v>
      </c>
      <c r="Z411" s="23">
        <f>SUM(Z412:Z414)</f>
        <v>0</v>
      </c>
      <c r="AA411" s="23">
        <f>SUM(AA412:AA414)</f>
        <v>0</v>
      </c>
      <c r="AB411" s="23">
        <f t="shared" si="147"/>
        <v>0</v>
      </c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  <c r="IK411" s="5"/>
      <c r="IL411" s="5"/>
      <c r="IM411" s="5"/>
      <c r="IN411" s="5"/>
      <c r="IO411" s="5"/>
      <c r="IP411" s="5"/>
      <c r="IQ411" s="5"/>
      <c r="IR411" s="5"/>
    </row>
    <row r="412" spans="1:252" ht="47.25" x14ac:dyDescent="0.25">
      <c r="A412" s="28" t="s">
        <v>372</v>
      </c>
      <c r="B412" s="29">
        <f t="shared" si="125"/>
        <v>924</v>
      </c>
      <c r="C412" s="29">
        <f t="shared" si="125"/>
        <v>924</v>
      </c>
      <c r="D412" s="29">
        <f t="shared" si="125"/>
        <v>0</v>
      </c>
      <c r="E412" s="29">
        <v>0</v>
      </c>
      <c r="F412" s="29">
        <v>0</v>
      </c>
      <c r="G412" s="29">
        <f t="shared" si="126"/>
        <v>0</v>
      </c>
      <c r="H412" s="29">
        <v>0</v>
      </c>
      <c r="I412" s="29">
        <v>0</v>
      </c>
      <c r="J412" s="29">
        <f t="shared" si="141"/>
        <v>0</v>
      </c>
      <c r="K412" s="29">
        <v>924</v>
      </c>
      <c r="L412" s="29">
        <v>924</v>
      </c>
      <c r="M412" s="29">
        <f t="shared" si="142"/>
        <v>0</v>
      </c>
      <c r="N412" s="29"/>
      <c r="O412" s="29"/>
      <c r="P412" s="29">
        <f t="shared" si="143"/>
        <v>0</v>
      </c>
      <c r="Q412" s="29">
        <v>0</v>
      </c>
      <c r="R412" s="29">
        <v>0</v>
      </c>
      <c r="S412" s="29">
        <f t="shared" si="144"/>
        <v>0</v>
      </c>
      <c r="T412" s="29">
        <v>0</v>
      </c>
      <c r="U412" s="29">
        <v>0</v>
      </c>
      <c r="V412" s="29">
        <f t="shared" si="145"/>
        <v>0</v>
      </c>
      <c r="W412" s="29">
        <v>0</v>
      </c>
      <c r="X412" s="29">
        <v>0</v>
      </c>
      <c r="Y412" s="29">
        <f t="shared" si="146"/>
        <v>0</v>
      </c>
      <c r="Z412" s="29">
        <v>0</v>
      </c>
      <c r="AA412" s="29">
        <v>0</v>
      </c>
      <c r="AB412" s="29">
        <f t="shared" si="147"/>
        <v>0</v>
      </c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  <c r="IK412" s="5"/>
      <c r="IL412" s="5"/>
      <c r="IM412" s="5"/>
      <c r="IN412" s="5"/>
      <c r="IO412" s="5"/>
      <c r="IP412" s="5"/>
      <c r="IQ412" s="5"/>
      <c r="IR412" s="5"/>
    </row>
    <row r="413" spans="1:252" ht="31.5" x14ac:dyDescent="0.25">
      <c r="A413" s="42" t="s">
        <v>373</v>
      </c>
      <c r="B413" s="29">
        <f t="shared" si="125"/>
        <v>0</v>
      </c>
      <c r="C413" s="29">
        <f t="shared" si="125"/>
        <v>3785</v>
      </c>
      <c r="D413" s="29">
        <f t="shared" si="125"/>
        <v>3785</v>
      </c>
      <c r="E413" s="29">
        <v>0</v>
      </c>
      <c r="F413" s="29">
        <v>0</v>
      </c>
      <c r="G413" s="29">
        <f t="shared" si="126"/>
        <v>0</v>
      </c>
      <c r="H413" s="29">
        <v>0</v>
      </c>
      <c r="I413" s="29">
        <v>0</v>
      </c>
      <c r="J413" s="29">
        <f t="shared" si="141"/>
        <v>0</v>
      </c>
      <c r="K413" s="29">
        <v>0</v>
      </c>
      <c r="L413" s="29">
        <v>3785</v>
      </c>
      <c r="M413" s="29">
        <f t="shared" si="142"/>
        <v>3785</v>
      </c>
      <c r="N413" s="29"/>
      <c r="O413" s="29"/>
      <c r="P413" s="29">
        <f t="shared" si="143"/>
        <v>0</v>
      </c>
      <c r="Q413" s="29">
        <v>0</v>
      </c>
      <c r="R413" s="29">
        <v>0</v>
      </c>
      <c r="S413" s="29">
        <f t="shared" si="144"/>
        <v>0</v>
      </c>
      <c r="T413" s="29">
        <v>0</v>
      </c>
      <c r="U413" s="29">
        <v>0</v>
      </c>
      <c r="V413" s="29">
        <f t="shared" si="145"/>
        <v>0</v>
      </c>
      <c r="W413" s="29">
        <v>0</v>
      </c>
      <c r="X413" s="29">
        <v>0</v>
      </c>
      <c r="Y413" s="29">
        <f t="shared" si="146"/>
        <v>0</v>
      </c>
      <c r="Z413" s="29">
        <v>0</v>
      </c>
      <c r="AA413" s="29">
        <v>0</v>
      </c>
      <c r="AB413" s="29">
        <f t="shared" si="147"/>
        <v>0</v>
      </c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  <c r="IK413" s="5"/>
      <c r="IL413" s="5"/>
      <c r="IM413" s="5"/>
      <c r="IN413" s="5"/>
      <c r="IO413" s="5"/>
      <c r="IP413" s="5"/>
      <c r="IQ413" s="5"/>
      <c r="IR413" s="5"/>
    </row>
    <row r="414" spans="1:252" ht="43.5" customHeight="1" x14ac:dyDescent="0.25">
      <c r="A414" s="25" t="s">
        <v>374</v>
      </c>
      <c r="B414" s="29">
        <f t="shared" si="125"/>
        <v>300</v>
      </c>
      <c r="C414" s="29">
        <f t="shared" si="125"/>
        <v>300</v>
      </c>
      <c r="D414" s="29">
        <f t="shared" si="125"/>
        <v>0</v>
      </c>
      <c r="E414" s="29">
        <v>0</v>
      </c>
      <c r="F414" s="29">
        <v>0</v>
      </c>
      <c r="G414" s="29">
        <f t="shared" si="126"/>
        <v>0</v>
      </c>
      <c r="H414" s="29">
        <v>0</v>
      </c>
      <c r="I414" s="29">
        <v>0</v>
      </c>
      <c r="J414" s="29">
        <f t="shared" si="141"/>
        <v>0</v>
      </c>
      <c r="K414" s="29">
        <v>300</v>
      </c>
      <c r="L414" s="29">
        <v>300</v>
      </c>
      <c r="M414" s="29">
        <f t="shared" si="142"/>
        <v>0</v>
      </c>
      <c r="N414" s="29">
        <v>0</v>
      </c>
      <c r="O414" s="29">
        <v>0</v>
      </c>
      <c r="P414" s="29">
        <f t="shared" si="143"/>
        <v>0</v>
      </c>
      <c r="Q414" s="29">
        <v>0</v>
      </c>
      <c r="R414" s="29">
        <v>0</v>
      </c>
      <c r="S414" s="29">
        <f t="shared" si="144"/>
        <v>0</v>
      </c>
      <c r="T414" s="29">
        <v>0</v>
      </c>
      <c r="U414" s="29">
        <v>0</v>
      </c>
      <c r="V414" s="29">
        <f t="shared" si="145"/>
        <v>0</v>
      </c>
      <c r="W414" s="29">
        <v>0</v>
      </c>
      <c r="X414" s="29">
        <v>0</v>
      </c>
      <c r="Y414" s="29">
        <f t="shared" si="146"/>
        <v>0</v>
      </c>
      <c r="Z414" s="29">
        <v>0</v>
      </c>
      <c r="AA414" s="29">
        <v>0</v>
      </c>
      <c r="AB414" s="29">
        <f t="shared" si="147"/>
        <v>0</v>
      </c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  <c r="IK414" s="5"/>
      <c r="IL414" s="5"/>
      <c r="IM414" s="5"/>
      <c r="IN414" s="5"/>
      <c r="IO414" s="5"/>
      <c r="IP414" s="5"/>
      <c r="IQ414" s="5"/>
      <c r="IR414" s="5"/>
    </row>
    <row r="415" spans="1:252" ht="31.5" x14ac:dyDescent="0.25">
      <c r="A415" s="22" t="s">
        <v>102</v>
      </c>
      <c r="B415" s="23">
        <f t="shared" si="125"/>
        <v>18970</v>
      </c>
      <c r="C415" s="23">
        <f t="shared" si="125"/>
        <v>16862</v>
      </c>
      <c r="D415" s="23">
        <f t="shared" si="125"/>
        <v>-2108</v>
      </c>
      <c r="E415" s="23">
        <f>SUM(E416,E421)</f>
        <v>0</v>
      </c>
      <c r="F415" s="23">
        <f>SUM(F416,F421)</f>
        <v>0</v>
      </c>
      <c r="G415" s="23">
        <f t="shared" si="126"/>
        <v>0</v>
      </c>
      <c r="H415" s="23">
        <f>SUM(H416,H421)</f>
        <v>0</v>
      </c>
      <c r="I415" s="23">
        <f>SUM(I416,I421)</f>
        <v>0</v>
      </c>
      <c r="J415" s="23">
        <f t="shared" si="141"/>
        <v>0</v>
      </c>
      <c r="K415" s="23">
        <f>SUM(K416,K421)</f>
        <v>17640</v>
      </c>
      <c r="L415" s="23">
        <f>SUM(L416,L421)</f>
        <v>15532</v>
      </c>
      <c r="M415" s="23">
        <f t="shared" si="142"/>
        <v>-2108</v>
      </c>
      <c r="N415" s="23">
        <f>SUM(N416,N421)</f>
        <v>0</v>
      </c>
      <c r="O415" s="23">
        <f>SUM(O416,O421)</f>
        <v>0</v>
      </c>
      <c r="P415" s="23">
        <f t="shared" si="143"/>
        <v>0</v>
      </c>
      <c r="Q415" s="23">
        <f>SUM(Q416,Q421)</f>
        <v>1330</v>
      </c>
      <c r="R415" s="23">
        <f>SUM(R416,R421)</f>
        <v>1330</v>
      </c>
      <c r="S415" s="23">
        <f t="shared" si="144"/>
        <v>0</v>
      </c>
      <c r="T415" s="23">
        <f>SUM(T416,T421)</f>
        <v>0</v>
      </c>
      <c r="U415" s="23">
        <f>SUM(U416,U421)</f>
        <v>0</v>
      </c>
      <c r="V415" s="23">
        <f t="shared" si="145"/>
        <v>0</v>
      </c>
      <c r="W415" s="23">
        <f>SUM(W416,W421)</f>
        <v>0</v>
      </c>
      <c r="X415" s="23">
        <f>SUM(X416,X421)</f>
        <v>0</v>
      </c>
      <c r="Y415" s="23">
        <f t="shared" si="146"/>
        <v>0</v>
      </c>
      <c r="Z415" s="23">
        <f>SUM(Z416,Z421)</f>
        <v>0</v>
      </c>
      <c r="AA415" s="23">
        <f>SUM(AA416,AA421)</f>
        <v>0</v>
      </c>
      <c r="AB415" s="23">
        <f t="shared" si="147"/>
        <v>0</v>
      </c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  <c r="CU415" s="21"/>
      <c r="CV415" s="21"/>
      <c r="CW415" s="21"/>
      <c r="CX415" s="21"/>
      <c r="CY415" s="21"/>
      <c r="CZ415" s="21"/>
      <c r="DA415" s="21"/>
      <c r="DB415" s="21"/>
      <c r="DC415" s="21"/>
      <c r="DD415" s="21"/>
      <c r="DE415" s="21"/>
      <c r="DF415" s="21"/>
      <c r="DG415" s="21"/>
      <c r="DH415" s="21"/>
      <c r="DI415" s="21"/>
      <c r="DJ415" s="21"/>
      <c r="DK415" s="21"/>
      <c r="DL415" s="21"/>
      <c r="DM415" s="21"/>
      <c r="DN415" s="21"/>
      <c r="DO415" s="21"/>
      <c r="DP415" s="21"/>
      <c r="DQ415" s="21"/>
      <c r="DR415" s="21"/>
      <c r="DS415" s="21"/>
      <c r="DT415" s="21"/>
      <c r="DU415" s="21"/>
      <c r="DV415" s="21"/>
      <c r="DW415" s="21"/>
      <c r="DX415" s="21"/>
      <c r="DY415" s="21"/>
      <c r="DZ415" s="21"/>
      <c r="EA415" s="21"/>
      <c r="EB415" s="21"/>
      <c r="EC415" s="21"/>
      <c r="ED415" s="21"/>
      <c r="EE415" s="21"/>
      <c r="EF415" s="21"/>
      <c r="EG415" s="21"/>
      <c r="EH415" s="21"/>
      <c r="EI415" s="21"/>
      <c r="EJ415" s="21"/>
      <c r="EK415" s="21"/>
      <c r="EL415" s="21"/>
      <c r="EM415" s="21"/>
      <c r="EN415" s="21"/>
      <c r="EO415" s="21"/>
      <c r="EP415" s="21"/>
      <c r="EQ415" s="21"/>
      <c r="ER415" s="21"/>
      <c r="ES415" s="21"/>
      <c r="ET415" s="21"/>
      <c r="EU415" s="21"/>
      <c r="EV415" s="21"/>
      <c r="EW415" s="21"/>
      <c r="EX415" s="21"/>
      <c r="EY415" s="21"/>
      <c r="EZ415" s="21"/>
      <c r="FA415" s="21"/>
      <c r="FB415" s="21"/>
      <c r="FC415" s="21"/>
      <c r="FD415" s="21"/>
      <c r="FE415" s="21"/>
      <c r="FF415" s="21"/>
      <c r="FG415" s="21"/>
      <c r="FH415" s="21"/>
      <c r="FI415" s="21"/>
      <c r="FJ415" s="21"/>
      <c r="FK415" s="21"/>
      <c r="FL415" s="21"/>
      <c r="FM415" s="21"/>
      <c r="FN415" s="21"/>
      <c r="FO415" s="21"/>
      <c r="FP415" s="21"/>
      <c r="FQ415" s="21"/>
      <c r="FR415" s="21"/>
      <c r="FS415" s="21"/>
      <c r="FT415" s="21"/>
      <c r="FU415" s="21"/>
      <c r="FV415" s="21"/>
      <c r="FW415" s="21"/>
      <c r="FX415" s="21"/>
      <c r="FY415" s="21"/>
      <c r="FZ415" s="21"/>
      <c r="GA415" s="21"/>
      <c r="GB415" s="21"/>
      <c r="GC415" s="21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  <c r="IP415" s="5"/>
      <c r="IQ415" s="5"/>
      <c r="IR415" s="5"/>
    </row>
    <row r="416" spans="1:252" ht="31.5" x14ac:dyDescent="0.25">
      <c r="A416" s="22" t="s">
        <v>369</v>
      </c>
      <c r="B416" s="23">
        <f t="shared" si="125"/>
        <v>4570</v>
      </c>
      <c r="C416" s="23">
        <f t="shared" si="125"/>
        <v>2462</v>
      </c>
      <c r="D416" s="23">
        <f t="shared" si="125"/>
        <v>-2108</v>
      </c>
      <c r="E416" s="23">
        <f>SUM(E417:E420)</f>
        <v>0</v>
      </c>
      <c r="F416" s="23">
        <f>SUM(F417:F420)</f>
        <v>0</v>
      </c>
      <c r="G416" s="23">
        <f t="shared" si="126"/>
        <v>0</v>
      </c>
      <c r="H416" s="23">
        <f>SUM(H417:H420)</f>
        <v>0</v>
      </c>
      <c r="I416" s="23">
        <f>SUM(I417:I420)</f>
        <v>0</v>
      </c>
      <c r="J416" s="23">
        <f t="shared" si="141"/>
        <v>0</v>
      </c>
      <c r="K416" s="23">
        <f>SUM(K417:K420)</f>
        <v>3240</v>
      </c>
      <c r="L416" s="23">
        <f>SUM(L417:L420)</f>
        <v>1132</v>
      </c>
      <c r="M416" s="23">
        <f t="shared" si="142"/>
        <v>-2108</v>
      </c>
      <c r="N416" s="23">
        <f>SUM(N417:N420)</f>
        <v>0</v>
      </c>
      <c r="O416" s="23">
        <f>SUM(O417:O420)</f>
        <v>0</v>
      </c>
      <c r="P416" s="23">
        <f t="shared" si="143"/>
        <v>0</v>
      </c>
      <c r="Q416" s="23">
        <f>SUM(Q417:Q420)</f>
        <v>1330</v>
      </c>
      <c r="R416" s="23">
        <f>SUM(R417:R420)</f>
        <v>1330</v>
      </c>
      <c r="S416" s="23">
        <f t="shared" si="144"/>
        <v>0</v>
      </c>
      <c r="T416" s="23">
        <f>SUM(T417:T420)</f>
        <v>0</v>
      </c>
      <c r="U416" s="23">
        <f>SUM(U417:U420)</f>
        <v>0</v>
      </c>
      <c r="V416" s="23">
        <f t="shared" si="145"/>
        <v>0</v>
      </c>
      <c r="W416" s="23">
        <f>SUM(W417:W420)</f>
        <v>0</v>
      </c>
      <c r="X416" s="23">
        <f>SUM(X417:X420)</f>
        <v>0</v>
      </c>
      <c r="Y416" s="23">
        <f t="shared" si="146"/>
        <v>0</v>
      </c>
      <c r="Z416" s="23">
        <f>SUM(Z417:Z420)</f>
        <v>0</v>
      </c>
      <c r="AA416" s="23">
        <f>SUM(AA417:AA420)</f>
        <v>0</v>
      </c>
      <c r="AB416" s="23">
        <f t="shared" si="147"/>
        <v>0</v>
      </c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</row>
    <row r="417" spans="1:252" x14ac:dyDescent="0.25">
      <c r="A417" s="25" t="s">
        <v>375</v>
      </c>
      <c r="B417" s="29">
        <f t="shared" si="125"/>
        <v>1500</v>
      </c>
      <c r="C417" s="29">
        <f t="shared" si="125"/>
        <v>1132</v>
      </c>
      <c r="D417" s="29">
        <f t="shared" si="125"/>
        <v>-368</v>
      </c>
      <c r="E417" s="29">
        <v>0</v>
      </c>
      <c r="F417" s="29">
        <v>0</v>
      </c>
      <c r="G417" s="29">
        <f t="shared" si="126"/>
        <v>0</v>
      </c>
      <c r="H417" s="29">
        <v>0</v>
      </c>
      <c r="I417" s="29">
        <v>0</v>
      </c>
      <c r="J417" s="29">
        <f t="shared" si="141"/>
        <v>0</v>
      </c>
      <c r="K417" s="29">
        <v>1500</v>
      </c>
      <c r="L417" s="29">
        <v>1132</v>
      </c>
      <c r="M417" s="29">
        <f t="shared" si="142"/>
        <v>-368</v>
      </c>
      <c r="N417" s="29">
        <v>0</v>
      </c>
      <c r="O417" s="29">
        <v>0</v>
      </c>
      <c r="P417" s="29">
        <f t="shared" si="143"/>
        <v>0</v>
      </c>
      <c r="Q417" s="29">
        <v>0</v>
      </c>
      <c r="R417" s="29">
        <v>0</v>
      </c>
      <c r="S417" s="29">
        <f t="shared" si="144"/>
        <v>0</v>
      </c>
      <c r="T417" s="29">
        <v>0</v>
      </c>
      <c r="U417" s="29">
        <v>0</v>
      </c>
      <c r="V417" s="29">
        <f t="shared" si="145"/>
        <v>0</v>
      </c>
      <c r="W417" s="29">
        <v>0</v>
      </c>
      <c r="X417" s="29">
        <v>0</v>
      </c>
      <c r="Y417" s="29">
        <f t="shared" si="146"/>
        <v>0</v>
      </c>
      <c r="Z417" s="29">
        <v>0</v>
      </c>
      <c r="AA417" s="29">
        <v>0</v>
      </c>
      <c r="AB417" s="29">
        <f t="shared" si="147"/>
        <v>0</v>
      </c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</row>
    <row r="418" spans="1:252" ht="31.5" x14ac:dyDescent="0.25">
      <c r="A418" s="25" t="s">
        <v>376</v>
      </c>
      <c r="B418" s="29">
        <f t="shared" si="125"/>
        <v>750</v>
      </c>
      <c r="C418" s="29">
        <f t="shared" si="125"/>
        <v>0</v>
      </c>
      <c r="D418" s="29">
        <f t="shared" si="125"/>
        <v>-750</v>
      </c>
      <c r="E418" s="29">
        <v>0</v>
      </c>
      <c r="F418" s="29">
        <v>0</v>
      </c>
      <c r="G418" s="29">
        <f t="shared" si="126"/>
        <v>0</v>
      </c>
      <c r="H418" s="29">
        <v>0</v>
      </c>
      <c r="I418" s="29">
        <v>0</v>
      </c>
      <c r="J418" s="29">
        <f t="shared" si="141"/>
        <v>0</v>
      </c>
      <c r="K418" s="29">
        <v>750</v>
      </c>
      <c r="L418" s="29">
        <v>0</v>
      </c>
      <c r="M418" s="29">
        <f t="shared" si="142"/>
        <v>-750</v>
      </c>
      <c r="N418" s="29">
        <v>0</v>
      </c>
      <c r="O418" s="29">
        <v>0</v>
      </c>
      <c r="P418" s="29">
        <f t="shared" si="143"/>
        <v>0</v>
      </c>
      <c r="Q418" s="29">
        <v>0</v>
      </c>
      <c r="R418" s="29">
        <v>0</v>
      </c>
      <c r="S418" s="29">
        <f t="shared" si="144"/>
        <v>0</v>
      </c>
      <c r="T418" s="29">
        <v>0</v>
      </c>
      <c r="U418" s="29">
        <v>0</v>
      </c>
      <c r="V418" s="29">
        <f t="shared" si="145"/>
        <v>0</v>
      </c>
      <c r="W418" s="29">
        <v>0</v>
      </c>
      <c r="X418" s="29">
        <v>0</v>
      </c>
      <c r="Y418" s="29">
        <f t="shared" si="146"/>
        <v>0</v>
      </c>
      <c r="Z418" s="29">
        <v>0</v>
      </c>
      <c r="AA418" s="29">
        <v>0</v>
      </c>
      <c r="AB418" s="29">
        <f t="shared" si="147"/>
        <v>0</v>
      </c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  <c r="IK418" s="5"/>
      <c r="IL418" s="5"/>
      <c r="IM418" s="5"/>
      <c r="IN418" s="5"/>
      <c r="IO418" s="5"/>
      <c r="IP418" s="5"/>
      <c r="IQ418" s="5"/>
      <c r="IR418" s="5"/>
    </row>
    <row r="419" spans="1:252" ht="31.5" x14ac:dyDescent="0.25">
      <c r="A419" s="28" t="s">
        <v>377</v>
      </c>
      <c r="B419" s="29">
        <f t="shared" si="125"/>
        <v>1330</v>
      </c>
      <c r="C419" s="29">
        <f t="shared" si="125"/>
        <v>1330</v>
      </c>
      <c r="D419" s="29">
        <f t="shared" si="125"/>
        <v>0</v>
      </c>
      <c r="E419" s="29">
        <v>0</v>
      </c>
      <c r="F419" s="29">
        <v>0</v>
      </c>
      <c r="G419" s="29">
        <f t="shared" si="126"/>
        <v>0</v>
      </c>
      <c r="H419" s="29">
        <v>0</v>
      </c>
      <c r="I419" s="29">
        <v>0</v>
      </c>
      <c r="J419" s="29">
        <f t="shared" si="141"/>
        <v>0</v>
      </c>
      <c r="K419" s="29"/>
      <c r="L419" s="29"/>
      <c r="M419" s="29">
        <f t="shared" si="142"/>
        <v>0</v>
      </c>
      <c r="N419" s="29">
        <v>0</v>
      </c>
      <c r="O419" s="29">
        <v>0</v>
      </c>
      <c r="P419" s="29">
        <f t="shared" si="143"/>
        <v>0</v>
      </c>
      <c r="Q419" s="29">
        <v>1330</v>
      </c>
      <c r="R419" s="29">
        <v>1330</v>
      </c>
      <c r="S419" s="29">
        <f t="shared" si="144"/>
        <v>0</v>
      </c>
      <c r="T419" s="29">
        <v>0</v>
      </c>
      <c r="U419" s="29">
        <v>0</v>
      </c>
      <c r="V419" s="29">
        <f t="shared" si="145"/>
        <v>0</v>
      </c>
      <c r="W419" s="29">
        <v>0</v>
      </c>
      <c r="X419" s="29">
        <v>0</v>
      </c>
      <c r="Y419" s="29">
        <f t="shared" si="146"/>
        <v>0</v>
      </c>
      <c r="Z419" s="29">
        <v>0</v>
      </c>
      <c r="AA419" s="29">
        <v>0</v>
      </c>
      <c r="AB419" s="29">
        <f t="shared" si="147"/>
        <v>0</v>
      </c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  <c r="IK419" s="5"/>
      <c r="IL419" s="5"/>
      <c r="IM419" s="5"/>
      <c r="IN419" s="5"/>
      <c r="IO419" s="5"/>
      <c r="IP419" s="5"/>
      <c r="IQ419" s="5"/>
      <c r="IR419" s="5"/>
    </row>
    <row r="420" spans="1:252" x14ac:dyDescent="0.25">
      <c r="A420" s="25" t="s">
        <v>378</v>
      </c>
      <c r="B420" s="29">
        <f t="shared" si="125"/>
        <v>990</v>
      </c>
      <c r="C420" s="29">
        <f t="shared" si="125"/>
        <v>0</v>
      </c>
      <c r="D420" s="29">
        <f t="shared" si="125"/>
        <v>-990</v>
      </c>
      <c r="E420" s="29">
        <v>0</v>
      </c>
      <c r="F420" s="29">
        <v>0</v>
      </c>
      <c r="G420" s="29">
        <f t="shared" si="126"/>
        <v>0</v>
      </c>
      <c r="H420" s="29">
        <v>0</v>
      </c>
      <c r="I420" s="29">
        <v>0</v>
      </c>
      <c r="J420" s="29">
        <f t="shared" si="141"/>
        <v>0</v>
      </c>
      <c r="K420" s="29">
        <v>990</v>
      </c>
      <c r="L420" s="29">
        <v>0</v>
      </c>
      <c r="M420" s="29">
        <f t="shared" si="142"/>
        <v>-990</v>
      </c>
      <c r="N420" s="29">
        <v>0</v>
      </c>
      <c r="O420" s="29">
        <v>0</v>
      </c>
      <c r="P420" s="29">
        <f t="shared" si="143"/>
        <v>0</v>
      </c>
      <c r="Q420" s="29">
        <v>0</v>
      </c>
      <c r="R420" s="29">
        <v>0</v>
      </c>
      <c r="S420" s="29">
        <f t="shared" si="144"/>
        <v>0</v>
      </c>
      <c r="T420" s="29">
        <v>0</v>
      </c>
      <c r="U420" s="29">
        <v>0</v>
      </c>
      <c r="V420" s="29">
        <f t="shared" si="145"/>
        <v>0</v>
      </c>
      <c r="W420" s="29">
        <v>0</v>
      </c>
      <c r="X420" s="29">
        <v>0</v>
      </c>
      <c r="Y420" s="29">
        <f t="shared" si="146"/>
        <v>0</v>
      </c>
      <c r="Z420" s="29">
        <v>0</v>
      </c>
      <c r="AA420" s="29">
        <v>0</v>
      </c>
      <c r="AB420" s="29">
        <f t="shared" si="147"/>
        <v>0</v>
      </c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</row>
    <row r="421" spans="1:252" x14ac:dyDescent="0.25">
      <c r="A421" s="22" t="s">
        <v>379</v>
      </c>
      <c r="B421" s="23">
        <f t="shared" si="125"/>
        <v>14400</v>
      </c>
      <c r="C421" s="23">
        <f t="shared" si="125"/>
        <v>14400</v>
      </c>
      <c r="D421" s="23">
        <f t="shared" si="125"/>
        <v>0</v>
      </c>
      <c r="E421" s="23">
        <f>SUM(E422:E422)</f>
        <v>0</v>
      </c>
      <c r="F421" s="23">
        <f>SUM(F422:F422)</f>
        <v>0</v>
      </c>
      <c r="G421" s="23">
        <f t="shared" si="126"/>
        <v>0</v>
      </c>
      <c r="H421" s="23">
        <f>SUM(H422:H422)</f>
        <v>0</v>
      </c>
      <c r="I421" s="23">
        <f>SUM(I422:I422)</f>
        <v>0</v>
      </c>
      <c r="J421" s="23">
        <f t="shared" si="141"/>
        <v>0</v>
      </c>
      <c r="K421" s="23">
        <f>SUM(K422:K422)</f>
        <v>14400</v>
      </c>
      <c r="L421" s="23">
        <f>SUM(L422:L422)</f>
        <v>14400</v>
      </c>
      <c r="M421" s="23">
        <f t="shared" si="142"/>
        <v>0</v>
      </c>
      <c r="N421" s="23">
        <f>SUM(N422:N422)</f>
        <v>0</v>
      </c>
      <c r="O421" s="23">
        <f>SUM(O422:O422)</f>
        <v>0</v>
      </c>
      <c r="P421" s="23">
        <f t="shared" si="143"/>
        <v>0</v>
      </c>
      <c r="Q421" s="23">
        <f>SUM(Q422:Q422)</f>
        <v>0</v>
      </c>
      <c r="R421" s="23">
        <f>SUM(R422:R422)</f>
        <v>0</v>
      </c>
      <c r="S421" s="23">
        <f t="shared" si="144"/>
        <v>0</v>
      </c>
      <c r="T421" s="23">
        <f>SUM(T422:T422)</f>
        <v>0</v>
      </c>
      <c r="U421" s="23">
        <f>SUM(U422:U422)</f>
        <v>0</v>
      </c>
      <c r="V421" s="23">
        <f t="shared" si="145"/>
        <v>0</v>
      </c>
      <c r="W421" s="23">
        <f>SUM(W422:W422)</f>
        <v>0</v>
      </c>
      <c r="X421" s="23">
        <f>SUM(X422:X422)</f>
        <v>0</v>
      </c>
      <c r="Y421" s="23">
        <f t="shared" si="146"/>
        <v>0</v>
      </c>
      <c r="Z421" s="23">
        <f>SUM(Z422:Z422)</f>
        <v>0</v>
      </c>
      <c r="AA421" s="23">
        <f>SUM(AA422:AA422)</f>
        <v>0</v>
      </c>
      <c r="AB421" s="23">
        <f t="shared" si="147"/>
        <v>0</v>
      </c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</row>
    <row r="422" spans="1:252" ht="31.5" x14ac:dyDescent="0.25">
      <c r="A422" s="28" t="s">
        <v>380</v>
      </c>
      <c r="B422" s="29">
        <f t="shared" si="125"/>
        <v>14400</v>
      </c>
      <c r="C422" s="29">
        <f t="shared" si="125"/>
        <v>14400</v>
      </c>
      <c r="D422" s="29">
        <f t="shared" si="125"/>
        <v>0</v>
      </c>
      <c r="E422" s="29">
        <v>0</v>
      </c>
      <c r="F422" s="29">
        <v>0</v>
      </c>
      <c r="G422" s="29">
        <f t="shared" si="126"/>
        <v>0</v>
      </c>
      <c r="H422" s="29">
        <v>0</v>
      </c>
      <c r="I422" s="29">
        <v>0</v>
      </c>
      <c r="J422" s="29">
        <f t="shared" si="141"/>
        <v>0</v>
      </c>
      <c r="K422" s="29">
        <v>14400</v>
      </c>
      <c r="L422" s="29">
        <v>14400</v>
      </c>
      <c r="M422" s="29">
        <f t="shared" si="142"/>
        <v>0</v>
      </c>
      <c r="N422" s="29">
        <v>0</v>
      </c>
      <c r="O422" s="29">
        <v>0</v>
      </c>
      <c r="P422" s="29">
        <f t="shared" si="143"/>
        <v>0</v>
      </c>
      <c r="Q422" s="29">
        <v>0</v>
      </c>
      <c r="R422" s="29">
        <v>0</v>
      </c>
      <c r="S422" s="29">
        <f t="shared" si="144"/>
        <v>0</v>
      </c>
      <c r="T422" s="29">
        <v>0</v>
      </c>
      <c r="U422" s="29">
        <v>0</v>
      </c>
      <c r="V422" s="29">
        <f t="shared" si="145"/>
        <v>0</v>
      </c>
      <c r="W422" s="29">
        <v>0</v>
      </c>
      <c r="X422" s="29">
        <v>0</v>
      </c>
      <c r="Y422" s="29">
        <f t="shared" si="146"/>
        <v>0</v>
      </c>
      <c r="Z422" s="29">
        <v>0</v>
      </c>
      <c r="AA422" s="29">
        <v>0</v>
      </c>
      <c r="AB422" s="29">
        <f t="shared" si="147"/>
        <v>0</v>
      </c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</row>
    <row r="423" spans="1:252" x14ac:dyDescent="0.25">
      <c r="A423" s="22" t="s">
        <v>109</v>
      </c>
      <c r="B423" s="23">
        <f t="shared" si="125"/>
        <v>33000</v>
      </c>
      <c r="C423" s="23">
        <f t="shared" si="125"/>
        <v>0</v>
      </c>
      <c r="D423" s="23">
        <f t="shared" si="125"/>
        <v>-33000</v>
      </c>
      <c r="E423" s="23">
        <f>SUM(E424)</f>
        <v>0</v>
      </c>
      <c r="F423" s="23">
        <f>SUM(F424)</f>
        <v>0</v>
      </c>
      <c r="G423" s="23">
        <f t="shared" si="126"/>
        <v>0</v>
      </c>
      <c r="H423" s="23">
        <f>SUM(H424)</f>
        <v>0</v>
      </c>
      <c r="I423" s="23">
        <f>SUM(I424)</f>
        <v>0</v>
      </c>
      <c r="J423" s="23">
        <f t="shared" si="141"/>
        <v>0</v>
      </c>
      <c r="K423" s="23">
        <f>SUM(K424)</f>
        <v>33000</v>
      </c>
      <c r="L423" s="23">
        <f>SUM(L424)</f>
        <v>0</v>
      </c>
      <c r="M423" s="23">
        <f t="shared" si="142"/>
        <v>-33000</v>
      </c>
      <c r="N423" s="23">
        <f>SUM(N424)</f>
        <v>0</v>
      </c>
      <c r="O423" s="23">
        <f>SUM(O424)</f>
        <v>0</v>
      </c>
      <c r="P423" s="23">
        <f t="shared" si="143"/>
        <v>0</v>
      </c>
      <c r="Q423" s="23">
        <f>SUM(Q424)</f>
        <v>0</v>
      </c>
      <c r="R423" s="23">
        <f>SUM(R424)</f>
        <v>0</v>
      </c>
      <c r="S423" s="23">
        <f t="shared" si="144"/>
        <v>0</v>
      </c>
      <c r="T423" s="23">
        <f>SUM(T424)</f>
        <v>0</v>
      </c>
      <c r="U423" s="23">
        <f>SUM(U424)</f>
        <v>0</v>
      </c>
      <c r="V423" s="23">
        <f t="shared" si="145"/>
        <v>0</v>
      </c>
      <c r="W423" s="23">
        <f>SUM(W424)</f>
        <v>0</v>
      </c>
      <c r="X423" s="23">
        <f>SUM(X424)</f>
        <v>0</v>
      </c>
      <c r="Y423" s="23">
        <f t="shared" si="146"/>
        <v>0</v>
      </c>
      <c r="Z423" s="23">
        <f>SUM(Z424)</f>
        <v>0</v>
      </c>
      <c r="AA423" s="23">
        <f>SUM(AA424)</f>
        <v>0</v>
      </c>
      <c r="AB423" s="23">
        <f t="shared" si="147"/>
        <v>0</v>
      </c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1"/>
      <c r="CP423" s="21"/>
      <c r="CQ423" s="21"/>
      <c r="CR423" s="21"/>
      <c r="CS423" s="21"/>
      <c r="CT423" s="21"/>
      <c r="CU423" s="21"/>
      <c r="CV423" s="21"/>
      <c r="CW423" s="21"/>
      <c r="CX423" s="21"/>
      <c r="CY423" s="21"/>
      <c r="CZ423" s="21"/>
      <c r="DA423" s="21"/>
      <c r="DB423" s="21"/>
      <c r="DC423" s="21"/>
      <c r="DD423" s="21"/>
      <c r="DE423" s="21"/>
      <c r="DF423" s="21"/>
      <c r="DG423" s="21"/>
      <c r="DH423" s="21"/>
      <c r="DI423" s="21"/>
      <c r="DJ423" s="21"/>
      <c r="DK423" s="21"/>
      <c r="DL423" s="21"/>
      <c r="DM423" s="21"/>
      <c r="DN423" s="21"/>
      <c r="DO423" s="21"/>
      <c r="DP423" s="21"/>
      <c r="DQ423" s="21"/>
      <c r="DR423" s="21"/>
      <c r="DS423" s="21"/>
      <c r="DT423" s="21"/>
      <c r="DU423" s="21"/>
      <c r="DV423" s="21"/>
      <c r="DW423" s="21"/>
      <c r="DX423" s="21"/>
      <c r="DY423" s="21"/>
      <c r="DZ423" s="21"/>
      <c r="EA423" s="21"/>
      <c r="EB423" s="21"/>
      <c r="EC423" s="21"/>
      <c r="ED423" s="21"/>
      <c r="EE423" s="21"/>
      <c r="EF423" s="21"/>
      <c r="EG423" s="21"/>
      <c r="EH423" s="21"/>
      <c r="EI423" s="21"/>
      <c r="EJ423" s="21"/>
      <c r="EK423" s="21"/>
      <c r="EL423" s="21"/>
      <c r="EM423" s="21"/>
      <c r="EN423" s="21"/>
      <c r="EO423" s="21"/>
      <c r="EP423" s="21"/>
      <c r="EQ423" s="21"/>
      <c r="ER423" s="21"/>
      <c r="ES423" s="21"/>
      <c r="ET423" s="21"/>
      <c r="EU423" s="21"/>
      <c r="EV423" s="21"/>
      <c r="EW423" s="21"/>
      <c r="EX423" s="21"/>
      <c r="EY423" s="21"/>
      <c r="EZ423" s="21"/>
      <c r="FA423" s="21"/>
      <c r="FB423" s="21"/>
      <c r="FC423" s="21"/>
      <c r="FD423" s="21"/>
      <c r="FE423" s="21"/>
      <c r="FF423" s="21"/>
      <c r="FG423" s="21"/>
      <c r="FH423" s="21"/>
      <c r="FI423" s="21"/>
      <c r="FJ423" s="21"/>
      <c r="FK423" s="21"/>
      <c r="FL423" s="21"/>
      <c r="FM423" s="21"/>
      <c r="FN423" s="21"/>
      <c r="FO423" s="21"/>
      <c r="FP423" s="21"/>
      <c r="FQ423" s="21"/>
      <c r="FR423" s="21"/>
      <c r="FS423" s="21"/>
      <c r="FT423" s="21"/>
      <c r="FU423" s="21"/>
      <c r="FV423" s="21"/>
      <c r="FW423" s="21"/>
      <c r="FX423" s="21"/>
      <c r="FY423" s="21"/>
      <c r="FZ423" s="21"/>
      <c r="GA423" s="21"/>
      <c r="GB423" s="21"/>
      <c r="GC423" s="21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</row>
    <row r="424" spans="1:252" ht="31.5" x14ac:dyDescent="0.25">
      <c r="A424" s="22" t="s">
        <v>369</v>
      </c>
      <c r="B424" s="23">
        <f t="shared" si="125"/>
        <v>33000</v>
      </c>
      <c r="C424" s="23">
        <f t="shared" si="125"/>
        <v>0</v>
      </c>
      <c r="D424" s="23">
        <f t="shared" si="125"/>
        <v>-33000</v>
      </c>
      <c r="E424" s="23">
        <f>SUM(E425:E425)</f>
        <v>0</v>
      </c>
      <c r="F424" s="23">
        <f>SUM(F425:F425)</f>
        <v>0</v>
      </c>
      <c r="G424" s="23">
        <f t="shared" si="126"/>
        <v>0</v>
      </c>
      <c r="H424" s="23">
        <f>SUM(H425:H425)</f>
        <v>0</v>
      </c>
      <c r="I424" s="23">
        <f>SUM(I425:I425)</f>
        <v>0</v>
      </c>
      <c r="J424" s="23">
        <f t="shared" si="141"/>
        <v>0</v>
      </c>
      <c r="K424" s="23">
        <f>SUM(K425:K425)</f>
        <v>33000</v>
      </c>
      <c r="L424" s="23">
        <f>SUM(L425:L425)</f>
        <v>0</v>
      </c>
      <c r="M424" s="23">
        <f t="shared" si="142"/>
        <v>-33000</v>
      </c>
      <c r="N424" s="23">
        <f>SUM(N425:N425)</f>
        <v>0</v>
      </c>
      <c r="O424" s="23">
        <f>SUM(O425:O425)</f>
        <v>0</v>
      </c>
      <c r="P424" s="23">
        <f t="shared" si="143"/>
        <v>0</v>
      </c>
      <c r="Q424" s="23">
        <f>SUM(Q425:Q425)</f>
        <v>0</v>
      </c>
      <c r="R424" s="23">
        <f>SUM(R425:R425)</f>
        <v>0</v>
      </c>
      <c r="S424" s="23">
        <f t="shared" si="144"/>
        <v>0</v>
      </c>
      <c r="T424" s="23">
        <f>SUM(T425:T425)</f>
        <v>0</v>
      </c>
      <c r="U424" s="23">
        <f>SUM(U425:U425)</f>
        <v>0</v>
      </c>
      <c r="V424" s="23">
        <f t="shared" si="145"/>
        <v>0</v>
      </c>
      <c r="W424" s="23">
        <f>SUM(W425:W425)</f>
        <v>0</v>
      </c>
      <c r="X424" s="23">
        <f>SUM(X425:X425)</f>
        <v>0</v>
      </c>
      <c r="Y424" s="23">
        <f t="shared" si="146"/>
        <v>0</v>
      </c>
      <c r="Z424" s="23">
        <f>SUM(Z425:Z425)</f>
        <v>0</v>
      </c>
      <c r="AA424" s="23">
        <f>SUM(AA425:AA425)</f>
        <v>0</v>
      </c>
      <c r="AB424" s="23">
        <f t="shared" si="147"/>
        <v>0</v>
      </c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</row>
    <row r="425" spans="1:252" ht="31.5" x14ac:dyDescent="0.25">
      <c r="A425" s="31" t="s">
        <v>381</v>
      </c>
      <c r="B425" s="29">
        <f t="shared" si="125"/>
        <v>33000</v>
      </c>
      <c r="C425" s="29">
        <f t="shared" si="125"/>
        <v>0</v>
      </c>
      <c r="D425" s="29">
        <f t="shared" si="125"/>
        <v>-33000</v>
      </c>
      <c r="E425" s="29">
        <v>0</v>
      </c>
      <c r="F425" s="29">
        <v>0</v>
      </c>
      <c r="G425" s="29">
        <f t="shared" si="126"/>
        <v>0</v>
      </c>
      <c r="H425" s="29">
        <v>0</v>
      </c>
      <c r="I425" s="29">
        <v>0</v>
      </c>
      <c r="J425" s="29">
        <f t="shared" si="141"/>
        <v>0</v>
      </c>
      <c r="K425" s="29">
        <v>33000</v>
      </c>
      <c r="L425" s="29">
        <v>0</v>
      </c>
      <c r="M425" s="29">
        <f t="shared" si="142"/>
        <v>-33000</v>
      </c>
      <c r="N425" s="29">
        <v>0</v>
      </c>
      <c r="O425" s="29">
        <v>0</v>
      </c>
      <c r="P425" s="29">
        <f t="shared" si="143"/>
        <v>0</v>
      </c>
      <c r="Q425" s="29">
        <v>0</v>
      </c>
      <c r="R425" s="29">
        <v>0</v>
      </c>
      <c r="S425" s="29">
        <f t="shared" si="144"/>
        <v>0</v>
      </c>
      <c r="T425" s="29">
        <v>0</v>
      </c>
      <c r="U425" s="29">
        <v>0</v>
      </c>
      <c r="V425" s="29">
        <f t="shared" si="145"/>
        <v>0</v>
      </c>
      <c r="W425" s="29">
        <v>0</v>
      </c>
      <c r="X425" s="29">
        <v>0</v>
      </c>
      <c r="Y425" s="29">
        <f t="shared" si="146"/>
        <v>0</v>
      </c>
      <c r="Z425" s="29">
        <v>0</v>
      </c>
      <c r="AA425" s="29">
        <v>0</v>
      </c>
      <c r="AB425" s="29">
        <f t="shared" si="147"/>
        <v>0</v>
      </c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</row>
    <row r="426" spans="1:252" x14ac:dyDescent="0.25">
      <c r="A426" s="43" t="s">
        <v>382</v>
      </c>
      <c r="B426" s="23">
        <f t="shared" si="125"/>
        <v>45170</v>
      </c>
      <c r="C426" s="23">
        <f t="shared" si="125"/>
        <v>4800</v>
      </c>
      <c r="D426" s="23">
        <f t="shared" si="125"/>
        <v>-40370</v>
      </c>
      <c r="E426" s="23">
        <f>SUM(E427)</f>
        <v>0</v>
      </c>
      <c r="F426" s="23">
        <f>SUM(F427)</f>
        <v>0</v>
      </c>
      <c r="G426" s="23">
        <f t="shared" si="126"/>
        <v>0</v>
      </c>
      <c r="H426" s="23">
        <f>SUM(H427)</f>
        <v>0</v>
      </c>
      <c r="I426" s="23">
        <f>SUM(I427)</f>
        <v>0</v>
      </c>
      <c r="J426" s="23">
        <f t="shared" si="141"/>
        <v>0</v>
      </c>
      <c r="K426" s="23">
        <f>SUM(K427)</f>
        <v>45170</v>
      </c>
      <c r="L426" s="23">
        <f>SUM(L427)</f>
        <v>4800</v>
      </c>
      <c r="M426" s="23">
        <f t="shared" si="142"/>
        <v>-40370</v>
      </c>
      <c r="N426" s="23">
        <f>SUM(N427)</f>
        <v>0</v>
      </c>
      <c r="O426" s="23">
        <f>SUM(O427)</f>
        <v>0</v>
      </c>
      <c r="P426" s="23">
        <f t="shared" si="143"/>
        <v>0</v>
      </c>
      <c r="Q426" s="23">
        <f>SUM(Q427)</f>
        <v>0</v>
      </c>
      <c r="R426" s="23">
        <f>SUM(R427)</f>
        <v>0</v>
      </c>
      <c r="S426" s="23">
        <f t="shared" si="144"/>
        <v>0</v>
      </c>
      <c r="T426" s="23">
        <f>SUM(T427)</f>
        <v>0</v>
      </c>
      <c r="U426" s="23">
        <f>SUM(U427)</f>
        <v>0</v>
      </c>
      <c r="V426" s="23">
        <f t="shared" si="145"/>
        <v>0</v>
      </c>
      <c r="W426" s="23">
        <f>SUM(W427)</f>
        <v>0</v>
      </c>
      <c r="X426" s="23">
        <f>SUM(X427)</f>
        <v>0</v>
      </c>
      <c r="Y426" s="23">
        <f t="shared" si="146"/>
        <v>0</v>
      </c>
      <c r="Z426" s="23">
        <f>SUM(Z427)</f>
        <v>0</v>
      </c>
      <c r="AA426" s="23">
        <f>SUM(AA427)</f>
        <v>0</v>
      </c>
      <c r="AB426" s="23">
        <f t="shared" si="147"/>
        <v>0</v>
      </c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  <c r="IP426" s="5"/>
      <c r="IQ426" s="5"/>
      <c r="IR426" s="5"/>
    </row>
    <row r="427" spans="1:252" ht="31.5" x14ac:dyDescent="0.25">
      <c r="A427" s="22" t="s">
        <v>83</v>
      </c>
      <c r="B427" s="23">
        <f t="shared" si="125"/>
        <v>45170</v>
      </c>
      <c r="C427" s="23">
        <f t="shared" si="125"/>
        <v>4800</v>
      </c>
      <c r="D427" s="23">
        <f t="shared" si="125"/>
        <v>-40370</v>
      </c>
      <c r="E427" s="23">
        <f>SUM(E428:E429)</f>
        <v>0</v>
      </c>
      <c r="F427" s="23">
        <f>SUM(F428:F429)</f>
        <v>0</v>
      </c>
      <c r="G427" s="23">
        <f t="shared" si="126"/>
        <v>0</v>
      </c>
      <c r="H427" s="23">
        <f t="shared" ref="H427:I427" si="148">SUM(H428:H429)</f>
        <v>0</v>
      </c>
      <c r="I427" s="23">
        <f t="shared" si="148"/>
        <v>0</v>
      </c>
      <c r="J427" s="23">
        <f t="shared" si="141"/>
        <v>0</v>
      </c>
      <c r="K427" s="23">
        <f t="shared" ref="K427:L427" si="149">SUM(K428:K429)</f>
        <v>45170</v>
      </c>
      <c r="L427" s="23">
        <f t="shared" si="149"/>
        <v>4800</v>
      </c>
      <c r="M427" s="23">
        <f t="shared" si="142"/>
        <v>-40370</v>
      </c>
      <c r="N427" s="23">
        <f t="shared" ref="N427:O427" si="150">SUM(N428:N429)</f>
        <v>0</v>
      </c>
      <c r="O427" s="23">
        <f t="shared" si="150"/>
        <v>0</v>
      </c>
      <c r="P427" s="23">
        <f t="shared" si="143"/>
        <v>0</v>
      </c>
      <c r="Q427" s="23">
        <f t="shared" ref="Q427:R427" si="151">SUM(Q428:Q429)</f>
        <v>0</v>
      </c>
      <c r="R427" s="23">
        <f t="shared" si="151"/>
        <v>0</v>
      </c>
      <c r="S427" s="23">
        <f t="shared" si="144"/>
        <v>0</v>
      </c>
      <c r="T427" s="23">
        <f t="shared" ref="T427:U427" si="152">SUM(T428:T429)</f>
        <v>0</v>
      </c>
      <c r="U427" s="23">
        <f t="shared" si="152"/>
        <v>0</v>
      </c>
      <c r="V427" s="23">
        <f t="shared" si="145"/>
        <v>0</v>
      </c>
      <c r="W427" s="23">
        <f t="shared" ref="W427:X427" si="153">SUM(W428:W429)</f>
        <v>0</v>
      </c>
      <c r="X427" s="23">
        <f t="shared" si="153"/>
        <v>0</v>
      </c>
      <c r="Y427" s="23">
        <f t="shared" si="146"/>
        <v>0</v>
      </c>
      <c r="Z427" s="23">
        <f t="shared" ref="Z427:AA427" si="154">SUM(Z428:Z429)</f>
        <v>0</v>
      </c>
      <c r="AA427" s="23">
        <f t="shared" si="154"/>
        <v>0</v>
      </c>
      <c r="AB427" s="23">
        <f t="shared" si="147"/>
        <v>0</v>
      </c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  <c r="IP427" s="5"/>
      <c r="IQ427" s="5"/>
      <c r="IR427" s="5"/>
    </row>
    <row r="428" spans="1:252" ht="47.25" x14ac:dyDescent="0.25">
      <c r="A428" s="30" t="s">
        <v>383</v>
      </c>
      <c r="B428" s="29">
        <f t="shared" si="125"/>
        <v>40370</v>
      </c>
      <c r="C428" s="29">
        <f t="shared" si="125"/>
        <v>0</v>
      </c>
      <c r="D428" s="29">
        <f t="shared" si="125"/>
        <v>-40370</v>
      </c>
      <c r="E428" s="29">
        <v>0</v>
      </c>
      <c r="F428" s="29">
        <v>0</v>
      </c>
      <c r="G428" s="29">
        <f t="shared" si="126"/>
        <v>0</v>
      </c>
      <c r="H428" s="29">
        <v>0</v>
      </c>
      <c r="I428" s="29">
        <v>0</v>
      </c>
      <c r="J428" s="29">
        <f t="shared" si="141"/>
        <v>0</v>
      </c>
      <c r="K428" s="29">
        <v>40370</v>
      </c>
      <c r="L428" s="29">
        <v>0</v>
      </c>
      <c r="M428" s="29">
        <f t="shared" si="142"/>
        <v>-40370</v>
      </c>
      <c r="N428" s="29">
        <v>0</v>
      </c>
      <c r="O428" s="29">
        <v>0</v>
      </c>
      <c r="P428" s="29">
        <f t="shared" si="143"/>
        <v>0</v>
      </c>
      <c r="Q428" s="29">
        <v>0</v>
      </c>
      <c r="R428" s="29">
        <v>0</v>
      </c>
      <c r="S428" s="29">
        <f t="shared" si="144"/>
        <v>0</v>
      </c>
      <c r="T428" s="29">
        <v>0</v>
      </c>
      <c r="U428" s="29">
        <v>0</v>
      </c>
      <c r="V428" s="29">
        <f t="shared" si="145"/>
        <v>0</v>
      </c>
      <c r="W428" s="29">
        <v>0</v>
      </c>
      <c r="X428" s="29">
        <v>0</v>
      </c>
      <c r="Y428" s="29">
        <f t="shared" si="146"/>
        <v>0</v>
      </c>
      <c r="Z428" s="29">
        <v>0</v>
      </c>
      <c r="AA428" s="29">
        <v>0</v>
      </c>
      <c r="AB428" s="29">
        <f t="shared" si="147"/>
        <v>0</v>
      </c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21"/>
      <c r="FK428" s="21"/>
      <c r="FL428" s="21"/>
      <c r="FM428" s="21"/>
      <c r="FN428" s="21"/>
      <c r="FO428" s="21"/>
      <c r="FP428" s="21"/>
      <c r="FQ428" s="21"/>
      <c r="FR428" s="21"/>
      <c r="FS428" s="21"/>
      <c r="FT428" s="21"/>
      <c r="FU428" s="21"/>
      <c r="FV428" s="21"/>
      <c r="FW428" s="21"/>
      <c r="FX428" s="21"/>
      <c r="FY428" s="21"/>
      <c r="FZ428" s="21"/>
      <c r="GA428" s="21"/>
      <c r="GB428" s="21"/>
      <c r="GC428" s="21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  <c r="IP428" s="5"/>
      <c r="IQ428" s="5"/>
      <c r="IR428" s="5"/>
    </row>
    <row r="429" spans="1:252" ht="31.5" x14ac:dyDescent="0.25">
      <c r="A429" s="30" t="s">
        <v>384</v>
      </c>
      <c r="B429" s="29">
        <f t="shared" si="125"/>
        <v>4800</v>
      </c>
      <c r="C429" s="29">
        <f t="shared" si="125"/>
        <v>4800</v>
      </c>
      <c r="D429" s="29">
        <f t="shared" si="125"/>
        <v>0</v>
      </c>
      <c r="E429" s="29">
        <v>0</v>
      </c>
      <c r="F429" s="29">
        <v>0</v>
      </c>
      <c r="G429" s="29">
        <f t="shared" si="126"/>
        <v>0</v>
      </c>
      <c r="H429" s="29">
        <v>0</v>
      </c>
      <c r="I429" s="29">
        <v>0</v>
      </c>
      <c r="J429" s="29">
        <f t="shared" si="141"/>
        <v>0</v>
      </c>
      <c r="K429" s="29">
        <v>4800</v>
      </c>
      <c r="L429" s="29">
        <v>4800</v>
      </c>
      <c r="M429" s="29">
        <f t="shared" si="142"/>
        <v>0</v>
      </c>
      <c r="N429" s="29">
        <v>0</v>
      </c>
      <c r="O429" s="29">
        <v>0</v>
      </c>
      <c r="P429" s="29">
        <f t="shared" si="143"/>
        <v>0</v>
      </c>
      <c r="Q429" s="29">
        <v>0</v>
      </c>
      <c r="R429" s="29">
        <v>0</v>
      </c>
      <c r="S429" s="29">
        <f t="shared" si="144"/>
        <v>0</v>
      </c>
      <c r="T429" s="29">
        <v>0</v>
      </c>
      <c r="U429" s="29">
        <v>0</v>
      </c>
      <c r="V429" s="29">
        <f t="shared" si="145"/>
        <v>0</v>
      </c>
      <c r="W429" s="29">
        <v>0</v>
      </c>
      <c r="X429" s="29">
        <v>0</v>
      </c>
      <c r="Y429" s="29">
        <f t="shared" si="146"/>
        <v>0</v>
      </c>
      <c r="Z429" s="29">
        <v>0</v>
      </c>
      <c r="AA429" s="29">
        <v>0</v>
      </c>
      <c r="AB429" s="29">
        <f t="shared" si="147"/>
        <v>0</v>
      </c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21"/>
      <c r="FK429" s="21"/>
      <c r="FL429" s="21"/>
      <c r="FM429" s="21"/>
      <c r="FN429" s="21"/>
      <c r="FO429" s="21"/>
      <c r="FP429" s="21"/>
      <c r="FQ429" s="21"/>
      <c r="FR429" s="21"/>
      <c r="FS429" s="21"/>
      <c r="FT429" s="21"/>
      <c r="FU429" s="21"/>
      <c r="FV429" s="21"/>
      <c r="FW429" s="21"/>
      <c r="FX429" s="21"/>
      <c r="FY429" s="21"/>
      <c r="FZ429" s="21"/>
      <c r="GA429" s="21"/>
      <c r="GB429" s="21"/>
      <c r="GC429" s="21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</row>
    <row r="433" spans="1:252" x14ac:dyDescent="0.25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4"/>
      <c r="BQ433" s="44"/>
      <c r="BR433" s="44"/>
      <c r="BS433" s="44"/>
      <c r="BT433" s="44"/>
      <c r="BU433" s="44"/>
      <c r="BV433" s="44"/>
      <c r="BW433" s="44"/>
      <c r="BX433" s="44"/>
      <c r="BY433" s="44"/>
      <c r="BZ433" s="44"/>
      <c r="CA433" s="44"/>
      <c r="CB433" s="44"/>
      <c r="CC433" s="44"/>
      <c r="CD433" s="44"/>
      <c r="CE433" s="44"/>
      <c r="CF433" s="44"/>
      <c r="CG433" s="44"/>
      <c r="CH433" s="44"/>
      <c r="CI433" s="44"/>
      <c r="CJ433" s="44"/>
      <c r="CK433" s="44"/>
      <c r="CL433" s="44"/>
      <c r="CM433" s="44"/>
      <c r="CN433" s="44"/>
      <c r="CO433" s="44"/>
      <c r="CP433" s="44"/>
      <c r="CQ433" s="44"/>
      <c r="CR433" s="44"/>
      <c r="CS433" s="44"/>
      <c r="CT433" s="44"/>
      <c r="CU433" s="44"/>
      <c r="CV433" s="44"/>
      <c r="CW433" s="44"/>
      <c r="CX433" s="44"/>
      <c r="CY433" s="44"/>
      <c r="CZ433" s="44"/>
      <c r="DA433" s="44"/>
      <c r="DB433" s="44"/>
      <c r="DC433" s="44"/>
      <c r="DD433" s="44"/>
      <c r="DE433" s="44"/>
      <c r="DF433" s="44"/>
      <c r="DG433" s="44"/>
      <c r="DH433" s="44"/>
      <c r="DI433" s="44"/>
      <c r="DJ433" s="44"/>
      <c r="DK433" s="44"/>
      <c r="DL433" s="44"/>
      <c r="DM433" s="44"/>
      <c r="DN433" s="44"/>
      <c r="DO433" s="44"/>
      <c r="DP433" s="44"/>
      <c r="DQ433" s="44"/>
      <c r="DR433" s="44"/>
      <c r="DS433" s="44"/>
      <c r="DT433" s="44"/>
      <c r="DU433" s="44"/>
      <c r="DV433" s="44"/>
      <c r="DW433" s="44"/>
      <c r="DX433" s="44"/>
      <c r="DY433" s="44"/>
      <c r="DZ433" s="44"/>
      <c r="EA433" s="44"/>
      <c r="EB433" s="44"/>
      <c r="EC433" s="44"/>
      <c r="ED433" s="44"/>
      <c r="EE433" s="44"/>
      <c r="EF433" s="44"/>
      <c r="EG433" s="44"/>
      <c r="EH433" s="44"/>
      <c r="EI433" s="44"/>
      <c r="EJ433" s="44"/>
      <c r="EK433" s="44"/>
      <c r="EL433" s="44"/>
      <c r="EM433" s="44"/>
      <c r="EN433" s="44"/>
      <c r="EO433" s="44"/>
      <c r="EP433" s="44"/>
      <c r="EQ433" s="44"/>
      <c r="ER433" s="44"/>
      <c r="ES433" s="44"/>
      <c r="ET433" s="44"/>
      <c r="EU433" s="44"/>
      <c r="EV433" s="44"/>
      <c r="EW433" s="44"/>
      <c r="EX433" s="44"/>
      <c r="EY433" s="44"/>
      <c r="EZ433" s="44"/>
      <c r="FA433" s="44"/>
      <c r="FB433" s="44"/>
      <c r="FC433" s="44"/>
      <c r="FD433" s="44"/>
      <c r="FE433" s="44"/>
      <c r="FF433" s="44"/>
      <c r="FG433" s="44"/>
      <c r="FH433" s="44"/>
      <c r="FI433" s="44"/>
      <c r="FJ433" s="44"/>
      <c r="FK433" s="44"/>
      <c r="FL433" s="44"/>
      <c r="FM433" s="44"/>
      <c r="FN433" s="44"/>
      <c r="FO433" s="44"/>
      <c r="FP433" s="44"/>
      <c r="FQ433" s="44"/>
      <c r="FR433" s="44"/>
      <c r="FS433" s="44"/>
      <c r="FT433" s="44"/>
      <c r="FU433" s="44"/>
      <c r="FV433" s="44"/>
      <c r="FW433" s="44"/>
      <c r="FX433" s="44"/>
      <c r="FY433" s="44"/>
      <c r="FZ433" s="44"/>
      <c r="GA433" s="44"/>
      <c r="GB433" s="44"/>
      <c r="GC433" s="44"/>
      <c r="GD433" s="44"/>
      <c r="GE433" s="44"/>
      <c r="GF433" s="44"/>
      <c r="GG433" s="44"/>
      <c r="GH433" s="44"/>
      <c r="GI433" s="44"/>
      <c r="GJ433" s="44"/>
      <c r="GK433" s="44"/>
      <c r="GL433" s="44"/>
      <c r="GM433" s="44"/>
      <c r="GN433" s="44"/>
      <c r="GO433" s="44"/>
      <c r="GP433" s="44"/>
      <c r="GQ433" s="44"/>
      <c r="GR433" s="44"/>
      <c r="GS433" s="44"/>
      <c r="GT433" s="44"/>
      <c r="GU433" s="44"/>
      <c r="GV433" s="44"/>
      <c r="GW433" s="44"/>
      <c r="GX433" s="44"/>
      <c r="GY433" s="44"/>
      <c r="GZ433" s="44"/>
      <c r="HA433" s="44"/>
      <c r="HB433" s="44"/>
      <c r="HC433" s="44"/>
      <c r="HD433" s="44"/>
      <c r="HE433" s="44"/>
      <c r="HF433" s="44"/>
      <c r="HG433" s="44"/>
      <c r="HH433" s="44"/>
      <c r="HI433" s="44"/>
      <c r="HJ433" s="44"/>
      <c r="HK433" s="44"/>
      <c r="HL433" s="44"/>
      <c r="HM433" s="44"/>
      <c r="HN433" s="44"/>
      <c r="HO433" s="44"/>
      <c r="HP433" s="44"/>
      <c r="HQ433" s="44"/>
      <c r="HR433" s="44"/>
      <c r="HS433" s="44"/>
      <c r="HT433" s="44"/>
      <c r="HU433" s="44"/>
      <c r="HV433" s="44"/>
      <c r="HW433" s="44"/>
      <c r="HX433" s="44"/>
      <c r="HY433" s="44"/>
      <c r="HZ433" s="44"/>
      <c r="IA433" s="44"/>
      <c r="IB433" s="44"/>
      <c r="IC433" s="44"/>
      <c r="ID433" s="44"/>
      <c r="IE433" s="44"/>
      <c r="IF433" s="44"/>
      <c r="IG433" s="44"/>
      <c r="IH433" s="44"/>
      <c r="II433" s="44"/>
      <c r="IJ433" s="44"/>
      <c r="IK433" s="44"/>
      <c r="IL433" s="44"/>
      <c r="IM433" s="44"/>
      <c r="IN433" s="44"/>
      <c r="IO433" s="44"/>
      <c r="IP433" s="44"/>
      <c r="IQ433" s="44"/>
      <c r="IR433" s="44"/>
    </row>
    <row r="434" spans="1:252" x14ac:dyDescent="0.2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</row>
    <row r="435" spans="1:252" x14ac:dyDescent="0.25">
      <c r="A435" s="46"/>
      <c r="GD435" s="47"/>
      <c r="GE435" s="47"/>
      <c r="GF435" s="47"/>
      <c r="GG435" s="47"/>
      <c r="GH435" s="47"/>
      <c r="GI435" s="47"/>
      <c r="GJ435" s="47"/>
      <c r="GK435" s="47"/>
      <c r="GL435" s="47"/>
      <c r="GM435" s="47"/>
      <c r="GN435" s="47"/>
      <c r="GO435" s="47"/>
      <c r="GP435" s="47"/>
      <c r="GQ435" s="47"/>
      <c r="GR435" s="47"/>
      <c r="GS435" s="47"/>
      <c r="GT435" s="47"/>
      <c r="GU435" s="47"/>
      <c r="GV435" s="47"/>
      <c r="GW435" s="47"/>
      <c r="GX435" s="47"/>
      <c r="GY435" s="47"/>
      <c r="GZ435" s="47"/>
      <c r="HA435" s="47"/>
      <c r="HB435" s="47"/>
      <c r="HC435" s="47"/>
      <c r="HD435" s="47"/>
      <c r="HE435" s="47"/>
      <c r="HF435" s="47"/>
      <c r="HG435" s="47"/>
      <c r="HH435" s="47"/>
      <c r="HI435" s="47"/>
      <c r="HJ435" s="47"/>
      <c r="HK435" s="47"/>
      <c r="HL435" s="47"/>
      <c r="HM435" s="47"/>
      <c r="HN435" s="47"/>
      <c r="HO435" s="47"/>
      <c r="HP435" s="47"/>
      <c r="HQ435" s="47"/>
      <c r="HR435" s="47"/>
      <c r="HS435" s="47"/>
      <c r="HT435" s="47"/>
      <c r="HU435" s="47"/>
      <c r="HV435" s="47"/>
      <c r="HW435" s="47"/>
      <c r="HX435" s="47"/>
      <c r="HY435" s="47"/>
      <c r="HZ435" s="47"/>
      <c r="IA435" s="47"/>
      <c r="IB435" s="47"/>
      <c r="IC435" s="47"/>
      <c r="ID435" s="47"/>
      <c r="IE435" s="47"/>
      <c r="IF435" s="47"/>
      <c r="IG435" s="47"/>
      <c r="IH435" s="47"/>
      <c r="II435" s="47"/>
      <c r="IJ435" s="47"/>
      <c r="IK435" s="47"/>
      <c r="IL435" s="47"/>
      <c r="IM435" s="47"/>
      <c r="IN435" s="47"/>
      <c r="IO435" s="47"/>
      <c r="IP435" s="47"/>
      <c r="IQ435" s="47"/>
      <c r="IR435" s="47"/>
    </row>
    <row r="436" spans="1:252" x14ac:dyDescent="0.25">
      <c r="A436" s="47" t="s">
        <v>386</v>
      </c>
    </row>
    <row r="437" spans="1:252" x14ac:dyDescent="0.25">
      <c r="A437" s="47" t="s">
        <v>387</v>
      </c>
    </row>
    <row r="438" spans="1:252" x14ac:dyDescent="0.25">
      <c r="A438" s="47" t="s">
        <v>388</v>
      </c>
    </row>
    <row r="439" spans="1:252" x14ac:dyDescent="0.25">
      <c r="A439" s="47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</row>
    <row r="440" spans="1:252" x14ac:dyDescent="0.25">
      <c r="A440" s="48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</row>
    <row r="441" spans="1:252" x14ac:dyDescent="0.25">
      <c r="A441" s="49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</row>
    <row r="442" spans="1:252" x14ac:dyDescent="0.25">
      <c r="A442" s="1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</row>
    <row r="443" spans="1:252" x14ac:dyDescent="0.25">
      <c r="A443" s="47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</row>
    <row r="444" spans="1:252" x14ac:dyDescent="0.25">
      <c r="A444" s="47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</row>
    <row r="445" spans="1:252" x14ac:dyDescent="0.25">
      <c r="A445" s="47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</row>
  </sheetData>
  <autoFilter ref="A1:IU476"/>
  <pageMargins left="0.70866141732283472" right="0.31496062992125984" top="0.74803149606299213" bottom="0.55118110236220474" header="0.31496062992125984" footer="0.31496062992125984"/>
  <pageSetup paperSize="8" scale="48" fitToHeight="0" orientation="landscape" r:id="rId1"/>
  <headerFooter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Прил ИП м. декември</vt:lpstr>
      <vt:lpstr>'Прил ИП м. декември'!Печат_заглавия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2024-03-01T08:55:50Z</cp:lastPrinted>
  <dcterms:created xsi:type="dcterms:W3CDTF">2024-02-13T14:20:50Z</dcterms:created>
  <dcterms:modified xsi:type="dcterms:W3CDTF">2024-03-01T09:00:11Z</dcterms:modified>
</cp:coreProperties>
</file>