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-15" windowWidth="14400" windowHeight="12645" firstSheet="12" activeTab="21"/>
  </bookViews>
  <sheets>
    <sheet name="Pril1" sheetId="71" r:id="rId1"/>
    <sheet name="Pril2" sheetId="72" r:id="rId2"/>
    <sheet name="Pril2A" sheetId="18" r:id="rId3"/>
    <sheet name="Pril2Б" sheetId="19" r:id="rId4"/>
    <sheet name="Pril2В" sheetId="53" r:id="rId5"/>
    <sheet name="Pril3" sheetId="70" r:id="rId6"/>
    <sheet name="Pril4" sheetId="15" r:id="rId7"/>
    <sheet name="Pril5" sheetId="73" r:id="rId8"/>
    <sheet name="Pril6" sheetId="40" r:id="rId9"/>
    <sheet name="Pril7" sheetId="20" r:id="rId10"/>
    <sheet name="Pril8" sheetId="5" r:id="rId11"/>
    <sheet name="Pril8A" sheetId="6" r:id="rId12"/>
    <sheet name="Pril9" sheetId="1" r:id="rId13"/>
    <sheet name="Pril10" sheetId="9" r:id="rId14"/>
    <sheet name="Pril11" sheetId="59" r:id="rId15"/>
    <sheet name="Pril12" sheetId="8" r:id="rId16"/>
    <sheet name="Pril13" sheetId="69" r:id="rId17"/>
    <sheet name="Pril13A" sheetId="60" r:id="rId18"/>
    <sheet name="Pril14" sheetId="28" r:id="rId19"/>
    <sheet name="Pril15" sheetId="51" r:id="rId20"/>
    <sheet name="Pril16" sheetId="31" r:id="rId21"/>
    <sheet name="Pril17" sheetId="74" r:id="rId22"/>
  </sheets>
  <externalReferences>
    <externalReference r:id="rId23"/>
    <externalReference r:id="rId24"/>
    <externalReference r:id="rId25"/>
    <externalReference r:id="rId26"/>
    <externalReference r:id="rId27"/>
  </externalReferences>
  <definedNames>
    <definedName name="_______xlfn_SUMIFS">NA()</definedName>
    <definedName name="______xlfn_SUMIFS">NA()</definedName>
    <definedName name="_____xlfn_SUMIFS">NA()</definedName>
    <definedName name="____xlfn_SUMIFS">NA()</definedName>
    <definedName name="___xlfn_SUMIFS">NA()</definedName>
    <definedName name="__xlfn_SUMIFS">NA()</definedName>
    <definedName name="_xlnm._FilterDatabase" localSheetId="16" hidden="1">Pril13!$A$1:$IA$283</definedName>
    <definedName name="_xlnm._FilterDatabase" localSheetId="1" hidden="1">Pril2!$C$8:$C$1807</definedName>
    <definedName name="GROUPS" localSheetId="8">[1]Groups!$A$1:$A$27</definedName>
    <definedName name="GROUPS">[2]Groups!$A$1:$A$27</definedName>
    <definedName name="GROUPS2" localSheetId="8">[1]Groups!$A$1:$B$27</definedName>
    <definedName name="GROUPS2">[2]Groups!$A$1:$B$27</definedName>
    <definedName name="ll">[3]list!$A$421:$B$709</definedName>
    <definedName name="mm">[3]Groups!$A$1:$B$27</definedName>
    <definedName name="oo">[3]list!$A$281:$B$304</definedName>
    <definedName name="OP_LIST" localSheetId="8">[1]list!$A$281:$A$304</definedName>
    <definedName name="OP_LIST">[2]list!$A$281:$A$304</definedName>
    <definedName name="OP_LIST2" localSheetId="8">[1]list!$A$281:$B$304</definedName>
    <definedName name="OP_LIST2">[2]list!$A$281:$B$304</definedName>
    <definedName name="PRBK" localSheetId="8">[1]list!$A$421:$B$709</definedName>
    <definedName name="PRBK">[2]list!$A$421:$B$709</definedName>
    <definedName name="ss">[3]list!$A$281:$B$304</definedName>
    <definedName name="аа">[2]list!$A$281:$B$304</definedName>
    <definedName name="в">[4]list!$A$281:$A$304</definedName>
    <definedName name="з">[5]list!$A$281:$A$304</definedName>
    <definedName name="_xlnm.Print_Titles" localSheetId="0">Pril1!$8:$8</definedName>
    <definedName name="_xlnm.Print_Titles" localSheetId="14">Pril11!$9:$10</definedName>
    <definedName name="_xlnm.Print_Titles" localSheetId="15">Pril12!#REF!</definedName>
    <definedName name="_xlnm.Print_Titles" localSheetId="16">Pril13!$6:$6</definedName>
    <definedName name="_xlnm.Print_Titles" localSheetId="17">Pril13A!$6:$6</definedName>
    <definedName name="_xlnm.Print_Titles" localSheetId="19">Pril15!$1:$6</definedName>
    <definedName name="_xlnm.Print_Titles" localSheetId="1">Pril2!$8:$8</definedName>
    <definedName name="_xlnm.Print_Titles" localSheetId="3">Pril2Б!$6:$6</definedName>
    <definedName name="_xlnm.Print_Titles" localSheetId="5">Pril3!$10:$10</definedName>
    <definedName name="_xlnm.Print_Titles" localSheetId="7">Pril5!$8:$8</definedName>
  </definedNames>
  <calcPr calcId="152511"/>
</workbook>
</file>

<file path=xl/calcChain.xml><?xml version="1.0" encoding="utf-8"?>
<calcChain xmlns="http://schemas.openxmlformats.org/spreadsheetml/2006/main">
  <c r="C249" i="69" l="1"/>
  <c r="E57" i="59" l="1"/>
  <c r="E34" i="59" l="1"/>
  <c r="D57" i="59"/>
  <c r="D14" i="59"/>
  <c r="E31" i="40" l="1"/>
  <c r="E11" i="40" l="1"/>
  <c r="E50" i="40"/>
  <c r="E32" i="40" l="1"/>
  <c r="D35" i="40" l="1"/>
  <c r="D27" i="40" l="1"/>
  <c r="D28" i="40"/>
  <c r="D23" i="40"/>
  <c r="D19" i="40"/>
  <c r="D20" i="40"/>
  <c r="D15" i="40"/>
  <c r="D16" i="40"/>
  <c r="B182" i="69" l="1"/>
  <c r="B75" i="69"/>
  <c r="F16" i="40" l="1"/>
  <c r="D23" i="15" l="1"/>
  <c r="C381" i="73"/>
  <c r="C380" i="73" s="1"/>
  <c r="C382" i="73" s="1"/>
  <c r="C384" i="73" s="1"/>
  <c r="C386" i="73" s="1"/>
  <c r="C400" i="73" s="1"/>
  <c r="C312" i="73"/>
  <c r="C310" i="73"/>
  <c r="C305" i="73"/>
  <c r="C304" i="73" s="1"/>
  <c r="C306" i="73" s="1"/>
  <c r="C308" i="73" s="1"/>
  <c r="C94" i="73"/>
  <c r="C93" i="73" s="1"/>
  <c r="C96" i="73" s="1"/>
  <c r="C103" i="73" s="1"/>
  <c r="C53" i="73"/>
  <c r="C52" i="73"/>
  <c r="C49" i="73"/>
  <c r="C48" i="73"/>
  <c r="C13" i="73"/>
  <c r="C15" i="73" s="1"/>
  <c r="C17" i="73" s="1"/>
  <c r="C19" i="73" s="1"/>
  <c r="C21" i="73" s="1"/>
  <c r="F32" i="15"/>
  <c r="J32" i="15"/>
  <c r="I23" i="15"/>
  <c r="I32" i="15"/>
  <c r="G14" i="15"/>
  <c r="G23" i="15"/>
  <c r="D16" i="15"/>
  <c r="C23" i="15"/>
  <c r="C47" i="73" l="1"/>
  <c r="C50" i="73" s="1"/>
  <c r="C55" i="73" s="1"/>
  <c r="C66" i="73" s="1"/>
  <c r="C68" i="73" s="1"/>
  <c r="C404" i="73" s="1"/>
  <c r="C49" i="18"/>
  <c r="C58" i="18"/>
  <c r="C64" i="18"/>
  <c r="C65" i="18"/>
  <c r="C1809" i="72" l="1"/>
  <c r="C123" i="71"/>
  <c r="G154" i="69" l="1"/>
  <c r="G153" i="69"/>
  <c r="B153" i="69"/>
  <c r="C124" i="70" l="1"/>
  <c r="C122" i="70"/>
  <c r="G121" i="70"/>
  <c r="F121" i="70"/>
  <c r="E121" i="70"/>
  <c r="D121" i="70"/>
  <c r="C120" i="70"/>
  <c r="C119" i="70"/>
  <c r="C118" i="70"/>
  <c r="G117" i="70"/>
  <c r="F117" i="70"/>
  <c r="E117" i="70"/>
  <c r="C117" i="70" s="1"/>
  <c r="D117" i="70"/>
  <c r="C116" i="70"/>
  <c r="C115" i="70"/>
  <c r="C114" i="70"/>
  <c r="C113" i="70"/>
  <c r="C112" i="70"/>
  <c r="C111" i="70"/>
  <c r="C110" i="70"/>
  <c r="G109" i="70"/>
  <c r="F109" i="70"/>
  <c r="E109" i="70"/>
  <c r="D109" i="70"/>
  <c r="D123" i="70" s="1"/>
  <c r="C108" i="70"/>
  <c r="C105" i="70"/>
  <c r="C104" i="70"/>
  <c r="G103" i="70"/>
  <c r="F103" i="70"/>
  <c r="E103" i="70"/>
  <c r="D103" i="70"/>
  <c r="C102" i="70"/>
  <c r="C101" i="70"/>
  <c r="C100" i="70"/>
  <c r="C99" i="70"/>
  <c r="G98" i="70"/>
  <c r="F98" i="70"/>
  <c r="E98" i="70"/>
  <c r="D98" i="70"/>
  <c r="C98" i="70"/>
  <c r="C97" i="70"/>
  <c r="C96" i="70"/>
  <c r="C95" i="70"/>
  <c r="C94" i="70"/>
  <c r="G93" i="70"/>
  <c r="F93" i="70"/>
  <c r="E93" i="70"/>
  <c r="D93" i="70"/>
  <c r="C93" i="70" s="1"/>
  <c r="C92" i="70"/>
  <c r="C91" i="70"/>
  <c r="C90" i="70"/>
  <c r="C89" i="70"/>
  <c r="C88" i="70"/>
  <c r="C87" i="70"/>
  <c r="C86" i="70"/>
  <c r="C85" i="70"/>
  <c r="C84" i="70"/>
  <c r="C83" i="70"/>
  <c r="C82" i="70"/>
  <c r="C81" i="70"/>
  <c r="C80" i="70"/>
  <c r="C79" i="70"/>
  <c r="C78" i="70"/>
  <c r="C77" i="70"/>
  <c r="G76" i="70"/>
  <c r="F76" i="70"/>
  <c r="E76" i="70"/>
  <c r="D76" i="70"/>
  <c r="C75" i="70"/>
  <c r="C74" i="70"/>
  <c r="C73" i="70"/>
  <c r="C72" i="70"/>
  <c r="G71" i="70"/>
  <c r="F71" i="70"/>
  <c r="E71" i="70"/>
  <c r="D71" i="70"/>
  <c r="C70" i="70"/>
  <c r="C69" i="70"/>
  <c r="C68" i="70"/>
  <c r="C67" i="70"/>
  <c r="C66" i="70"/>
  <c r="G65" i="70"/>
  <c r="F65" i="70"/>
  <c r="E65" i="70"/>
  <c r="D65" i="70"/>
  <c r="C64" i="70"/>
  <c r="C63" i="70"/>
  <c r="G62" i="70"/>
  <c r="F62" i="70"/>
  <c r="E62" i="70"/>
  <c r="D62" i="70"/>
  <c r="C56" i="70"/>
  <c r="C55" i="70"/>
  <c r="G54" i="70"/>
  <c r="F54" i="70"/>
  <c r="E54" i="70"/>
  <c r="D54" i="70"/>
  <c r="C53" i="70"/>
  <c r="G52" i="70"/>
  <c r="F52" i="70"/>
  <c r="F57" i="70" s="1"/>
  <c r="E52" i="70"/>
  <c r="D52" i="70"/>
  <c r="D57" i="70" s="1"/>
  <c r="G48" i="70"/>
  <c r="F48" i="70"/>
  <c r="E48" i="70"/>
  <c r="D48" i="70"/>
  <c r="C47" i="70"/>
  <c r="C46" i="70"/>
  <c r="C41" i="70"/>
  <c r="C40" i="70"/>
  <c r="G39" i="70"/>
  <c r="F39" i="70"/>
  <c r="E39" i="70"/>
  <c r="D39" i="70"/>
  <c r="C38" i="70"/>
  <c r="C37" i="70"/>
  <c r="G36" i="70"/>
  <c r="F36" i="70"/>
  <c r="E36" i="70"/>
  <c r="D36" i="70"/>
  <c r="C30" i="70"/>
  <c r="C29" i="70"/>
  <c r="G28" i="70"/>
  <c r="F28" i="70"/>
  <c r="E28" i="70"/>
  <c r="D28" i="70"/>
  <c r="C27" i="70"/>
  <c r="C26" i="70"/>
  <c r="G25" i="70"/>
  <c r="F25" i="70"/>
  <c r="E25" i="70"/>
  <c r="D25" i="70"/>
  <c r="C25" i="70" s="1"/>
  <c r="C24" i="70"/>
  <c r="C23" i="70"/>
  <c r="G22" i="70"/>
  <c r="F22" i="70"/>
  <c r="E22" i="70"/>
  <c r="D22" i="70"/>
  <c r="C21" i="70"/>
  <c r="G20" i="70"/>
  <c r="F20" i="70"/>
  <c r="E20" i="70"/>
  <c r="D20" i="70"/>
  <c r="C19" i="70"/>
  <c r="G18" i="70"/>
  <c r="F18" i="70"/>
  <c r="E18" i="70"/>
  <c r="D18" i="70"/>
  <c r="C17" i="70"/>
  <c r="G16" i="70"/>
  <c r="F16" i="70"/>
  <c r="E16" i="70"/>
  <c r="D16" i="70"/>
  <c r="C15" i="70"/>
  <c r="G14" i="70"/>
  <c r="F14" i="70"/>
  <c r="E14" i="70"/>
  <c r="D14" i="70"/>
  <c r="F43" i="70" l="1"/>
  <c r="C48" i="70"/>
  <c r="E106" i="70"/>
  <c r="C106" i="70" s="1"/>
  <c r="C71" i="70"/>
  <c r="F123" i="70"/>
  <c r="G123" i="70"/>
  <c r="G32" i="70"/>
  <c r="E32" i="70"/>
  <c r="C20" i="70"/>
  <c r="G43" i="70"/>
  <c r="C39" i="70"/>
  <c r="E57" i="70"/>
  <c r="C57" i="70" s="1"/>
  <c r="D32" i="70"/>
  <c r="C18" i="70"/>
  <c r="C36" i="70"/>
  <c r="G57" i="70"/>
  <c r="G59" i="70" s="1"/>
  <c r="F106" i="70"/>
  <c r="C65" i="70"/>
  <c r="C103" i="70"/>
  <c r="C121" i="70"/>
  <c r="C62" i="70"/>
  <c r="C16" i="70"/>
  <c r="C28" i="70"/>
  <c r="E43" i="70"/>
  <c r="E59" i="70" s="1"/>
  <c r="G106" i="70"/>
  <c r="F32" i="70"/>
  <c r="F59" i="70" s="1"/>
  <c r="C22" i="70"/>
  <c r="C54" i="70"/>
  <c r="D106" i="70"/>
  <c r="C76" i="70"/>
  <c r="E123" i="70"/>
  <c r="C123" i="70" s="1"/>
  <c r="D125" i="70"/>
  <c r="F125" i="70"/>
  <c r="C52" i="70"/>
  <c r="D43" i="70"/>
  <c r="C109" i="70"/>
  <c r="C14" i="70"/>
  <c r="B267" i="69"/>
  <c r="J266" i="69"/>
  <c r="I266" i="69"/>
  <c r="I265" i="69" s="1"/>
  <c r="H266" i="69"/>
  <c r="H265" i="69" s="1"/>
  <c r="G266" i="69"/>
  <c r="G265" i="69" s="1"/>
  <c r="F266" i="69"/>
  <c r="F265" i="69" s="1"/>
  <c r="E266" i="69"/>
  <c r="E265" i="69" s="1"/>
  <c r="D266" i="69"/>
  <c r="D265" i="69" s="1"/>
  <c r="C266" i="69"/>
  <c r="J265" i="69"/>
  <c r="B264" i="69"/>
  <c r="J263" i="69"/>
  <c r="J262" i="69" s="1"/>
  <c r="I263" i="69"/>
  <c r="I262" i="69" s="1"/>
  <c r="H263" i="69"/>
  <c r="H262" i="69" s="1"/>
  <c r="G263" i="69"/>
  <c r="G262" i="69" s="1"/>
  <c r="F263" i="69"/>
  <c r="F262" i="69" s="1"/>
  <c r="E263" i="69"/>
  <c r="E262" i="69" s="1"/>
  <c r="D263" i="69"/>
  <c r="D262" i="69" s="1"/>
  <c r="C263" i="69"/>
  <c r="B261" i="69"/>
  <c r="J260" i="69"/>
  <c r="I260" i="69"/>
  <c r="H260" i="69"/>
  <c r="G260" i="69"/>
  <c r="F260" i="69"/>
  <c r="E260" i="69"/>
  <c r="D260" i="69"/>
  <c r="C260" i="69"/>
  <c r="B259" i="69"/>
  <c r="B258" i="69"/>
  <c r="B257" i="69"/>
  <c r="B256" i="69"/>
  <c r="J255" i="69"/>
  <c r="J254" i="69" s="1"/>
  <c r="I255" i="69"/>
  <c r="H255" i="69"/>
  <c r="H254" i="69" s="1"/>
  <c r="G255" i="69"/>
  <c r="G254" i="69" s="1"/>
  <c r="F255" i="69"/>
  <c r="F254" i="69" s="1"/>
  <c r="E255" i="69"/>
  <c r="D255" i="69"/>
  <c r="D254" i="69" s="1"/>
  <c r="C255" i="69"/>
  <c r="C254" i="69"/>
  <c r="B253" i="69"/>
  <c r="B252" i="69"/>
  <c r="J251" i="69"/>
  <c r="I251" i="69"/>
  <c r="I250" i="69" s="1"/>
  <c r="H251" i="69"/>
  <c r="H250" i="69" s="1"/>
  <c r="G251" i="69"/>
  <c r="G250" i="69" s="1"/>
  <c r="F251" i="69"/>
  <c r="F250" i="69" s="1"/>
  <c r="E251" i="69"/>
  <c r="E250" i="69" s="1"/>
  <c r="D251" i="69"/>
  <c r="D250" i="69" s="1"/>
  <c r="C251" i="69"/>
  <c r="J250" i="69"/>
  <c r="F248" i="69"/>
  <c r="B248" i="69" s="1"/>
  <c r="F247" i="69"/>
  <c r="B247" i="69" s="1"/>
  <c r="J246" i="69"/>
  <c r="I246" i="69"/>
  <c r="H246" i="69"/>
  <c r="G246" i="69"/>
  <c r="E246" i="69"/>
  <c r="D246" i="69"/>
  <c r="C246" i="69"/>
  <c r="B245" i="69"/>
  <c r="B244" i="69"/>
  <c r="B243" i="69"/>
  <c r="J242" i="69"/>
  <c r="I242" i="69"/>
  <c r="H242" i="69"/>
  <c r="G242" i="69"/>
  <c r="F242" i="69"/>
  <c r="E242" i="69"/>
  <c r="D242" i="69"/>
  <c r="C242" i="69"/>
  <c r="B241" i="69"/>
  <c r="B240" i="69"/>
  <c r="F239" i="69"/>
  <c r="F238" i="69" s="1"/>
  <c r="J238" i="69"/>
  <c r="I238" i="69"/>
  <c r="H238" i="69"/>
  <c r="G238" i="69"/>
  <c r="E238" i="69"/>
  <c r="D238" i="69"/>
  <c r="C238" i="69"/>
  <c r="B237" i="69"/>
  <c r="J236" i="69"/>
  <c r="I236" i="69"/>
  <c r="H236" i="69"/>
  <c r="G236" i="69"/>
  <c r="F236" i="69"/>
  <c r="E236" i="69"/>
  <c r="D236" i="69"/>
  <c r="C236" i="69"/>
  <c r="B234" i="69"/>
  <c r="B233" i="69"/>
  <c r="J232" i="69"/>
  <c r="I232" i="69"/>
  <c r="H232" i="69"/>
  <c r="G232" i="69"/>
  <c r="F232" i="69"/>
  <c r="E232" i="69"/>
  <c r="D232" i="69"/>
  <c r="C232" i="69"/>
  <c r="B231" i="69"/>
  <c r="J230" i="69"/>
  <c r="I230" i="69"/>
  <c r="H230" i="69"/>
  <c r="G230" i="69"/>
  <c r="F230" i="69"/>
  <c r="E230" i="69"/>
  <c r="D230" i="69"/>
  <c r="C230" i="69"/>
  <c r="B229" i="69"/>
  <c r="J228" i="69"/>
  <c r="I228" i="69"/>
  <c r="H228" i="69"/>
  <c r="G228" i="69"/>
  <c r="F228" i="69"/>
  <c r="E228" i="69"/>
  <c r="D228" i="69"/>
  <c r="C228" i="69"/>
  <c r="B227" i="69"/>
  <c r="B226" i="69"/>
  <c r="B225" i="69"/>
  <c r="B224" i="69"/>
  <c r="E223" i="69"/>
  <c r="B222" i="69"/>
  <c r="B221" i="69"/>
  <c r="B220" i="69"/>
  <c r="J219" i="69"/>
  <c r="I219" i="69"/>
  <c r="H219" i="69"/>
  <c r="G219" i="69"/>
  <c r="F219" i="69"/>
  <c r="D219" i="69"/>
  <c r="C219" i="69"/>
  <c r="B218" i="69"/>
  <c r="B217" i="69"/>
  <c r="B216" i="69"/>
  <c r="B215" i="69"/>
  <c r="G214" i="69"/>
  <c r="B214" i="69" s="1"/>
  <c r="B213" i="69"/>
  <c r="J212" i="69"/>
  <c r="I212" i="69"/>
  <c r="H212" i="69"/>
  <c r="F212" i="69"/>
  <c r="E212" i="69"/>
  <c r="D212" i="69"/>
  <c r="C212" i="69"/>
  <c r="B210" i="69"/>
  <c r="J209" i="69"/>
  <c r="J180" i="69" s="1"/>
  <c r="B209" i="69"/>
  <c r="B208" i="69"/>
  <c r="B207" i="69"/>
  <c r="B206" i="69"/>
  <c r="B205" i="69"/>
  <c r="B204" i="69"/>
  <c r="B203" i="69"/>
  <c r="B202" i="69"/>
  <c r="B201" i="69"/>
  <c r="B200" i="69"/>
  <c r="B199" i="69"/>
  <c r="B198" i="69"/>
  <c r="B197" i="69"/>
  <c r="B196" i="69"/>
  <c r="B195" i="69"/>
  <c r="B194" i="69"/>
  <c r="B193" i="69"/>
  <c r="B192" i="69"/>
  <c r="B191" i="69"/>
  <c r="E190" i="69"/>
  <c r="D190" i="69"/>
  <c r="C190" i="69"/>
  <c r="C180" i="69" s="1"/>
  <c r="B189" i="69"/>
  <c r="B188" i="69"/>
  <c r="B187" i="69"/>
  <c r="B186" i="69"/>
  <c r="B185" i="69"/>
  <c r="B184" i="69"/>
  <c r="B183" i="69"/>
  <c r="B181" i="69"/>
  <c r="I180" i="69"/>
  <c r="H180" i="69"/>
  <c r="G180" i="69"/>
  <c r="F180" i="69"/>
  <c r="E180" i="69"/>
  <c r="B179" i="69"/>
  <c r="B178" i="69"/>
  <c r="B177" i="69"/>
  <c r="B176" i="69"/>
  <c r="B175" i="69"/>
  <c r="J174" i="69"/>
  <c r="I174" i="69"/>
  <c r="H174" i="69"/>
  <c r="G174" i="69"/>
  <c r="F174" i="69"/>
  <c r="E174" i="69"/>
  <c r="D174" i="69"/>
  <c r="C174" i="69"/>
  <c r="C164" i="69" s="1"/>
  <c r="B173" i="69"/>
  <c r="B172" i="69"/>
  <c r="E171" i="69"/>
  <c r="J170" i="69"/>
  <c r="I170" i="69"/>
  <c r="H170" i="69"/>
  <c r="G170" i="69"/>
  <c r="F170" i="69"/>
  <c r="D170" i="69"/>
  <c r="C170" i="69"/>
  <c r="B169" i="69"/>
  <c r="J168" i="69"/>
  <c r="I168" i="69"/>
  <c r="H168" i="69"/>
  <c r="G168" i="69"/>
  <c r="F168" i="69"/>
  <c r="F164" i="69" s="1"/>
  <c r="E168" i="69"/>
  <c r="D168" i="69"/>
  <c r="C168" i="69"/>
  <c r="B167" i="69"/>
  <c r="B166" i="69"/>
  <c r="J165" i="69"/>
  <c r="I165" i="69"/>
  <c r="H165" i="69"/>
  <c r="G165" i="69"/>
  <c r="F165" i="69"/>
  <c r="E165" i="69"/>
  <c r="D165" i="69"/>
  <c r="C165" i="69"/>
  <c r="B163" i="69"/>
  <c r="B162" i="69"/>
  <c r="B161" i="69"/>
  <c r="B160" i="69"/>
  <c r="B159" i="69"/>
  <c r="B158" i="69"/>
  <c r="J157" i="69"/>
  <c r="I157" i="69"/>
  <c r="H157" i="69"/>
  <c r="G157" i="69"/>
  <c r="F157" i="69"/>
  <c r="E157" i="69"/>
  <c r="D157" i="69"/>
  <c r="C157" i="69"/>
  <c r="B156" i="69"/>
  <c r="J155" i="69"/>
  <c r="I155" i="69"/>
  <c r="H155" i="69"/>
  <c r="G155" i="69"/>
  <c r="F155" i="69"/>
  <c r="E155" i="69"/>
  <c r="D155" i="69"/>
  <c r="C155" i="69"/>
  <c r="B154" i="69"/>
  <c r="B152" i="69"/>
  <c r="B151" i="69"/>
  <c r="B150" i="69"/>
  <c r="B149" i="69"/>
  <c r="B148" i="69"/>
  <c r="B147" i="69"/>
  <c r="B146" i="69"/>
  <c r="B145" i="69"/>
  <c r="E144" i="69"/>
  <c r="B144" i="69" s="1"/>
  <c r="B143" i="69"/>
  <c r="J142" i="69"/>
  <c r="J137" i="69" s="1"/>
  <c r="I142" i="69"/>
  <c r="H142" i="69"/>
  <c r="G142" i="69"/>
  <c r="F142" i="69"/>
  <c r="F137" i="69" s="1"/>
  <c r="D142" i="69"/>
  <c r="C142" i="69"/>
  <c r="B141" i="69"/>
  <c r="B140" i="69"/>
  <c r="B139" i="69"/>
  <c r="J138" i="69"/>
  <c r="I138" i="69"/>
  <c r="I137" i="69" s="1"/>
  <c r="H138" i="69"/>
  <c r="G138" i="69"/>
  <c r="F138" i="69"/>
  <c r="E138" i="69"/>
  <c r="D138" i="69"/>
  <c r="C138" i="69"/>
  <c r="B136" i="69"/>
  <c r="B135" i="69"/>
  <c r="B134" i="69"/>
  <c r="B133" i="69"/>
  <c r="G132" i="69"/>
  <c r="G129" i="69" s="1"/>
  <c r="B132" i="69"/>
  <c r="B131" i="69"/>
  <c r="B130" i="69"/>
  <c r="J129" i="69"/>
  <c r="I129" i="69"/>
  <c r="H129" i="69"/>
  <c r="F129" i="69"/>
  <c r="E129" i="69"/>
  <c r="D129" i="69"/>
  <c r="C129" i="69"/>
  <c r="B128" i="69"/>
  <c r="B127" i="69"/>
  <c r="J126" i="69"/>
  <c r="I126" i="69"/>
  <c r="H126" i="69"/>
  <c r="G126" i="69"/>
  <c r="F126" i="69"/>
  <c r="E126" i="69"/>
  <c r="D126" i="69"/>
  <c r="C126" i="69"/>
  <c r="B125" i="69"/>
  <c r="J124" i="69"/>
  <c r="I124" i="69"/>
  <c r="H124" i="69"/>
  <c r="G124" i="69"/>
  <c r="F124" i="69"/>
  <c r="E124" i="69"/>
  <c r="D124" i="69"/>
  <c r="C124" i="69"/>
  <c r="B123" i="69"/>
  <c r="B122" i="69"/>
  <c r="J121" i="69"/>
  <c r="I121" i="69"/>
  <c r="H121" i="69"/>
  <c r="G121" i="69"/>
  <c r="F121" i="69"/>
  <c r="E121" i="69"/>
  <c r="D121" i="69"/>
  <c r="C121" i="69"/>
  <c r="B119" i="69"/>
  <c r="B118" i="69"/>
  <c r="B117" i="69"/>
  <c r="J116" i="69"/>
  <c r="I116" i="69"/>
  <c r="H116" i="69"/>
  <c r="G116" i="69"/>
  <c r="F116" i="69"/>
  <c r="E116" i="69"/>
  <c r="D116" i="69"/>
  <c r="C116" i="69"/>
  <c r="B115" i="69"/>
  <c r="B114" i="69"/>
  <c r="B113" i="69"/>
  <c r="J112" i="69"/>
  <c r="I112" i="69"/>
  <c r="H112" i="69"/>
  <c r="G112" i="69"/>
  <c r="F112" i="69"/>
  <c r="E112" i="69"/>
  <c r="D112" i="69"/>
  <c r="C112" i="69"/>
  <c r="B111" i="69"/>
  <c r="J110" i="69"/>
  <c r="I110" i="69"/>
  <c r="H110" i="69"/>
  <c r="G110" i="69"/>
  <c r="F110" i="69"/>
  <c r="E110" i="69"/>
  <c r="D110" i="69"/>
  <c r="C110" i="69"/>
  <c r="B109" i="69"/>
  <c r="J108" i="69"/>
  <c r="I108" i="69"/>
  <c r="I107" i="69" s="1"/>
  <c r="H108" i="69"/>
  <c r="H107" i="69" s="1"/>
  <c r="G108" i="69"/>
  <c r="F108" i="69"/>
  <c r="E108" i="69"/>
  <c r="E107" i="69" s="1"/>
  <c r="D108" i="69"/>
  <c r="D107" i="69" s="1"/>
  <c r="C108" i="69"/>
  <c r="B106" i="69"/>
  <c r="B105" i="69"/>
  <c r="J104" i="69"/>
  <c r="J103" i="69" s="1"/>
  <c r="I104" i="69"/>
  <c r="I103" i="69" s="1"/>
  <c r="H104" i="69"/>
  <c r="H103" i="69" s="1"/>
  <c r="G104" i="69"/>
  <c r="G103" i="69" s="1"/>
  <c r="F104" i="69"/>
  <c r="F103" i="69" s="1"/>
  <c r="E104" i="69"/>
  <c r="E103" i="69" s="1"/>
  <c r="D104" i="69"/>
  <c r="D103" i="69" s="1"/>
  <c r="C104" i="69"/>
  <c r="C103" i="69" s="1"/>
  <c r="B102" i="69"/>
  <c r="J101" i="69"/>
  <c r="I101" i="69"/>
  <c r="H101" i="69"/>
  <c r="G101" i="69"/>
  <c r="F101" i="69"/>
  <c r="E101" i="69"/>
  <c r="D101" i="69"/>
  <c r="C101" i="69"/>
  <c r="B100" i="69"/>
  <c r="B99" i="69"/>
  <c r="B98" i="69"/>
  <c r="B97" i="69"/>
  <c r="H96" i="69"/>
  <c r="B96" i="69" s="1"/>
  <c r="J95" i="69"/>
  <c r="I95" i="69"/>
  <c r="H95" i="69"/>
  <c r="G95" i="69"/>
  <c r="F95" i="69"/>
  <c r="E95" i="69"/>
  <c r="D95" i="69"/>
  <c r="C95" i="69"/>
  <c r="B94" i="69"/>
  <c r="J93" i="69"/>
  <c r="I93" i="69"/>
  <c r="H93" i="69"/>
  <c r="G93" i="69"/>
  <c r="F93" i="69"/>
  <c r="E93" i="69"/>
  <c r="D93" i="69"/>
  <c r="C93" i="69"/>
  <c r="B92" i="69"/>
  <c r="B91" i="69"/>
  <c r="B90" i="69"/>
  <c r="B89" i="69"/>
  <c r="J88" i="69"/>
  <c r="J87" i="69" s="1"/>
  <c r="I88" i="69"/>
  <c r="I87" i="69" s="1"/>
  <c r="H88" i="69"/>
  <c r="G88" i="69"/>
  <c r="G87" i="69" s="1"/>
  <c r="F88" i="69"/>
  <c r="F87" i="69" s="1"/>
  <c r="E88" i="69"/>
  <c r="E87" i="69" s="1"/>
  <c r="D88" i="69"/>
  <c r="C88" i="69"/>
  <c r="C87" i="69" s="1"/>
  <c r="F85" i="69"/>
  <c r="B85" i="69"/>
  <c r="B84" i="69"/>
  <c r="F83" i="69"/>
  <c r="B83" i="69" s="1"/>
  <c r="E82" i="69"/>
  <c r="J81" i="69"/>
  <c r="J80" i="69" s="1"/>
  <c r="I81" i="69"/>
  <c r="I80" i="69" s="1"/>
  <c r="H81" i="69"/>
  <c r="H80" i="69" s="1"/>
  <c r="G81" i="69"/>
  <c r="G80" i="69" s="1"/>
  <c r="D81" i="69"/>
  <c r="C81" i="69"/>
  <c r="C80" i="69" s="1"/>
  <c r="B79" i="69"/>
  <c r="B78" i="69"/>
  <c r="B77" i="69"/>
  <c r="B76" i="69"/>
  <c r="H74" i="69"/>
  <c r="B74" i="69" s="1"/>
  <c r="J73" i="69"/>
  <c r="J72" i="69" s="1"/>
  <c r="I73" i="69"/>
  <c r="I72" i="69" s="1"/>
  <c r="G73" i="69"/>
  <c r="G72" i="69" s="1"/>
  <c r="F73" i="69"/>
  <c r="F72" i="69" s="1"/>
  <c r="E73" i="69"/>
  <c r="E72" i="69" s="1"/>
  <c r="D73" i="69"/>
  <c r="C73" i="69"/>
  <c r="C72" i="69" s="1"/>
  <c r="B71" i="69"/>
  <c r="B70" i="69"/>
  <c r="E69" i="69"/>
  <c r="D69" i="69"/>
  <c r="C69" i="69"/>
  <c r="B68" i="69"/>
  <c r="B67" i="69"/>
  <c r="H66" i="69"/>
  <c r="B65" i="69"/>
  <c r="B64" i="69"/>
  <c r="J63" i="69"/>
  <c r="J62" i="69" s="1"/>
  <c r="I63" i="69"/>
  <c r="I62" i="69" s="1"/>
  <c r="G63" i="69"/>
  <c r="G62" i="69" s="1"/>
  <c r="F63" i="69"/>
  <c r="F62" i="69" s="1"/>
  <c r="E63" i="69"/>
  <c r="E62" i="69" s="1"/>
  <c r="D63" i="69"/>
  <c r="D62" i="69" s="1"/>
  <c r="B61" i="69"/>
  <c r="B60" i="69"/>
  <c r="B59" i="69"/>
  <c r="B58" i="69"/>
  <c r="B57" i="69"/>
  <c r="B56" i="69"/>
  <c r="B55" i="69"/>
  <c r="B54" i="69"/>
  <c r="B53" i="69"/>
  <c r="B52" i="69"/>
  <c r="B51" i="69"/>
  <c r="J50" i="69"/>
  <c r="I50" i="69"/>
  <c r="H50" i="69"/>
  <c r="G50" i="69"/>
  <c r="G49" i="69" s="1"/>
  <c r="F50" i="69"/>
  <c r="F49" i="69" s="1"/>
  <c r="E50" i="69"/>
  <c r="E49" i="69" s="1"/>
  <c r="D50" i="69"/>
  <c r="D49" i="69" s="1"/>
  <c r="C50" i="69"/>
  <c r="J49" i="69"/>
  <c r="I49" i="69"/>
  <c r="H49" i="69"/>
  <c r="B48" i="69"/>
  <c r="G47" i="69"/>
  <c r="B46" i="69"/>
  <c r="B45" i="69"/>
  <c r="B44" i="69"/>
  <c r="B43" i="69"/>
  <c r="B42" i="69"/>
  <c r="B41" i="69"/>
  <c r="B40" i="69"/>
  <c r="B39" i="69"/>
  <c r="J38" i="69"/>
  <c r="J37" i="69" s="1"/>
  <c r="I38" i="69"/>
  <c r="I37" i="69" s="1"/>
  <c r="H38" i="69"/>
  <c r="H37" i="69" s="1"/>
  <c r="F38" i="69"/>
  <c r="F37" i="69" s="1"/>
  <c r="E38" i="69"/>
  <c r="E37" i="69" s="1"/>
  <c r="D38" i="69"/>
  <c r="C38" i="69"/>
  <c r="C37" i="69" s="1"/>
  <c r="B36" i="69"/>
  <c r="B35" i="69"/>
  <c r="B34" i="69"/>
  <c r="B33" i="69"/>
  <c r="B32" i="69"/>
  <c r="B31" i="69"/>
  <c r="B30" i="69"/>
  <c r="J29" i="69"/>
  <c r="I29" i="69"/>
  <c r="I28" i="69" s="1"/>
  <c r="H29" i="69"/>
  <c r="H28" i="69" s="1"/>
  <c r="G29" i="69"/>
  <c r="G28" i="69" s="1"/>
  <c r="F29" i="69"/>
  <c r="F28" i="69" s="1"/>
  <c r="E29" i="69"/>
  <c r="E28" i="69" s="1"/>
  <c r="D29" i="69"/>
  <c r="D28" i="69" s="1"/>
  <c r="C29" i="69"/>
  <c r="C28" i="69" s="1"/>
  <c r="J28" i="69"/>
  <c r="B27" i="69"/>
  <c r="B26" i="69"/>
  <c r="B25" i="69"/>
  <c r="B24" i="69"/>
  <c r="B23" i="69"/>
  <c r="B22" i="69"/>
  <c r="B21" i="69"/>
  <c r="B20" i="69"/>
  <c r="B19" i="69"/>
  <c r="B18" i="69"/>
  <c r="B17" i="69"/>
  <c r="B16" i="69"/>
  <c r="J15" i="69"/>
  <c r="I15" i="69"/>
  <c r="I14" i="69" s="1"/>
  <c r="H15" i="69"/>
  <c r="G15" i="69"/>
  <c r="G14" i="69" s="1"/>
  <c r="F15" i="69"/>
  <c r="F14" i="69" s="1"/>
  <c r="E15" i="69"/>
  <c r="E14" i="69" s="1"/>
  <c r="D15" i="69"/>
  <c r="D14" i="69" s="1"/>
  <c r="C15" i="69"/>
  <c r="J14" i="69"/>
  <c r="H14" i="69"/>
  <c r="B13" i="69"/>
  <c r="B12" i="69"/>
  <c r="B11" i="69"/>
  <c r="J10" i="69"/>
  <c r="I10" i="69"/>
  <c r="H10" i="69"/>
  <c r="H9" i="69" s="1"/>
  <c r="G10" i="69"/>
  <c r="G9" i="69" s="1"/>
  <c r="F10" i="69"/>
  <c r="F9" i="69" s="1"/>
  <c r="E10" i="69"/>
  <c r="E9" i="69" s="1"/>
  <c r="D10" i="69"/>
  <c r="D9" i="69" s="1"/>
  <c r="C10" i="69"/>
  <c r="C9" i="69" s="1"/>
  <c r="J9" i="69"/>
  <c r="I9" i="69"/>
  <c r="G164" i="69" l="1"/>
  <c r="J164" i="69"/>
  <c r="C107" i="69"/>
  <c r="F107" i="69"/>
  <c r="J107" i="69"/>
  <c r="H137" i="69"/>
  <c r="H164" i="69"/>
  <c r="J249" i="69"/>
  <c r="F249" i="69"/>
  <c r="G107" i="69"/>
  <c r="D87" i="69"/>
  <c r="H87" i="69"/>
  <c r="D137" i="69"/>
  <c r="I164" i="69"/>
  <c r="G249" i="69"/>
  <c r="D249" i="69"/>
  <c r="H249" i="69"/>
  <c r="E125" i="70"/>
  <c r="G126" i="70"/>
  <c r="C43" i="70"/>
  <c r="D59" i="70"/>
  <c r="C59" i="70" s="1"/>
  <c r="G125" i="70"/>
  <c r="G137" i="69"/>
  <c r="C137" i="69"/>
  <c r="E142" i="69"/>
  <c r="E137" i="69" s="1"/>
  <c r="B239" i="69"/>
  <c r="F126" i="70"/>
  <c r="E126" i="70"/>
  <c r="C32" i="70"/>
  <c r="C125" i="70"/>
  <c r="D235" i="69"/>
  <c r="B155" i="69"/>
  <c r="B124" i="69"/>
  <c r="E120" i="69"/>
  <c r="B101" i="69"/>
  <c r="C120" i="69"/>
  <c r="F81" i="69"/>
  <c r="F80" i="69" s="1"/>
  <c r="F8" i="69" s="1"/>
  <c r="H211" i="69"/>
  <c r="B228" i="69"/>
  <c r="F211" i="69"/>
  <c r="J211" i="69"/>
  <c r="B242" i="69"/>
  <c r="H235" i="69"/>
  <c r="B263" i="69"/>
  <c r="B110" i="69"/>
  <c r="B116" i="69"/>
  <c r="I120" i="69"/>
  <c r="E235" i="69"/>
  <c r="I235" i="69"/>
  <c r="G120" i="69"/>
  <c r="J235" i="69"/>
  <c r="J8" i="69"/>
  <c r="B28" i="69"/>
  <c r="B88" i="69"/>
  <c r="D120" i="69"/>
  <c r="H120" i="69"/>
  <c r="B168" i="69"/>
  <c r="D211" i="69"/>
  <c r="B104" i="69"/>
  <c r="B174" i="69"/>
  <c r="B230" i="69"/>
  <c r="I254" i="69"/>
  <c r="I249" i="69" s="1"/>
  <c r="B95" i="69"/>
  <c r="B10" i="69"/>
  <c r="B29" i="69"/>
  <c r="B121" i="69"/>
  <c r="F120" i="69"/>
  <c r="J120" i="69"/>
  <c r="B260" i="69"/>
  <c r="B238" i="69"/>
  <c r="E254" i="69"/>
  <c r="E249" i="69" s="1"/>
  <c r="B112" i="69"/>
  <c r="B126" i="69"/>
  <c r="B157" i="69"/>
  <c r="G212" i="69"/>
  <c r="G211" i="69" s="1"/>
  <c r="B236" i="69"/>
  <c r="G235" i="69"/>
  <c r="C262" i="69"/>
  <c r="B262" i="69" s="1"/>
  <c r="B47" i="69"/>
  <c r="G38" i="69"/>
  <c r="G37" i="69" s="1"/>
  <c r="G8" i="69" s="1"/>
  <c r="B66" i="69"/>
  <c r="H63" i="69"/>
  <c r="H62" i="69" s="1"/>
  <c r="B82" i="69"/>
  <c r="E81" i="69"/>
  <c r="E80" i="69" s="1"/>
  <c r="E8" i="69" s="1"/>
  <c r="B138" i="69"/>
  <c r="B255" i="69"/>
  <c r="B266" i="69"/>
  <c r="C265" i="69"/>
  <c r="B265" i="69" s="1"/>
  <c r="B93" i="69"/>
  <c r="B9" i="69"/>
  <c r="B15" i="69"/>
  <c r="C14" i="69"/>
  <c r="D80" i="69"/>
  <c r="B129" i="69"/>
  <c r="B171" i="69"/>
  <c r="E170" i="69"/>
  <c r="E164" i="69" s="1"/>
  <c r="D180" i="69"/>
  <c r="B180" i="69" s="1"/>
  <c r="B190" i="69"/>
  <c r="I211" i="69"/>
  <c r="B232" i="69"/>
  <c r="F246" i="69"/>
  <c r="B50" i="69"/>
  <c r="C49" i="69"/>
  <c r="B49" i="69" s="1"/>
  <c r="C211" i="69"/>
  <c r="D37" i="69"/>
  <c r="I8" i="69"/>
  <c r="B69" i="69"/>
  <c r="C63" i="69"/>
  <c r="D72" i="69"/>
  <c r="H73" i="69"/>
  <c r="H72" i="69" s="1"/>
  <c r="B108" i="69"/>
  <c r="B165" i="69"/>
  <c r="B223" i="69"/>
  <c r="E219" i="69"/>
  <c r="E211" i="69" s="1"/>
  <c r="B251" i="69"/>
  <c r="C250" i="69"/>
  <c r="C235" i="69"/>
  <c r="I86" i="69" l="1"/>
  <c r="I7" i="69" s="1"/>
  <c r="D126" i="70"/>
  <c r="D164" i="69"/>
  <c r="B164" i="69" s="1"/>
  <c r="B142" i="69"/>
  <c r="C126" i="70"/>
  <c r="B254" i="69"/>
  <c r="H8" i="69"/>
  <c r="B103" i="69"/>
  <c r="H86" i="69"/>
  <c r="B107" i="69"/>
  <c r="B120" i="69"/>
  <c r="B212" i="69"/>
  <c r="J86" i="69"/>
  <c r="J7" i="69" s="1"/>
  <c r="B211" i="69"/>
  <c r="E86" i="69"/>
  <c r="E7" i="69" s="1"/>
  <c r="B170" i="69"/>
  <c r="B38" i="69"/>
  <c r="G86" i="69"/>
  <c r="G7" i="69" s="1"/>
  <c r="B87" i="69"/>
  <c r="B37" i="69"/>
  <c r="B219" i="69"/>
  <c r="B81" i="69"/>
  <c r="B72" i="69"/>
  <c r="B80" i="69"/>
  <c r="C86" i="69"/>
  <c r="B73" i="69"/>
  <c r="D8" i="69"/>
  <c r="B63" i="69"/>
  <c r="C62" i="69"/>
  <c r="B62" i="69" s="1"/>
  <c r="B246" i="69"/>
  <c r="F235" i="69"/>
  <c r="F86" i="69" s="1"/>
  <c r="F7" i="69" s="1"/>
  <c r="B250" i="69"/>
  <c r="B14" i="69"/>
  <c r="B137" i="69"/>
  <c r="C47" i="31"/>
  <c r="F45" i="31"/>
  <c r="E45" i="31"/>
  <c r="E44" i="31"/>
  <c r="F44" i="31" s="1"/>
  <c r="F43" i="31"/>
  <c r="E43" i="31"/>
  <c r="E42" i="31"/>
  <c r="F42" i="31" s="1"/>
  <c r="F41" i="31"/>
  <c r="E41" i="31"/>
  <c r="E40" i="31"/>
  <c r="F40" i="31" s="1"/>
  <c r="F39" i="31"/>
  <c r="E39" i="31"/>
  <c r="E38" i="31"/>
  <c r="F38" i="31" s="1"/>
  <c r="F37" i="31"/>
  <c r="E37" i="31"/>
  <c r="E36" i="31"/>
  <c r="F36" i="31" s="1"/>
  <c r="F35" i="31"/>
  <c r="E35" i="31"/>
  <c r="E34" i="31"/>
  <c r="F34" i="31" s="1"/>
  <c r="F33" i="31"/>
  <c r="E33" i="31"/>
  <c r="E32" i="31"/>
  <c r="F32" i="31" s="1"/>
  <c r="F31" i="31"/>
  <c r="E31" i="31"/>
  <c r="E30" i="31"/>
  <c r="F30" i="31" s="1"/>
  <c r="F29" i="31"/>
  <c r="E29" i="31"/>
  <c r="E28" i="31"/>
  <c r="F28" i="31" s="1"/>
  <c r="F27" i="31"/>
  <c r="E27" i="31"/>
  <c r="E26" i="31"/>
  <c r="F26" i="31" s="1"/>
  <c r="F25" i="31"/>
  <c r="E25" i="31"/>
  <c r="E24" i="31"/>
  <c r="F24" i="31" s="1"/>
  <c r="F23" i="31"/>
  <c r="E23" i="31"/>
  <c r="E22" i="31"/>
  <c r="F22" i="31" s="1"/>
  <c r="F21" i="31"/>
  <c r="E21" i="31"/>
  <c r="E20" i="31"/>
  <c r="F20" i="31" s="1"/>
  <c r="F19" i="31"/>
  <c r="E19" i="31"/>
  <c r="E18" i="31"/>
  <c r="F18" i="31" s="1"/>
  <c r="F17" i="31"/>
  <c r="E17" i="31"/>
  <c r="E16" i="31"/>
  <c r="F16" i="31" s="1"/>
  <c r="F15" i="31"/>
  <c r="E15" i="31"/>
  <c r="E14" i="31"/>
  <c r="F14" i="31" s="1"/>
  <c r="F13" i="31"/>
  <c r="E13" i="31"/>
  <c r="E12" i="31"/>
  <c r="F12" i="31" s="1"/>
  <c r="F11" i="31"/>
  <c r="E11" i="31"/>
  <c r="E10" i="31"/>
  <c r="F10" i="31" s="1"/>
  <c r="F9" i="31"/>
  <c r="F47" i="31" s="1"/>
  <c r="E9" i="31"/>
  <c r="H7" i="69" l="1"/>
  <c r="C7" i="69"/>
  <c r="B249" i="69"/>
  <c r="B235" i="69"/>
  <c r="C8" i="69"/>
  <c r="B8" i="69" s="1"/>
  <c r="D86" i="69"/>
  <c r="AN80" i="51"/>
  <c r="AN79" i="51"/>
  <c r="AN78" i="51"/>
  <c r="AN77" i="51"/>
  <c r="AN76" i="51"/>
  <c r="AN75" i="51"/>
  <c r="AN74" i="51"/>
  <c r="AN73" i="51"/>
  <c r="AN72" i="51"/>
  <c r="AN71" i="51"/>
  <c r="AN70" i="51"/>
  <c r="AN69" i="51"/>
  <c r="AN68" i="51"/>
  <c r="AN67" i="51"/>
  <c r="AN66" i="51"/>
  <c r="AN65" i="51"/>
  <c r="AN64" i="51"/>
  <c r="AN63" i="51"/>
  <c r="AN62" i="51"/>
  <c r="AN61" i="51"/>
  <c r="AN60" i="51"/>
  <c r="AN59" i="51"/>
  <c r="AN58" i="51"/>
  <c r="AN57" i="51"/>
  <c r="AN56" i="51"/>
  <c r="AN55" i="51"/>
  <c r="AN54" i="51"/>
  <c r="AN53" i="51"/>
  <c r="AN52" i="51"/>
  <c r="AN51" i="51"/>
  <c r="AN50" i="51"/>
  <c r="AN49" i="51"/>
  <c r="AN48" i="51"/>
  <c r="AN47" i="51"/>
  <c r="AN46" i="51"/>
  <c r="AN45" i="51"/>
  <c r="AN44" i="51"/>
  <c r="AN43" i="51"/>
  <c r="AN42" i="51"/>
  <c r="AN41" i="51"/>
  <c r="AN40" i="51"/>
  <c r="AN39" i="51"/>
  <c r="AN38" i="51"/>
  <c r="AN37" i="51"/>
  <c r="AN36" i="51"/>
  <c r="AN35" i="51"/>
  <c r="AN34" i="51"/>
  <c r="AN33" i="51"/>
  <c r="AN32" i="51"/>
  <c r="AN31" i="51"/>
  <c r="AN30" i="51"/>
  <c r="AN29" i="51"/>
  <c r="AN28" i="51"/>
  <c r="AN27" i="51"/>
  <c r="AN26" i="51"/>
  <c r="AN25" i="51"/>
  <c r="AN24" i="51"/>
  <c r="AN23" i="51"/>
  <c r="AN22" i="51"/>
  <c r="AN21" i="51"/>
  <c r="AN20" i="51"/>
  <c r="AN19" i="51"/>
  <c r="AN18" i="51"/>
  <c r="AN17" i="51"/>
  <c r="AN16" i="51"/>
  <c r="AN15" i="51"/>
  <c r="AN14" i="51"/>
  <c r="AN13" i="51"/>
  <c r="AN12" i="51"/>
  <c r="AN11" i="51"/>
  <c r="AN10" i="51"/>
  <c r="AN9" i="51"/>
  <c r="AN8" i="51"/>
  <c r="AN7" i="51"/>
  <c r="AN6" i="51"/>
  <c r="B86" i="69" l="1"/>
  <c r="D7" i="69"/>
  <c r="B7" i="69" s="1"/>
  <c r="L87" i="18" l="1"/>
  <c r="L191" i="18"/>
  <c r="D65" i="59" l="1"/>
  <c r="E55" i="59"/>
  <c r="D55" i="59"/>
  <c r="D54" i="59" s="1"/>
  <c r="E48" i="59"/>
  <c r="D48" i="59"/>
  <c r="E44" i="59"/>
  <c r="D44" i="59"/>
  <c r="D42" i="59" s="1"/>
  <c r="D38" i="59"/>
  <c r="D34" i="59"/>
  <c r="D30" i="59"/>
  <c r="D26" i="59"/>
  <c r="E22" i="59"/>
  <c r="D24" i="59"/>
  <c r="D18" i="59"/>
  <c r="D16" i="59"/>
  <c r="E42" i="59" l="1"/>
  <c r="E54" i="59"/>
  <c r="D22" i="59"/>
  <c r="L127" i="18" l="1"/>
  <c r="L126" i="18"/>
  <c r="L125" i="18"/>
  <c r="L124" i="18"/>
  <c r="L121" i="18"/>
  <c r="L120" i="18"/>
  <c r="L119" i="18"/>
  <c r="L118" i="18"/>
  <c r="L117" i="18"/>
  <c r="L116" i="18"/>
  <c r="L115" i="18"/>
  <c r="L74" i="18"/>
  <c r="L75" i="18"/>
  <c r="L76" i="18"/>
  <c r="L77" i="18"/>
  <c r="L78" i="18"/>
  <c r="L79" i="18"/>
  <c r="L80" i="18"/>
  <c r="L81" i="18"/>
  <c r="L82" i="18"/>
  <c r="L83" i="18"/>
  <c r="L84" i="18"/>
  <c r="L85" i="18"/>
  <c r="L86" i="18"/>
  <c r="L88" i="18"/>
  <c r="L89" i="18"/>
  <c r="L90" i="18"/>
  <c r="L91" i="18"/>
  <c r="L92" i="18"/>
  <c r="L93" i="18"/>
  <c r="L94" i="18"/>
  <c r="L95" i="18"/>
  <c r="L96" i="18"/>
  <c r="L97" i="18"/>
  <c r="L98" i="18"/>
  <c r="L99" i="18"/>
  <c r="L100" i="18"/>
  <c r="L101" i="18"/>
  <c r="L102" i="18"/>
  <c r="L103" i="18"/>
  <c r="L104" i="18"/>
  <c r="L105" i="18"/>
  <c r="L106" i="18"/>
  <c r="L107" i="18"/>
  <c r="L108" i="18"/>
  <c r="L109" i="18"/>
  <c r="L110" i="18"/>
  <c r="L111" i="18"/>
  <c r="L112" i="18"/>
  <c r="L73" i="18"/>
  <c r="C129" i="18"/>
  <c r="D128" i="18"/>
  <c r="E128" i="18"/>
  <c r="F128" i="18"/>
  <c r="G128" i="18"/>
  <c r="H128" i="18"/>
  <c r="I128" i="18"/>
  <c r="J128" i="18"/>
  <c r="K128" i="18"/>
  <c r="C128" i="18"/>
  <c r="L128" i="18" s="1"/>
  <c r="D122" i="18"/>
  <c r="D129" i="18" s="1"/>
  <c r="E122" i="18"/>
  <c r="F122" i="18"/>
  <c r="G122" i="18"/>
  <c r="H122" i="18"/>
  <c r="I122" i="18"/>
  <c r="I129" i="18" s="1"/>
  <c r="J122" i="18"/>
  <c r="K122" i="18"/>
  <c r="C122" i="18"/>
  <c r="L122" i="18" s="1"/>
  <c r="D113" i="18"/>
  <c r="E113" i="18"/>
  <c r="E129" i="18" s="1"/>
  <c r="F113" i="18"/>
  <c r="G113" i="18"/>
  <c r="H113" i="18"/>
  <c r="I113" i="18"/>
  <c r="J113" i="18"/>
  <c r="K113" i="18"/>
  <c r="C113" i="18"/>
  <c r="D65" i="18"/>
  <c r="D58" i="18"/>
  <c r="E58" i="18"/>
  <c r="J58" i="18" s="1"/>
  <c r="F58" i="18"/>
  <c r="G58" i="18"/>
  <c r="H58" i="18"/>
  <c r="I58" i="18"/>
  <c r="D64" i="18"/>
  <c r="E64" i="18"/>
  <c r="F64" i="18"/>
  <c r="G64" i="18"/>
  <c r="H64" i="18"/>
  <c r="I64" i="18"/>
  <c r="J63" i="18"/>
  <c r="J62" i="18"/>
  <c r="J61" i="18"/>
  <c r="J60" i="18"/>
  <c r="J57" i="18"/>
  <c r="J56" i="18"/>
  <c r="J55" i="18"/>
  <c r="J54" i="18"/>
  <c r="J53" i="18"/>
  <c r="J52" i="18"/>
  <c r="J51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9" i="18"/>
  <c r="D49" i="18"/>
  <c r="J49" i="18" s="1"/>
  <c r="E49" i="18"/>
  <c r="F49" i="18"/>
  <c r="F65" i="18" s="1"/>
  <c r="G49" i="18"/>
  <c r="G65" i="18" s="1"/>
  <c r="H49" i="18"/>
  <c r="I49" i="18"/>
  <c r="L192" i="18"/>
  <c r="L190" i="18"/>
  <c r="L189" i="18"/>
  <c r="L186" i="18"/>
  <c r="L185" i="18"/>
  <c r="L184" i="18"/>
  <c r="L183" i="18"/>
  <c r="L182" i="18"/>
  <c r="L181" i="18"/>
  <c r="L180" i="18"/>
  <c r="L139" i="18"/>
  <c r="L140" i="18"/>
  <c r="L141" i="18"/>
  <c r="L142" i="18"/>
  <c r="L143" i="18"/>
  <c r="L144" i="18"/>
  <c r="L145" i="18"/>
  <c r="L146" i="18"/>
  <c r="L147" i="18"/>
  <c r="L148" i="18"/>
  <c r="L149" i="18"/>
  <c r="L150" i="18"/>
  <c r="L151" i="18"/>
  <c r="L152" i="18"/>
  <c r="L153" i="18"/>
  <c r="L154" i="18"/>
  <c r="L155" i="18"/>
  <c r="L156" i="18"/>
  <c r="L157" i="18"/>
  <c r="L158" i="18"/>
  <c r="L159" i="18"/>
  <c r="L160" i="18"/>
  <c r="L161" i="18"/>
  <c r="L162" i="18"/>
  <c r="L163" i="18"/>
  <c r="L164" i="18"/>
  <c r="L165" i="18"/>
  <c r="L166" i="18"/>
  <c r="L167" i="18"/>
  <c r="L168" i="18"/>
  <c r="L169" i="18"/>
  <c r="L170" i="18"/>
  <c r="L171" i="18"/>
  <c r="L172" i="18"/>
  <c r="L173" i="18"/>
  <c r="L174" i="18"/>
  <c r="L175" i="18"/>
  <c r="L176" i="18"/>
  <c r="L177" i="18"/>
  <c r="L138" i="18"/>
  <c r="D193" i="18"/>
  <c r="E193" i="18"/>
  <c r="F193" i="18"/>
  <c r="G193" i="18"/>
  <c r="H193" i="18"/>
  <c r="I193" i="18"/>
  <c r="J193" i="18"/>
  <c r="K193" i="18"/>
  <c r="C193" i="18"/>
  <c r="L193" i="18" s="1"/>
  <c r="D187" i="18"/>
  <c r="E187" i="18"/>
  <c r="F187" i="18"/>
  <c r="G187" i="18"/>
  <c r="H187" i="18"/>
  <c r="I187" i="18"/>
  <c r="J187" i="18"/>
  <c r="K187" i="18"/>
  <c r="C187" i="18"/>
  <c r="L187" i="18" s="1"/>
  <c r="D178" i="18"/>
  <c r="E178" i="18"/>
  <c r="F178" i="18"/>
  <c r="G178" i="18"/>
  <c r="G194" i="18" s="1"/>
  <c r="H178" i="18"/>
  <c r="I178" i="18"/>
  <c r="J178" i="18"/>
  <c r="K178" i="18"/>
  <c r="C178" i="18"/>
  <c r="K129" i="18" l="1"/>
  <c r="G129" i="18"/>
  <c r="J129" i="18"/>
  <c r="F129" i="18"/>
  <c r="H129" i="18"/>
  <c r="L113" i="18"/>
  <c r="K194" i="18"/>
  <c r="L178" i="18"/>
  <c r="J194" i="18"/>
  <c r="F194" i="18"/>
  <c r="D194" i="18"/>
  <c r="E194" i="18"/>
  <c r="I194" i="18"/>
  <c r="C194" i="18"/>
  <c r="L194" i="18" s="1"/>
  <c r="I65" i="18"/>
  <c r="E65" i="18"/>
  <c r="H65" i="18"/>
  <c r="H194" i="18"/>
  <c r="J65" i="18"/>
  <c r="J64" i="18"/>
  <c r="L129" i="18" l="1"/>
  <c r="H32" i="15" l="1"/>
  <c r="E32" i="15"/>
  <c r="J28" i="15"/>
  <c r="F28" i="15"/>
  <c r="E28" i="15"/>
  <c r="J27" i="15"/>
  <c r="F27" i="15"/>
  <c r="E27" i="15"/>
  <c r="J26" i="15"/>
  <c r="F26" i="15"/>
  <c r="E26" i="15"/>
  <c r="J25" i="15"/>
  <c r="F25" i="15"/>
  <c r="E25" i="15"/>
  <c r="J24" i="15"/>
  <c r="F24" i="15"/>
  <c r="E24" i="15"/>
  <c r="J23" i="15"/>
  <c r="J22" i="15" s="1"/>
  <c r="G22" i="15"/>
  <c r="E23" i="15"/>
  <c r="E22" i="15" s="1"/>
  <c r="H22" i="15"/>
  <c r="D22" i="15"/>
  <c r="C22" i="15"/>
  <c r="J21" i="15"/>
  <c r="F21" i="15"/>
  <c r="E21" i="15"/>
  <c r="J20" i="15"/>
  <c r="F20" i="15"/>
  <c r="E20" i="15"/>
  <c r="J19" i="15"/>
  <c r="F19" i="15"/>
  <c r="E19" i="15"/>
  <c r="J18" i="15"/>
  <c r="F18" i="15"/>
  <c r="E18" i="15"/>
  <c r="J17" i="15"/>
  <c r="F17" i="15"/>
  <c r="E17" i="15"/>
  <c r="H16" i="15"/>
  <c r="J16" i="15" s="1"/>
  <c r="J15" i="15" s="1"/>
  <c r="F16" i="15"/>
  <c r="F15" i="15" s="1"/>
  <c r="E16" i="15"/>
  <c r="E15" i="15" s="1"/>
  <c r="I15" i="15"/>
  <c r="H15" i="15"/>
  <c r="G15" i="15"/>
  <c r="D15" i="15"/>
  <c r="C15" i="15"/>
  <c r="H14" i="15"/>
  <c r="H29" i="15" s="1"/>
  <c r="J13" i="15"/>
  <c r="F13" i="15"/>
  <c r="E13" i="15"/>
  <c r="E11" i="15" s="1"/>
  <c r="J12" i="15"/>
  <c r="F12" i="15"/>
  <c r="E12" i="15"/>
  <c r="J11" i="15"/>
  <c r="I11" i="15"/>
  <c r="F11" i="15"/>
  <c r="D11" i="15"/>
  <c r="C11" i="15"/>
  <c r="J14" i="15" l="1"/>
  <c r="J29" i="15" s="1"/>
  <c r="D14" i="15"/>
  <c r="G29" i="15"/>
  <c r="D29" i="15"/>
  <c r="D31" i="15" s="1"/>
  <c r="D33" i="15" s="1"/>
  <c r="C14" i="15"/>
  <c r="C29" i="15" s="1"/>
  <c r="C31" i="15" s="1"/>
  <c r="C33" i="15" s="1"/>
  <c r="E14" i="15"/>
  <c r="E29" i="15" s="1"/>
  <c r="E31" i="15" s="1"/>
  <c r="E33" i="15" s="1"/>
  <c r="I22" i="15"/>
  <c r="I14" i="15" s="1"/>
  <c r="I29" i="15" s="1"/>
  <c r="F23" i="15"/>
  <c r="F22" i="15" s="1"/>
  <c r="F14" i="15" s="1"/>
  <c r="F29" i="15" s="1"/>
  <c r="G42" i="53" l="1"/>
  <c r="I35" i="53"/>
  <c r="I42" i="53" s="1"/>
  <c r="H35" i="53"/>
  <c r="H42" i="53" s="1"/>
  <c r="G35" i="53"/>
  <c r="F35" i="53"/>
  <c r="F42" i="53" s="1"/>
  <c r="E35" i="53"/>
  <c r="E42" i="53" s="1"/>
  <c r="D35" i="53"/>
  <c r="D42" i="53" s="1"/>
  <c r="C35" i="53"/>
  <c r="C42" i="53" s="1"/>
  <c r="I30" i="53"/>
  <c r="H30" i="53"/>
  <c r="G30" i="53"/>
  <c r="F30" i="53"/>
  <c r="E30" i="53"/>
  <c r="D30" i="53"/>
  <c r="C30" i="53"/>
  <c r="I18" i="53"/>
  <c r="H18" i="53"/>
  <c r="G18" i="53"/>
  <c r="F18" i="53"/>
  <c r="E18" i="53"/>
  <c r="D18" i="53"/>
  <c r="C18" i="53"/>
  <c r="I14" i="53"/>
  <c r="H14" i="53"/>
  <c r="G14" i="53"/>
  <c r="F14" i="53"/>
  <c r="E14" i="53"/>
  <c r="D14" i="53"/>
  <c r="C14" i="53"/>
  <c r="I10" i="53"/>
  <c r="H10" i="53"/>
  <c r="G10" i="53"/>
  <c r="F10" i="53"/>
  <c r="E10" i="53"/>
  <c r="D10" i="53"/>
  <c r="C10" i="53"/>
  <c r="I8" i="53"/>
  <c r="H8" i="53"/>
  <c r="G8" i="53"/>
  <c r="F8" i="53"/>
  <c r="E8" i="53"/>
  <c r="D8" i="53"/>
  <c r="C8" i="53"/>
  <c r="D33" i="53" l="1"/>
  <c r="D44" i="53" s="1"/>
  <c r="C33" i="53"/>
  <c r="C44" i="53" s="1"/>
  <c r="F33" i="53"/>
  <c r="F44" i="53" s="1"/>
  <c r="G33" i="53"/>
  <c r="G44" i="53" s="1"/>
  <c r="E33" i="53"/>
  <c r="E44" i="53" s="1"/>
  <c r="I33" i="53"/>
  <c r="I44" i="53" s="1"/>
  <c r="H33" i="53"/>
  <c r="H44" i="53" s="1"/>
  <c r="B27" i="60" l="1"/>
  <c r="A51" i="18" l="1"/>
  <c r="A52" i="18" s="1"/>
  <c r="A53" i="18" s="1"/>
  <c r="A54" i="18" s="1"/>
  <c r="A55" i="18" s="1"/>
  <c r="A56" i="18" s="1"/>
  <c r="A57" i="18" s="1"/>
  <c r="A60" i="18" s="1"/>
  <c r="A61" i="18" s="1"/>
  <c r="A62" i="18" s="1"/>
  <c r="A63" i="18" s="1"/>
  <c r="C51" i="40" l="1"/>
  <c r="C50" i="40"/>
  <c r="F49" i="40"/>
  <c r="E49" i="40"/>
  <c r="D49" i="40"/>
  <c r="C44" i="40"/>
  <c r="C43" i="40"/>
  <c r="F42" i="40"/>
  <c r="E42" i="40"/>
  <c r="D42" i="40"/>
  <c r="C42" i="40"/>
  <c r="C40" i="40"/>
  <c r="C39" i="40"/>
  <c r="F38" i="40"/>
  <c r="D38" i="40"/>
  <c r="C36" i="40"/>
  <c r="C35" i="40"/>
  <c r="F34" i="40"/>
  <c r="E34" i="40"/>
  <c r="D34" i="40"/>
  <c r="C32" i="40"/>
  <c r="E30" i="40"/>
  <c r="C31" i="40"/>
  <c r="F30" i="40"/>
  <c r="D30" i="40"/>
  <c r="C28" i="40"/>
  <c r="F48" i="40"/>
  <c r="F26" i="40"/>
  <c r="E26" i="40"/>
  <c r="D26" i="40"/>
  <c r="C24" i="40"/>
  <c r="C23" i="40"/>
  <c r="F22" i="40"/>
  <c r="E22" i="40"/>
  <c r="D22" i="40"/>
  <c r="C20" i="40"/>
  <c r="E48" i="40"/>
  <c r="D48" i="40"/>
  <c r="F18" i="40"/>
  <c r="E18" i="40"/>
  <c r="D18" i="40"/>
  <c r="C16" i="40"/>
  <c r="C15" i="40"/>
  <c r="F14" i="40"/>
  <c r="E14" i="40"/>
  <c r="D14" i="40"/>
  <c r="C12" i="40"/>
  <c r="C11" i="40"/>
  <c r="F10" i="40"/>
  <c r="E10" i="40"/>
  <c r="D10" i="40"/>
  <c r="C22" i="40" l="1"/>
  <c r="D47" i="40"/>
  <c r="D52" i="40" s="1"/>
  <c r="C34" i="40"/>
  <c r="C30" i="40"/>
  <c r="F47" i="40"/>
  <c r="F52" i="40" s="1"/>
  <c r="C49" i="40"/>
  <c r="C14" i="40"/>
  <c r="E47" i="40"/>
  <c r="E52" i="40" s="1"/>
  <c r="C27" i="40"/>
  <c r="C26" i="40" s="1"/>
  <c r="C38" i="40"/>
  <c r="C19" i="40"/>
  <c r="C18" i="40" s="1"/>
  <c r="C10" i="40"/>
  <c r="C48" i="40"/>
  <c r="E38" i="40"/>
  <c r="C47" i="40" l="1"/>
  <c r="C52" i="40"/>
  <c r="A180" i="18" l="1"/>
  <c r="A181" i="18" s="1"/>
  <c r="A182" i="18" s="1"/>
  <c r="A183" i="18" s="1"/>
  <c r="A184" i="18" s="1"/>
  <c r="A185" i="18" s="1"/>
  <c r="A186" i="18" s="1"/>
  <c r="A189" i="18" s="1"/>
  <c r="A190" i="18" s="1"/>
  <c r="A191" i="18" s="1"/>
  <c r="A192" i="18" s="1"/>
  <c r="A115" i="18"/>
  <c r="A116" i="18" s="1"/>
  <c r="A117" i="18" s="1"/>
  <c r="A118" i="18" s="1"/>
  <c r="A119" i="18" s="1"/>
  <c r="A120" i="18" s="1"/>
  <c r="A121" i="18" s="1"/>
  <c r="A124" i="18" s="1"/>
  <c r="A125" i="18" s="1"/>
  <c r="A126" i="18" s="1"/>
  <c r="A127" i="18" s="1"/>
</calcChain>
</file>

<file path=xl/sharedStrings.xml><?xml version="1.0" encoding="utf-8"?>
<sst xmlns="http://schemas.openxmlformats.org/spreadsheetml/2006/main" count="4849" uniqueCount="1548">
  <si>
    <t>ПРИХОДИ И ДОХОДИ ОТ СОБСТВЕНОСТ</t>
  </si>
  <si>
    <t>Събрани средства и извършени плащания за сметка на други бюджети, сметки и фондове - нето (+/-)</t>
  </si>
  <si>
    <t>събрани средства и извършени плащания от/за сметки за средствата от Европейския съюз (+/-)</t>
  </si>
  <si>
    <t>0100</t>
  </si>
  <si>
    <t>0103</t>
  </si>
  <si>
    <t>Изготвил,</t>
  </si>
  <si>
    <t xml:space="preserve">С   П   И   С   Ъ   К </t>
  </si>
  <si>
    <t>Директор на детска ясла</t>
  </si>
  <si>
    <t>Директор на детска млечна кухня</t>
  </si>
  <si>
    <t>Управител/Директор на специализирана институция или социална услуга в общността</t>
  </si>
  <si>
    <t>Логопед</t>
  </si>
  <si>
    <t>Педагог</t>
  </si>
  <si>
    <t>Педагогически съветник</t>
  </si>
  <si>
    <t>Учител</t>
  </si>
  <si>
    <t>Възпитател</t>
  </si>
  <si>
    <t>Помощник - възпитател</t>
  </si>
  <si>
    <t>Лекар</t>
  </si>
  <si>
    <t>Фелдшер</t>
  </si>
  <si>
    <t>Медицинска сестра</t>
  </si>
  <si>
    <t>Социален работник</t>
  </si>
  <si>
    <t>Домакин</t>
  </si>
  <si>
    <t>Касиер</t>
  </si>
  <si>
    <t>Счетоводител</t>
  </si>
  <si>
    <t>Психолог</t>
  </si>
  <si>
    <t>Трудотерапевт</t>
  </si>
  <si>
    <t>Рехабилитатор</t>
  </si>
  <si>
    <t>Кинезитерапевт</t>
  </si>
  <si>
    <t>Консултант здравословно хранене</t>
  </si>
  <si>
    <t>Сътрудник, социални дейности</t>
  </si>
  <si>
    <t>Служител човешки ресурси</t>
  </si>
  <si>
    <t>Хигиенист, чистач</t>
  </si>
  <si>
    <t>Работник поддържка</t>
  </si>
  <si>
    <t>Готвач</t>
  </si>
  <si>
    <t>Помощник готвач</t>
  </si>
  <si>
    <t>Работник кухня</t>
  </si>
  <si>
    <t>Огняр</t>
  </si>
  <si>
    <t>Перач</t>
  </si>
  <si>
    <t>Санитар</t>
  </si>
  <si>
    <t>Пазач</t>
  </si>
  <si>
    <t>Електротехник</t>
  </si>
  <si>
    <t>Шивач</t>
  </si>
  <si>
    <t>Бръснар</t>
  </si>
  <si>
    <t>Портиер</t>
  </si>
  <si>
    <t>Детегледачка</t>
  </si>
  <si>
    <t>Шофьор</t>
  </si>
  <si>
    <t>С  П  И  С  Ъ  К</t>
  </si>
  <si>
    <t>с право на заплащане на част от транспортните разходи,съгласно чл. 211 и чл. 219, ал. 5</t>
  </si>
  <si>
    <t xml:space="preserve"> от Закона предучилищното и училищното образование</t>
  </si>
  <si>
    <t>1.</t>
  </si>
  <si>
    <t xml:space="preserve">Директор </t>
  </si>
  <si>
    <t>2.</t>
  </si>
  <si>
    <t>Заместник - директор</t>
  </si>
  <si>
    <t>3.</t>
  </si>
  <si>
    <t>4.</t>
  </si>
  <si>
    <t>5.</t>
  </si>
  <si>
    <t>6.</t>
  </si>
  <si>
    <t>7.</t>
  </si>
  <si>
    <t>8.</t>
  </si>
  <si>
    <t>Корепетитор</t>
  </si>
  <si>
    <t>9.</t>
  </si>
  <si>
    <t>Хореограф</t>
  </si>
  <si>
    <t>10.</t>
  </si>
  <si>
    <t>Ръководител на направление " Информационни и комуникационни технологии"</t>
  </si>
  <si>
    <t>11.</t>
  </si>
  <si>
    <t>Рехабилитатори на слуха и говора</t>
  </si>
  <si>
    <t>12.</t>
  </si>
  <si>
    <t>Треньори по вид спорт</t>
  </si>
  <si>
    <t>Арбанаси</t>
  </si>
  <si>
    <t>Балван</t>
  </si>
  <si>
    <t>Беляковец</t>
  </si>
  <si>
    <t>Буковец</t>
  </si>
  <si>
    <t>Велчево</t>
  </si>
  <si>
    <t>Ветринци</t>
  </si>
  <si>
    <t>Водолей</t>
  </si>
  <si>
    <t>Войнежа</t>
  </si>
  <si>
    <t>Въглевци</t>
  </si>
  <si>
    <t>Габровци</t>
  </si>
  <si>
    <t>Дебелец</t>
  </si>
  <si>
    <t>Дичин</t>
  </si>
  <si>
    <t>Емен</t>
  </si>
  <si>
    <t>Килифарево</t>
  </si>
  <si>
    <t>Леденик</t>
  </si>
  <si>
    <t>Миндя</t>
  </si>
  <si>
    <t>Ново село</t>
  </si>
  <si>
    <t>Никюп</t>
  </si>
  <si>
    <t>Присово</t>
  </si>
  <si>
    <t>Плаково</t>
  </si>
  <si>
    <t>Пчелище</t>
  </si>
  <si>
    <t>Пушево</t>
  </si>
  <si>
    <t>Райковци</t>
  </si>
  <si>
    <t>Ресен</t>
  </si>
  <si>
    <t>Русаля</t>
  </si>
  <si>
    <t>Самоводене</t>
  </si>
  <si>
    <t>Хотница</t>
  </si>
  <si>
    <t>Шереметя</t>
  </si>
  <si>
    <t>Шемшево</t>
  </si>
  <si>
    <t>Ялово</t>
  </si>
  <si>
    <t>В. Търново</t>
  </si>
  <si>
    <t>в дка</t>
  </si>
  <si>
    <t xml:space="preserve">Код -Класификатор за начина на трайно ползване на поземлените имоти
</t>
  </si>
  <si>
    <t xml:space="preserve"> Начин на  трайно ползване</t>
  </si>
  <si>
    <t>В. вода</t>
  </si>
  <si>
    <t>Големаните</t>
  </si>
  <si>
    <t>Капиново</t>
  </si>
  <si>
    <t>М. чифлик</t>
  </si>
  <si>
    <t>М. сбор</t>
  </si>
  <si>
    <t>Ц. кория</t>
  </si>
  <si>
    <t>ОБЩО</t>
  </si>
  <si>
    <t>Код /вид територия/-3</t>
  </si>
  <si>
    <t xml:space="preserve">  Населено място </t>
  </si>
  <si>
    <t>Ниско застрояване (до 10 м)</t>
  </si>
  <si>
    <t>Средно застрояване (от 10 до 15 m)</t>
  </si>
  <si>
    <t>Високо застрояване (над 15 m)</t>
  </si>
  <si>
    <t>Комплексно застрояване</t>
  </si>
  <si>
    <t>Незастроен имот за жилищни нужди</t>
  </si>
  <si>
    <t>За друг вид застрояване</t>
  </si>
  <si>
    <t>290,166
+пр.предн ЗЗ за жил.нужди</t>
  </si>
  <si>
    <t>За обект комплекс за здравеопазване</t>
  </si>
  <si>
    <t>За обект комплекс за образование</t>
  </si>
  <si>
    <t>За обект комплекс за култура и изкуство</t>
  </si>
  <si>
    <t>За обект комплекс за социални грижи</t>
  </si>
  <si>
    <t>За административна сграда комплекс</t>
  </si>
  <si>
    <t>За обект за детско заведение</t>
  </si>
  <si>
    <t>За търговски обект, комплекс</t>
  </si>
  <si>
    <t>За обект комплекс за битово обслужване</t>
  </si>
  <si>
    <t>За обект комплекс за научна и проектантска дейност</t>
  </si>
  <si>
    <t>За култова религиозна сграда, комплекс</t>
  </si>
  <si>
    <t>Незастроен имот за обществена сграда, комплекс</t>
  </si>
  <si>
    <t>За друг обществен обект, комплекс</t>
  </si>
  <si>
    <t>Обществен селищен парк, градина</t>
  </si>
  <si>
    <t>Обществен извънселищен парк, горски парк</t>
  </si>
  <si>
    <t>Гробищен парк</t>
  </si>
  <si>
    <t>За защитно и изолационно озеленяване</t>
  </si>
  <si>
    <t>За друг вид озеленени площи</t>
  </si>
  <si>
    <t>Спортно игрище</t>
  </si>
  <si>
    <t>Незастроен имот за спортен обект</t>
  </si>
  <si>
    <t>За други видове спорт</t>
  </si>
  <si>
    <t>За вилна сграда/вилна зона/</t>
  </si>
  <si>
    <t>За туристическа база, хижа</t>
  </si>
  <si>
    <t>За курортен хотел, почивен дом</t>
  </si>
  <si>
    <t>За къмпинг, мотел</t>
  </si>
  <si>
    <t>За електроенергийното производство</t>
  </si>
  <si>
    <t>За топлоенергийното производство</t>
  </si>
  <si>
    <t>За друго производство на продукта от нефт,въглища,газ,шисти</t>
  </si>
  <si>
    <t>За черната и цветната металургия</t>
  </si>
  <si>
    <t>За машиностроителната н машиннообработващата промишленост</t>
  </si>
  <si>
    <t>За дърводобивната и дървообработващата промишленост</t>
  </si>
  <si>
    <t>За производството на стр. материали, конструкции и изделия</t>
  </si>
  <si>
    <t>За текстилната промишленост</t>
  </si>
  <si>
    <t>За шивашката промишленост</t>
  </si>
  <si>
    <t>За хранително-вкусовата промишленост</t>
  </si>
  <si>
    <t>За полиграфическата промишленост</t>
  </si>
  <si>
    <t>За складова база</t>
  </si>
  <si>
    <t>Незастроен имот за производствен, складов обект</t>
  </si>
  <si>
    <t>За друг вид производствен, складов обект
/променено предназначение ЗЗ/</t>
  </si>
  <si>
    <t>За археологически паметник на културата</t>
  </si>
  <si>
    <t>За архитектурен паметник на културата</t>
  </si>
  <si>
    <t>За исторически паметник, историческо място</t>
  </si>
  <si>
    <t>За паметник на изобразителното и приложното изкуство</t>
  </si>
  <si>
    <t>За друг имот на културно-историческото наследство</t>
  </si>
  <si>
    <t>За първостепенна улица</t>
  </si>
  <si>
    <t>За второстепенна улица</t>
  </si>
  <si>
    <t>За алея</t>
  </si>
  <si>
    <t>За кръстовище</t>
  </si>
  <si>
    <t>За площад</t>
  </si>
  <si>
    <t>За паркинг</t>
  </si>
  <si>
    <t>За вход на пешеходен подлез, метро</t>
  </si>
  <si>
    <t>За линии на релсов транспорт</t>
  </si>
  <si>
    <t>За депо за релсов транспорт</t>
  </si>
  <si>
    <t>За автогараж</t>
  </si>
  <si>
    <t>За път от републиканската пътна мрежа</t>
  </si>
  <si>
    <t>За автогара, автоспирка</t>
  </si>
  <si>
    <t>За бензиностанция, газостанция</t>
  </si>
  <si>
    <t>За железопътна гара, спирка</t>
  </si>
  <si>
    <t>За ремонт и поддържане на транспортни средства</t>
  </si>
  <si>
    <t>За друг поземлен имот за движение и транспорт</t>
  </si>
  <si>
    <t>За съоръжение на съобщителен провод</t>
  </si>
  <si>
    <t>За съоръжение на водопровод</t>
  </si>
  <si>
    <t>За съоръжение на канализация</t>
  </si>
  <si>
    <t>За съоръжение на електропровод</t>
  </si>
  <si>
    <t>За склад на държавния резерв</t>
  </si>
  <si>
    <t>За друг вид имот със специално предназначение и ползване</t>
  </si>
  <si>
    <t>Депо за индустриални отпадъци</t>
  </si>
  <si>
    <t>Депо за битови отпадъци (сметище)</t>
  </si>
  <si>
    <t>За друг вид отпадъци</t>
  </si>
  <si>
    <t>С П И С Ъ К</t>
  </si>
  <si>
    <t>І. Първостепенни разпоредители:</t>
  </si>
  <si>
    <t>ІІ. Второстепенни разпоредители:</t>
  </si>
  <si>
    <t>ІІІ. Организации с нестопанска цел субсидирани от Община В.Търново:</t>
  </si>
  <si>
    <t>Читалищата на територията на Община Велико Търново:</t>
  </si>
  <si>
    <t>РЕКИЦ - В. Търново</t>
  </si>
  <si>
    <t xml:space="preserve">                      </t>
  </si>
  <si>
    <t>Управител на  ОП “Кабелно радио - Велико Търново”</t>
  </si>
  <si>
    <t>Управител на ОП “Зелени системи”</t>
  </si>
  <si>
    <t>Управител на ОП “Спортни имоти и прояви”</t>
  </si>
  <si>
    <t>Управител на ОП "Реклама - Велико Търново"</t>
  </si>
  <si>
    <t>Управител на ОП "Горско стопанство"</t>
  </si>
  <si>
    <t>Директор на ДКС “Васил Левски”</t>
  </si>
  <si>
    <t>Директор на Младежки дом</t>
  </si>
  <si>
    <t>Директор на ОУ “Христо Ботев”</t>
  </si>
  <si>
    <t>Директор на ОУ “Бачо Киро”</t>
  </si>
  <si>
    <t>Директор на ОУ “П. Р. Славейков”</t>
  </si>
  <si>
    <t>Директор на СУ “Владимир Комаров”</t>
  </si>
  <si>
    <t>Директор на СУ “Емилиян Станев”</t>
  </si>
  <si>
    <t>Директор на ПЕГ “Проф.д-р Асен Златаров”</t>
  </si>
  <si>
    <t>Директор на СУ “Вела Благоева”</t>
  </si>
  <si>
    <t>Директор на ОУ “Димитър Благоев”</t>
  </si>
  <si>
    <t>Директор на ПХГ “Св. св. Кирил и Методий”</t>
  </si>
  <si>
    <t>Директор на ОУ "В. Левски", с. Леденик</t>
  </si>
  <si>
    <t>Директор на ОУ "П.Р. Славейков", с. Ц. Кория</t>
  </si>
  <si>
    <t>Директор на ОУ "Хр. Смирненски", с. Самоводене</t>
  </si>
  <si>
    <t>Директор на ОУ "Хр. Ботев", с. Ресен</t>
  </si>
  <si>
    <t>Директор на ОУ "Хр. Смирненски", с. Водолей</t>
  </si>
  <si>
    <t>Директор на ОУ "Св. Иван Рилски", с. Балван</t>
  </si>
  <si>
    <t>Директор на ОУ "Д-р П. Берон", гр. Дебелец</t>
  </si>
  <si>
    <t>Директор на ОУ "Неофит Рилски", гр. Килифарево</t>
  </si>
  <si>
    <t>Директор на Регионален исторически музей Велико Търново</t>
  </si>
  <si>
    <t>Директор на Общинско ученическо общежитие "Кольо Фичето"</t>
  </si>
  <si>
    <t>Директор на ХГ "Борис Денев", гр. Велико Търново</t>
  </si>
  <si>
    <t>Директор на РБ "П.Р.Славейков", гр. В. Търново</t>
  </si>
  <si>
    <t>Кмет на Кметство Килифарево</t>
  </si>
  <si>
    <t>Кмет на Кметство Самоводене</t>
  </si>
  <si>
    <t>Кмет на Кметство Ресен</t>
  </si>
  <si>
    <t>Кмет на Кметство Дебелец</t>
  </si>
  <si>
    <t>ПРОЕКТ</t>
  </si>
  <si>
    <t>изграждане на инфраструктурни обекти</t>
  </si>
  <si>
    <t>придобиване на компютри и хардуер</t>
  </si>
  <si>
    <t>ВСИЧКО РАЗХОДИ: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</si>
  <si>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</si>
  <si>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</si>
  <si>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обезщетения и помощи по социалното подпомагане</t>
  </si>
  <si>
    <t>придобиване на друго оборудване, машини и съоръжения</t>
  </si>
  <si>
    <t>4600</t>
  </si>
  <si>
    <t>придобиване на програмни продукти и лицензи за програмни продукти</t>
  </si>
  <si>
    <t>Платени данъци, такси и административни санкции</t>
  </si>
  <si>
    <t>Текущи трансфери, обезщетения и помощи за домакинствата</t>
  </si>
  <si>
    <t>Кмет на  Община Велико Търново</t>
  </si>
  <si>
    <t>придобиване на транспортни средства</t>
  </si>
  <si>
    <t xml:space="preserve">за структурата и размера на дълга на </t>
  </si>
  <si>
    <t>№</t>
  </si>
  <si>
    <t xml:space="preserve">Елементи на дълга </t>
  </si>
  <si>
    <t>Размер на дълга</t>
  </si>
  <si>
    <t>Годишен размер на плащанията по дълга, съгл. чл.32, ал. 1 от ЗПФ</t>
  </si>
  <si>
    <t xml:space="preserve">Източници на финансиране: Собствени приходи, Обща изравнителна субсидия и чрез плащанията от  Управляващия орган съгласно Договор за безвъзмездна финансова помощ </t>
  </si>
  <si>
    <t xml:space="preserve">Общо </t>
  </si>
  <si>
    <t>В т.ч.</t>
  </si>
  <si>
    <t>Главница</t>
  </si>
  <si>
    <t>Лихви</t>
  </si>
  <si>
    <t>Такси, комисионни и др.</t>
  </si>
  <si>
    <t>Емитирани общински ценни книжа</t>
  </si>
  <si>
    <t>х</t>
  </si>
  <si>
    <t>1.1.</t>
  </si>
  <si>
    <t>Краткосрочни</t>
  </si>
  <si>
    <t>1.2.</t>
  </si>
  <si>
    <t>Дългосрочни</t>
  </si>
  <si>
    <t xml:space="preserve">Получени кредити </t>
  </si>
  <si>
    <t>2.1.</t>
  </si>
  <si>
    <t xml:space="preserve">Краткосрочни </t>
  </si>
  <si>
    <t>2.1.1.</t>
  </si>
  <si>
    <t>Договори за общински заеми</t>
  </si>
  <si>
    <t>2.1.2.</t>
  </si>
  <si>
    <t>Дълг на общински предприятия по чл. 52 от ЗОС</t>
  </si>
  <si>
    <t>2.1.3.</t>
  </si>
  <si>
    <t>Изискуеми/активирани/общински гаранции</t>
  </si>
  <si>
    <t>2.1.4.</t>
  </si>
  <si>
    <t>Безлихвени заеми, отпуснати по реда на чл. 43 от ЗУДБ</t>
  </si>
  <si>
    <t>2.1.5.</t>
  </si>
  <si>
    <t>Безлихвени заеми съгласно чл.3,т.6 от ЗОД</t>
  </si>
  <si>
    <t>2.1.6.</t>
  </si>
  <si>
    <t xml:space="preserve"> Задължения по търговски кредити</t>
  </si>
  <si>
    <t>2.2.</t>
  </si>
  <si>
    <t xml:space="preserve"> Дългосрочни </t>
  </si>
  <si>
    <t>2.2.1.</t>
  </si>
  <si>
    <t>2.2.2.</t>
  </si>
  <si>
    <t xml:space="preserve"> Дълг на общински предприятия по чл. 52 от ЗОС</t>
  </si>
  <si>
    <t xml:space="preserve">2.2.3. </t>
  </si>
  <si>
    <t>2.2.4.</t>
  </si>
  <si>
    <t>2.2.5.</t>
  </si>
  <si>
    <t xml:space="preserve"> Финансов лизинг над две години</t>
  </si>
  <si>
    <t>ОБЩО поет общински дълг /т.1+ т.2 + т.3/</t>
  </si>
  <si>
    <t>Номинал на издадените общ.гаранции</t>
  </si>
  <si>
    <t>ОБЩО общински дълг /т.4+ т.5/</t>
  </si>
  <si>
    <t>Размер на усвоените и изплатени средства от Фонд "ФЛАГ" ЕАД</t>
  </si>
  <si>
    <t>ВСИЧКО /т.6+т.7/</t>
  </si>
  <si>
    <t xml:space="preserve">НА  ПРИХОДИТЕ И РАЗХОДИТЕ НА СМЕТКИТЕ ЗА СРЕДСТВАТА ОТ ЕВРОПЕЙСКИЯ СЪЮЗ </t>
  </si>
  <si>
    <t>§§</t>
  </si>
  <si>
    <t xml:space="preserve"> І. ПРИХОДИ </t>
  </si>
  <si>
    <t>I.ИМУЩЕСТВЕНИ ДАНЪЦИ И НЕДАНЪЧНИ ПРИХОДИ</t>
  </si>
  <si>
    <t>24-00</t>
  </si>
  <si>
    <t xml:space="preserve"> - приходи от лихви по текущи банкови сметки</t>
  </si>
  <si>
    <t>24-08</t>
  </si>
  <si>
    <t>Общински такси</t>
  </si>
  <si>
    <t>Помощи и дарения от чужбина</t>
  </si>
  <si>
    <t>46-00</t>
  </si>
  <si>
    <t xml:space="preserve"> - текущи помощи и дарения от Европейския съюз</t>
  </si>
  <si>
    <t>46-10</t>
  </si>
  <si>
    <t>I. ОБЩО ПРИХОДИ</t>
  </si>
  <si>
    <t>99-99</t>
  </si>
  <si>
    <t>ТРАНСФЕРИ</t>
  </si>
  <si>
    <t>Трансфери между бюджети и сметки за средствата от Европейския съюз (нето)</t>
  </si>
  <si>
    <t>62-00</t>
  </si>
  <si>
    <t xml:space="preserve"> - получени трансфери (+)</t>
  </si>
  <si>
    <t>62-01</t>
  </si>
  <si>
    <t>Трансфери между сметки за средствата от Европейския съюз (нето)</t>
  </si>
  <si>
    <t>63-00</t>
  </si>
  <si>
    <t>- получени трансфери (+)</t>
  </si>
  <si>
    <t>63-01</t>
  </si>
  <si>
    <t>- предоставени трансфери (-)</t>
  </si>
  <si>
    <t>63-02</t>
  </si>
  <si>
    <t>ВРЕМЕННИ БЕЗЛИХВЕНИ ЗАЕМИ</t>
  </si>
  <si>
    <t>Временни безлихвени заеми между бюджети и сметки за средствата от Европейския съюз (нето)</t>
  </si>
  <si>
    <t>76-00</t>
  </si>
  <si>
    <t>VІІ. ОПЕРАЦИИ С ФИНАНСОВИ АКТИВИ И ПАСИВИ</t>
  </si>
  <si>
    <t>Временно съхранявани средства и средства на разпореждане - нето (+/-)</t>
  </si>
  <si>
    <t>88-00</t>
  </si>
  <si>
    <t xml:space="preserve"> - средства на разпореждане предоставени / събрани от/за извънбюджетни сметки (+/-)</t>
  </si>
  <si>
    <t>88-03</t>
  </si>
  <si>
    <t>Депозити и средства по сметки - нето (+/-)     (този параграф се използва и за наличностите на ЦБ в БНБ)</t>
  </si>
  <si>
    <t>95-00</t>
  </si>
  <si>
    <t xml:space="preserve"> - остатък в левове по сметки от предходния период (+)</t>
  </si>
  <si>
    <t>95-01</t>
  </si>
  <si>
    <t xml:space="preserve"> - наличност в левове по сметки в края на периода (-)</t>
  </si>
  <si>
    <t>95-07</t>
  </si>
  <si>
    <t>ОБЩО ОПЕРАЦИИ С ФИНАНСОВИ АКТИВИ И ПАСИВИ</t>
  </si>
  <si>
    <t xml:space="preserve"> ОБЩО ПРИХОДИ НА ОБЩИНАТА:</t>
  </si>
  <si>
    <t>Заплати и възнаграждения за персонала, нает по трудови и служебни правоотношения</t>
  </si>
  <si>
    <t>01-00</t>
  </si>
  <si>
    <t xml:space="preserve"> - заплати и възнаграждения на персонала нает по трудови правоотношения</t>
  </si>
  <si>
    <t>01-01</t>
  </si>
  <si>
    <t xml:space="preserve"> - заплати и възнаграждения на персонала нает по служебни правоотношения</t>
  </si>
  <si>
    <t>01-02</t>
  </si>
  <si>
    <t>Други възнаграждения и плащания за персонала</t>
  </si>
  <si>
    <t>02-00</t>
  </si>
  <si>
    <t xml:space="preserve"> - за нещатен персонал нает по трудови правоотношения </t>
  </si>
  <si>
    <t>02-01</t>
  </si>
  <si>
    <t xml:space="preserve"> - за персонала по извънтрудови правоотношения</t>
  </si>
  <si>
    <t>02-02</t>
  </si>
  <si>
    <t xml:space="preserve"> - изплатени суми от СБКО, за облекло и други на персонала, с характер на възнаграждение</t>
  </si>
  <si>
    <t>02-05</t>
  </si>
  <si>
    <t xml:space="preserve"> - други плащания и възнаграждения</t>
  </si>
  <si>
    <t>02-09</t>
  </si>
  <si>
    <t>Задължителни осигурителни вноски от работодатели</t>
  </si>
  <si>
    <t>05-00</t>
  </si>
  <si>
    <t xml:space="preserve"> - осигурителни вноски от работодатели за Държавното обществено осигуряване (ДОО)</t>
  </si>
  <si>
    <t>05-51</t>
  </si>
  <si>
    <t xml:space="preserve"> - осигурителни вноски от работодатели за Учителския пенсионен фонд (УчПФ)</t>
  </si>
  <si>
    <t>05-52</t>
  </si>
  <si>
    <t xml:space="preserve"> - здравноосигурителни вноски от работодатели</t>
  </si>
  <si>
    <t>05-60</t>
  </si>
  <si>
    <t xml:space="preserve"> - вноски за допълнително задължително осигуряване от работодатели</t>
  </si>
  <si>
    <t>05-80</t>
  </si>
  <si>
    <t>Издръжка</t>
  </si>
  <si>
    <t>10-00</t>
  </si>
  <si>
    <t xml:space="preserve"> - храна</t>
  </si>
  <si>
    <t>10-11</t>
  </si>
  <si>
    <t>10-12</t>
  </si>
  <si>
    <t xml:space="preserve"> - постелен инвентар и облекло</t>
  </si>
  <si>
    <t>10-13</t>
  </si>
  <si>
    <t xml:space="preserve"> - учебни и научно-изследователски разходи и книги за библиотеките</t>
  </si>
  <si>
    <t>10-14</t>
  </si>
  <si>
    <t xml:space="preserve"> - материали</t>
  </si>
  <si>
    <t>10-15</t>
  </si>
  <si>
    <t xml:space="preserve"> - вода, горива и енергия</t>
  </si>
  <si>
    <t>10-16</t>
  </si>
  <si>
    <t xml:space="preserve"> - разходи за външни услуги</t>
  </si>
  <si>
    <t>10-20</t>
  </si>
  <si>
    <t xml:space="preserve"> - текущ ремонт</t>
  </si>
  <si>
    <t>10-30</t>
  </si>
  <si>
    <t xml:space="preserve"> - командировки в страната</t>
  </si>
  <si>
    <t>10-51</t>
  </si>
  <si>
    <t xml:space="preserve"> - краткосрочни командировки в чужбина</t>
  </si>
  <si>
    <t>10-52</t>
  </si>
  <si>
    <t xml:space="preserve"> - разходи за застраховки</t>
  </si>
  <si>
    <t>10-62</t>
  </si>
  <si>
    <t xml:space="preserve"> - други разходи, некласифицирани в другите параграфи и подпараграфи</t>
  </si>
  <si>
    <t>10-98</t>
  </si>
  <si>
    <t>19-00</t>
  </si>
  <si>
    <t xml:space="preserve"> - платени държавни данъци, такси, наказателни лихви и административни санкции</t>
  </si>
  <si>
    <t>19-01</t>
  </si>
  <si>
    <t>42-00</t>
  </si>
  <si>
    <t xml:space="preserve"> - обезщетения и помощи по социалното подпомагане</t>
  </si>
  <si>
    <t>42-02</t>
  </si>
  <si>
    <t>Субсидии и други текущи трансфери за юридически лица с нестопанска цел</t>
  </si>
  <si>
    <t>45-00</t>
  </si>
  <si>
    <t>Основен ремонт на ДМА</t>
  </si>
  <si>
    <t>51-00</t>
  </si>
  <si>
    <t>Придобиване на ДМА</t>
  </si>
  <si>
    <t>52-00</t>
  </si>
  <si>
    <t xml:space="preserve"> - придобиване на компютри и хардуер</t>
  </si>
  <si>
    <t>52-01</t>
  </si>
  <si>
    <t xml:space="preserve"> - придобиване на друго оборудване, машини и съоръжения</t>
  </si>
  <si>
    <t>52-03</t>
  </si>
  <si>
    <t xml:space="preserve"> - изграждане на инфраструктурни обекти</t>
  </si>
  <si>
    <t>52-06</t>
  </si>
  <si>
    <t>Придобиване на нематериални дълготрайни активи</t>
  </si>
  <si>
    <t>Придобиване на земя</t>
  </si>
  <si>
    <t>ВСИЧКО КАПИТАЛОВИ РАЗХОДИ:</t>
  </si>
  <si>
    <t>II. ОБЩО РАЗХОДИ РЕКАПИТУЛАЦИЯ</t>
  </si>
  <si>
    <t>Предоставени текущи и капиталови трансфери за чужбина</t>
  </si>
  <si>
    <t>49-00</t>
  </si>
  <si>
    <t>49-01</t>
  </si>
  <si>
    <t xml:space="preserve"> - капиталови трансфери за чужбина</t>
  </si>
  <si>
    <t>49-02</t>
  </si>
  <si>
    <t>С П Р А В К А</t>
  </si>
  <si>
    <t>№ по ред</t>
  </si>
  <si>
    <t>Държавни дейности</t>
  </si>
  <si>
    <t>Местни дейности</t>
  </si>
  <si>
    <t>Общи държавни служби - всичко:</t>
  </si>
  <si>
    <t>в т.ч.       - текущи разходи</t>
  </si>
  <si>
    <t xml:space="preserve">                - капиталови разходи</t>
  </si>
  <si>
    <t>Отбрана и сигурност - всичко:</t>
  </si>
  <si>
    <t>Образование - всичко:</t>
  </si>
  <si>
    <t>Здравеопазване - всичко:</t>
  </si>
  <si>
    <t>Социално осигуряване, подпомагане и грижи - всичко:</t>
  </si>
  <si>
    <t>Икономически дейности и услуги - всичко:</t>
  </si>
  <si>
    <t>Разходи, некласифицирани в другите разходи - всичко:</t>
  </si>
  <si>
    <t>Позиции от раздела за Финансиране на бюджетното салдо</t>
  </si>
  <si>
    <t>ОБЩО РАЗПРЕДЕЛЕН ПРЕХОДЕН ОСТАТЪК</t>
  </si>
  <si>
    <t>ПО РАЗПОРЕДИТЕЛИ С БЮДЖЕТНИ КРЕДИТИ, КМЕТСТВА И КМЕТСКИ НАМЕСТНИЧЕСТВА</t>
  </si>
  <si>
    <t>МЕРОПРИЯТИЯ/КМЕТСТВА</t>
  </si>
  <si>
    <t>Функция 1</t>
  </si>
  <si>
    <t>Функция 2</t>
  </si>
  <si>
    <t>Функция 3</t>
  </si>
  <si>
    <t>Функция 4</t>
  </si>
  <si>
    <t>Функция 5</t>
  </si>
  <si>
    <t>Функция 6</t>
  </si>
  <si>
    <t>Функция 7</t>
  </si>
  <si>
    <t>Функция 8</t>
  </si>
  <si>
    <t>Функция 9</t>
  </si>
  <si>
    <t>ВСИЧКО</t>
  </si>
  <si>
    <t>СБПФЗ "Д-р Трейман" ЕООД</t>
  </si>
  <si>
    <t>ЦПЗ - В.Търново ЕООД</t>
  </si>
  <si>
    <t>ЦКВЗС - В.Търново ЕООД</t>
  </si>
  <si>
    <t>КОЦ - В. Търново ЕООД</t>
  </si>
  <si>
    <t>Център за социални услуги</t>
  </si>
  <si>
    <t>ОП "Спортни имоти и прояви"</t>
  </si>
  <si>
    <t>ДКС "В. Левски"</t>
  </si>
  <si>
    <t>ОП "Кабелно радио - Велико Търново"</t>
  </si>
  <si>
    <t>ОП "Горско стопанство"</t>
  </si>
  <si>
    <t>ОП "Зелени системи"</t>
  </si>
  <si>
    <t>Младежки дом</t>
  </si>
  <si>
    <t>ОП "Реклама - Велико Търново"</t>
  </si>
  <si>
    <t>Велико Търново</t>
  </si>
  <si>
    <t>Ветренци</t>
  </si>
  <si>
    <t>Къпиново</t>
  </si>
  <si>
    <t>Малки Чифлик</t>
  </si>
  <si>
    <t>Момин сбор</t>
  </si>
  <si>
    <t>Церова кория</t>
  </si>
  <si>
    <t>ВСИЧКО СОБСТВЕН БЮДЖЕТ:</t>
  </si>
  <si>
    <t>КМ-ВА РАЙОН КИЛИФАРЕВО</t>
  </si>
  <si>
    <t>Вонеща вода</t>
  </si>
  <si>
    <t>ВС. КМ-ВА Р-Н КИЛИФАРЕВО:</t>
  </si>
  <si>
    <t>К-ВА НА САМОСТ. БЮДЖЕТ</t>
  </si>
  <si>
    <t>ВС. К-ВА НА САМОСТ.БЮДЖ.:</t>
  </si>
  <si>
    <t>ОБЩО ПО БЮДЖЕТА:</t>
  </si>
  <si>
    <t>ДЕЛЕГИРАНИ ДЪРЖАВНИ ДЕЙНОСТИ</t>
  </si>
  <si>
    <t>Вид на целевия разход</t>
  </si>
  <si>
    <t>Размер</t>
  </si>
  <si>
    <t>Направление, функция, дейност</t>
  </si>
  <si>
    <t>Функция "Образование"; Други дейности по образованието</t>
  </si>
  <si>
    <t>Програма за борба с гръбначните изкривявания</t>
  </si>
  <si>
    <t>Функция "Социално осигуряване подпомагане и грижи" ; Други служби и дейности по социалното осигуряване, подпомагане и заетостта</t>
  </si>
  <si>
    <t>Фонд „Инициативи на местните общности”</t>
  </si>
  <si>
    <t>Функция "Жил. строителство, БКС и опазване на околната среда" ; Други дейности по жилищното строителство, благоустройството и регионалното развитие</t>
  </si>
  <si>
    <t xml:space="preserve">Програма за развитие на физ.възпитание и спорта </t>
  </si>
  <si>
    <t xml:space="preserve">Културен календар </t>
  </si>
  <si>
    <t>Културни мероприятия по кметства и кметски наместничества</t>
  </si>
  <si>
    <t>Общинска програма  - "Здрави деца в здрави семейства"</t>
  </si>
  <si>
    <t>Функция "Здравеопазване"; Други дейности по здравеопазване</t>
  </si>
  <si>
    <t>Програма за младежки дейности</t>
  </si>
  <si>
    <t>Функция "Образование"; Други дейности за младежта</t>
  </si>
  <si>
    <t>Функция "Социално осигуряване, подпомагане и грижи"; Други служби и дейности по социално осигуряване, подпомагане и заетостта</t>
  </si>
  <si>
    <t>Функция "Социално осигуряване, подпомагане и грижи";  Други служби и дейности по социално осигуряване, подпомагане и заетостта</t>
  </si>
  <si>
    <t>Съвместни проекти с БЧК и МЗ</t>
  </si>
  <si>
    <t>Р   А  З  П  Р  Е  Д  Е  Л  Е  Н  И  Е</t>
  </si>
  <si>
    <t>НА ЧИСЛЕНОСТТА И РАЗХОДИТЕ ЗА РАБОТНИ ЗАПЛАТИ ЗА ДЕЛЕГИРАНИТЕ ОТ ДЪРЖАВАТА ДЕЙНОСТИ,</t>
  </si>
  <si>
    <t xml:space="preserve">№ по ред </t>
  </si>
  <si>
    <t xml:space="preserve">П О К А З А Т Е Л И </t>
  </si>
  <si>
    <t>Численост на персонала</t>
  </si>
  <si>
    <t>Средства за работна заплата за един месец</t>
  </si>
  <si>
    <t>ДЕЛЕГИРАНИ ОТ ДЪРЖАВАТА ДЕЙНОСТИ</t>
  </si>
  <si>
    <t>I .</t>
  </si>
  <si>
    <t>Функция "Общи държавни служби"</t>
  </si>
  <si>
    <t xml:space="preserve">в т.ч. </t>
  </si>
  <si>
    <t>ПМС 66</t>
  </si>
  <si>
    <t>ІІ.</t>
  </si>
  <si>
    <t>Функция "Отбрана и сигурност"</t>
  </si>
  <si>
    <t>IIІ.</t>
  </si>
  <si>
    <t xml:space="preserve">Функция "Здравеопазване" </t>
  </si>
  <si>
    <t>Детски ясли, детски кухни и яслени групи в ОДЗ</t>
  </si>
  <si>
    <t>Здравен кабинет в детски градини и училища</t>
  </si>
  <si>
    <t>Други дейности по здравеопазването</t>
  </si>
  <si>
    <t>ІV.</t>
  </si>
  <si>
    <t>Функция  "Социално осигуряване, подпомагане и грижи"</t>
  </si>
  <si>
    <t>V.</t>
  </si>
  <si>
    <t>Функция " Почивно дело, култура, религиозни дейности"</t>
  </si>
  <si>
    <t>МЕСТНИ ДЕЙНОСТИ</t>
  </si>
  <si>
    <t>II.</t>
  </si>
  <si>
    <t>Функция "Образование"</t>
  </si>
  <si>
    <t>IІІ.</t>
  </si>
  <si>
    <t>Функция  "Жилищно строителство, Б К С и опазване на околната среда"</t>
  </si>
  <si>
    <t>Група 2 "Физическа култура и спорт"</t>
  </si>
  <si>
    <t>Плувен басейн</t>
  </si>
  <si>
    <t>ОП "Спортни имоти"</t>
  </si>
  <si>
    <t>Група 3 "Култура"</t>
  </si>
  <si>
    <t>Духов оркестър</t>
  </si>
  <si>
    <t>ОП "Общинско кабелно радио"</t>
  </si>
  <si>
    <t>1.3.</t>
  </si>
  <si>
    <t>ДКС "Васил Левски"</t>
  </si>
  <si>
    <t>Други дейности по културата</t>
  </si>
  <si>
    <t>VI.</t>
  </si>
  <si>
    <t>Функция "Икономически дейности и услуги"</t>
  </si>
  <si>
    <t>Група 2 "Селско стопанство, горско стопанство, лов и риболов</t>
  </si>
  <si>
    <t>ОП "Горско стопанство</t>
  </si>
  <si>
    <t>Група 6 "Други дейности по икономиката"</t>
  </si>
  <si>
    <t>Приют за кучета</t>
  </si>
  <si>
    <t xml:space="preserve">Административно - техническо обслужване </t>
  </si>
  <si>
    <t>2.3.</t>
  </si>
  <si>
    <t>ОП " Реклама "</t>
  </si>
  <si>
    <t>2.4.</t>
  </si>
  <si>
    <t>ДЪРЖАВНИ ДЕЙНОСТИ, ДОФИНАНСИРАНИ С МЕСТНИ ПРИХОДИ</t>
  </si>
  <si>
    <t>МЕРОПРИЯТИЯ КЪМ ОБЩИНА ВЕЛИКО ТЪРНОВО</t>
  </si>
  <si>
    <t>Общинска агенция по приватизация</t>
  </si>
  <si>
    <t>Забележка: Към средствата за работни заплати за един месец допълнително се начисляват ДОО и ЗОВ.</t>
  </si>
  <si>
    <t>К. Денева</t>
  </si>
  <si>
    <t>Ст.експерт дирекция "Бюджет и финанси"</t>
  </si>
  <si>
    <t>Приватизация</t>
  </si>
  <si>
    <t>Собствени бюджетни средства</t>
  </si>
  <si>
    <t xml:space="preserve">Преходен остатък по бюджета </t>
  </si>
  <si>
    <t>Сметки за средства от Европейския съюз</t>
  </si>
  <si>
    <t>Прех.остатъци от трансфери м/у бюджета и ЦБ и други</t>
  </si>
  <si>
    <t>Други извънбюджетни средства</t>
  </si>
  <si>
    <t>5100  ОСНОВЕН  РЕМОНТ НА ДМА</t>
  </si>
  <si>
    <t>Функция 01 Общи държавни служби</t>
  </si>
  <si>
    <t>ОБЕКТИ</t>
  </si>
  <si>
    <t>Функция 02 Отбрана и сигурност</t>
  </si>
  <si>
    <t>Възстановяване на улици в с. Ново село - водостоци, ПМС 92/17.04.2015 г.</t>
  </si>
  <si>
    <t>Функция 03 Образование</t>
  </si>
  <si>
    <t>Функция 04 Здравеопазване</t>
  </si>
  <si>
    <t>Функция 05  Социално осигур., подпомагане и грижи</t>
  </si>
  <si>
    <t>Функция 06 Жилищно строителство, Б К С и опазване  околната среда</t>
  </si>
  <si>
    <t>Функция 07 Почивно дело, култура, религиоз. дейности</t>
  </si>
  <si>
    <t>Функция 08 Икономически дейности и услуги</t>
  </si>
  <si>
    <t>5200  ПРИДОБИВАНЕ НА ДМА</t>
  </si>
  <si>
    <t>5201 Придобиване на компютри и хардуер</t>
  </si>
  <si>
    <t>5202 Придобиване на сгради</t>
  </si>
  <si>
    <t>5203 Придобиване на др. оборудване машини и съоръжения</t>
  </si>
  <si>
    <t>5204 Придобиване на транспортни средства</t>
  </si>
  <si>
    <t>5205  Придобиване на стопански инвентар</t>
  </si>
  <si>
    <t>Изграждане на видеонаблюдение в парковете "Света гора", "Марно поле", "Руски гробища", "Акация", "Зона В", "Бузлуджа", "Дружба","Н. Габровски", "Колю Фичето", "Чолаковци"</t>
  </si>
  <si>
    <t>5206 Инфраструктурни обекти</t>
  </si>
  <si>
    <t>5219 Придобиване на други ДМА</t>
  </si>
  <si>
    <t>5300  НМДА  Придобиване на НМДА</t>
  </si>
  <si>
    <t>5301- Придобиване на програмни продукти и лицензи за програмни продукти</t>
  </si>
  <si>
    <t>5400 ПРИДОБИВАНЕ НА ЗЕМЯ</t>
  </si>
  <si>
    <t xml:space="preserve">            ДЪЛЖИНА УЛИЧНА МРЕЖА ПО НАСЕЛЕНИ МЕСТА НА </t>
  </si>
  <si>
    <t xml:space="preserve">                     ТЕРИТОРИЯТА НА ОБЩИНА ВЕЛИКО ТЪРНОВО</t>
  </si>
  <si>
    <t>НАСЕЛЕНИ МЕСТА</t>
  </si>
  <si>
    <t xml:space="preserve"> / км /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</si>
  <si>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</si>
  <si>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</si>
  <si>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</si>
  <si>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</si>
  <si>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</si>
  <si>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</si>
  <si>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</si>
  <si>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</si>
  <si>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</si>
  <si>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</si>
  <si>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</si>
  <si>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</si>
  <si>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</si>
  <si>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</si>
  <si>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</si>
  <si>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</si>
  <si>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</si>
  <si>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</si>
  <si>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</si>
  <si>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</si>
  <si>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</si>
  <si>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</si>
  <si>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</si>
  <si>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</si>
  <si>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</si>
  <si>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общо:</t>
  </si>
  <si>
    <t>СПРАВКА</t>
  </si>
  <si>
    <t>за броя на осветителните тела в община Велико Търново</t>
  </si>
  <si>
    <t>и осреднена инсталирана мощност</t>
  </si>
  <si>
    <t>брой</t>
  </si>
  <si>
    <t>ср.мощност</t>
  </si>
  <si>
    <t>W</t>
  </si>
  <si>
    <t>KW</t>
  </si>
  <si>
    <t>Големани</t>
  </si>
  <si>
    <t>Малък Чифлик</t>
  </si>
  <si>
    <t>Церова Кория</t>
  </si>
  <si>
    <t>Общо за Община В.Търново</t>
  </si>
  <si>
    <t>туристически данък</t>
  </si>
  <si>
    <t>Приходи и доходи от собственост</t>
  </si>
  <si>
    <t>Глоби, санкции и наказателни лихви</t>
  </si>
  <si>
    <t>наказателни лихви за данъци, мита и осигурителни вноски</t>
  </si>
  <si>
    <t>Други приходи</t>
  </si>
  <si>
    <t>постъпления от продажба на нематериални дълготрайни активи</t>
  </si>
  <si>
    <t>постъпления от продажба на земя</t>
  </si>
  <si>
    <t>Помощи и дарения от страната</t>
  </si>
  <si>
    <t>Храна</t>
  </si>
  <si>
    <t>Медикаменти</t>
  </si>
  <si>
    <t>Постелен инвентар и облекло</t>
  </si>
  <si>
    <t>материали</t>
  </si>
  <si>
    <t>вода, горива и енергия</t>
  </si>
  <si>
    <t>Текущ ремонт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</si>
  <si>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</si>
  <si>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</si>
  <si>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Разходи за лихви по заеми от страната</t>
  </si>
  <si>
    <t>Стипендии</t>
  </si>
  <si>
    <t>за текуща дейност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</si>
  <si>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</si>
  <si>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</si>
  <si>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</si>
  <si>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t>Трансфери между бюджета на бюджетната организация и ЦБ (нето)</t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</si>
  <si>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</si>
  <si>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</si>
  <si>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получени от общини целеви субсидии от ЦБ за капиталови разходи (+)</t>
  </si>
  <si>
    <t>Трансфери между бюджети (нето)</t>
  </si>
  <si>
    <t>трансфери между бюджети - предоставени трансфери (-)</t>
  </si>
  <si>
    <t>получени дългосрочни заеми от други лица в страната (+)</t>
  </si>
  <si>
    <t>погашения по дългосрочни заеми от други лица в страната (-)</t>
  </si>
  <si>
    <t>Директор на ПМГ “Васил Друмев”</t>
  </si>
  <si>
    <t>Здравен медиатор</t>
  </si>
  <si>
    <t>Специалист социални дейности</t>
  </si>
  <si>
    <t xml:space="preserve">ЗА РЕАЛИЗИРАНИТЕ ИКОНОМИИ В ДЕЛЕГИРАНИТЕ ОТ ДЪРЖАВАТА ДЕЙНОСТИ </t>
  </si>
  <si>
    <t>име на параграф</t>
  </si>
  <si>
    <t>Група Б) Полиция, вътрешен ред и сигурност</t>
  </si>
  <si>
    <t>239 Други дейности по вътрешната сигурност</t>
  </si>
  <si>
    <t>0200</t>
  </si>
  <si>
    <t>0202</t>
  </si>
  <si>
    <t>за персонала по извънтрудови правоотношения</t>
  </si>
  <si>
    <t>1000</t>
  </si>
  <si>
    <t>1015</t>
  </si>
  <si>
    <t>1051</t>
  </si>
  <si>
    <t>командировки в страната</t>
  </si>
  <si>
    <t>1091</t>
  </si>
  <si>
    <t>други разходи за СБКО (тук се отчитат разходите за СБКО, неотчетени по други позиции на ЕБК)</t>
  </si>
  <si>
    <t>1098</t>
  </si>
  <si>
    <t>Разходи</t>
  </si>
  <si>
    <t>Група Д) Защита на населението, управление и дейности при стихийни бедствия и аварии</t>
  </si>
  <si>
    <t>282 Отбранително-мобилизационна подготовка, поддържане на запаси и мощности</t>
  </si>
  <si>
    <t>284 Ликвидиране на последици от стихийни бедствия и производствени аварии</t>
  </si>
  <si>
    <t>1020</t>
  </si>
  <si>
    <t>разходи за външни услуги</t>
  </si>
  <si>
    <t>1030</t>
  </si>
  <si>
    <t>текущ ремонт</t>
  </si>
  <si>
    <t>5100</t>
  </si>
  <si>
    <t>5200</t>
  </si>
  <si>
    <t>5206</t>
  </si>
  <si>
    <t>285 Доброволни формирования за защита при бедствия</t>
  </si>
  <si>
    <t>1062</t>
  </si>
  <si>
    <t>разходи за застраховки</t>
  </si>
  <si>
    <t>311 Детски градини</t>
  </si>
  <si>
    <t>318 Подготвителна група в училище</t>
  </si>
  <si>
    <t>322 Неспециализирани училища, без професионални гимназии</t>
  </si>
  <si>
    <t>4000</t>
  </si>
  <si>
    <t>324 Спортни училища</t>
  </si>
  <si>
    <t>326 Професионални гимназии и паралелки за професионална подготовка</t>
  </si>
  <si>
    <t>332 Общежития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</si>
  <si>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</si>
  <si>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</si>
  <si>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</si>
  <si>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0101</t>
  </si>
  <si>
    <t>заплати и възнаграждения на персонала нает по трудови правоотношения</t>
  </si>
  <si>
    <t>0208</t>
  </si>
  <si>
    <t>обезщетения за персонала, с характер на възнаграждение</t>
  </si>
  <si>
    <t>0209</t>
  </si>
  <si>
    <t>други плащания и възнаграждения</t>
  </si>
  <si>
    <t>0500</t>
  </si>
  <si>
    <t>0551</t>
  </si>
  <si>
    <t>осигурителни вноски от работодатели за Държавното обществено осигуряване (ДОО)</t>
  </si>
  <si>
    <t>0560</t>
  </si>
  <si>
    <t>здравноосигурителни вноски от работодатели</t>
  </si>
  <si>
    <t>0580</t>
  </si>
  <si>
    <t>вноски за допълнително задължително осигуряване от работодатели</t>
  </si>
  <si>
    <t>5203</t>
  </si>
  <si>
    <t>437 Здравен кабинет в детски градини и училища</t>
  </si>
  <si>
    <t>5201</t>
  </si>
  <si>
    <t>469 Други дейности по здравеопазването</t>
  </si>
  <si>
    <t>1013</t>
  </si>
  <si>
    <t>постелен инвентар и облекло</t>
  </si>
  <si>
    <t>1016</t>
  </si>
  <si>
    <t>V. Функция Социално осигуряване, подпомагане и грижи</t>
  </si>
  <si>
    <t>529 Кризисен център</t>
  </si>
  <si>
    <t>4200</t>
  </si>
  <si>
    <t>4202</t>
  </si>
  <si>
    <t>530 Център за настаняване от семеен тип</t>
  </si>
  <si>
    <t>1011</t>
  </si>
  <si>
    <t>храна</t>
  </si>
  <si>
    <t>1012</t>
  </si>
  <si>
    <t>медикаменти</t>
  </si>
  <si>
    <t>1900</t>
  </si>
  <si>
    <t>1901</t>
  </si>
  <si>
    <t>532 Програми за временна заетост</t>
  </si>
  <si>
    <t>0201</t>
  </si>
  <si>
    <t xml:space="preserve">за нещатен персонал нает по трудови правоотношения </t>
  </si>
  <si>
    <t>540 Домове за стари хора</t>
  </si>
  <si>
    <t>550 Центрове за социална рехабилитация и интеграция</t>
  </si>
  <si>
    <t>551 Дневни центрове за лица с увреждания</t>
  </si>
  <si>
    <t>554 Защитени жилища</t>
  </si>
  <si>
    <t>589 Други служби и дейности по социалното осигуряване, подпомагане и заетостта</t>
  </si>
  <si>
    <t>4219</t>
  </si>
  <si>
    <t>други текущи трансфери за домакинствата</t>
  </si>
  <si>
    <t>Група Б) Физическа култура и спорт</t>
  </si>
  <si>
    <t>713 Спорт за всички</t>
  </si>
  <si>
    <t>Група В) Култура</t>
  </si>
  <si>
    <t>1981</t>
  </si>
  <si>
    <t>751 Библиотеки с национален и регионален характер</t>
  </si>
  <si>
    <t>759 Други дейности по културата</t>
  </si>
  <si>
    <t>Група Е) Други дейности по икономиката</t>
  </si>
  <si>
    <t>898 Други дейности по икономиката</t>
  </si>
  <si>
    <t>НАИМЕНОВАНИЕ НА ОБЕКТИТЕ</t>
  </si>
  <si>
    <t>Изграждане на ул." Драган Цончев", кв. Зона В, ОК8504- ОК8602-ОК8607-ОК8613-ПМС 315/19.12.2018</t>
  </si>
  <si>
    <t>9509</t>
  </si>
  <si>
    <t>наличност в левове по депозити в края на периода (-)</t>
  </si>
  <si>
    <t>9505</t>
  </si>
  <si>
    <t>остатък в касата в  левове от предходния период (+)</t>
  </si>
  <si>
    <t>9503</t>
  </si>
  <si>
    <t>остатък в левове по депозити от предходния период (+)</t>
  </si>
  <si>
    <t>9502</t>
  </si>
  <si>
    <t>остатък в левова равностойност по валутни сметки от предходния период (+)</t>
  </si>
  <si>
    <t>9501</t>
  </si>
  <si>
    <t>остатък в левове по сметки от предходния период (+)</t>
  </si>
  <si>
    <t>9500</t>
  </si>
  <si>
    <t>8382</t>
  </si>
  <si>
    <t>8321</t>
  </si>
  <si>
    <t>погашения по краткосрочни заеми от банки в страната (-)</t>
  </si>
  <si>
    <t>8311</t>
  </si>
  <si>
    <t>получени краткосрочни заеми от банки в страната (+)</t>
  </si>
  <si>
    <t>8300</t>
  </si>
  <si>
    <t>Заеми от банки и други лица в страната - нето (+/-)</t>
  </si>
  <si>
    <t>7600</t>
  </si>
  <si>
    <t>6202</t>
  </si>
  <si>
    <t>предоставени трансфери (+/-)</t>
  </si>
  <si>
    <t>6200</t>
  </si>
  <si>
    <t>6102</t>
  </si>
  <si>
    <t>6100</t>
  </si>
  <si>
    <t>3113</t>
  </si>
  <si>
    <t>3112</t>
  </si>
  <si>
    <t>3100</t>
  </si>
  <si>
    <t>4040</t>
  </si>
  <si>
    <t>4030</t>
  </si>
  <si>
    <t>4022</t>
  </si>
  <si>
    <t>постъпления от продажба на сгради</t>
  </si>
  <si>
    <t>Постъпления от продажба на нефинансови активи</t>
  </si>
  <si>
    <t>3702</t>
  </si>
  <si>
    <t>внесен данък върху приходите от стопанска дейност на бюджетните предприятия (-)</t>
  </si>
  <si>
    <t>3701</t>
  </si>
  <si>
    <t>внесен ДДС (-)</t>
  </si>
  <si>
    <t>3700</t>
  </si>
  <si>
    <t>Внесени ДДС и други данъци върху продажбите</t>
  </si>
  <si>
    <t>3619</t>
  </si>
  <si>
    <t>други неданъчни приходи</t>
  </si>
  <si>
    <t>3600</t>
  </si>
  <si>
    <t>2809</t>
  </si>
  <si>
    <t>2802</t>
  </si>
  <si>
    <t>глоби, санкции, неустойки, наказателни лихви, обезщетения и начети</t>
  </si>
  <si>
    <t>2800</t>
  </si>
  <si>
    <t>2729</t>
  </si>
  <si>
    <t>други общински такси</t>
  </si>
  <si>
    <t>2717</t>
  </si>
  <si>
    <t>за притежаване на куче</t>
  </si>
  <si>
    <t>2715</t>
  </si>
  <si>
    <t>за откупуване на гробни места</t>
  </si>
  <si>
    <t>2711</t>
  </si>
  <si>
    <t>за административни услуги</t>
  </si>
  <si>
    <t>2710</t>
  </si>
  <si>
    <t>за технически услуги</t>
  </si>
  <si>
    <t>2708</t>
  </si>
  <si>
    <t>за ползване на общежития и други по образованието</t>
  </si>
  <si>
    <t>2707</t>
  </si>
  <si>
    <t>за битови отпадъци</t>
  </si>
  <si>
    <t>2704</t>
  </si>
  <si>
    <t>за ползване на домашен социален патронаж и други общински социални услуги</t>
  </si>
  <si>
    <t>2702</t>
  </si>
  <si>
    <t>2700</t>
  </si>
  <si>
    <t>2409</t>
  </si>
  <si>
    <t>приходи от лихви по срочни депозити</t>
  </si>
  <si>
    <t>2408</t>
  </si>
  <si>
    <t>приходи от лихви по текущи банкови сметки</t>
  </si>
  <si>
    <t>2407</t>
  </si>
  <si>
    <t>приходи от дивиденти</t>
  </si>
  <si>
    <t>2406</t>
  </si>
  <si>
    <t>приходи от наеми на земя</t>
  </si>
  <si>
    <t>2405</t>
  </si>
  <si>
    <t>приходи от наеми на имущество</t>
  </si>
  <si>
    <t>2404</t>
  </si>
  <si>
    <t>нетни приходи от продажби на услуги, стоки и продукция</t>
  </si>
  <si>
    <t>2400</t>
  </si>
  <si>
    <t>1308</t>
  </si>
  <si>
    <t>1304</t>
  </si>
  <si>
    <t>данък при придобиване на имущество по дарения и възмезден начин</t>
  </si>
  <si>
    <t>1303</t>
  </si>
  <si>
    <t>данък върху превозните средства</t>
  </si>
  <si>
    <t>1301</t>
  </si>
  <si>
    <t>данък върху недвижими имоти</t>
  </si>
  <si>
    <t>1300</t>
  </si>
  <si>
    <t>Имуществени и други местни данъци</t>
  </si>
  <si>
    <t>Данък върху доходите на физически лица</t>
  </si>
  <si>
    <t>8803</t>
  </si>
  <si>
    <t>8800</t>
  </si>
  <si>
    <t>3111</t>
  </si>
  <si>
    <t>4501</t>
  </si>
  <si>
    <t>текущи помощи и дарения от страната</t>
  </si>
  <si>
    <t>4500</t>
  </si>
  <si>
    <t>3611</t>
  </si>
  <si>
    <t>получени застрахователни обезщетения за ДМА</t>
  </si>
  <si>
    <t>Всичко - Група В) Култура:</t>
  </si>
  <si>
    <t>Всичко - 751 Библиотеки с национален и регионален характер:</t>
  </si>
  <si>
    <t>Всичко - капиталови разходи:</t>
  </si>
  <si>
    <t>5301</t>
  </si>
  <si>
    <t>5300</t>
  </si>
  <si>
    <t>Всичко - 739 Музеи, худ. галерии, паметници на културата и етногр. комплекси с национален и регионален харакер:</t>
  </si>
  <si>
    <t>Всичко - разходи:</t>
  </si>
  <si>
    <t>Всичко - V. Функция Социално осигуряване, подпомагане и грижи:</t>
  </si>
  <si>
    <t>Всичко - Група В) Програми, дейности и служби по социалното осигуряване, подпомагане и заетостта:</t>
  </si>
  <si>
    <t>Всичко - 540 Домове за стари хора:</t>
  </si>
  <si>
    <t>Всичко - 532 Програми за временна заетост:</t>
  </si>
  <si>
    <t>Всичко - 530 Център за настаняване от семеен тип:</t>
  </si>
  <si>
    <t>Всичко - 529 Кризисен център:</t>
  </si>
  <si>
    <t>Всичко - 322 Неспециализирани училища, без професионални гимназии:</t>
  </si>
  <si>
    <t/>
  </si>
  <si>
    <t>Всичко - Група Д) Защита на населението, управление и дейности при стихийни бедствия и аварии:</t>
  </si>
  <si>
    <t>Всичко - 284 Ликвидиране на последици от стихийни бедствия и производствени аварии:</t>
  </si>
  <si>
    <t>Всичко - Група Б) Полиция, вътрешен ред и сигурност:</t>
  </si>
  <si>
    <t>Всичко - 239 Други дейности по вътрешната сигурност:</t>
  </si>
  <si>
    <t>Всичко - Група А) Изпълнителни и законодателни органи:</t>
  </si>
  <si>
    <t>Всичко - 122 Общинска администрация:</t>
  </si>
  <si>
    <t>122 Общинска администрация</t>
  </si>
  <si>
    <t>Група А) Изпълнителни и законодателни органи</t>
  </si>
  <si>
    <t>1069</t>
  </si>
  <si>
    <t>други финансови услуги</t>
  </si>
  <si>
    <t>Всичко - 910 Разходи за лихви:</t>
  </si>
  <si>
    <t>Всичко - други:</t>
  </si>
  <si>
    <t>2224</t>
  </si>
  <si>
    <t>Разходи за лихви по други заеми от страната</t>
  </si>
  <si>
    <t>2221</t>
  </si>
  <si>
    <t>Разходи за лихви по заеми от банки в страната</t>
  </si>
  <si>
    <t>2200</t>
  </si>
  <si>
    <t>910 Разходи за лихви</t>
  </si>
  <si>
    <t>Всичко - Група Е) Други дейности по икономиката:</t>
  </si>
  <si>
    <t>Всичко - 898 Други дейности по икономиката:</t>
  </si>
  <si>
    <t>1052</t>
  </si>
  <si>
    <t>краткосрочни командировки в чужбина</t>
  </si>
  <si>
    <t>Всичко - 878 Приюти за безстопанствени животни:</t>
  </si>
  <si>
    <t>878 Приюти за безстопанствени животни</t>
  </si>
  <si>
    <t>Всичко - 875 Органи и дейности по приватизация:</t>
  </si>
  <si>
    <t>875 Органи и дейности по приватизация</t>
  </si>
  <si>
    <t>Всичко - 866 Общински пазари и тържища:</t>
  </si>
  <si>
    <t>866 Общински пазари и тържища</t>
  </si>
  <si>
    <t>Всичко - Група В) Транспорт и съобщения:</t>
  </si>
  <si>
    <t>Всичко - 849 Други дейности по транспорта,пътищата,пощите и далекосъобщенията:</t>
  </si>
  <si>
    <t>849 Други дейности по транспорта,пътищата,пощите и далекосъобщенията</t>
  </si>
  <si>
    <t>Всичко - 832 Служби и дейности по поддържане, ремонт и изграждане на пътищата:</t>
  </si>
  <si>
    <t>832 Служби и дейности по поддържане, ремонт и изграждане на пътищата</t>
  </si>
  <si>
    <t>Всичко - 831 Управление,контрол и регулиране на дейностите по транспорта и пътищата:</t>
  </si>
  <si>
    <t>831 Управление,контрол и регулиране на дейностите по транспорта и пътищата</t>
  </si>
  <si>
    <t>Група В) Транспорт и съобщения</t>
  </si>
  <si>
    <t>Всичко - Група Б) Селско стопанство, горско стопанство, лов и риболов:</t>
  </si>
  <si>
    <t>Всичко - 829 Други дейности по селско и горско стопанство, лов и риболов:</t>
  </si>
  <si>
    <t>829 Други дейности по селско и горско стопанство, лов и риболов</t>
  </si>
  <si>
    <t>Група Б) Селско стопанство, горско стопанство, лов и риболов</t>
  </si>
  <si>
    <t>Всичко - 759 Други дейности по културата:</t>
  </si>
  <si>
    <t>Всичко - 745 Обредни домове и зали:</t>
  </si>
  <si>
    <t>4214</t>
  </si>
  <si>
    <t>обезщетения и помощи по решение на общинския съвет</t>
  </si>
  <si>
    <t>745 Обредни домове и зали</t>
  </si>
  <si>
    <t>Всичко - 741 Радиотранслационни възли:</t>
  </si>
  <si>
    <t>741 Радиотранслационни възли</t>
  </si>
  <si>
    <t>Всичко - 737 Оркестри и ансамбли:</t>
  </si>
  <si>
    <t>737 Оркестри и ансамбли</t>
  </si>
  <si>
    <t>Всичко - 735 Театри:</t>
  </si>
  <si>
    <t>735 Театри</t>
  </si>
  <si>
    <t>Всичко - Група Б) Физическа култура и спорт:</t>
  </si>
  <si>
    <t>Всичко - 714 Спортни бази за спорт за всички:</t>
  </si>
  <si>
    <t>Всичко - субсидии:</t>
  </si>
  <si>
    <t>714 Спортни бази за спорт за всички</t>
  </si>
  <si>
    <t>Всичко - Група А) Почивно дело:</t>
  </si>
  <si>
    <t>Всичко - 701 Дейности по почивното дело и социалния отдих:</t>
  </si>
  <si>
    <t>701 Дейности по почивното дело и социалния отдих</t>
  </si>
  <si>
    <t>Група А) Почивно дело</t>
  </si>
  <si>
    <t>Всичко - Група Б) Опазване на околната среда:</t>
  </si>
  <si>
    <t>Всичко - 629 Други дейности по опазване на околната среда:</t>
  </si>
  <si>
    <t>629 Други дейности по опазване на околната среда</t>
  </si>
  <si>
    <t>Всичко - 623 Чистота:</t>
  </si>
  <si>
    <t>5205</t>
  </si>
  <si>
    <t>придобиване на стопански инвентар</t>
  </si>
  <si>
    <t>5204</t>
  </si>
  <si>
    <t>623 Чистота</t>
  </si>
  <si>
    <t>Всичко - 622 Озеленяване:</t>
  </si>
  <si>
    <t>622 Озеленяване</t>
  </si>
  <si>
    <t>Група Б) Опазване на околната среда</t>
  </si>
  <si>
    <t>Всичко - Група А) Жилищно строителство, благоустройство, комунално стопанство:</t>
  </si>
  <si>
    <t>Всичко - 619 Други дейности по жилищното строителство, благоустройството и регионалното развитие:</t>
  </si>
  <si>
    <t>5400</t>
  </si>
  <si>
    <t>Всичко - 606 Изграждане, ремонт и поддържане на уличната мрежа:</t>
  </si>
  <si>
    <t>606 Изграждане, ремонт и поддържане на уличната мрежа</t>
  </si>
  <si>
    <t>Всичко - 604 Осветление на улици и площади:</t>
  </si>
  <si>
    <t>604 Осветление на улици и площади</t>
  </si>
  <si>
    <t>Всичко - 603 Водоснабдяване и канализация:</t>
  </si>
  <si>
    <t>603 Водоснабдяване и канализация</t>
  </si>
  <si>
    <t>Група А) Жилищно строителство, благоустройство, комунално стопанство</t>
  </si>
  <si>
    <t>Всичко - 589 Други служби и дейности по социалното осигуряване, подпомагане и заетостта:</t>
  </si>
  <si>
    <t>Всичко - 525 Клубове на пенсионера, инвалида и др.:</t>
  </si>
  <si>
    <t>525 Клубове на пенсионера, инвалида и др.</t>
  </si>
  <si>
    <t>Всичко - 524 Домашен социален патронаж:</t>
  </si>
  <si>
    <t>524 Домашен социален патронаж</t>
  </si>
  <si>
    <t>Всичко - 469 Други дейности по здравеопазването:</t>
  </si>
  <si>
    <t>Всичко - 431 Детски ясли, детски кухни и яслени групи в детска градина:</t>
  </si>
  <si>
    <t>1014</t>
  </si>
  <si>
    <t>учебни и научно-изследователски разходи и книги за библиотеките</t>
  </si>
  <si>
    <t>Всичко - 389 Други дейности по образованието:</t>
  </si>
  <si>
    <t>389 Други дейности по образованието</t>
  </si>
  <si>
    <t>Всичко - 369 Други дейности за младежта:</t>
  </si>
  <si>
    <t>369 Други дейности за младежта</t>
  </si>
  <si>
    <t>Всичко - 337 Център за подкрепа за личностно развитие:</t>
  </si>
  <si>
    <t>Всичко - 336 Столове:</t>
  </si>
  <si>
    <t>336 Столове</t>
  </si>
  <si>
    <t>Всичко - 311 Детски градини:</t>
  </si>
  <si>
    <t>Всичко - 283 Превантивна дейност за намаляване на вредните последствия от бедствия и аварии:</t>
  </si>
  <si>
    <t>Всичко - 123 Общински съвети :</t>
  </si>
  <si>
    <t xml:space="preserve">123 Общински съвети </t>
  </si>
  <si>
    <t>Всичко - 738 Читалища:</t>
  </si>
  <si>
    <t>738 Читалища</t>
  </si>
  <si>
    <t>0552</t>
  </si>
  <si>
    <t>осигурителни вноски от работодатели за Учителския пенсионен фонд (УчПФ)</t>
  </si>
  <si>
    <t>548 Дневни центрове за стари хора</t>
  </si>
  <si>
    <t>535 Преходни жилища</t>
  </si>
  <si>
    <t>534 Наблюдавани жилища</t>
  </si>
  <si>
    <t>526 Центрове за обществена подкрепа</t>
  </si>
  <si>
    <t>4301</t>
  </si>
  <si>
    <t>4300</t>
  </si>
  <si>
    <t xml:space="preserve">Субсидии и други текущи трансфери за нефинансови предприятия </t>
  </si>
  <si>
    <t>Всичко - 282 Отбранително-мобилизационна подготовка, поддържане на запаси и мощности:</t>
  </si>
  <si>
    <t>0102</t>
  </si>
  <si>
    <t>заплати и възнаграждения на персонала нает по служебни правоотношения</t>
  </si>
  <si>
    <t>МЕСТНИ И ДЕЛЕГИРАНИ ДЪРЖАВНИ ДЕЙНОСТИ, ДОФИНАНСИРАНИ С МЕСТНИ ПРИХОДИ</t>
  </si>
  <si>
    <t xml:space="preserve">КЪМ ПРОГРАМАТА ЗА РАЗВИТИЕ НА ФИЗИЧЕСКОТО ВЪЗПИТАНИЕ И СПОРТА </t>
  </si>
  <si>
    <t>НА ТЕРИТОРИЯТА НA ОБЩИНА ВЕЛИКО ТЪРНОВО</t>
  </si>
  <si>
    <t>ПМС 212</t>
  </si>
  <si>
    <t>Поддръжка спортни бази</t>
  </si>
  <si>
    <t>Заместник-кмет "Хуманитарни дейности"/Директор на дирекция СДЗ - Център за социални услуги</t>
  </si>
  <si>
    <t>Заместник-кмет "Хуманитарни дейности"/Директор на Дирекция "Образование, младежки дейности и спорт"</t>
  </si>
  <si>
    <t>на разпоредителите с бюджет към</t>
  </si>
  <si>
    <r>
      <t>Забележка:</t>
    </r>
    <r>
      <rPr>
        <sz val="11"/>
        <rFont val="Times New Roman"/>
        <family val="1"/>
        <charset val="204"/>
      </rPr>
      <t xml:space="preserve"> Запазва до сега прилаганата  схема за финансиране и отчитане на  разпоредителите с бюджет.</t>
    </r>
  </si>
  <si>
    <t>Директор на Спортно училище "Георги Живков",  гр. Велико Търново</t>
  </si>
  <si>
    <t>Болногледач</t>
  </si>
  <si>
    <t>населено място</t>
  </si>
  <si>
    <t>Подпомагане на военноинвалиди и военнопострадали</t>
  </si>
  <si>
    <t>Разплащателна агенция към ДФ "Земеделие" КОД 42 (РА)</t>
  </si>
  <si>
    <t>Национален фонд към Министерство на финансите КОД 98 (КСФ)</t>
  </si>
  <si>
    <t>Други средства от ЕС КОД 96 (ДЕС)</t>
  </si>
  <si>
    <t>Други Международни програми и проекти КОД 97  (ДМП)</t>
  </si>
  <si>
    <t xml:space="preserve"> -придобиване на други ДМА</t>
  </si>
  <si>
    <t>52-19</t>
  </si>
  <si>
    <t>Дължина улици</t>
  </si>
  <si>
    <t xml:space="preserve">  гр.Велико Търново</t>
  </si>
  <si>
    <t xml:space="preserve">  с.Вонеща вода </t>
  </si>
  <si>
    <t xml:space="preserve">  гр.Килифарево</t>
  </si>
  <si>
    <t xml:space="preserve">  с.Войнежа</t>
  </si>
  <si>
    <t xml:space="preserve">  с.Райковци</t>
  </si>
  <si>
    <t xml:space="preserve">  с.Въглевци</t>
  </si>
  <si>
    <t xml:space="preserve">  с.Ялово</t>
  </si>
  <si>
    <t xml:space="preserve">  с.Габровци</t>
  </si>
  <si>
    <t xml:space="preserve">  с. Плаково</t>
  </si>
  <si>
    <t xml:space="preserve">  с.Големани</t>
  </si>
  <si>
    <t xml:space="preserve">  гр. Дебелец</t>
  </si>
  <si>
    <t xml:space="preserve">  с.Самоводене</t>
  </si>
  <si>
    <t xml:space="preserve">  с. Ресен</t>
  </si>
  <si>
    <t xml:space="preserve">  с. Арбанаси</t>
  </si>
  <si>
    <t xml:space="preserve">  с. Шереметя</t>
  </si>
  <si>
    <t xml:space="preserve">  с.Малки чифлик</t>
  </si>
  <si>
    <t xml:space="preserve">  с. Беляковец</t>
  </si>
  <si>
    <t xml:space="preserve">  с.Емен</t>
  </si>
  <si>
    <t xml:space="preserve">  с. Балван</t>
  </si>
  <si>
    <t xml:space="preserve">  с.Момин сбор</t>
  </si>
  <si>
    <t xml:space="preserve">  с.Буковец</t>
  </si>
  <si>
    <t xml:space="preserve">  с. Ново село</t>
  </si>
  <si>
    <t xml:space="preserve">  с. Ветренци</t>
  </si>
  <si>
    <t xml:space="preserve">  с. Леденик</t>
  </si>
  <si>
    <t xml:space="preserve">  с. Шемшево</t>
  </si>
  <si>
    <t xml:space="preserve">  с.Пушево</t>
  </si>
  <si>
    <t xml:space="preserve">  с. Присово</t>
  </si>
  <si>
    <t xml:space="preserve">  с. Пчелище</t>
  </si>
  <si>
    <t xml:space="preserve">  с.Церова кория</t>
  </si>
  <si>
    <t xml:space="preserve">  с. Къпиново</t>
  </si>
  <si>
    <t xml:space="preserve">  с.Миндя</t>
  </si>
  <si>
    <t xml:space="preserve">  с.Велчево</t>
  </si>
  <si>
    <t xml:space="preserve">  с.Хотница</t>
  </si>
  <si>
    <t xml:space="preserve">  с. Русаля </t>
  </si>
  <si>
    <t xml:space="preserve">  с.Водолей</t>
  </si>
  <si>
    <t xml:space="preserve">  с. Дичин</t>
  </si>
  <si>
    <t xml:space="preserve">  с.Никюп</t>
  </si>
  <si>
    <t>Параграф</t>
  </si>
  <si>
    <t>II. Функция Отбрана и сигурност</t>
  </si>
  <si>
    <t>III. Функция Образование</t>
  </si>
  <si>
    <t>IV. Функция Здравеопазване</t>
  </si>
  <si>
    <t>0205</t>
  </si>
  <si>
    <t>изплатени суми от СБКО, за облекло и други на персонала, с характер на възнаграждение</t>
  </si>
  <si>
    <t>VIII. Функция Икономически дейности и услуги</t>
  </si>
  <si>
    <t>в т.ч.данък върху таксиметров превоз на пътници</t>
  </si>
  <si>
    <t>0113</t>
  </si>
  <si>
    <t>Всичко - III. Функция Образование:</t>
  </si>
  <si>
    <t>Всичко - II. Функция Отбрана и сигурност:</t>
  </si>
  <si>
    <t>Всичко - I. Функция Общи държавни служби:</t>
  </si>
  <si>
    <t>I. Функция Общи държавни служби</t>
  </si>
  <si>
    <t>Всичко - IX. Функция Разходи некласифицирани в другите функции:</t>
  </si>
  <si>
    <t>IX. Функция Разходи некласифицирани в другите функции</t>
  </si>
  <si>
    <t>Всичко - VIII. Функция Икономически дейности и услуги:</t>
  </si>
  <si>
    <t>придобиване на други ДМА</t>
  </si>
  <si>
    <t>5219</t>
  </si>
  <si>
    <t>Всичко - VI. Жилищно строителство, благоустройство, комунално стопанство и опазване на околната среда:</t>
  </si>
  <si>
    <t>Всичко - 621 Управление, контрол и регулиране на дейностите по опазване на околната среда:</t>
  </si>
  <si>
    <t>621 Управление, контрол и регулиране на дейностите по опазване на околната среда</t>
  </si>
  <si>
    <t>Всичко - IV. Функция Здравеопазване:</t>
  </si>
  <si>
    <t>562 Асистенти за лична помощ</t>
  </si>
  <si>
    <t>стр.2</t>
  </si>
  <si>
    <t>стр.1</t>
  </si>
  <si>
    <t>ОБЩО ПО БЮДЖЕТА</t>
  </si>
  <si>
    <t>стр.3</t>
  </si>
  <si>
    <t>Директор на ОУ  "Св. Патриарх Евтимий”</t>
  </si>
  <si>
    <t>Директор на СУ “Георги Раковски”</t>
  </si>
  <si>
    <t>Заместник-кмет "Хуманитарни дейности"/Директор на Дирекция "Култура, туризъм и международни дейности"</t>
  </si>
  <si>
    <t>НЧ“Искра-1896”- Велико Търново</t>
  </si>
  <si>
    <t>НЧ “Надежда-1869” – Велико Търново</t>
  </si>
  <si>
    <t>НЧ“П.Р.Славейков-1920” – Велико Търново</t>
  </si>
  <si>
    <t xml:space="preserve"> НЧ“Никола Михайловски-1921” – Велико Търново</t>
  </si>
  <si>
    <t>НЧ"Седми юли-2008" - Велико Търново</t>
  </si>
  <si>
    <t>НЧ "Съгласие-Дебелец"-гр. Дебелец</t>
  </si>
  <si>
    <t>НЧ "Напредък-1884"-гр. Килифарево</t>
  </si>
  <si>
    <t>НЧ "Народна Просвета- 1874"-с. Ресен</t>
  </si>
  <si>
    <t>НЧ "Извор-1873"-с. Самоводене</t>
  </si>
  <si>
    <t>НЧ "Просвета-1926"-с. Вонеща вода</t>
  </si>
  <si>
    <t>НЧ "Наука-1870"- с. Ново село</t>
  </si>
  <si>
    <t>НЧ "Развитие-1883"с. Церова кория</t>
  </si>
  <si>
    <t>НЧ "Нива-1898"-с. Балван</t>
  </si>
  <si>
    <t>НЧ "Просвета-1907"-с. Беляковец</t>
  </si>
  <si>
    <t>НЧ "Поука-1920"-с. Леденик</t>
  </si>
  <si>
    <t>НЧ "Светлина-1895"-с. Хотница</t>
  </si>
  <si>
    <t>НЧ " Напредък-1903"-с. Ветринци</t>
  </si>
  <si>
    <t>НЧ "Св.Св. Кирил и Методий-1928"-с. Къпиново</t>
  </si>
  <si>
    <t>НЧ "Напредък-1911"-с. Шемшево</t>
  </si>
  <si>
    <t>НЧ "Просвета-1904"-с. Пчелище</t>
  </si>
  <si>
    <t>НЧ "Просвета-Плаково 1873"- с. Плаково</t>
  </si>
  <si>
    <t>НЧ "Съгласие- 1873"- с. Русаля</t>
  </si>
  <si>
    <t>НЧ "Зора-1869"-с. Дичин</t>
  </si>
  <si>
    <t>НЧ "Иларион Драгостинов-1897"-с. Арбанаси</t>
  </si>
  <si>
    <t>НЧ "Светлина-1892"- с. Велчево</t>
  </si>
  <si>
    <t>НЧ "Развитие-1893"-с. Миндя</t>
  </si>
  <si>
    <t>НЧ " Просвета-1922"с. Момин сбор</t>
  </si>
  <si>
    <t>НЧ "Васил Левски-1928"-с. Присово</t>
  </si>
  <si>
    <t>НЧ "Сполука-1923"-с. Пушево</t>
  </si>
  <si>
    <t>НЧ "Пробуда-1925"- с. Шереметя</t>
  </si>
  <si>
    <t>НЧ "Пробуда-1925"с. Войнежа</t>
  </si>
  <si>
    <t>НЧ "Васил Левски-1931"- с. Кладни дял</t>
  </si>
  <si>
    <t>НЧ "Нов Живот- 1946"- с. Малчовци</t>
  </si>
  <si>
    <t>НЧ "Светлина- 1928"- с. Малки чифлик</t>
  </si>
  <si>
    <t>НЧ "Христо Ботев-1928"-с. Големаните</t>
  </si>
  <si>
    <t>НЧ "Развитие-1918"-с. Буковец</t>
  </si>
  <si>
    <t>НЧ"Пламък 2016" - гр.Велико Търново</t>
  </si>
  <si>
    <t>НЧ "Селски труд-1906"-с.Ялово</t>
  </si>
  <si>
    <t>НЧ "Балкан Габровци"-с.Габровци</t>
  </si>
  <si>
    <t xml:space="preserve">ВСИЧКО </t>
  </si>
  <si>
    <t>Ремонтни дейности в учебните стаи на 4-ти етаж на ОУ "П.Р.Славейков"  град Велико Търново</t>
  </si>
  <si>
    <t xml:space="preserve">Основен ремонт на детски площадки, гр. Велико Търново </t>
  </si>
  <si>
    <t xml:space="preserve">Основен ремонт Улична осветителна мрежа </t>
  </si>
  <si>
    <t>Основен ремонт на ул. "Мармарлийска" в участъка от ул. "Любен Каравелов" до ул. "Магистрална"</t>
  </si>
  <si>
    <t xml:space="preserve">Благоустрояване кв. "К.Фичето" </t>
  </si>
  <si>
    <t>Ремонт сграда ДКС "В. Левски" - главно осветление, високо тяло, игрално поле</t>
  </si>
  <si>
    <t>Подобряване на експлоатационното състояние на местен път на Община Велико Търново с №000325 в землището на с. Леденик с ЕКАТТЕ 43253</t>
  </si>
  <si>
    <t>Прекратяване на съсобственост по Решение №410/13.11.2008 г. - недвижим имот ул. "Сливница" №7</t>
  </si>
  <si>
    <t>ЦНСТ ул. "Цветарска" 14 - слънчеви колектори</t>
  </si>
  <si>
    <t>Проектиране и изграждане на място за отдих на разклон между ул. "Сливница" - ул. "Черноризец Храбър" - ул. "Йоасаф Бдински" , Квартал "Света Гора"</t>
  </si>
  <si>
    <t>Изграждане на подземна тръбна мрежа, гр. В. Търново</t>
  </si>
  <si>
    <t>Изместване на кабелни линии и трафопост "Ледена пързалка", гр. В. Търново</t>
  </si>
  <si>
    <t>Отчуждаване на части от недвижими имоти частна собственост за прилагане на линейна инфраструктура и за други общински нужди</t>
  </si>
  <si>
    <t>Отчуждаване на части от имоти частна собственост за разширение на Гробищни паркове на територията на Община Велико Търново</t>
  </si>
  <si>
    <t xml:space="preserve"> - медикаменти</t>
  </si>
  <si>
    <t>Общинска програма за асистирана репродукция, в т.ч. преходен остатък от предходни години</t>
  </si>
  <si>
    <t>ФУНКЦИЯ/РАЗДЕЛ/ПОДРАЗДЕЛ ОТ ЕБК</t>
  </si>
  <si>
    <t>в това число:</t>
  </si>
  <si>
    <t>Жилищно строителство, благоустройство, комунално с -во и опазване на ок.среда всичко:</t>
  </si>
  <si>
    <t>Култура, спорт, почивни дейности и религиозно дело - всичко:</t>
  </si>
  <si>
    <t xml:space="preserve">Позиции от подразделите Трансфери и Временни безлихвени заеми </t>
  </si>
  <si>
    <t>1092</t>
  </si>
  <si>
    <t>ОП Зелени системи</t>
  </si>
  <si>
    <t xml:space="preserve">   ОП Кабелно радио</t>
  </si>
  <si>
    <t>ОП Реклама</t>
  </si>
  <si>
    <t>ОП Горско стопанство</t>
  </si>
  <si>
    <t xml:space="preserve">Младежки дом </t>
  </si>
  <si>
    <t>параграф</t>
  </si>
  <si>
    <t>Наименование на параграф</t>
  </si>
  <si>
    <t>Заплати и възнаграждения на персонала нает по трудови правоотношения</t>
  </si>
  <si>
    <t>За персонала по извънтрудови правоотношения</t>
  </si>
  <si>
    <t>Изплатени суми от СБКО, за облекло и други на персонала, с характер на възнаграждение</t>
  </si>
  <si>
    <t>Обезщетения за персонала, с характер на възнаграждение</t>
  </si>
  <si>
    <t>Осигурителни вноски от работодатели за Държавното обществено осигуряване (ДОО)</t>
  </si>
  <si>
    <t>Здравноосигурителни вноски от работодатели</t>
  </si>
  <si>
    <t>Вноски за допълнително задължително осигуряване от работодатели</t>
  </si>
  <si>
    <t>Материали</t>
  </si>
  <si>
    <t>Вода, горива и енергия</t>
  </si>
  <si>
    <t>Разходи за външни услуги</t>
  </si>
  <si>
    <t>Командировки в страната</t>
  </si>
  <si>
    <t>Разходи за застраховки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</si>
  <si>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</si>
  <si>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</si>
  <si>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Придобиване на друго оборудване, машини и съоръжения</t>
  </si>
  <si>
    <t>Придобиване на транспортни средства</t>
  </si>
  <si>
    <t>Придобиване на стопански инвентар</t>
  </si>
  <si>
    <t>Придобиване на други ДМА</t>
  </si>
  <si>
    <t>Капиталови разходи</t>
  </si>
  <si>
    <t>Всичко разходи</t>
  </si>
  <si>
    <t>ОП Спортни имоти и прояви</t>
  </si>
  <si>
    <t>Придобиване на компютри и хардуер</t>
  </si>
  <si>
    <t>Социален асистент</t>
  </si>
  <si>
    <t>Калкулация погребения - ксерокс копие на калкулацията, заверена вярно с оригинала</t>
  </si>
  <si>
    <t xml:space="preserve"> - капиталови помощи и дарения от Европейския съюз</t>
  </si>
  <si>
    <t>46-20</t>
  </si>
  <si>
    <t>Временни безлихвени заеми между извънбюджетни сметки/фондове (нето)</t>
  </si>
  <si>
    <t>77-00</t>
  </si>
  <si>
    <t xml:space="preserve"> - придобиване на транспортни средства</t>
  </si>
  <si>
    <t>52-04</t>
  </si>
  <si>
    <t xml:space="preserve"> -придобиване на стопански инвентар</t>
  </si>
  <si>
    <t>52-05</t>
  </si>
  <si>
    <t>МЕСТНИ ПРИХОДИ</t>
  </si>
  <si>
    <t>Основен ремонт видеонаблюдение</t>
  </si>
  <si>
    <t>Доизграждане на ул. "Стоян Михайловски" ОК 2577-ОК 2576- ОК2567- ОК2564 - ОК2565 -ОК2805, Изграждане на ул. "Васил Априлов", Изграждане на ул. "Камен Зидаров", ОК 2521 - ОК 259 и ул. „Петко Тодоров“ ОК 259-ОК2452, Изграждане на ул. "Александър Бурмов", кв. „Картала“  ОК2364-ОК2518 - ПМС 315/19.12.2018</t>
  </si>
  <si>
    <t>Изграждане на комуникации и техническа инфраструктура - ОК 8000 - ОК 8006, поземлен имот 10447.513.453 по КККР  на гр.Велико Търново, с цел обслужване на нуждите на сградите намиращи се в ПИ 10447.513.298 и ПИ 10447.513.299 по КККР на гр.В.Търново - Старо военно училище</t>
  </si>
  <si>
    <t>Код на параграф</t>
  </si>
  <si>
    <t>патентен данък и данък върху таксиметров превоз на пътници</t>
  </si>
  <si>
    <t>8372</t>
  </si>
  <si>
    <t>Всичко - 285 Доброволни формирования за защита при бедствия:</t>
  </si>
  <si>
    <t>Всичко - 318 Подготвителна група в училище:</t>
  </si>
  <si>
    <t>Всичко - 324 Спортни училища:</t>
  </si>
  <si>
    <t>Всичко - 326 Професионални гимназии и паралелки за професионална подготовка:</t>
  </si>
  <si>
    <t>Всичко - 332 Общежития:</t>
  </si>
  <si>
    <t>Всичко - 338 Ресурсно подпомагане:</t>
  </si>
  <si>
    <t>Всичко - 437 Здравен кабинет в детски градини и училища:</t>
  </si>
  <si>
    <t>Група В) Програми, дейности и служби по социалното осигуряване, подпомагане и заетостта</t>
  </si>
  <si>
    <t>Всичко - 526 Центрове за обществена подкрепа:</t>
  </si>
  <si>
    <t>Всичко - 534 Наблюдавани жилища:</t>
  </si>
  <si>
    <t>Всичко - 535 Преходни жилища:</t>
  </si>
  <si>
    <t>Всичко - 548 Дневни центрове за стари хора:</t>
  </si>
  <si>
    <t>Всичко - 550 Центрове за социална рехабилитация и интеграция:</t>
  </si>
  <si>
    <t>Всичко - 551 Дневни центрове за лица с увреждания:</t>
  </si>
  <si>
    <t>Всичко - 554 Защитени жилища:</t>
  </si>
  <si>
    <t>Всичко - 562 Асистенти за лична помощ:</t>
  </si>
  <si>
    <t>VII. Функция Култура, спорт, почивни дейности и религиозно дело</t>
  </si>
  <si>
    <t>Всичко - 713 Спорт за всички:</t>
  </si>
  <si>
    <t>739 Музеи, худ. галерии, паметници на културата и етногр. комплекси с национален и регионален харакер</t>
  </si>
  <si>
    <t>Всичко - VII. Функция Култура, спорт, почивни дейности и религиозно дело:</t>
  </si>
  <si>
    <t>283 Превантивна дейност за намаляване на вредните последствия от бедствия и аварии</t>
  </si>
  <si>
    <t>VI. Жилищно строителство, благоустройство, комунално стопанство и опазване на околната среда</t>
  </si>
  <si>
    <t>619 Други дейности по жилищното строителство, благоустройството и регионалното развитие</t>
  </si>
  <si>
    <t xml:space="preserve"> Задължения по търговски кредити </t>
  </si>
  <si>
    <t xml:space="preserve"> Договори за общински заеми - "Регионален фонд за градско развитие" АД </t>
  </si>
  <si>
    <t>Целева субсидия</t>
  </si>
  <si>
    <t>Укрепване улица "Пета", с. Малки чифлик</t>
  </si>
  <si>
    <t>Трайно възстановяване на каменния мост над река Белица в гр. Дебелец по ПМС 96 от 25.04.2019 г.</t>
  </si>
  <si>
    <t>Реконструкция на сграда на ПМГ "В. Друмев" за осигуряване на едносменен режим на обучение</t>
  </si>
  <si>
    <t>Основен ремонт покрив ДГ "Соня", Велико Търново</t>
  </si>
  <si>
    <t>Център за обучение и превенция на зависимости</t>
  </si>
  <si>
    <t>Основен ремонт сграда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</si>
  <si>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Сграфито пана - реставрация</t>
  </si>
  <si>
    <t>Реконструкция и обновяване сграда 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</si>
  <si>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Системи за видеонаблюдение</t>
  </si>
  <si>
    <t>Изграждане на ДГ в кв. "Картала", гр. В. Търново</t>
  </si>
  <si>
    <t>Пелетни и газови котли и горелки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</si>
  <si>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 по ПМС 360/10.12.2020 г., писмо №ФО-70/17.12.2020 г. на МФ</t>
  </si>
  <si>
    <t>Изграждане на отводнителен окоп в началото на  с. Беляковец улици ОК 192 - ОК 193</t>
  </si>
  <si>
    <t>Мостово съоръжение над р. Янтра км 1+400 по проект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</si>
  <si>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Изграждане на пешеходен надлез на ул. "Магистрална" и информационни табла на спирки на обществения градски транспорт по проект "Интегриран градски транспорт на гр. Велико Търново по ОП „Региони в растеж“ 2014-2020г." BG16RFOP001-1.009-0005-C01 /код 98/</t>
  </si>
  <si>
    <t xml:space="preserve">ПРЕДСТОЯЩИ ИНВЕСТИЦИОННИ НАМЕРЕНИЯ </t>
  </si>
  <si>
    <t>НА ОБЩИНА ВЕЛИКО ТЪРНОВО</t>
  </si>
  <si>
    <t>СУМА</t>
  </si>
  <si>
    <t>ОБЩО:</t>
  </si>
  <si>
    <t>Дофинанисиране</t>
  </si>
  <si>
    <t>Дирекция "Образование, младежки дейности и спорт", вкл. образователни институции</t>
  </si>
  <si>
    <t>Дирекция "Култура, туризъм и международни дейности", вкл. регионални структури в сферата на културата</t>
  </si>
  <si>
    <t xml:space="preserve">КАЛЕНДАР НА КУЛТУРНИТЕ СЪБИТИЯ </t>
  </si>
  <si>
    <t>ПРИЛОЖЕНИЕ 15</t>
  </si>
  <si>
    <t xml:space="preserve"> Програма за превенция на наркотични зависимости сред младите хора в Община Велико Търново 2019-2023</t>
  </si>
  <si>
    <t>Програма на Община Велико Търново за подобряване на психичното здраве 2021-2026</t>
  </si>
  <si>
    <t>Основен ремонт на ул."Н.Габровски" - в участъка от ПК с ул."Г.Измирлиев" до кръгово кръстовище с ул."Сан Стефано" и ул.-"Козлуджа"</t>
  </si>
  <si>
    <t>ПРИЛОЖЕНИЕ 2А</t>
  </si>
  <si>
    <t>ПРИЛОЖЕНИЕ 2Б</t>
  </si>
  <si>
    <t>НЧ "Светлина 21" - гр. Велико Търново</t>
  </si>
  <si>
    <t>1.128</t>
  </si>
  <si>
    <t>Трансфери м/у бюджета и ЦБ и други</t>
  </si>
  <si>
    <t>Вътрешно преустройство на съществуващи етажи от административна сграда ул. "Хр. Караминков №19 за нуждите на административните структури и звена на Община В. Търново</t>
  </si>
  <si>
    <t>Реконструкция на сграда Кметство с. Ресен /30% продажба общинско имущество/</t>
  </si>
  <si>
    <t>Подпорна стена на ул."Бузлуджа" /при  Стара болница/</t>
  </si>
  <si>
    <t>Възстановяване сградата на детска градина „Пинокио”, с. Самоводене, УПИ-I, кв. 37, по ПМС 250 от 04.09.2020 г. и ПМС 207/29.06.2021 г.</t>
  </si>
  <si>
    <t>ДЯ "Пролет" - укрепване на северната едноетажна част на сградата</t>
  </si>
  <si>
    <t>Основен ремонт сграда и част от прилежащите пространства на ул. "Цветарска"14</t>
  </si>
  <si>
    <t>Ремонт водопроводна мрежа ул. "Втора", с. Шереметя /30% продажба на общинско имущество/</t>
  </si>
  <si>
    <t>Ул."Полтава", гр. В.Търново - уширение и направа на паркоместа между ул."арх. Петър Матанов" и ул."Симеон Велики", кв."Кольо Фичето"</t>
  </si>
  <si>
    <t>Основен ремонт тротоари на ул."Цар Тодор Светослав"/при поликлиниката/, гр. В. Търново</t>
  </si>
  <si>
    <t>Компютри и хардуер</t>
  </si>
  <si>
    <t>Климатици на Детските ясли</t>
  </si>
  <si>
    <t>Бойлер  със серпентина 2 бр. ДЯ Мечо Пух</t>
  </si>
  <si>
    <t>ДЯ "Щастливо детство", ДЯ "Пролет", ДЯ "Слънце, ДЯ "Зорница" - професионални сушилни</t>
  </si>
  <si>
    <t>ДЯ Зорница - закупуване на електрическа пекарна с 2 фурни и печка с 4 котлона</t>
  </si>
  <si>
    <t>ЦНСТ ул. Никола Габровски -Проектиране за изграждане на пожароизвестителна система</t>
  </si>
  <si>
    <t>Комбиниран багер - товарач, ОП Зелени Системи</t>
  </si>
  <si>
    <t>Стопански инвентар Кметство с. Русаля /30% от продажба на общинско имущество/</t>
  </si>
  <si>
    <t>Доизграждане на улични участъци в кв. Картала, гр. В . Търново /доизграждане на участък от ул. Александър Бурмов от ОК 2374 а до ОК2475 и изграждане на нов уличен участък от ОК2524 до ОК2903 м/у ул. А. Бурмов и ул. Беляковско шосе/ -  ПМС 376/05.11.21 г.</t>
  </si>
  <si>
    <t>Изграждане на асфалтов пъмп трак в УПИ XI-3779, кв. 237, гр. Велико Търново</t>
  </si>
  <si>
    <t>Контролен център, паркинг система и информационни табла за електробуси по проект "Интегриран градски транспорт на гр. Велико Търново по ОП „Региони в растеж“ 2014-2020г." BG16RFOP001-1.009-0005-C01 /код 98/</t>
  </si>
  <si>
    <t xml:space="preserve">Изграждане на трафопост за захранване на буферен паркинг "Френхисар" </t>
  </si>
  <si>
    <t>Разходи за договорни санкции и неустойки, съдебни обезщетения и разноски</t>
  </si>
  <si>
    <t>Изграждане на инфраструктурни обекти</t>
  </si>
  <si>
    <t>Общински фонд "Заедно"</t>
  </si>
  <si>
    <t>Функция " Общи държавни служби" ; Общинска администрация</t>
  </si>
  <si>
    <t>Функция " Култура, спорт, почивни дейности и религиозно дело" ; Обредни домове и зали</t>
  </si>
  <si>
    <t>Функция " Култура, спорт, почивни дейности и религиозно дело"; Спортни бази за спорт за всички</t>
  </si>
  <si>
    <t>Функция " Култура, спорт, почивни дейности и религиозно дело" ; Други дейности по културата</t>
  </si>
  <si>
    <t>Функция " Култура, спорт, почивни дейности и религиозно дело"; Други дейности по културата</t>
  </si>
  <si>
    <t>Към 31.12.2022 г.</t>
  </si>
  <si>
    <t>ОБЩО РАЗХОДИ:</t>
  </si>
  <si>
    <t>ИЗНЕСЕН ФАЙЛ</t>
  </si>
  <si>
    <t>Всичко:</t>
  </si>
  <si>
    <t>8389</t>
  </si>
  <si>
    <t xml:space="preserve"> - В Т.Ч. дългосрочни заеми от ФОНД ЗА ОРГАНИТЕ НА МЕСТНО САМОУПРАВЛЕНИЕ - " ФЛАГ " ЕАД (-)_x000D_
</t>
  </si>
  <si>
    <t>8385</t>
  </si>
  <si>
    <t xml:space="preserve"> - В Т.Ч. дългосрочни заеми от „Регионален фонд за градско развитие“ АД (РФГР)  (-)</t>
  </si>
  <si>
    <t>8379</t>
  </si>
  <si>
    <t xml:space="preserve"> - В Т.Ч. дългосрочни заеми от ФОНД ЗА ОРГАНИТЕ НА МЕСТНО САМОУПРАВЛЕНИЕ - " ФЛАГ " ЕАД (+)_x000D_
</t>
  </si>
  <si>
    <t>8375</t>
  </si>
  <si>
    <t xml:space="preserve"> - В Т.Ч. дългосрочни заеми от „Регионален фонд за градско развитие“ АД (РФГР)  (+)</t>
  </si>
  <si>
    <t>9508</t>
  </si>
  <si>
    <t>наличност в левова равностойност по валутни сметки в края на периода (-)</t>
  </si>
  <si>
    <t>Всичко - 541 Домове за пълнолетни лица с увреждания:</t>
  </si>
  <si>
    <t>541 Домове за пълнолетни лица с увреждания</t>
  </si>
  <si>
    <t>ВСИЧКО РАЗХОДИ ЗА МЕСТНИ ДЕЙНОСТИ:</t>
  </si>
  <si>
    <t>1063</t>
  </si>
  <si>
    <t>такса ангажимент по заеми</t>
  </si>
  <si>
    <t>ВСИЧКО РАЗХОДИ ЗА ДЪРЖАВНИ ДЕЙНОСТИ:</t>
  </si>
  <si>
    <t>Всичко - 561 Асистентска подкрепа:</t>
  </si>
  <si>
    <t>561 Асистентска подкрепа</t>
  </si>
  <si>
    <t xml:space="preserve"> - текущи трансфери за чужбина</t>
  </si>
  <si>
    <t>42-17</t>
  </si>
  <si>
    <t>02-08</t>
  </si>
  <si>
    <t xml:space="preserve"> - обезщетения за персонала, с характер на възнаграждение</t>
  </si>
  <si>
    <t>45-01</t>
  </si>
  <si>
    <t xml:space="preserve"> - текущи помощи и дарения от страната</t>
  </si>
  <si>
    <t>Приложение 4</t>
  </si>
  <si>
    <t>Приложение 2В</t>
  </si>
  <si>
    <t>в т.ч.</t>
  </si>
  <si>
    <t xml:space="preserve"> общински съветници</t>
  </si>
  <si>
    <t>Функция "Култура, спорт, почивни дейности и религиозно дело"</t>
  </si>
  <si>
    <t>III.</t>
  </si>
  <si>
    <t>Функция " Култура, спорт, почивни дейности и религиозно дело"</t>
  </si>
  <si>
    <t>Основен ремонт на ул. "Трета", с. Пчелище</t>
  </si>
  <si>
    <t xml:space="preserve">На педагогическите специалисти в делегираните от държавата дейности по Образование, </t>
  </si>
  <si>
    <t>Директор на учебна институция</t>
  </si>
  <si>
    <t>Годишен план за развитие на социалните услуги за 2023 г.</t>
  </si>
  <si>
    <t>Програма за детето на Община Велико Търново за 2023 г.</t>
  </si>
  <si>
    <t>План за действие за 2023 г. за осигуряване на равни възможности за хората с увреждания</t>
  </si>
  <si>
    <t>Приложение 1</t>
  </si>
  <si>
    <t>Име на параграф</t>
  </si>
  <si>
    <t>трансфери между бюджети - получени трансфери (+)</t>
  </si>
  <si>
    <t>6101</t>
  </si>
  <si>
    <t>за ползване на детски кухни</t>
  </si>
  <si>
    <t>получени трансфери (+/-)</t>
  </si>
  <si>
    <t>6201</t>
  </si>
  <si>
    <t>Стъпала към ул. "Д. Найденов" до ул. "Т. Търновски"</t>
  </si>
  <si>
    <t>Пешеходен мост над р. Белица с пешеходни подходи за Килифаревски манастир "Рождество Богородично"</t>
  </si>
  <si>
    <t>VTR 1012 “/път ІІІ-504, Ресен - Ст.Стамболово/ - Водолей - Дичин - граница общ.(В.Търново - Павликени), от км 0+031 до км 1+646; (в участъка от Малкия Ресен към с Водолей)</t>
  </si>
  <si>
    <t>VTR 2001 “ /път ІІІ-3031, Стамболово - Русаля/ - Дичин /път VTR 1012 /“, в участъка от км 0+000 до км 5+ 525</t>
  </si>
  <si>
    <t>VTR 1021 “ /път ІІІ-551, о.п.Дебелец - Плаково/ - с.Велчево - Къпиновски мананастир“, от км 0+000 до км 2+791</t>
  </si>
  <si>
    <t>VTR 1013 “ /път  ІІІ-504, Ресен - Стефан Стамболово/ - с. Никюп - граница общини (В.Търново - Г.Оряховица) - Крушето “,  в участъка от км 0+045 до км 3+871; (в участъка от Малкия Ресен до с.Никюп)</t>
  </si>
  <si>
    <t>VTR 1013 “ /път  ІІІ-504, Ресен - Стефан Стамболово/ - с. Никюп - граница общини (Велико Търново - Г.Оряховица) - Крушето“,  от км 5+300 до км 7+368;  (в участъка от край с.Никюп до граница с община Горна Оряховица)</t>
  </si>
  <si>
    <t xml:space="preserve">VTR 2184 "/ІІ-53, Лясковец - Мерданя/ Драгижево )  - граница общини (Лясковец – Велико Търново) – с.Церова Кория  /път ІІІ - 5302/", с дължина 1,900 км.       </t>
  </si>
  <si>
    <t>VTR 1036 “ /път І-5/ - граница общини (Горна Оряховица - Велико Търново) - археол. к-с Никополис ад Иструм – с.Никюп / VTR 1013/“,  в участъка от км 0+000 до км 2+009</t>
  </si>
  <si>
    <t>Командировки в чужбина</t>
  </si>
  <si>
    <t>УРБАНИЗИРАНИ ТЕРИТОРИИ НА НАСЕЛЕНИТЕ МЕСТА НА ТЕРИТОРИЯТА НА ОБЩИНА ВЕЛИКО ТЪРНОВО</t>
  </si>
  <si>
    <t>Основен ремонт сгради общинска собственост на територията на кметство с. Ветринци</t>
  </si>
  <si>
    <t>Подпорна стена на ул."Симеон Велики" № 4, кв.231</t>
  </si>
  <si>
    <t>Възстановяване на участъци от подпорна стена на ул. "Т. Търновски" /път към ВТУ/, гр. В. Търново</t>
  </si>
  <si>
    <t>Подпорна стена на ул."Алеко Константинов" №33</t>
  </si>
  <si>
    <t xml:space="preserve">Възстановяване сграда на НЧ "Надежда 1869" исторически паметник на културата, гр. В. Търново, ПМС №188/21.07.2022 г., писмо №ФО-43/01.08.2022 г. на Министерство на финансите </t>
  </si>
  <si>
    <t>Сензор за ниво на вода на моста над р. "Янтра" в ЖК "Чолаковци"</t>
  </si>
  <si>
    <t>Реконструкция на водосток между с. Шемшево и нов мост над р. Янтра - проектиране</t>
  </si>
  <si>
    <t>Основен ремонт на спортна площадка ОУ "Св. Патриарх Евтимий", гр. В. Търново ПМС 269/07.09.2022 г.</t>
  </si>
  <si>
    <t>Основен ремонт на спортна площадка ОУ "П.Р.Славейков", гр. В. Търново ПМС 269/07.09.2022 г.</t>
  </si>
  <si>
    <t>Спортно стрелбище, находящо се в Спортно училище "Георги Живков", гр. В. Търново</t>
  </si>
  <si>
    <t>Енергийна ефективност ОУ "П.Р.Славейков", гр. В. Търново - собствено участие 315 044 лв. и            НДЕФ - 647 052 лв.</t>
  </si>
  <si>
    <t>Детска ясла "Пролет" - основен ремонт на стъпала и тротоарна настилка</t>
  </si>
  <si>
    <t>Детска ясла "Слънце" - осигуряване на достъпна среда</t>
  </si>
  <si>
    <t>Детска ясла "Мечо Пух- 3" - ремонтни дейности на санитарен възел и прилежащо помещение</t>
  </si>
  <si>
    <t>Детска ясла "Мечо Пух- 3" - ремонт на бетонова настилка пред входа на яслата</t>
  </si>
  <si>
    <t>Детска млечна кухня- раздавателен пункт "Бузлуджа" - ремонт на подова повърхност, остаряла дограма на вратите и гишето</t>
  </si>
  <si>
    <t>Здравен кабинет в ДГ "Мечо пух" с. Беляковец - преустройство на съществуващо помещение</t>
  </si>
  <si>
    <t>Детска ясла "Щастливо детство" - ремонт на ВиК инсталация и изграждане на рампа за осигуряване на достъпна среда</t>
  </si>
  <si>
    <t>ДЯ "Щастливо детство" - ремонт покрив</t>
  </si>
  <si>
    <t>Клуб на пенсионера и инвалида, с. Ресен - направа на навес</t>
  </si>
  <si>
    <t>Клуб на пенсионера и инвалида, с. Малки Чифлик - основен ремонт на покривно пространство</t>
  </si>
  <si>
    <t>Клуб на пенсионера и инвалида, с. Ялово - смяна на дограма</t>
  </si>
  <si>
    <t>Клуб на пенсионера и инвалида, с. Балван - смяна на дограма</t>
  </si>
  <si>
    <t>Клуб на пенсионера и инвалида, с. Ветринци - смяна на дограма</t>
  </si>
  <si>
    <t>Клуб на пенсионера и инвалида, ул. "Възрожденска", гр. В. Търново - ремонт на покривна конструкция и тавана на залата на клуба</t>
  </si>
  <si>
    <t>Клуб на пенсионера и инвалида, гр. Дебелец - ремонт санитарен възел</t>
  </si>
  <si>
    <t>Център за работа с деца и младежи, с. Самоводене - смяна на дограма</t>
  </si>
  <si>
    <t>Център за работа с деца и младежи, с. Церова Кория - смяна на дограма</t>
  </si>
  <si>
    <t>Основен ремонт покрив Сержантско училище</t>
  </si>
  <si>
    <t>Реконструкция на уличната осветителна уредба на ул. "България", гр. Велико Търново - подмяна на старите тролейбусни стълбове с нови архитектурни стълбове и подмяна на старите осветителни тела с нови по архитектурен дизайн с LED светлинен източник</t>
  </si>
  <si>
    <t>Строителство и реконструкция на ВиК инфраструктура в гр. Велико Търново по подобекти: Подобект 2: " Строителство и реконструкция на водопроводни и канализационни колектори по  ул. "Теодосий Търновски", ул. "Димитър Найденов", ул. "Сливница" -  гр. В. Търново; Подобект 3: "Строителство и реконструкция на уличен водопровод по ул."Ксилифорска", гр. Велико Търново" /РМС №711/30.09.2022 г./</t>
  </si>
  <si>
    <t>Рехабилитация и реконструкция на ул."Опълченска", ул. "Теодосий Търновски", ул. "Димитър Найденов", ул. "Сливница", ул. "Климент Охриски" и ул. "Ксилифорска" и участъка извън регулация по проект 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</si>
  <si>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Вътрешен интериор, декори, стенописи, арки  по проект "Разширение на Мултимедиен посетителски център "Царевград Търнов" по ОП „Региони в растеж“ 2014-2020г., №BG16RFOP001-1.009-0007 /код 98/</t>
  </si>
  <si>
    <t>Основен ремонт покрив РБ "П. Р. Славейков"</t>
  </si>
  <si>
    <t>Основен ремонт покрив читалище с. Самоводене</t>
  </si>
  <si>
    <t>Общински път VTR 1042  “/път I -4/ жп гара Велико Търново – ВТУ – ж.к. „Св. гора“ - / I -4/",в участъка от км. 0+030 до км 2+463.90“</t>
  </si>
  <si>
    <t xml:space="preserve">Изграждане на кръгово кръстовище между  ул. "Беляковскo шосе", бул. "България", ул. "Полтава", ул."Освобождение", ул. "Краков" по проект Интегриран градски транспорт на гр. Велико Търново по ОП „Региони в растеж“ 2014-2020г. BG16RFOP001 - 1.009-0005-C01 /код 98/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</si>
  <si>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Обект- Реконструкция на бул. "България" по проект Интегриран градски транспорт на гр. Велико Търново по ОП „Региони в растеж“ 2014-2020г. BG16RFOP001 - 1.009-0005-C01 /код 98/</t>
  </si>
  <si>
    <t xml:space="preserve">Обект - Изграждане на кръгово кръстовище между  ул. "Христо Ботев", "Седми юли", "Цар Т. Светослав" по проект Интегриран градски транспорт на гр. Велико Търново по ОП „Региони в растеж“ 2014-2020г. BG16RFOP001 - 1.009-0005-C01 /код 98/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</si>
  <si>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Преносим компютър за нуждите на Кметство с. Ресен</t>
  </si>
  <si>
    <t>Компютри, лаптоп и проектор по проект BG05SFPR002-2.002-0097-C01 „Укрепване на общинския капацитет в Община Велико Търново“,  Процедура BG05SFPR002-2.002 „Укрепване на общинския капацитет“,  финансирана от Европейски социален фонд плюс, чрез Програма „Развитие на човешките ресурси“ 2021-2027 /код 98/</t>
  </si>
  <si>
    <t>Компютърна конфигурация за нуждите на Кметство гр. Дебелец</t>
  </si>
  <si>
    <t>Изграждане на фотоволтаична централа на покрива на административната сграда на Община Велико Търново</t>
  </si>
  <si>
    <t>Климатична система по проект BG05SFPR002-2.002-0097-C01 „Укрепване на общинския капацитет в Община Велико Търново“,  Процедура BG05SFPR002-2.002 „Укрепване на общинския капацитет“,  финансирана от Европейски социален фонд плюс, чрез Програма „Развитие на човешките ресурси“ 2021-2027 /код 98/</t>
  </si>
  <si>
    <t>Община Велико Търново - система за контрол на достъп и работно време</t>
  </si>
  <si>
    <t>Климатик за нуждите на Кметство с. Вонеща вода</t>
  </si>
  <si>
    <t>Климатици за нуждите на общинска администрация и кметствата</t>
  </si>
  <si>
    <t>Водоструйка за нуждите на Общинска администрация</t>
  </si>
  <si>
    <t>Системи за видеонаблюдение с. Русаля по Програма "Инициативи на местните общности" от 30% продажба на общинско имущество</t>
  </si>
  <si>
    <t>ДГ „Ален мак“, гр. Велико Търново -лаптоп "Звездно небе" по проект "Подкрепа за приобщаващо образование" №BG05M2OP001-3.018-0001 /код 98/</t>
  </si>
  <si>
    <t>ДГ "Шарения замък" - тематичен детски кът за игра</t>
  </si>
  <si>
    <t>ДГ "Св. Св. Кирил и Методий", гр. В. Търново - съоръжения за детска площадка</t>
  </si>
  <si>
    <t>Музикален звънец Биз -                                                   ПМГ Васил Друмев град Велико Търново</t>
  </si>
  <si>
    <t>Кухненско оборудване за детските градини на територията на Община Велико Търново</t>
  </si>
  <si>
    <t>Двугнездова мивка с плот от хром-никелова ламарина - ДГ "Първи юни" град Велико Търново</t>
  </si>
  <si>
    <t>ОУ „Бачо Киро“, гр. Велико Търново - музикални инструменти</t>
  </si>
  <si>
    <t>Детска ясла "Мечо Пух- 3" - лаптоп и компютърна конфигурация</t>
  </si>
  <si>
    <t>Здравен кабинет в ПЕГ "Проф. д-р Асен Златаров" - преносим компютър</t>
  </si>
  <si>
    <t>Реконструкция на СБАЛПФЗ "Д-р Трейман" ЕООД, В. Търново - Укрепване капацитета на болничната мрежа за реакции при кризи по ОП „Региони в растеж“ по процедура № BG16RFOP001-9.001 "Мерки за справяне с пандемията"</t>
  </si>
  <si>
    <t>Заснемане, проектиране, остойностяване и изграждане на пожароизвестителна система за Детските ясли</t>
  </si>
  <si>
    <t>Детска ясла "Мечо Пух- 3" -  работни маси и мивки</t>
  </si>
  <si>
    <t>Детска млечна кухня - кухня майка - бойлер и работни маси и плотове с мивки и корита</t>
  </si>
  <si>
    <t>ДЯ Мечо Пух - закупуване на електрическа пекарна с 2 фурни</t>
  </si>
  <si>
    <t>ДЯ Щастливо Детство - закупуване на електическа пекарна и печка</t>
  </si>
  <si>
    <t>Клуб на пенсионера и инвалида с. Русаля - преносим компютър</t>
  </si>
  <si>
    <t>Центрове за работа с деца и младежи - гр. Дебелец, с. Къпиново, с. Хотница, с. Беляковец, с. Плаково, с. Арбанаси, с. Ресен, с. Балван - компютърни конфигурации и преносими лаптопи</t>
  </si>
  <si>
    <t>Проектор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</si>
  <si>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Климатични системи за нуждите на Кризисен център, с. Балван</t>
  </si>
  <si>
    <t>Дом за стари хора гр. В Търново - Закупуване на локална вентилационна система</t>
  </si>
  <si>
    <t>Клубове на пенсионера и инвалида, с. Хотница, с. Арбанаси, с. Миндя, с. Къпиново - климатични системи</t>
  </si>
  <si>
    <t>Центрове за работа с деца и младежи - с. Беляковец, с. Къпиново, с. Русаля, с. Ялово, с. Шереметя, Миндя - климатични системи</t>
  </si>
  <si>
    <t>Счетоводство на "Център за социални услуги" - климатични системи</t>
  </si>
  <si>
    <t xml:space="preserve">Комплекс от социални услуги за деца "Вълшебство" - климатични системи </t>
  </si>
  <si>
    <t>Общностен център "Царевград" - климатични системи</t>
  </si>
  <si>
    <t>Дом за стари хора гр. В Търново - Климатици</t>
  </si>
  <si>
    <t>Заснемане, проектиране,остойностяване и изграждане на пожароизвестителна система на  Дом за пълнолетни лица с увреждания , с. Церова Кория</t>
  </si>
  <si>
    <t>Закупуване на лек автомобил за Домашен социален патронаж - Фонд "Социална закрила" към МТСП</t>
  </si>
  <si>
    <t>Дом за пълнолетни лица с увреждания  с. Церова Кория - Закупуване на високооборотна перална машина</t>
  </si>
  <si>
    <t>Дом за пълнолетни лица с увреждания с. Церова Кория - закупуване на печка с 6 плочи</t>
  </si>
  <si>
    <t>Професионални зеленчукорезачка и картофобелачка по проект "Центрове за дългосрочна грижа - новите социални услуги в Община Велико Търново", ОП "Развитие на човешките ресурси" 2014-2020, №BG05M9OP001-2.090-0019 /код 98/</t>
  </si>
  <si>
    <t>Център за настаняване от семеен тип за пълнолетни лица с умствена изостаналост гр. Велико Търново, ул. "Никола Габровски" № 49 /източно крило/ - кухненско обзавеждане</t>
  </si>
  <si>
    <t>Център за социална рехабилитация и интеграция за възрастни и лица с увреждания над 18 години и Център за социална рехабилитация и интеграция за лица с психични разстройства и интелектуални затруднения - обзавеждане</t>
  </si>
  <si>
    <t>Съдомиялна машина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</si>
  <si>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Лаптоп за нуждите на отдел "Озеленяване" при ОП "Зелени Системи"</t>
  </si>
  <si>
    <t>Компютърни конфигурации за нуждите на администрацията при ОП "Зелени Системи"</t>
  </si>
  <si>
    <t>Надстройка за сметосъбиращ камион, ОП "Зелени Системи"</t>
  </si>
  <si>
    <t>Сметосъбираща машина за биоотпадък,  генериран от общински структури, детски градини и училища, ОП "Зелени Системи"</t>
  </si>
  <si>
    <t>Косачка Кметство с. Шемшево</t>
  </si>
  <si>
    <t>Моторна коса с. Въглевци</t>
  </si>
  <si>
    <t>Косачка за нуждите на Отдел "Озеленяване" на ОП "Зелени системи"</t>
  </si>
  <si>
    <t>Косачки, листосъбирач и пароструйна машина за измиване и дезинфекция на сметосъбиращите камиони за нуждите на Отдел "Чистота" на ОП "Зелени системи"</t>
  </si>
  <si>
    <t>Изграждане на детска площадка на ул. "Д. Буйнозов", гр. В. Търново</t>
  </si>
  <si>
    <t>Изграждане на паметниково пространство на ул. "Моско Москов"</t>
  </si>
  <si>
    <t>Тротоари ул."Теодосий Търновски" (ВТУ)</t>
  </si>
  <si>
    <t>Тротоари ул."В.Априлов", ул."Ал.Бурмов", ул."К.Зидаров", ул.П.Тодоров", кв."Картала"</t>
  </si>
  <si>
    <t>Реконструкция ул."Панайот Волов", кв."Картала", гр.Велико Търново</t>
  </si>
  <si>
    <t>ул."Козлодуй" - тротоари, гр.В.Търново</t>
  </si>
  <si>
    <t>ул."Александър Бурмов" - тротоари, кв."Картала", гр.Велико Търново</t>
  </si>
  <si>
    <t xml:space="preserve">Изграждане на нова улична осветителна мрежа </t>
  </si>
  <si>
    <t>Строителство и реконструкция на ВиК инфраструктура в гр. Велико Търново по подобекти: Подобект 1: "Строителство и реконструкция на канализационен колектор, напорен тръбопровод по ул. Опълченска, гр. Велико Търново" /РМС №711/30.09.2022 г./</t>
  </si>
  <si>
    <t>Инженерно -геоложко проучване и инвестиционен проект на обект :"Укрепване на свлачище №VTR04.20242.07 на път VTR1010 /І-5/ о.п. Дебелец - жп гара Дебелец - В. Търново, кв. "Чолаковци" - В. Търново, ул. "Сан Стефано" /GAB3110/"</t>
  </si>
  <si>
    <t>Инженерно -геоложко проучване и инвестиционен проект на обект :"Укрепване на Свлачище VTR04.10447.02.01, ул. "Опълченска" /в района на Радиозавода/, гр. В. Търново"</t>
  </si>
  <si>
    <t>Инженерно -геоложко проучване и инвестиционен проект на обект :"Укрепване на Свлачище VTR04.10447.02.02, ул. "Опълченска" /в района на Радиозавода/, гр. В. Търново"</t>
  </si>
  <si>
    <t>Изграждане на улица С.О.Т. 280-279-327 и О.Т. 279-335, с. Шемшево</t>
  </si>
  <si>
    <t>Площадка с люлки Кметство с. Ресен</t>
  </si>
  <si>
    <t>Площадка движение и пътна безопасност Кметство с. Ресен</t>
  </si>
  <si>
    <t>Изграждане на подпорна стена и канализация за ново спортно игрище, с местоположение от западната страна на стадион „Ивайло“, гр. Велико Търново</t>
  </si>
  <si>
    <t>Ел. захранване на регионално депо за строителни отпадъци, с. Шереметя</t>
  </si>
  <si>
    <t>"Оркестрина" парк "Дружба"</t>
  </si>
  <si>
    <t>Изграждане на клетка №2 от РСУО - регион Велико Търново</t>
  </si>
  <si>
    <t>Ел. захранване на общинска площадка за приемане на селективно събрани отпадъци, с. Шереметя</t>
  </si>
  <si>
    <t>Преносим компютър за нуждите на дирекция КТМД</t>
  </si>
  <si>
    <t>Лаптоп, компютър и скенер за нуждите на ХГ "Борис Денев"</t>
  </si>
  <si>
    <t>Компютърна конфигурация за нуждите на РБ "П. Р. Славейков"</t>
  </si>
  <si>
    <t>Компютърни конфигурации за нуждите на ОП "Общинско кабелно радио Велико Търново"</t>
  </si>
  <si>
    <t>Специализирано хардуерно оборудване за виртуална и добавена реалност на ММПЦ "ЦаревградТърнов", гр. В. Търново</t>
  </si>
  <si>
    <t>Компютри и хардуер за нуждите на ДКС "В. Левски"</t>
  </si>
  <si>
    <t xml:space="preserve">РБ "П. Р. Славейков" - машина за термоподвързване </t>
  </si>
  <si>
    <t>РБ "П. Р. Славейков" - климатични системи</t>
  </si>
  <si>
    <t>РБ "П. Р. Славейков" - цветна копирна машина</t>
  </si>
  <si>
    <t>РБ "П. Р. Славейков" - призма за роботизиран скенер</t>
  </si>
  <si>
    <t>Климатична система за нуждите на ОП "Общинско кабелно радио Велико Търново"</t>
  </si>
  <si>
    <t>Разширяване на системата за видеонаблюдение в Изложбени зали "Рафаел Михайлов", гр. В. Търново</t>
  </si>
  <si>
    <t>Свободно стоящи осветителни и озвучителни кули на Летен театър, гр. В. Търново</t>
  </si>
  <si>
    <t>Климатици за нуждите на ДКС "В. Левски"</t>
  </si>
  <si>
    <t>Восъчни фигури по проект "Разширение на Мултимедиен посетителски център "Царевград Търнов" по ОП „Региони в растеж“ 2014-2020г., №BG16RFOP001-1.009-0007 /код 98/</t>
  </si>
  <si>
    <t>Скулптурен възпоменателен венец пред паметника на Васил Левски, Дирекция КТМД</t>
  </si>
  <si>
    <t>Откупки на картини и скулптури за обогатяване на фонда на ХГ „Борис Денев“ с художествени произведения – общинска собственост, Дирекция КТМД</t>
  </si>
  <si>
    <t>Компютри и хардуер за нуждите на Младежки дом</t>
  </si>
  <si>
    <t>Бордово оборудване за работата на AVL система за допълнителен брой автобуси</t>
  </si>
  <si>
    <t>Климатици за нуждите на ОП "Реклама Велико Търново"</t>
  </si>
  <si>
    <t>Ел. захранване на електронни информационни табели на автобусни спирки</t>
  </si>
  <si>
    <t>Изграждане на буферен паркинг "Френхисар" по проект "Интегриран градски транспорт на гр. Велико Търново по ОП „Региони в растеж“ 2014-2020г." BG16RFOP001-1.009-0005-C01 /код 98/</t>
  </si>
  <si>
    <t>Изграждане на буферен паркинг "Сержантско училище" по проект "Интегриран градски транспорт на гр. Велико Търново по ОП „Региони в растеж“ 2014-2020г." BG16RFOP001-1.009-0005-C01 /код 98/</t>
  </si>
  <si>
    <t>Надграждане на интеграционната платформа за е-City</t>
  </si>
  <si>
    <t>Уеб-базирана система за управление на електронни и информационни услуги и анализ на данни</t>
  </si>
  <si>
    <t>РБ "П. Р. Славейков" - офис пакети</t>
  </si>
  <si>
    <t>РБ "П. Р. Славейков" - софтуер за оптично разпознаване на символи</t>
  </si>
  <si>
    <t>Софтуер за управление и дигитализиране на база данни от снимки и мета данни</t>
  </si>
  <si>
    <t>РБ "П. Р. Славейков" - операционна система</t>
  </si>
  <si>
    <t>5309- Придобиване на други НМДА</t>
  </si>
  <si>
    <t>Добавена реалност към стенописни сцени в ММПЦ "ЦаревградТърнов", гр. В. Търново</t>
  </si>
  <si>
    <t>Надграждане на интеграционната платформа за модул SMS паркиране</t>
  </si>
  <si>
    <t>РАЗЧЕТ ЗА КАПИТАЛОВИ РАЗХОДИ</t>
  </si>
  <si>
    <t>РАЗЧЕТ</t>
  </si>
  <si>
    <t xml:space="preserve"> И ДРУГИ МЕЖДУНАРОДНИ ПРОГРАМИ И ПРОЕКТИ НА ОБЩИНА ВЕЛИКО ТЪРНОВО ЗА 2023 ГОДИНА </t>
  </si>
  <si>
    <t>НАИМЕНОВАНИЕ НА ПАРАГРАФА ПО ЕБК 2023</t>
  </si>
  <si>
    <t>ПРОЕКТ 2023</t>
  </si>
  <si>
    <t xml:space="preserve"> </t>
  </si>
  <si>
    <t>27-00</t>
  </si>
  <si>
    <t xml:space="preserve"> - за ползване на домашен социален патронаж и други общински социални услуги</t>
  </si>
  <si>
    <t>27-04</t>
  </si>
  <si>
    <t>28-00</t>
  </si>
  <si>
    <t xml:space="preserve"> - глоби, санкции, неустойки, наказателни лихви, обезщетения и начети</t>
  </si>
  <si>
    <t>28-02</t>
  </si>
  <si>
    <t>Други неданъчни приходи</t>
  </si>
  <si>
    <t>36-00</t>
  </si>
  <si>
    <t xml:space="preserve"> - реализирани курсови разлики от валутни операции (нето) (+/-)</t>
  </si>
  <si>
    <t>36-01</t>
  </si>
  <si>
    <t xml:space="preserve"> - капиталови помощи и дарения от страната</t>
  </si>
  <si>
    <t>45-03</t>
  </si>
  <si>
    <t>Получени чрез небюджетни предприятия средства от КФП по международни и други програми</t>
  </si>
  <si>
    <t>47-00</t>
  </si>
  <si>
    <t xml:space="preserve"> - получени чрез нефинансови предприятия текущи трансфери  от КФП по международни и други програми</t>
  </si>
  <si>
    <t>47-43</t>
  </si>
  <si>
    <t xml:space="preserve"> - получени чрез нефинансови предприятия капиталови трансфери  от КФП по международни и други програми</t>
  </si>
  <si>
    <t>47-51</t>
  </si>
  <si>
    <t xml:space="preserve"> - предоставени трансфери (-)</t>
  </si>
  <si>
    <t>62-02</t>
  </si>
  <si>
    <t>ІІ. РАЗХОДИ</t>
  </si>
  <si>
    <t xml:space="preserve"> -такса ангажимент по заеми</t>
  </si>
  <si>
    <t>10-63</t>
  </si>
  <si>
    <t xml:space="preserve"> - други финансови услуги</t>
  </si>
  <si>
    <t>10-69</t>
  </si>
  <si>
    <t xml:space="preserve"> - други разходи за СБКО (тук се отчитат разходите за СБКО, неотчетени по други позиции на ЕБК)</t>
  </si>
  <si>
    <t>10-91</t>
  </si>
  <si>
    <t xml:space="preserve"> - разходи за договорни санкции и неустойки, съдебни обезщетения и разноски</t>
  </si>
  <si>
    <t>10-92</t>
  </si>
  <si>
    <t>19-81</t>
  </si>
  <si>
    <t xml:space="preserve"> -платени данъци, такси, наказателни лихви и административни санкции в чужбина</t>
  </si>
  <si>
    <t>19-91</t>
  </si>
  <si>
    <t>40-00</t>
  </si>
  <si>
    <t xml:space="preserve"> - текущи трансфери за домакинства от средства на Европейския съюз</t>
  </si>
  <si>
    <t>42-19</t>
  </si>
  <si>
    <t xml:space="preserve"> - придобиване на сгради</t>
  </si>
  <si>
    <t>52-02</t>
  </si>
  <si>
    <t>53-00</t>
  </si>
  <si>
    <t xml:space="preserve"> -придобиване на програмни продукти и лицензи за програмни продукти</t>
  </si>
  <si>
    <t>53-01</t>
  </si>
  <si>
    <t xml:space="preserve"> - придобиване на други нематериални дълготрайни активи</t>
  </si>
  <si>
    <t>53-09</t>
  </si>
  <si>
    <t>54-00</t>
  </si>
  <si>
    <t>Капиталови трансфери</t>
  </si>
  <si>
    <t>55-00</t>
  </si>
  <si>
    <t xml:space="preserve"> - капиталови трансфери за нефинансови предприятия</t>
  </si>
  <si>
    <t>55-01</t>
  </si>
  <si>
    <t>Рекапитулация по разходни параграфи на общински предприятия и мероприятия - Разчет 2023 година</t>
  </si>
  <si>
    <t>РАЗЧЕТ ЗА ЦЕЛЕВИ РАЗХОДИ</t>
  </si>
  <si>
    <t>ЗА 2023 година</t>
  </si>
  <si>
    <t>Помощи за погребение /социални и ветерани/</t>
  </si>
  <si>
    <t>Лични празници на 100-годишни рожденици, жители на община Велико Търново</t>
  </si>
  <si>
    <t>Функция "Жил. строителство, БКС и опазване на околната среда" ; Изграждане, ремонт и поддържане на уличната мрежа</t>
  </si>
  <si>
    <t>Текущ ремонт улична мрежа на територията на кмествата и кметските наместничества в Община Велико Търново</t>
  </si>
  <si>
    <t>ЦНСТ ул. "Цветарска" 14 - дигитален тахограф</t>
  </si>
  <si>
    <t>ВСИЧКО ПРИХОДИ:</t>
  </si>
  <si>
    <t>ОБЩО МЕСТНИ ПРИХОДИ:</t>
  </si>
  <si>
    <t>6109</t>
  </si>
  <si>
    <t>вътрешни трансфери в системата на първостепенния разпоредител (+/-)</t>
  </si>
  <si>
    <t>I.Имуществени данъци и неданъчни приходи</t>
  </si>
  <si>
    <t>ОБЩО ПРИХОДИ ЗА ДЪРЖАВНИ ДЕЙНОСТИ:</t>
  </si>
  <si>
    <t>Държавни Дейности</t>
  </si>
  <si>
    <t>Разчет 2023</t>
  </si>
  <si>
    <t>за 2023 г.</t>
  </si>
  <si>
    <t xml:space="preserve">Разчети за приходи по бюджета на Община Велико Търново </t>
  </si>
  <si>
    <t>ВСИЧКО РАЗХОДИ ЗА ДОФИНАНСИРАНИ ДЪРЖАВНИ ДЕЙНОСТИ:</t>
  </si>
  <si>
    <t>5309</t>
  </si>
  <si>
    <t>придобиване на други нематериални дълготрайни активи</t>
  </si>
  <si>
    <t>5202</t>
  </si>
  <si>
    <t>придобиване на сгради</t>
  </si>
  <si>
    <t>ДОФИНАНСИРАНЕ</t>
  </si>
  <si>
    <t>Всичко - 624 Геозащита:</t>
  </si>
  <si>
    <t>624 Геозащита</t>
  </si>
  <si>
    <t>Местни Дейности</t>
  </si>
  <si>
    <t>Всичко - 117 Държавни и общински служби и дейности по изборите:</t>
  </si>
  <si>
    <t>117 Държавни и общински служби и дейности по изборите</t>
  </si>
  <si>
    <t xml:space="preserve">Разчети за разходи по бюджета на Община Велико Търново </t>
  </si>
  <si>
    <t>Приложение 2</t>
  </si>
  <si>
    <t>РАЗПРЕДЕЛЕНИЕ НА РАЗЧЕТИ ЗА РАЗХОДИ 2023</t>
  </si>
  <si>
    <t>Община Велико Търново за 2023 година</t>
  </si>
  <si>
    <t>Обслужване /плащания/ по дълга за 2023 г.</t>
  </si>
  <si>
    <t>Размер на усвоените средства през 2023 г.</t>
  </si>
  <si>
    <t>Към 31.12.2023 г.</t>
  </si>
  <si>
    <t>Приложение 3</t>
  </si>
  <si>
    <t>КЪМ 31.12.2022 ГОДИНА</t>
  </si>
  <si>
    <t>Преходен остатък към 31.12.2022 г.</t>
  </si>
  <si>
    <t>Всичко - Разходи:</t>
  </si>
  <si>
    <t>Всичко - Капиталови разходи:</t>
  </si>
  <si>
    <t>Субсидии</t>
  </si>
  <si>
    <t>Всичко - Субсидии:</t>
  </si>
  <si>
    <t>ПРИЛОЖЕНИЕ 5</t>
  </si>
  <si>
    <t>Приложение № 6</t>
  </si>
  <si>
    <t>за разпределение на средствата от преходния остатък от 2022 г.</t>
  </si>
  <si>
    <t>по бюджета на общината за 2023 г.</t>
  </si>
  <si>
    <t>ПРИЛОЖЕНИЕ 9</t>
  </si>
  <si>
    <t xml:space="preserve">ФИНАНСОВ ПЛАН 2023 ГОДИНА </t>
  </si>
  <si>
    <t>ПРИЛОЖЕНИЕ 10</t>
  </si>
  <si>
    <t>МЕСТНИТЕ ДЕЙНОСТИ И ДОФИНАНСИРАНИТЕ ДЕЙНОСТИ ЗА 2023 ГОДИНА</t>
  </si>
  <si>
    <t>ПРИЛОЖЕНИЕ №11</t>
  </si>
  <si>
    <t>ПРИЛОЖЕНИЕ 12</t>
  </si>
  <si>
    <t>Приложение 13</t>
  </si>
  <si>
    <t>ПРИЛОЖЕНИЕ 13А</t>
  </si>
  <si>
    <t>ПРИЛОЖЕНИЕ 14</t>
  </si>
  <si>
    <t>Приложение 16</t>
  </si>
  <si>
    <t>Основен ремонт на санитарни възли на Физкултурен салон /бивш Техникум по машиностроене/, гр. Дебелец</t>
  </si>
  <si>
    <t>Изграждане на паркинг на ул. "Иван Вазов", гр. Дебелец</t>
  </si>
  <si>
    <t>Kомпенсиране на част от транспортните разходи на лица, навършили възрастта по чл.68, ал.1 – ал.3 от Кодекса за социално осигуряване, притежаващи абонаментни карти за пътуване по основните градски линии в гр. Велико Търново</t>
  </si>
  <si>
    <t>ПРИЛОЖЕНИЕ № 8</t>
  </si>
  <si>
    <t>ПРИЛОЖЕНИЕ №8A</t>
  </si>
  <si>
    <t xml:space="preserve">                    Баланса на урбанизираната територия на Община Велико Търново е изготвен по данните от КК  КР на гр.Велико Търново, гр.Килифарево, гр.Дебелец  с.Арбанаси, с.Ресен, с.Самоводене; КККР на териториите на землищата на населените места а на община Велико Търново и данни от кадастралните и регулационните планове на населените места без изготвени кадастрални карти, съгласно НАРЕДБА №РД-02-20-5 от 15.12.2016 г. за съдържанието, създаването и поддържането на кадастралната карта и кадастралните регистри</t>
  </si>
  <si>
    <t>НА ОБЩИНА ВЕЛИКО ТЪРНОВО ЗА 2023 ГОДИНА</t>
  </si>
  <si>
    <t>Образец заявление</t>
  </si>
  <si>
    <t>изнесен файл</t>
  </si>
  <si>
    <t>ВЕНЦИСЛАВ СПИРДОНОВ</t>
  </si>
  <si>
    <t>ПРЕДСЕДАТЕЛ</t>
  </si>
  <si>
    <t>ОБЩИНСКИ СЪВЕТ</t>
  </si>
  <si>
    <t>НА ДЛЪЖНОСТИТЕ, ИМАЩИ ПРАВО НА ТРАНСПОРТНИ РАЗХОДИ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</si>
</sst>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#,##0\ &quot;лв.&quot;"/>
    <numFmt numFmtId="167" formatCode="dd/mm/yyyy\ &quot;г.&quot;;@"/>
  </numFmts>
  <fonts count="10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Heba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8"/>
      <color indexed="8"/>
      <name val="All 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u/>
      <sz val="10"/>
      <color theme="10"/>
      <name val="Hebar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"/>
      <family val="2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12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57"/>
      <name val="Times New Roman"/>
      <family val="1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color theme="0"/>
      <name val="Calibri"/>
      <family val="2"/>
      <scheme val="minor"/>
    </font>
    <font>
      <i/>
      <sz val="9"/>
      <color theme="0"/>
      <name val="Arial"/>
      <family val="2"/>
      <charset val="204"/>
    </font>
    <font>
      <sz val="9"/>
      <name val="Arial"/>
      <family val="2"/>
      <charset val="204"/>
    </font>
    <font>
      <sz val="9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sz val="11"/>
      <color indexed="8"/>
      <name val="Calibri"/>
      <family val="2"/>
    </font>
    <font>
      <i/>
      <sz val="12"/>
      <color theme="1"/>
      <name val="Times New Roman"/>
      <family val="1"/>
      <charset val="204"/>
    </font>
    <font>
      <b/>
      <sz val="8"/>
      <name val="All Times New Roman"/>
      <charset val="204"/>
    </font>
    <font>
      <sz val="8"/>
      <name val="All Times New Roman"/>
      <family val="1"/>
      <charset val="204"/>
    </font>
    <font>
      <b/>
      <sz val="8"/>
      <color indexed="8"/>
      <name val="All Times New Roman"/>
      <family val="1"/>
      <charset val="204"/>
    </font>
    <font>
      <b/>
      <sz val="8"/>
      <name val="All Times New Roman"/>
      <family val="1"/>
      <charset val="204"/>
    </font>
    <font>
      <b/>
      <sz val="8"/>
      <color theme="1"/>
      <name val="All Times New Roman"/>
      <family val="1"/>
      <charset val="204"/>
    </font>
    <font>
      <sz val="8"/>
      <color theme="1"/>
      <name val="All Times New Roman"/>
      <family val="1"/>
      <charset val="204"/>
    </font>
    <font>
      <i/>
      <sz val="8"/>
      <color indexed="8"/>
      <name val="All 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color theme="0"/>
      <name val="Times New Roman"/>
      <family val="1"/>
      <charset val="204"/>
    </font>
    <font>
      <b/>
      <sz val="11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0">
    <xf numFmtId="0" fontId="0" fillId="0" borderId="0"/>
    <xf numFmtId="0" fontId="14" fillId="0" borderId="0"/>
    <xf numFmtId="0" fontId="15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6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6" applyNumberFormat="0" applyAlignment="0" applyProtection="0"/>
    <xf numFmtId="0" fontId="29" fillId="0" borderId="11" applyNumberFormat="0" applyFill="0" applyAlignment="0" applyProtection="0"/>
    <xf numFmtId="0" fontId="30" fillId="22" borderId="0" applyNumberFormat="0" applyBorder="0" applyAlignment="0" applyProtection="0"/>
    <xf numFmtId="0" fontId="14" fillId="0" borderId="0"/>
    <xf numFmtId="0" fontId="14" fillId="23" borderId="12" applyNumberFormat="0" applyFont="0" applyAlignment="0" applyProtection="0"/>
    <xf numFmtId="0" fontId="31" fillId="20" borderId="13" applyNumberFormat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" fillId="0" borderId="0"/>
    <xf numFmtId="0" fontId="13" fillId="0" borderId="0"/>
    <xf numFmtId="0" fontId="36" fillId="0" borderId="0"/>
    <xf numFmtId="0" fontId="12" fillId="0" borderId="0"/>
    <xf numFmtId="0" fontId="39" fillId="0" borderId="0"/>
    <xf numFmtId="0" fontId="14" fillId="0" borderId="0"/>
    <xf numFmtId="0" fontId="40" fillId="0" borderId="0"/>
    <xf numFmtId="0" fontId="41" fillId="0" borderId="0"/>
    <xf numFmtId="0" fontId="14" fillId="0" borderId="0"/>
    <xf numFmtId="0" fontId="14" fillId="0" borderId="0"/>
    <xf numFmtId="0" fontId="45" fillId="0" borderId="0"/>
    <xf numFmtId="0" fontId="46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47" fillId="0" borderId="0"/>
    <xf numFmtId="0" fontId="14" fillId="0" borderId="0"/>
    <xf numFmtId="0" fontId="17" fillId="0" borderId="0"/>
    <xf numFmtId="0" fontId="14" fillId="0" borderId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/>
    <xf numFmtId="0" fontId="56" fillId="0" borderId="0"/>
    <xf numFmtId="0" fontId="10" fillId="0" borderId="0"/>
    <xf numFmtId="0" fontId="57" fillId="0" borderId="0"/>
    <xf numFmtId="0" fontId="9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4" fillId="23" borderId="12" applyNumberFormat="0" applyFont="0" applyAlignment="0" applyProtection="0"/>
    <xf numFmtId="0" fontId="28" fillId="7" borderId="6" applyNumberFormat="0" applyAlignment="0" applyProtection="0"/>
    <xf numFmtId="0" fontId="24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31" fillId="20" borderId="13" applyNumberFormat="0" applyAlignment="0" applyProtection="0"/>
    <xf numFmtId="0" fontId="21" fillId="20" borderId="6" applyNumberFormat="0" applyAlignment="0" applyProtection="0"/>
    <xf numFmtId="0" fontId="22" fillId="21" borderId="7" applyNumberFormat="0" applyAlignment="0" applyProtection="0"/>
    <xf numFmtId="0" fontId="20" fillId="3" borderId="0" applyNumberFormat="0" applyBorder="0" applyAlignment="0" applyProtection="0"/>
    <xf numFmtId="0" fontId="30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33" fillId="0" borderId="14" applyNumberFormat="0" applyFill="0" applyAlignment="0" applyProtection="0"/>
    <xf numFmtId="0" fontId="65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65" fillId="0" borderId="0"/>
    <xf numFmtId="9" fontId="18" fillId="0" borderId="0" applyFont="0" applyFill="0" applyBorder="0" applyAlignment="0" applyProtection="0"/>
    <xf numFmtId="0" fontId="18" fillId="0" borderId="0"/>
    <xf numFmtId="0" fontId="4" fillId="0" borderId="0"/>
    <xf numFmtId="0" fontId="3" fillId="0" borderId="0"/>
    <xf numFmtId="0" fontId="75" fillId="0" borderId="0"/>
    <xf numFmtId="0" fontId="2" fillId="0" borderId="0"/>
    <xf numFmtId="0" fontId="87" fillId="0" borderId="0"/>
    <xf numFmtId="0" fontId="98" fillId="0" borderId="0"/>
    <xf numFmtId="0" fontId="1" fillId="0" borderId="0"/>
  </cellStyleXfs>
  <cellXfs count="671">
    <xf numFmtId="0" fontId="0" fillId="0" borderId="0" xfId="0"/>
    <xf numFmtId="0" fontId="42" fillId="0" borderId="0" xfId="54" applyFont="1"/>
    <xf numFmtId="0" fontId="42" fillId="0" borderId="0" xfId="45" applyFont="1" applyBorder="1" applyAlignment="1"/>
    <xf numFmtId="0" fontId="42" fillId="0" borderId="0" xfId="45" applyFont="1" applyAlignment="1"/>
    <xf numFmtId="0" fontId="42" fillId="0" borderId="0" xfId="45" applyFont="1" applyFill="1" applyBorder="1" applyAlignment="1">
      <alignment horizontal="justify" vertical="center" wrapText="1"/>
    </xf>
    <xf numFmtId="0" fontId="42" fillId="0" borderId="0" xfId="45" applyFont="1" applyFill="1"/>
    <xf numFmtId="0" fontId="42" fillId="0" borderId="0" xfId="45" applyFont="1" applyFill="1" applyBorder="1" applyAlignment="1">
      <alignment vertical="center" wrapText="1"/>
    </xf>
    <xf numFmtId="0" fontId="42" fillId="0" borderId="0" xfId="45" applyFont="1" applyFill="1" applyAlignment="1"/>
    <xf numFmtId="0" fontId="44" fillId="0" borderId="0" xfId="45" applyFont="1" applyFill="1" applyBorder="1" applyAlignment="1">
      <alignment vertical="center" wrapText="1"/>
    </xf>
    <xf numFmtId="0" fontId="44" fillId="0" borderId="0" xfId="45" applyFont="1" applyFill="1" applyAlignment="1"/>
    <xf numFmtId="0" fontId="37" fillId="0" borderId="0" xfId="45" applyFont="1" applyFill="1" applyBorder="1" applyAlignment="1">
      <alignment vertical="center"/>
    </xf>
    <xf numFmtId="0" fontId="37" fillId="0" borderId="0" xfId="45" applyFont="1" applyFill="1" applyAlignment="1"/>
    <xf numFmtId="0" fontId="44" fillId="0" borderId="0" xfId="45" applyFont="1" applyFill="1" applyBorder="1" applyAlignment="1">
      <alignment vertical="center"/>
    </xf>
    <xf numFmtId="0" fontId="42" fillId="0" borderId="0" xfId="45" applyFont="1" applyFill="1" applyBorder="1" applyAlignment="1"/>
    <xf numFmtId="0" fontId="44" fillId="0" borderId="0" xfId="52" applyFont="1" applyFill="1"/>
    <xf numFmtId="0" fontId="42" fillId="0" borderId="0" xfId="52" applyFont="1" applyFill="1" applyBorder="1" applyAlignment="1">
      <alignment vertical="center" wrapText="1"/>
    </xf>
    <xf numFmtId="0" fontId="44" fillId="0" borderId="0" xfId="52" applyFont="1" applyFill="1" applyBorder="1" applyAlignment="1">
      <alignment vertical="center" wrapText="1"/>
    </xf>
    <xf numFmtId="0" fontId="42" fillId="0" borderId="0" xfId="54" applyFont="1" applyFill="1"/>
    <xf numFmtId="0" fontId="48" fillId="0" borderId="0" xfId="1" applyFont="1"/>
    <xf numFmtId="0" fontId="48" fillId="0" borderId="0" xfId="0" applyFont="1"/>
    <xf numFmtId="0" fontId="50" fillId="0" borderId="0" xfId="45" applyFont="1" applyFill="1" applyAlignment="1"/>
    <xf numFmtId="0" fontId="48" fillId="0" borderId="0" xfId="0" applyFont="1" applyFill="1" applyAlignment="1"/>
    <xf numFmtId="0" fontId="48" fillId="0" borderId="0" xfId="45" applyFont="1" applyFill="1" applyAlignment="1"/>
    <xf numFmtId="0" fontId="50" fillId="0" borderId="0" xfId="0" applyFont="1" applyFill="1" applyAlignment="1"/>
    <xf numFmtId="0" fontId="48" fillId="0" borderId="0" xfId="45" applyFont="1" applyFill="1" applyBorder="1" applyAlignment="1">
      <alignment vertical="center"/>
    </xf>
    <xf numFmtId="0" fontId="48" fillId="0" borderId="0" xfId="45" applyFont="1" applyFill="1" applyBorder="1" applyAlignment="1">
      <alignment vertical="center" wrapText="1"/>
    </xf>
    <xf numFmtId="0" fontId="50" fillId="0" borderId="0" xfId="45" applyFont="1" applyFill="1" applyBorder="1" applyAlignment="1">
      <alignment vertical="center" wrapText="1"/>
    </xf>
    <xf numFmtId="0" fontId="37" fillId="0" borderId="0" xfId="52" applyFont="1" applyFill="1" applyAlignment="1">
      <alignment horizontal="center"/>
    </xf>
    <xf numFmtId="0" fontId="37" fillId="0" borderId="0" xfId="52" applyFont="1" applyFill="1"/>
    <xf numFmtId="3" fontId="37" fillId="0" borderId="0" xfId="52" applyNumberFormat="1" applyFont="1" applyFill="1"/>
    <xf numFmtId="0" fontId="37" fillId="0" borderId="0" xfId="52" applyFont="1" applyFill="1" applyAlignment="1">
      <alignment horizontal="right"/>
    </xf>
    <xf numFmtId="0" fontId="37" fillId="0" borderId="0" xfId="52" applyFont="1" applyFill="1" applyAlignment="1">
      <alignment horizontal="centerContinuous"/>
    </xf>
    <xf numFmtId="3" fontId="37" fillId="0" borderId="0" xfId="52" applyNumberFormat="1" applyFont="1" applyFill="1" applyAlignment="1">
      <alignment horizontal="centerContinuous"/>
    </xf>
    <xf numFmtId="0" fontId="37" fillId="0" borderId="0" xfId="52" applyFont="1" applyFill="1" applyAlignment="1">
      <alignment horizontal="center" wrapText="1"/>
    </xf>
    <xf numFmtId="0" fontId="42" fillId="0" borderId="0" xfId="52" applyFont="1" applyFill="1" applyAlignment="1">
      <alignment wrapText="1"/>
    </xf>
    <xf numFmtId="0" fontId="37" fillId="0" borderId="0" xfId="52" applyFont="1" applyFill="1" applyBorder="1" applyAlignment="1">
      <alignment horizontal="center" wrapText="1"/>
    </xf>
    <xf numFmtId="0" fontId="42" fillId="0" borderId="0" xfId="52" applyFont="1" applyFill="1" applyBorder="1" applyAlignment="1">
      <alignment wrapText="1"/>
    </xf>
    <xf numFmtId="3" fontId="42" fillId="0" borderId="0" xfId="52" applyNumberFormat="1" applyFont="1" applyFill="1" applyBorder="1" applyAlignment="1">
      <alignment wrapText="1"/>
    </xf>
    <xf numFmtId="0" fontId="37" fillId="0" borderId="0" xfId="52" applyFont="1" applyFill="1" applyAlignment="1"/>
    <xf numFmtId="0" fontId="37" fillId="0" borderId="0" xfId="45" applyNumberFormat="1" applyFont="1" applyFill="1" applyBorder="1" applyAlignment="1"/>
    <xf numFmtId="0" fontId="44" fillId="0" borderId="0" xfId="52" applyFont="1" applyFill="1" applyAlignment="1"/>
    <xf numFmtId="0" fontId="42" fillId="0" borderId="0" xfId="52" applyFont="1" applyFill="1" applyAlignment="1"/>
    <xf numFmtId="0" fontId="42" fillId="0" borderId="0" xfId="45" applyNumberFormat="1" applyFont="1" applyFill="1" applyBorder="1" applyAlignment="1"/>
    <xf numFmtId="0" fontId="42" fillId="0" borderId="0" xfId="52" applyFont="1" applyFill="1"/>
    <xf numFmtId="0" fontId="42" fillId="0" borderId="0" xfId="0" applyFont="1" applyFill="1" applyAlignment="1"/>
    <xf numFmtId="0" fontId="44" fillId="0" borderId="0" xfId="0" applyFont="1" applyFill="1" applyAlignment="1"/>
    <xf numFmtId="0" fontId="42" fillId="0" borderId="0" xfId="1" applyFont="1" applyFill="1"/>
    <xf numFmtId="0" fontId="37" fillId="0" borderId="0" xfId="1" applyFont="1" applyFill="1"/>
    <xf numFmtId="0" fontId="42" fillId="0" borderId="0" xfId="1" applyFont="1" applyFill="1" applyAlignment="1">
      <alignment horizontal="center"/>
    </xf>
    <xf numFmtId="0" fontId="37" fillId="0" borderId="0" xfId="1" applyFont="1" applyFill="1" applyAlignment="1">
      <alignment horizontal="center"/>
    </xf>
    <xf numFmtId="0" fontId="42" fillId="0" borderId="0" xfId="1" applyFont="1"/>
    <xf numFmtId="0" fontId="53" fillId="0" borderId="0" xfId="1" applyFont="1" applyFill="1"/>
    <xf numFmtId="0" fontId="37" fillId="0" borderId="0" xfId="1" applyFont="1" applyAlignment="1"/>
    <xf numFmtId="0" fontId="44" fillId="0" borderId="0" xfId="1" applyFont="1" applyAlignment="1"/>
    <xf numFmtId="0" fontId="42" fillId="0" borderId="0" xfId="1" applyFont="1" applyAlignment="1"/>
    <xf numFmtId="0" fontId="44" fillId="0" borderId="0" xfId="1" applyFont="1"/>
    <xf numFmtId="0" fontId="42" fillId="0" borderId="0" xfId="1" applyFont="1" applyBorder="1" applyAlignment="1">
      <alignment vertical="center" wrapText="1"/>
    </xf>
    <xf numFmtId="0" fontId="44" fillId="0" borderId="0" xfId="1" applyFont="1" applyBorder="1" applyAlignment="1">
      <alignment vertical="center" wrapText="1"/>
    </xf>
    <xf numFmtId="0" fontId="42" fillId="0" borderId="0" xfId="1" applyFont="1" applyFill="1" applyAlignment="1"/>
    <xf numFmtId="0" fontId="37" fillId="0" borderId="0" xfId="1" applyFont="1" applyFill="1" applyAlignment="1">
      <alignment horizontal="right"/>
    </xf>
    <xf numFmtId="0" fontId="42" fillId="0" borderId="0" xfId="63" applyFont="1"/>
    <xf numFmtId="0" fontId="52" fillId="0" borderId="0" xfId="0" applyFont="1"/>
    <xf numFmtId="0" fontId="51" fillId="0" borderId="0" xfId="0" applyFont="1" applyAlignment="1">
      <alignment horizontal="right"/>
    </xf>
    <xf numFmtId="0" fontId="42" fillId="0" borderId="1" xfId="52" applyFont="1" applyFill="1" applyBorder="1" applyAlignment="1">
      <alignment wrapText="1"/>
    </xf>
    <xf numFmtId="0" fontId="42" fillId="0" borderId="0" xfId="0" applyFont="1"/>
    <xf numFmtId="4" fontId="42" fillId="0" borderId="0" xfId="45" applyNumberFormat="1" applyFont="1" applyFill="1"/>
    <xf numFmtId="0" fontId="37" fillId="0" borderId="0" xfId="53" applyFont="1" applyFill="1" applyBorder="1"/>
    <xf numFmtId="0" fontId="37" fillId="0" borderId="0" xfId="53" applyFont="1" applyFill="1"/>
    <xf numFmtId="0" fontId="44" fillId="0" borderId="0" xfId="53" applyFont="1" applyFill="1"/>
    <xf numFmtId="4" fontId="37" fillId="0" borderId="0" xfId="45" applyNumberFormat="1" applyFont="1" applyFill="1" applyAlignment="1">
      <alignment horizontal="centerContinuous"/>
    </xf>
    <xf numFmtId="0" fontId="37" fillId="0" borderId="0" xfId="45" applyFont="1" applyFill="1"/>
    <xf numFmtId="0" fontId="37" fillId="0" borderId="0" xfId="45" applyFont="1" applyFill="1" applyAlignment="1">
      <alignment horizontal="centerContinuous"/>
    </xf>
    <xf numFmtId="0" fontId="42" fillId="0" borderId="0" xfId="45" applyFont="1" applyFill="1" applyAlignment="1">
      <alignment horizontal="centerContinuous"/>
    </xf>
    <xf numFmtId="4" fontId="42" fillId="0" borderId="0" xfId="45" applyNumberFormat="1" applyFont="1" applyFill="1" applyAlignment="1">
      <alignment horizontal="centerContinuous"/>
    </xf>
    <xf numFmtId="0" fontId="37" fillId="0" borderId="0" xfId="45" applyFont="1" applyFill="1" applyBorder="1" applyAlignment="1">
      <alignment wrapText="1"/>
    </xf>
    <xf numFmtId="4" fontId="37" fillId="0" borderId="0" xfId="45" applyNumberFormat="1" applyFont="1" applyFill="1" applyBorder="1" applyAlignment="1">
      <alignment wrapText="1"/>
    </xf>
    <xf numFmtId="4" fontId="37" fillId="0" borderId="0" xfId="45" applyNumberFormat="1" applyFont="1" applyFill="1" applyAlignment="1">
      <alignment horizontal="right"/>
    </xf>
    <xf numFmtId="0" fontId="42" fillId="0" borderId="0" xfId="1" applyFont="1" applyAlignment="1">
      <alignment horizontal="centerContinuous"/>
    </xf>
    <xf numFmtId="0" fontId="42" fillId="0" borderId="0" xfId="1" applyFont="1" applyFill="1" applyAlignment="1">
      <alignment horizontal="centerContinuous"/>
    </xf>
    <xf numFmtId="0" fontId="48" fillId="0" borderId="0" xfId="45" applyFont="1" applyFill="1" applyBorder="1" applyAlignment="1"/>
    <xf numFmtId="0" fontId="49" fillId="0" borderId="0" xfId="45" applyNumberFormat="1" applyFont="1" applyFill="1" applyBorder="1" applyAlignment="1"/>
    <xf numFmtId="0" fontId="48" fillId="0" borderId="0" xfId="45" applyNumberFormat="1" applyFont="1" applyFill="1" applyBorder="1" applyAlignment="1"/>
    <xf numFmtId="0" fontId="37" fillId="0" borderId="0" xfId="53" applyFont="1" applyFill="1" applyAlignment="1">
      <alignment horizontal="right"/>
    </xf>
    <xf numFmtId="0" fontId="42" fillId="0" borderId="0" xfId="0" applyFont="1" applyAlignment="1"/>
    <xf numFmtId="0" fontId="37" fillId="0" borderId="0" xfId="62" applyFont="1" applyAlignment="1">
      <alignment horizontal="right"/>
    </xf>
    <xf numFmtId="0" fontId="37" fillId="0" borderId="0" xfId="1" applyFont="1"/>
    <xf numFmtId="0" fontId="42" fillId="0" borderId="0" xfId="1" applyFont="1" applyAlignment="1">
      <alignment horizontal="center"/>
    </xf>
    <xf numFmtId="0" fontId="37" fillId="0" borderId="0" xfId="1" applyFont="1" applyFill="1" applyBorder="1" applyAlignment="1"/>
    <xf numFmtId="0" fontId="44" fillId="0" borderId="0" xfId="53" applyFont="1" applyFill="1" applyAlignment="1"/>
    <xf numFmtId="0" fontId="42" fillId="0" borderId="0" xfId="62" applyFont="1"/>
    <xf numFmtId="0" fontId="37" fillId="0" borderId="0" xfId="63" applyFont="1" applyFill="1" applyAlignment="1"/>
    <xf numFmtId="0" fontId="44" fillId="0" borderId="0" xfId="63" applyFont="1" applyFill="1" applyAlignment="1"/>
    <xf numFmtId="0" fontId="42" fillId="0" borderId="0" xfId="63" applyFont="1" applyFill="1" applyAlignment="1"/>
    <xf numFmtId="0" fontId="44" fillId="0" borderId="0" xfId="63" applyFont="1"/>
    <xf numFmtId="0" fontId="42" fillId="0" borderId="0" xfId="63" applyFont="1" applyFill="1" applyBorder="1" applyAlignment="1">
      <alignment horizontal="center" vertical="center" wrapText="1"/>
    </xf>
    <xf numFmtId="0" fontId="42" fillId="0" borderId="0" xfId="63" applyFont="1" applyFill="1" applyBorder="1" applyAlignment="1">
      <alignment vertical="center" wrapText="1"/>
    </xf>
    <xf numFmtId="0" fontId="42" fillId="0" borderId="0" xfId="63" applyFont="1" applyBorder="1" applyAlignment="1">
      <alignment vertical="center" wrapText="1"/>
    </xf>
    <xf numFmtId="0" fontId="44" fillId="0" borderId="0" xfId="63" applyFont="1" applyFill="1" applyBorder="1" applyAlignment="1">
      <alignment vertical="center" wrapText="1"/>
    </xf>
    <xf numFmtId="0" fontId="44" fillId="0" borderId="0" xfId="63" applyFont="1" applyBorder="1" applyAlignment="1">
      <alignment vertical="center" wrapText="1"/>
    </xf>
    <xf numFmtId="0" fontId="37" fillId="0" borderId="0" xfId="63" applyFont="1" applyFill="1" applyBorder="1" applyAlignment="1">
      <alignment vertical="center"/>
    </xf>
    <xf numFmtId="0" fontId="44" fillId="0" borderId="0" xfId="63" applyFont="1" applyFill="1" applyBorder="1" applyAlignment="1">
      <alignment vertical="center"/>
    </xf>
    <xf numFmtId="0" fontId="51" fillId="0" borderId="0" xfId="0" applyFont="1" applyAlignment="1">
      <alignment horizontal="centerContinuous" vertical="center"/>
    </xf>
    <xf numFmtId="0" fontId="52" fillId="0" borderId="0" xfId="0" applyFont="1" applyAlignment="1">
      <alignment horizontal="centerContinuous"/>
    </xf>
    <xf numFmtId="0" fontId="51" fillId="0" borderId="0" xfId="0" applyFont="1" applyAlignment="1">
      <alignment horizontal="center" vertical="center"/>
    </xf>
    <xf numFmtId="0" fontId="49" fillId="0" borderId="0" xfId="52" applyFont="1" applyFill="1" applyAlignment="1"/>
    <xf numFmtId="0" fontId="50" fillId="0" borderId="0" xfId="52" applyFont="1" applyFill="1" applyAlignment="1"/>
    <xf numFmtId="0" fontId="48" fillId="0" borderId="0" xfId="52" applyFont="1" applyFill="1" applyAlignment="1"/>
    <xf numFmtId="0" fontId="37" fillId="24" borderId="17" xfId="0" applyFont="1" applyFill="1" applyBorder="1" applyAlignment="1">
      <alignment horizontal="center" vertical="center"/>
    </xf>
    <xf numFmtId="0" fontId="37" fillId="24" borderId="29" xfId="0" applyFont="1" applyFill="1" applyBorder="1" applyAlignment="1">
      <alignment horizontal="center"/>
    </xf>
    <xf numFmtId="0" fontId="37" fillId="24" borderId="30" xfId="0" applyFont="1" applyFill="1" applyBorder="1" applyAlignment="1">
      <alignment horizontal="center"/>
    </xf>
    <xf numFmtId="0" fontId="42" fillId="24" borderId="31" xfId="0" applyFont="1" applyFill="1" applyBorder="1" applyAlignment="1">
      <alignment horizontal="center" vertical="center"/>
    </xf>
    <xf numFmtId="0" fontId="42" fillId="24" borderId="27" xfId="0" applyFont="1" applyFill="1" applyBorder="1" applyAlignment="1">
      <alignment horizontal="center"/>
    </xf>
    <xf numFmtId="0" fontId="44" fillId="24" borderId="32" xfId="0" applyFont="1" applyFill="1" applyBorder="1" applyAlignment="1">
      <alignment horizontal="center"/>
    </xf>
    <xf numFmtId="0" fontId="42" fillId="26" borderId="33" xfId="0" applyFont="1" applyFill="1" applyBorder="1" applyAlignment="1">
      <alignment horizontal="center" vertical="center"/>
    </xf>
    <xf numFmtId="0" fontId="42" fillId="26" borderId="5" xfId="0" applyFont="1" applyFill="1" applyBorder="1" applyAlignment="1">
      <alignment horizontal="left" vertical="center"/>
    </xf>
    <xf numFmtId="0" fontId="42" fillId="26" borderId="35" xfId="0" applyFont="1" applyFill="1" applyBorder="1" applyAlignment="1">
      <alignment horizontal="center" vertical="center"/>
    </xf>
    <xf numFmtId="0" fontId="58" fillId="26" borderId="1" xfId="0" applyFont="1" applyFill="1" applyBorder="1" applyAlignment="1">
      <alignment horizontal="left" vertical="center"/>
    </xf>
    <xf numFmtId="164" fontId="58" fillId="26" borderId="3" xfId="0" applyNumberFormat="1" applyFont="1" applyFill="1" applyBorder="1" applyAlignment="1">
      <alignment horizontal="center" vertical="center"/>
    </xf>
    <xf numFmtId="0" fontId="42" fillId="26" borderId="36" xfId="0" applyFont="1" applyFill="1" applyBorder="1" applyAlignment="1">
      <alignment horizontal="center" vertical="center"/>
    </xf>
    <xf numFmtId="0" fontId="58" fillId="26" borderId="2" xfId="0" applyFont="1" applyFill="1" applyBorder="1" applyAlignment="1">
      <alignment horizontal="left" vertical="center"/>
    </xf>
    <xf numFmtId="164" fontId="58" fillId="26" borderId="37" xfId="0" applyNumberFormat="1" applyFont="1" applyFill="1" applyBorder="1" applyAlignment="1">
      <alignment horizontal="center" vertical="center"/>
    </xf>
    <xf numFmtId="0" fontId="42" fillId="26" borderId="18" xfId="0" applyFont="1" applyFill="1" applyBorder="1" applyAlignment="1">
      <alignment horizontal="center" vertical="center"/>
    </xf>
    <xf numFmtId="0" fontId="63" fillId="26" borderId="23" xfId="0" applyFont="1" applyFill="1" applyBorder="1" applyAlignment="1">
      <alignment horizontal="center" vertical="center"/>
    </xf>
    <xf numFmtId="164" fontId="63" fillId="26" borderId="20" xfId="0" applyNumberFormat="1" applyFont="1" applyFill="1" applyBorder="1" applyAlignment="1">
      <alignment horizontal="center" vertical="center"/>
    </xf>
    <xf numFmtId="164" fontId="42" fillId="26" borderId="34" xfId="0" applyNumberFormat="1" applyFont="1" applyFill="1" applyBorder="1" applyAlignment="1">
      <alignment horizontal="center" vertical="center"/>
    </xf>
    <xf numFmtId="0" fontId="48" fillId="0" borderId="0" xfId="117" applyFont="1" applyFill="1"/>
    <xf numFmtId="3" fontId="42" fillId="0" borderId="0" xfId="52" applyNumberFormat="1" applyFont="1" applyFill="1" applyAlignment="1">
      <alignment wrapText="1"/>
    </xf>
    <xf numFmtId="0" fontId="42" fillId="0" borderId="0" xfId="53" applyFont="1" applyFill="1" applyAlignment="1">
      <alignment wrapText="1"/>
    </xf>
    <xf numFmtId="0" fontId="42" fillId="0" borderId="0" xfId="53" applyFont="1" applyFill="1"/>
    <xf numFmtId="0" fontId="37" fillId="0" borderId="2" xfId="1" applyFont="1" applyFill="1" applyBorder="1" applyAlignment="1">
      <alignment horizontal="center" vertical="center"/>
    </xf>
    <xf numFmtId="0" fontId="37" fillId="0" borderId="1" xfId="53" applyFont="1" applyFill="1" applyBorder="1" applyAlignment="1">
      <alignment horizontal="center" wrapText="1"/>
    </xf>
    <xf numFmtId="3" fontId="37" fillId="0" borderId="1" xfId="53" applyNumberFormat="1" applyFont="1" applyFill="1" applyBorder="1" applyAlignment="1">
      <alignment horizontal="center" wrapText="1"/>
    </xf>
    <xf numFmtId="0" fontId="42" fillId="0" borderId="0" xfId="53" applyFont="1" applyFill="1" applyBorder="1" applyAlignment="1">
      <alignment wrapText="1"/>
    </xf>
    <xf numFmtId="3" fontId="37" fillId="0" borderId="5" xfId="59" applyNumberFormat="1" applyFont="1" applyFill="1" applyBorder="1" applyAlignment="1">
      <alignment horizontal="center" wrapText="1"/>
    </xf>
    <xf numFmtId="3" fontId="37" fillId="0" borderId="5" xfId="59" applyNumberFormat="1" applyFont="1" applyFill="1" applyBorder="1"/>
    <xf numFmtId="3" fontId="37" fillId="0" borderId="1" xfId="59" applyNumberFormat="1" applyFont="1" applyFill="1" applyBorder="1"/>
    <xf numFmtId="0" fontId="42" fillId="0" borderId="0" xfId="53" applyFont="1" applyFill="1" applyBorder="1"/>
    <xf numFmtId="3" fontId="37" fillId="0" borderId="1" xfId="59" applyNumberFormat="1" applyFont="1" applyFill="1" applyBorder="1" applyAlignment="1"/>
    <xf numFmtId="0" fontId="42" fillId="0" borderId="1" xfId="53" applyFont="1" applyFill="1" applyBorder="1" applyAlignment="1">
      <alignment wrapText="1"/>
    </xf>
    <xf numFmtId="3" fontId="42" fillId="0" borderId="1" xfId="59" applyNumberFormat="1" applyFont="1" applyFill="1" applyBorder="1" applyAlignment="1"/>
    <xf numFmtId="0" fontId="42" fillId="0" borderId="1" xfId="59" applyFont="1" applyFill="1" applyBorder="1" applyAlignment="1">
      <alignment wrapText="1"/>
    </xf>
    <xf numFmtId="3" fontId="42" fillId="0" borderId="1" xfId="59" applyNumberFormat="1" applyFont="1" applyFill="1" applyBorder="1"/>
    <xf numFmtId="3" fontId="42" fillId="0" borderId="1" xfId="59" applyNumberFormat="1" applyFont="1" applyFill="1" applyBorder="1" applyAlignment="1">
      <alignment horizontal="right"/>
    </xf>
    <xf numFmtId="0" fontId="42" fillId="0" borderId="1" xfId="56" applyFont="1" applyFill="1" applyBorder="1" applyAlignment="1">
      <alignment vertical="center" wrapText="1"/>
    </xf>
    <xf numFmtId="0" fontId="42" fillId="0" borderId="1" xfId="59" applyFont="1" applyFill="1" applyBorder="1" applyAlignment="1">
      <alignment horizontal="left" wrapText="1"/>
    </xf>
    <xf numFmtId="0" fontId="42" fillId="0" borderId="1" xfId="0" applyFont="1" applyFill="1" applyBorder="1" applyAlignment="1">
      <alignment wrapText="1"/>
    </xf>
    <xf numFmtId="0" fontId="42" fillId="0" borderId="0" xfId="56" applyFont="1" applyFill="1" applyBorder="1" applyAlignment="1">
      <alignment vertical="center" wrapText="1"/>
    </xf>
    <xf numFmtId="0" fontId="42" fillId="0" borderId="0" xfId="60" applyFont="1" applyFill="1" applyAlignment="1"/>
    <xf numFmtId="0" fontId="37" fillId="0" borderId="0" xfId="60" applyFont="1" applyFill="1" applyAlignment="1"/>
    <xf numFmtId="0" fontId="37" fillId="0" borderId="0" xfId="60" applyFont="1" applyFill="1" applyBorder="1" applyAlignment="1"/>
    <xf numFmtId="0" fontId="42" fillId="0" borderId="0" xfId="53" applyFont="1" applyFill="1" applyAlignment="1"/>
    <xf numFmtId="0" fontId="37" fillId="0" borderId="0" xfId="1" applyFont="1" applyAlignment="1">
      <alignment vertical="center"/>
    </xf>
    <xf numFmtId="0" fontId="42" fillId="0" borderId="0" xfId="1" applyFont="1" applyAlignment="1">
      <alignment horizontal="center" vertical="center"/>
    </xf>
    <xf numFmtId="0" fontId="37" fillId="0" borderId="0" xfId="1" applyFont="1" applyAlignment="1">
      <alignment horizontal="centerContinuous" vertical="center"/>
    </xf>
    <xf numFmtId="0" fontId="42" fillId="0" borderId="0" xfId="1" applyFont="1" applyAlignment="1">
      <alignment horizontal="centerContinuous" vertical="center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37" fillId="0" borderId="1" xfId="0" applyFont="1" applyBorder="1" applyAlignment="1">
      <alignment horizontal="center"/>
    </xf>
    <xf numFmtId="0" fontId="37" fillId="0" borderId="1" xfId="0" applyFont="1" applyBorder="1" applyAlignment="1">
      <alignment horizontal="right"/>
    </xf>
    <xf numFmtId="0" fontId="37" fillId="0" borderId="1" xfId="0" applyFont="1" applyBorder="1" applyAlignment="1">
      <alignment horizontal="center" vertical="center"/>
    </xf>
    <xf numFmtId="0" fontId="42" fillId="0" borderId="1" xfId="64" applyFont="1" applyBorder="1" applyAlignment="1">
      <alignment horizontal="center"/>
    </xf>
    <xf numFmtId="0" fontId="42" fillId="0" borderId="1" xfId="64" applyFont="1" applyBorder="1"/>
    <xf numFmtId="0" fontId="42" fillId="0" borderId="1" xfId="0" applyFont="1" applyBorder="1" applyAlignment="1">
      <alignment horizontal="center"/>
    </xf>
    <xf numFmtId="3" fontId="42" fillId="0" borderId="1" xfId="0" applyNumberFormat="1" applyFont="1" applyBorder="1" applyAlignment="1">
      <alignment horizontal="right"/>
    </xf>
    <xf numFmtId="3" fontId="42" fillId="0" borderId="1" xfId="0" applyNumberFormat="1" applyFont="1" applyBorder="1" applyAlignment="1">
      <alignment horizontal="right" vertical="center"/>
    </xf>
    <xf numFmtId="4" fontId="42" fillId="0" borderId="1" xfId="0" applyNumberFormat="1" applyFont="1" applyBorder="1" applyAlignment="1">
      <alignment horizontal="right"/>
    </xf>
    <xf numFmtId="0" fontId="42" fillId="0" borderId="1" xfId="64" applyFont="1" applyFill="1" applyBorder="1"/>
    <xf numFmtId="0" fontId="42" fillId="24" borderId="1" xfId="64" applyFont="1" applyFill="1" applyBorder="1"/>
    <xf numFmtId="0" fontId="42" fillId="0" borderId="1" xfId="0" applyFont="1" applyFill="1" applyBorder="1" applyAlignment="1">
      <alignment horizontal="center"/>
    </xf>
    <xf numFmtId="0" fontId="42" fillId="0" borderId="15" xfId="64" applyFont="1" applyFill="1" applyBorder="1"/>
    <xf numFmtId="0" fontId="42" fillId="0" borderId="1" xfId="64" applyFont="1" applyBorder="1" applyAlignment="1">
      <alignment horizontal="center" vertical="center" wrapText="1"/>
    </xf>
    <xf numFmtId="0" fontId="42" fillId="0" borderId="1" xfId="64" applyFont="1" applyFill="1" applyBorder="1" applyAlignment="1">
      <alignment horizontal="left" vertical="center" wrapText="1"/>
    </xf>
    <xf numFmtId="4" fontId="42" fillId="0" borderId="1" xfId="0" applyNumberFormat="1" applyFont="1" applyBorder="1" applyAlignment="1">
      <alignment horizontal="right" vertical="distributed"/>
    </xf>
    <xf numFmtId="3" fontId="37" fillId="0" borderId="1" xfId="0" applyNumberFormat="1" applyFont="1" applyBorder="1" applyAlignment="1">
      <alignment horizontal="right"/>
    </xf>
    <xf numFmtId="4" fontId="37" fillId="0" borderId="1" xfId="64" applyNumberFormat="1" applyFont="1" applyBorder="1" applyAlignment="1">
      <alignment horizontal="right"/>
    </xf>
    <xf numFmtId="4" fontId="37" fillId="0" borderId="1" xfId="0" applyNumberFormat="1" applyFont="1" applyBorder="1" applyAlignment="1">
      <alignment horizontal="right"/>
    </xf>
    <xf numFmtId="0" fontId="37" fillId="0" borderId="0" xfId="64" applyFont="1" applyBorder="1"/>
    <xf numFmtId="3" fontId="37" fillId="0" borderId="0" xfId="0" applyNumberFormat="1" applyFont="1" applyBorder="1" applyAlignment="1">
      <alignment horizontal="right"/>
    </xf>
    <xf numFmtId="4" fontId="37" fillId="0" borderId="0" xfId="64" applyNumberFormat="1" applyFont="1" applyBorder="1" applyAlignment="1">
      <alignment horizontal="right"/>
    </xf>
    <xf numFmtId="3" fontId="42" fillId="0" borderId="0" xfId="0" applyNumberFormat="1" applyFont="1" applyBorder="1" applyAlignment="1">
      <alignment horizontal="right" vertical="center"/>
    </xf>
    <xf numFmtId="4" fontId="42" fillId="0" borderId="0" xfId="0" applyNumberFormat="1" applyFont="1" applyBorder="1" applyAlignment="1">
      <alignment horizontal="right"/>
    </xf>
    <xf numFmtId="0" fontId="37" fillId="0" borderId="0" xfId="0" applyFont="1" applyAlignment="1"/>
    <xf numFmtId="0" fontId="42" fillId="0" borderId="0" xfId="45" applyFont="1" applyBorder="1" applyAlignment="1">
      <alignment horizontal="right"/>
    </xf>
    <xf numFmtId="0" fontId="42" fillId="0" borderId="0" xfId="45" applyFont="1" applyBorder="1" applyAlignment="1">
      <alignment horizontal="right" vertical="center"/>
    </xf>
    <xf numFmtId="0" fontId="37" fillId="0" borderId="0" xfId="0" applyFont="1" applyFill="1" applyBorder="1" applyAlignment="1"/>
    <xf numFmtId="0" fontId="37" fillId="0" borderId="0" xfId="53" applyFont="1" applyFill="1" applyBorder="1" applyAlignment="1">
      <alignment horizontal="right"/>
    </xf>
    <xf numFmtId="0" fontId="37" fillId="0" borderId="0" xfId="53" applyFont="1" applyFill="1" applyBorder="1" applyAlignment="1">
      <alignment horizontal="right" vertical="center"/>
    </xf>
    <xf numFmtId="0" fontId="66" fillId="0" borderId="0" xfId="53" applyFont="1" applyFill="1" applyAlignment="1"/>
    <xf numFmtId="0" fontId="44" fillId="0" borderId="0" xfId="53" applyFont="1" applyFill="1" applyAlignment="1">
      <alignment horizontal="right"/>
    </xf>
    <xf numFmtId="0" fontId="44" fillId="0" borderId="0" xfId="53" applyFont="1" applyFill="1" applyAlignment="1">
      <alignment horizontal="right" vertical="center"/>
    </xf>
    <xf numFmtId="0" fontId="42" fillId="0" borderId="0" xfId="45" applyFont="1" applyFill="1" applyBorder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37" fillId="0" borderId="0" xfId="62" applyFont="1"/>
    <xf numFmtId="0" fontId="42" fillId="0" borderId="0" xfId="62" applyFont="1" applyAlignment="1">
      <alignment horizontal="right"/>
    </xf>
    <xf numFmtId="0" fontId="42" fillId="0" borderId="0" xfId="62" applyFont="1" applyAlignment="1">
      <alignment horizontal="right" vertical="center"/>
    </xf>
    <xf numFmtId="0" fontId="37" fillId="0" borderId="0" xfId="0" applyFont="1"/>
    <xf numFmtId="0" fontId="66" fillId="0" borderId="0" xfId="0" applyFont="1"/>
    <xf numFmtId="0" fontId="42" fillId="0" borderId="0" xfId="1" applyFont="1" applyFill="1"/>
    <xf numFmtId="0" fontId="42" fillId="0" borderId="0" xfId="1" applyFont="1" applyFill="1" applyAlignment="1">
      <alignment horizontal="left"/>
    </xf>
    <xf numFmtId="0" fontId="35" fillId="0" borderId="0" xfId="0" applyFont="1"/>
    <xf numFmtId="0" fontId="37" fillId="0" borderId="0" xfId="0" applyFont="1" applyProtection="1">
      <protection locked="0"/>
    </xf>
    <xf numFmtId="0" fontId="42" fillId="0" borderId="0" xfId="0" applyFont="1" applyAlignment="1" applyProtection="1">
      <alignment wrapText="1"/>
    </xf>
    <xf numFmtId="0" fontId="37" fillId="0" borderId="15" xfId="50" applyFont="1" applyFill="1" applyBorder="1" applyAlignment="1" applyProtection="1">
      <alignment horizontal="center" vertical="center" wrapText="1"/>
    </xf>
    <xf numFmtId="0" fontId="37" fillId="0" borderId="1" xfId="5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7" fillId="0" borderId="1" xfId="50" applyFont="1" applyFill="1" applyBorder="1" applyAlignment="1" applyProtection="1">
      <alignment vertical="center" wrapText="1"/>
    </xf>
    <xf numFmtId="3" fontId="37" fillId="0" borderId="1" xfId="50" applyNumberFormat="1" applyFont="1" applyFill="1" applyBorder="1" applyAlignment="1" applyProtection="1">
      <alignment vertical="center" wrapText="1"/>
    </xf>
    <xf numFmtId="0" fontId="35" fillId="0" borderId="1" xfId="0" applyFont="1" applyBorder="1"/>
    <xf numFmtId="0" fontId="42" fillId="0" borderId="1" xfId="0" applyFont="1" applyBorder="1"/>
    <xf numFmtId="3" fontId="16" fillId="0" borderId="1" xfId="0" applyNumberFormat="1" applyFont="1" applyBorder="1"/>
    <xf numFmtId="3" fontId="35" fillId="27" borderId="1" xfId="0" applyNumberFormat="1" applyFont="1" applyFill="1" applyBorder="1" applyProtection="1">
      <protection locked="0"/>
    </xf>
    <xf numFmtId="0" fontId="35" fillId="28" borderId="1" xfId="0" applyFont="1" applyFill="1" applyBorder="1"/>
    <xf numFmtId="0" fontId="42" fillId="28" borderId="1" xfId="0" applyFont="1" applyFill="1" applyBorder="1"/>
    <xf numFmtId="0" fontId="16" fillId="28" borderId="1" xfId="0" applyFont="1" applyFill="1" applyBorder="1"/>
    <xf numFmtId="0" fontId="37" fillId="0" borderId="1" xfId="0" applyFont="1" applyFill="1" applyBorder="1"/>
    <xf numFmtId="0" fontId="37" fillId="0" borderId="1" xfId="0" applyFont="1" applyBorder="1"/>
    <xf numFmtId="0" fontId="35" fillId="0" borderId="0" xfId="0" applyFont="1" applyBorder="1"/>
    <xf numFmtId="0" fontId="37" fillId="0" borderId="0" xfId="0" applyFont="1" applyBorder="1"/>
    <xf numFmtId="0" fontId="16" fillId="0" borderId="0" xfId="0" applyFont="1" applyBorder="1"/>
    <xf numFmtId="0" fontId="61" fillId="0" borderId="0" xfId="129" applyFont="1" applyFill="1"/>
    <xf numFmtId="0" fontId="62" fillId="0" borderId="1" xfId="129" applyFont="1" applyFill="1" applyBorder="1" applyAlignment="1"/>
    <xf numFmtId="9" fontId="62" fillId="0" borderId="1" xfId="131" applyFont="1" applyFill="1" applyBorder="1" applyAlignment="1"/>
    <xf numFmtId="0" fontId="61" fillId="0" borderId="0" xfId="129" applyFont="1" applyFill="1" applyAlignment="1">
      <alignment wrapText="1"/>
    </xf>
    <xf numFmtId="49" fontId="61" fillId="0" borderId="1" xfId="129" applyNumberFormat="1" applyFont="1" applyFill="1" applyBorder="1" applyAlignment="1">
      <alignment horizontal="center" vertical="center" wrapText="1"/>
    </xf>
    <xf numFmtId="0" fontId="59" fillId="0" borderId="1" xfId="130" applyFont="1" applyFill="1" applyBorder="1" applyAlignment="1">
      <alignment horizontal="left"/>
    </xf>
    <xf numFmtId="0" fontId="59" fillId="0" borderId="1" xfId="130" applyFont="1" applyFill="1" applyBorder="1" applyAlignment="1">
      <alignment horizontal="left" wrapText="1"/>
    </xf>
    <xf numFmtId="0" fontId="60" fillId="0" borderId="1" xfId="130" applyFont="1" applyFill="1" applyBorder="1" applyAlignment="1">
      <alignment horizontal="left"/>
    </xf>
    <xf numFmtId="0" fontId="60" fillId="0" borderId="1" xfId="130" applyFont="1" applyFill="1" applyBorder="1" applyAlignment="1">
      <alignment horizontal="left" wrapText="1"/>
    </xf>
    <xf numFmtId="49" fontId="59" fillId="0" borderId="1" xfId="130" applyNumberFormat="1" applyFont="1" applyFill="1" applyBorder="1" applyAlignment="1">
      <alignment horizontal="left" wrapText="1"/>
    </xf>
    <xf numFmtId="0" fontId="62" fillId="0" borderId="1" xfId="129" applyFont="1" applyFill="1" applyBorder="1"/>
    <xf numFmtId="0" fontId="37" fillId="0" borderId="1" xfId="52" applyFont="1" applyFill="1" applyBorder="1" applyAlignment="1">
      <alignment horizontal="center" wrapText="1"/>
    </xf>
    <xf numFmtId="3" fontId="37" fillId="0" borderId="1" xfId="52" applyNumberFormat="1" applyFont="1" applyFill="1" applyBorder="1" applyAlignment="1">
      <alignment horizontal="center" wrapText="1"/>
    </xf>
    <xf numFmtId="0" fontId="37" fillId="0" borderId="0" xfId="0" applyFont="1" applyFill="1"/>
    <xf numFmtId="0" fontId="44" fillId="0" borderId="0" xfId="0" applyFont="1" applyFill="1"/>
    <xf numFmtId="0" fontId="37" fillId="0" borderId="1" xfId="1" applyFont="1" applyFill="1" applyBorder="1" applyAlignment="1">
      <alignment horizontal="center" vertical="center"/>
    </xf>
    <xf numFmtId="0" fontId="51" fillId="0" borderId="1" xfId="0" applyFont="1" applyBorder="1"/>
    <xf numFmtId="3" fontId="51" fillId="0" borderId="1" xfId="0" applyNumberFormat="1" applyFont="1" applyBorder="1"/>
    <xf numFmtId="0" fontId="51" fillId="0" borderId="0" xfId="0" applyFont="1"/>
    <xf numFmtId="0" fontId="37" fillId="0" borderId="0" xfId="0" applyFont="1" applyFill="1" applyAlignment="1" applyProtection="1">
      <alignment horizontal="right"/>
      <protection locked="0"/>
    </xf>
    <xf numFmtId="0" fontId="37" fillId="0" borderId="0" xfId="1" applyFont="1" applyFill="1" applyAlignment="1">
      <alignment horizontal="centerContinuous"/>
    </xf>
    <xf numFmtId="0" fontId="43" fillId="0" borderId="0" xfId="1" applyFont="1" applyFill="1" applyAlignment="1">
      <alignment horizontal="centerContinuous"/>
    </xf>
    <xf numFmtId="0" fontId="68" fillId="0" borderId="0" xfId="0" applyFont="1" applyAlignment="1"/>
    <xf numFmtId="3" fontId="68" fillId="0" borderId="0" xfId="39" applyNumberFormat="1" applyFont="1" applyAlignment="1"/>
    <xf numFmtId="0" fontId="68" fillId="0" borderId="0" xfId="0" applyFont="1" applyAlignment="1">
      <alignment horizontal="right"/>
    </xf>
    <xf numFmtId="3" fontId="68" fillId="0" borderId="0" xfId="0" applyNumberFormat="1" applyFont="1" applyAlignment="1"/>
    <xf numFmtId="0" fontId="68" fillId="0" borderId="0" xfId="0" applyFont="1" applyAlignment="1">
      <alignment horizontal="centerContinuous"/>
    </xf>
    <xf numFmtId="3" fontId="68" fillId="0" borderId="0" xfId="39" applyNumberFormat="1" applyFont="1" applyAlignment="1">
      <alignment horizontal="centerContinuous"/>
    </xf>
    <xf numFmtId="0" fontId="69" fillId="0" borderId="0" xfId="55" applyFont="1" applyAlignment="1">
      <alignment wrapText="1"/>
    </xf>
    <xf numFmtId="0" fontId="68" fillId="0" borderId="0" xfId="55" applyFont="1" applyAlignment="1">
      <alignment wrapText="1"/>
    </xf>
    <xf numFmtId="3" fontId="69" fillId="0" borderId="0" xfId="55" applyNumberFormat="1" applyFont="1" applyAlignment="1">
      <alignment wrapText="1"/>
    </xf>
    <xf numFmtId="3" fontId="68" fillId="0" borderId="0" xfId="55" applyNumberFormat="1" applyFont="1"/>
    <xf numFmtId="3" fontId="69" fillId="0" borderId="0" xfId="39" applyNumberFormat="1" applyFont="1" applyAlignment="1">
      <alignment wrapText="1"/>
    </xf>
    <xf numFmtId="3" fontId="68" fillId="0" borderId="0" xfId="39" applyNumberFormat="1" applyFont="1" applyAlignment="1">
      <alignment wrapText="1"/>
    </xf>
    <xf numFmtId="0" fontId="68" fillId="0" borderId="1" xfId="0" applyFont="1" applyBorder="1" applyAlignment="1">
      <alignment horizontal="center" wrapText="1"/>
    </xf>
    <xf numFmtId="3" fontId="68" fillId="0" borderId="1" xfId="39" applyNumberFormat="1" applyFont="1" applyBorder="1" applyAlignment="1">
      <alignment horizontal="center" wrapText="1"/>
    </xf>
    <xf numFmtId="0" fontId="68" fillId="0" borderId="1" xfId="0" applyFont="1" applyFill="1" applyBorder="1" applyAlignment="1">
      <alignment wrapText="1"/>
    </xf>
    <xf numFmtId="3" fontId="69" fillId="0" borderId="1" xfId="39" applyNumberFormat="1" applyFont="1" applyFill="1" applyBorder="1" applyAlignment="1">
      <alignment wrapText="1"/>
    </xf>
    <xf numFmtId="3" fontId="68" fillId="0" borderId="1" xfId="39" applyNumberFormat="1" applyFont="1" applyFill="1" applyBorder="1" applyAlignment="1">
      <alignment wrapText="1"/>
    </xf>
    <xf numFmtId="0" fontId="68" fillId="0" borderId="1" xfId="0" applyFont="1" applyBorder="1" applyAlignment="1">
      <alignment wrapText="1"/>
    </xf>
    <xf numFmtId="0" fontId="69" fillId="0" borderId="1" xfId="56" applyFont="1" applyBorder="1" applyAlignment="1">
      <alignment wrapText="1"/>
    </xf>
    <xf numFmtId="3" fontId="69" fillId="0" borderId="1" xfId="56" applyNumberFormat="1" applyFont="1" applyBorder="1" applyAlignment="1">
      <alignment wrapText="1"/>
    </xf>
    <xf numFmtId="3" fontId="69" fillId="0" borderId="1" xfId="39" applyNumberFormat="1" applyFont="1" applyBorder="1" applyAlignment="1">
      <alignment wrapText="1"/>
    </xf>
    <xf numFmtId="3" fontId="68" fillId="0" borderId="1" xfId="39" applyNumberFormat="1" applyFont="1" applyBorder="1" applyAlignment="1">
      <alignment wrapText="1"/>
    </xf>
    <xf numFmtId="0" fontId="68" fillId="0" borderId="0" xfId="55" applyFont="1" applyAlignment="1">
      <alignment horizontal="right" wrapText="1"/>
    </xf>
    <xf numFmtId="3" fontId="68" fillId="0" borderId="1" xfId="0" applyNumberFormat="1" applyFont="1" applyBorder="1" applyAlignment="1">
      <alignment horizontal="center" wrapText="1"/>
    </xf>
    <xf numFmtId="3" fontId="69" fillId="0" borderId="1" xfId="0" applyNumberFormat="1" applyFont="1" applyBorder="1"/>
    <xf numFmtId="3" fontId="68" fillId="0" borderId="1" xfId="0" applyNumberFormat="1" applyFont="1" applyBorder="1"/>
    <xf numFmtId="0" fontId="69" fillId="0" borderId="1" xfId="56" applyFont="1" applyBorder="1" applyAlignment="1">
      <alignment vertical="center"/>
    </xf>
    <xf numFmtId="0" fontId="69" fillId="0" borderId="1" xfId="0" applyFont="1" applyBorder="1"/>
    <xf numFmtId="3" fontId="68" fillId="0" borderId="0" xfId="55" applyNumberFormat="1" applyFont="1" applyAlignment="1">
      <alignment horizontal="right" wrapText="1"/>
    </xf>
    <xf numFmtId="0" fontId="68" fillId="0" borderId="0" xfId="63" applyFont="1" applyFill="1" applyAlignment="1"/>
    <xf numFmtId="0" fontId="69" fillId="0" borderId="0" xfId="73" applyFont="1" applyFill="1" applyAlignment="1"/>
    <xf numFmtId="0" fontId="70" fillId="0" borderId="0" xfId="63" applyFont="1" applyFill="1" applyAlignment="1"/>
    <xf numFmtId="0" fontId="70" fillId="0" borderId="0" xfId="73" applyFont="1" applyFill="1" applyAlignment="1"/>
    <xf numFmtId="0" fontId="69" fillId="0" borderId="0" xfId="63" applyFont="1" applyFill="1" applyAlignment="1"/>
    <xf numFmtId="166" fontId="0" fillId="0" borderId="0" xfId="0" applyNumberFormat="1"/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right"/>
    </xf>
    <xf numFmtId="0" fontId="71" fillId="0" borderId="0" xfId="0" applyFont="1"/>
    <xf numFmtId="0" fontId="51" fillId="0" borderId="0" xfId="0" applyFont="1" applyAlignment="1">
      <alignment horizontal="centerContinuous"/>
    </xf>
    <xf numFmtId="0" fontId="61" fillId="0" borderId="0" xfId="0" applyFont="1"/>
    <xf numFmtId="0" fontId="62" fillId="0" borderId="0" xfId="0" applyFont="1" applyAlignment="1">
      <alignment horizontal="right"/>
    </xf>
    <xf numFmtId="0" fontId="73" fillId="0" borderId="0" xfId="117" applyFont="1" applyFill="1"/>
    <xf numFmtId="0" fontId="37" fillId="0" borderId="0" xfId="0" applyFont="1" applyAlignment="1">
      <alignment horizontal="center"/>
    </xf>
    <xf numFmtId="0" fontId="49" fillId="0" borderId="0" xfId="117" applyFont="1" applyFill="1" applyAlignment="1">
      <alignment horizontal="right"/>
    </xf>
    <xf numFmtId="0" fontId="49" fillId="0" borderId="0" xfId="117" applyFont="1" applyFill="1" applyAlignment="1">
      <alignment horizontal="center"/>
    </xf>
    <xf numFmtId="0" fontId="49" fillId="0" borderId="0" xfId="117" applyFont="1" applyFill="1"/>
    <xf numFmtId="0" fontId="61" fillId="0" borderId="0" xfId="117" applyFont="1" applyFill="1"/>
    <xf numFmtId="0" fontId="62" fillId="0" borderId="0" xfId="117" applyFont="1" applyFill="1"/>
    <xf numFmtId="0" fontId="49" fillId="0" borderId="0" xfId="117" applyFont="1" applyFill="1" applyAlignment="1"/>
    <xf numFmtId="0" fontId="50" fillId="0" borderId="0" xfId="117" applyFont="1" applyFill="1" applyAlignment="1"/>
    <xf numFmtId="0" fontId="48" fillId="0" borderId="0" xfId="117" applyFont="1" applyFill="1" applyAlignment="1"/>
    <xf numFmtId="0" fontId="50" fillId="0" borderId="0" xfId="117" applyFont="1" applyFill="1"/>
    <xf numFmtId="0" fontId="48" fillId="0" borderId="0" xfId="117" applyFont="1" applyFill="1" applyBorder="1" applyAlignment="1">
      <alignment vertical="center" wrapText="1"/>
    </xf>
    <xf numFmtId="0" fontId="50" fillId="0" borderId="0" xfId="117" applyFont="1" applyFill="1" applyBorder="1" applyAlignment="1">
      <alignment vertical="center" wrapText="1"/>
    </xf>
    <xf numFmtId="0" fontId="50" fillId="0" borderId="0" xfId="117" applyFont="1" applyFill="1" applyBorder="1"/>
    <xf numFmtId="0" fontId="48" fillId="0" borderId="0" xfId="117" applyFont="1" applyFill="1" applyBorder="1" applyAlignment="1">
      <alignment vertical="center"/>
    </xf>
    <xf numFmtId="3" fontId="37" fillId="0" borderId="0" xfId="53" applyNumberFormat="1" applyFont="1" applyFill="1" applyBorder="1"/>
    <xf numFmtId="0" fontId="48" fillId="0" borderId="0" xfId="129" applyFont="1" applyFill="1"/>
    <xf numFmtId="0" fontId="49" fillId="0" borderId="0" xfId="129" applyFont="1" applyFill="1" applyAlignment="1">
      <alignment horizontal="right"/>
    </xf>
    <xf numFmtId="0" fontId="48" fillId="0" borderId="0" xfId="129" applyFont="1" applyFill="1" applyAlignment="1">
      <alignment horizontal="center"/>
    </xf>
    <xf numFmtId="0" fontId="37" fillId="0" borderId="16" xfId="63" applyFont="1" applyFill="1" applyBorder="1" applyAlignment="1">
      <alignment horizontal="center" vertical="top" wrapText="1"/>
    </xf>
    <xf numFmtId="0" fontId="37" fillId="0" borderId="0" xfId="63" applyFont="1" applyFill="1"/>
    <xf numFmtId="0" fontId="37" fillId="0" borderId="1" xfId="63" applyFont="1" applyFill="1" applyBorder="1" applyAlignment="1">
      <alignment horizontal="center" vertical="center"/>
    </xf>
    <xf numFmtId="0" fontId="37" fillId="0" borderId="1" xfId="63" applyFont="1" applyFill="1" applyBorder="1" applyAlignment="1">
      <alignment horizontal="justify" vertical="top" wrapText="1"/>
    </xf>
    <xf numFmtId="3" fontId="37" fillId="0" borderId="1" xfId="63" applyNumberFormat="1" applyFont="1" applyFill="1" applyBorder="1" applyAlignment="1">
      <alignment horizontal="center" vertical="center" wrapText="1"/>
    </xf>
    <xf numFmtId="3" fontId="37" fillId="0" borderId="1" xfId="63" applyNumberFormat="1" applyFont="1" applyFill="1" applyBorder="1" applyAlignment="1">
      <alignment horizontal="center" vertical="center"/>
    </xf>
    <xf numFmtId="2" fontId="42" fillId="0" borderId="1" xfId="63" applyNumberFormat="1" applyFont="1" applyFill="1" applyBorder="1" applyAlignment="1">
      <alignment horizontal="justify" vertical="top" wrapText="1"/>
    </xf>
    <xf numFmtId="0" fontId="42" fillId="0" borderId="1" xfId="63" applyFont="1" applyFill="1" applyBorder="1" applyAlignment="1">
      <alignment horizontal="justify" vertical="top" wrapText="1"/>
    </xf>
    <xf numFmtId="3" fontId="42" fillId="0" borderId="1" xfId="63" applyNumberFormat="1" applyFont="1" applyFill="1" applyBorder="1" applyAlignment="1">
      <alignment horizontal="center" vertical="center" wrapText="1"/>
    </xf>
    <xf numFmtId="3" fontId="42" fillId="0" borderId="1" xfId="63" applyNumberFormat="1" applyFont="1" applyFill="1" applyBorder="1" applyAlignment="1">
      <alignment horizontal="center" vertical="center"/>
    </xf>
    <xf numFmtId="0" fontId="42" fillId="0" borderId="0" xfId="63" applyFont="1" applyFill="1"/>
    <xf numFmtId="0" fontId="37" fillId="0" borderId="1" xfId="63" applyFont="1" applyFill="1" applyBorder="1" applyAlignment="1" applyProtection="1">
      <alignment horizontal="justify" vertical="top" wrapText="1"/>
    </xf>
    <xf numFmtId="2" fontId="37" fillId="0" borderId="1" xfId="63" applyNumberFormat="1" applyFont="1" applyFill="1" applyBorder="1" applyAlignment="1">
      <alignment horizontal="justify" vertical="top" wrapText="1"/>
    </xf>
    <xf numFmtId="0" fontId="42" fillId="0" borderId="1" xfId="63" applyFont="1" applyFill="1" applyBorder="1" applyAlignment="1" applyProtection="1">
      <alignment horizontal="justify" vertical="top" wrapText="1"/>
    </xf>
    <xf numFmtId="0" fontId="37" fillId="0" borderId="1" xfId="63" applyFont="1" applyFill="1" applyBorder="1"/>
    <xf numFmtId="0" fontId="37" fillId="0" borderId="1" xfId="63" applyFont="1" applyFill="1" applyBorder="1" applyAlignment="1" applyProtection="1">
      <alignment horizontal="center" vertical="top" wrapText="1"/>
    </xf>
    <xf numFmtId="0" fontId="42" fillId="0" borderId="1" xfId="63" applyFont="1" applyFill="1" applyBorder="1"/>
    <xf numFmtId="0" fontId="37" fillId="0" borderId="1" xfId="63" applyFont="1" applyFill="1" applyBorder="1" applyAlignment="1">
      <alignment horizontal="left"/>
    </xf>
    <xf numFmtId="0" fontId="37" fillId="0" borderId="1" xfId="63" applyFont="1" applyFill="1" applyBorder="1" applyAlignment="1" applyProtection="1">
      <alignment horizontal="left" vertical="top" wrapText="1"/>
    </xf>
    <xf numFmtId="0" fontId="44" fillId="0" borderId="0" xfId="63" applyFont="1" applyFill="1"/>
    <xf numFmtId="0" fontId="42" fillId="0" borderId="0" xfId="63" applyFont="1" applyFill="1" applyBorder="1" applyAlignment="1">
      <alignment horizontal="justify" vertical="center" wrapText="1"/>
    </xf>
    <xf numFmtId="3" fontId="42" fillId="0" borderId="0" xfId="63" applyNumberFormat="1" applyFont="1" applyFill="1"/>
    <xf numFmtId="3" fontId="37" fillId="0" borderId="1" xfId="132" applyNumberFormat="1" applyFont="1" applyFill="1" applyBorder="1" applyAlignment="1">
      <alignment horizontal="center" vertical="center" wrapText="1"/>
    </xf>
    <xf numFmtId="3" fontId="68" fillId="0" borderId="1" xfId="56" applyNumberFormat="1" applyFont="1" applyBorder="1" applyAlignment="1">
      <alignment vertical="justify"/>
    </xf>
    <xf numFmtId="0" fontId="52" fillId="0" borderId="0" xfId="0" applyFont="1" applyFill="1"/>
    <xf numFmtId="0" fontId="80" fillId="0" borderId="0" xfId="1" applyFont="1" applyFill="1" applyAlignment="1">
      <alignment horizontal="center"/>
    </xf>
    <xf numFmtId="0" fontId="80" fillId="0" borderId="0" xfId="1" applyFont="1" applyFill="1"/>
    <xf numFmtId="3" fontId="82" fillId="0" borderId="0" xfId="0" applyNumberFormat="1" applyFont="1"/>
    <xf numFmtId="0" fontId="83" fillId="0" borderId="0" xfId="1" applyFont="1" applyFill="1"/>
    <xf numFmtId="0" fontId="81" fillId="0" borderId="0" xfId="1" applyFont="1" applyFill="1" applyAlignment="1">
      <alignment horizontal="center"/>
    </xf>
    <xf numFmtId="0" fontId="84" fillId="0" borderId="0" xfId="45" applyFont="1" applyFill="1" applyBorder="1" applyAlignment="1">
      <alignment vertical="center" wrapText="1"/>
    </xf>
    <xf numFmtId="0" fontId="84" fillId="0" borderId="0" xfId="1" applyFont="1" applyFill="1" applyBorder="1" applyAlignment="1">
      <alignment vertical="center" wrapText="1"/>
    </xf>
    <xf numFmtId="3" fontId="83" fillId="0" borderId="0" xfId="0" applyNumberFormat="1" applyFont="1" applyFill="1"/>
    <xf numFmtId="0" fontId="85" fillId="0" borderId="0" xfId="45" applyFont="1" applyFill="1" applyAlignment="1"/>
    <xf numFmtId="0" fontId="84" fillId="0" borderId="0" xfId="45" applyFont="1" applyFill="1" applyAlignment="1"/>
    <xf numFmtId="3" fontId="85" fillId="0" borderId="0" xfId="0" applyNumberFormat="1" applyFont="1" applyFill="1" applyAlignment="1"/>
    <xf numFmtId="0" fontId="85" fillId="0" borderId="0" xfId="57" applyFont="1" applyFill="1"/>
    <xf numFmtId="0" fontId="84" fillId="0" borderId="0" xfId="57" applyFont="1" applyFill="1"/>
    <xf numFmtId="0" fontId="81" fillId="0" borderId="0" xfId="57" applyFont="1" applyFill="1" applyAlignment="1">
      <alignment horizontal="center"/>
    </xf>
    <xf numFmtId="0" fontId="84" fillId="0" borderId="0" xfId="57" applyFont="1" applyFill="1" applyAlignment="1">
      <alignment horizontal="center"/>
    </xf>
    <xf numFmtId="3" fontId="84" fillId="0" borderId="0" xfId="57" applyNumberFormat="1" applyFont="1" applyFill="1" applyAlignment="1">
      <alignment horizontal="center"/>
    </xf>
    <xf numFmtId="3" fontId="81" fillId="0" borderId="0" xfId="57" applyNumberFormat="1" applyFont="1" applyFill="1" applyAlignment="1">
      <alignment horizontal="center"/>
    </xf>
    <xf numFmtId="3" fontId="85" fillId="0" borderId="0" xfId="0" applyNumberFormat="1" applyFont="1" applyFill="1"/>
    <xf numFmtId="3" fontId="81" fillId="0" borderId="0" xfId="57" applyNumberFormat="1" applyFont="1" applyFill="1" applyBorder="1" applyAlignment="1">
      <alignment horizontal="center" wrapText="1"/>
    </xf>
    <xf numFmtId="0" fontId="81" fillId="0" borderId="1" xfId="57" applyFont="1" applyFill="1" applyBorder="1" applyAlignment="1">
      <alignment horizontal="center" wrapText="1"/>
    </xf>
    <xf numFmtId="3" fontId="86" fillId="0" borderId="0" xfId="0" applyNumberFormat="1" applyFont="1" applyFill="1" applyAlignment="1">
      <alignment horizontal="center" wrapText="1"/>
    </xf>
    <xf numFmtId="0" fontId="86" fillId="0" borderId="0" xfId="57" applyFont="1" applyFill="1" applyAlignment="1">
      <alignment horizontal="center" wrapText="1"/>
    </xf>
    <xf numFmtId="0" fontId="81" fillId="0" borderId="0" xfId="57" applyFont="1" applyFill="1" applyAlignment="1">
      <alignment horizontal="center" wrapText="1"/>
    </xf>
    <xf numFmtId="0" fontId="81" fillId="0" borderId="1" xfId="57" applyFont="1" applyFill="1" applyBorder="1" applyAlignment="1">
      <alignment horizontal="center"/>
    </xf>
    <xf numFmtId="0" fontId="81" fillId="0" borderId="1" xfId="57" applyFont="1" applyFill="1" applyBorder="1"/>
    <xf numFmtId="3" fontId="81" fillId="0" borderId="1" xfId="57" applyNumberFormat="1" applyFont="1" applyFill="1" applyBorder="1" applyAlignment="1">
      <alignment horizontal="center" wrapText="1"/>
    </xf>
    <xf numFmtId="3" fontId="86" fillId="0" borderId="0" xfId="0" applyNumberFormat="1" applyFont="1" applyFill="1"/>
    <xf numFmtId="0" fontId="86" fillId="0" borderId="0" xfId="57" applyFont="1" applyFill="1"/>
    <xf numFmtId="0" fontId="81" fillId="0" borderId="0" xfId="57" applyFont="1" applyFill="1"/>
    <xf numFmtId="0" fontId="84" fillId="0" borderId="1" xfId="57" applyFont="1" applyFill="1" applyBorder="1" applyAlignment="1">
      <alignment horizontal="center"/>
    </xf>
    <xf numFmtId="0" fontId="84" fillId="0" borderId="1" xfId="57" applyFont="1" applyFill="1" applyBorder="1"/>
    <xf numFmtId="3" fontId="84" fillId="0" borderId="1" xfId="57" applyNumberFormat="1" applyFont="1" applyFill="1" applyBorder="1"/>
    <xf numFmtId="0" fontId="81" fillId="0" borderId="1" xfId="57" applyFont="1" applyFill="1" applyBorder="1" applyAlignment="1">
      <alignment wrapText="1"/>
    </xf>
    <xf numFmtId="3" fontId="81" fillId="0" borderId="1" xfId="57" applyNumberFormat="1" applyFont="1" applyFill="1" applyBorder="1"/>
    <xf numFmtId="0" fontId="84" fillId="0" borderId="1" xfId="57" applyFont="1" applyFill="1" applyBorder="1" applyAlignment="1">
      <alignment wrapText="1"/>
    </xf>
    <xf numFmtId="3" fontId="85" fillId="0" borderId="0" xfId="57" applyNumberFormat="1" applyFont="1" applyFill="1"/>
    <xf numFmtId="3" fontId="84" fillId="0" borderId="0" xfId="57" applyNumberFormat="1" applyFont="1" applyFill="1"/>
    <xf numFmtId="4" fontId="84" fillId="0" borderId="0" xfId="57" applyNumberFormat="1" applyFont="1" applyFill="1"/>
    <xf numFmtId="0" fontId="81" fillId="0" borderId="0" xfId="0" applyFont="1" applyFill="1"/>
    <xf numFmtId="0" fontId="80" fillId="0" borderId="0" xfId="0" applyFont="1" applyFill="1"/>
    <xf numFmtId="0" fontId="84" fillId="0" borderId="0" xfId="46" applyFont="1" applyFill="1"/>
    <xf numFmtId="0" fontId="80" fillId="0" borderId="0" xfId="46" applyFont="1" applyFill="1"/>
    <xf numFmtId="0" fontId="84" fillId="0" borderId="0" xfId="45" applyFont="1" applyFill="1" applyBorder="1" applyAlignment="1"/>
    <xf numFmtId="0" fontId="84" fillId="0" borderId="0" xfId="0" applyFont="1" applyFill="1"/>
    <xf numFmtId="3" fontId="84" fillId="0" borderId="0" xfId="45" applyNumberFormat="1" applyFont="1" applyFill="1" applyBorder="1" applyAlignment="1"/>
    <xf numFmtId="0" fontId="85" fillId="0" borderId="0" xfId="46" applyFont="1" applyFill="1"/>
    <xf numFmtId="0" fontId="83" fillId="0" borderId="0" xfId="46" applyFont="1" applyFill="1"/>
    <xf numFmtId="0" fontId="80" fillId="0" borderId="0" xfId="45" applyFont="1" applyFill="1" applyAlignment="1"/>
    <xf numFmtId="0" fontId="80" fillId="0" borderId="0" xfId="45" applyFont="1" applyFill="1" applyBorder="1" applyAlignment="1">
      <alignment vertical="center" wrapText="1"/>
    </xf>
    <xf numFmtId="0" fontId="80" fillId="0" borderId="0" xfId="46" applyFont="1" applyFill="1" applyBorder="1" applyAlignment="1">
      <alignment vertical="center" wrapText="1"/>
    </xf>
    <xf numFmtId="3" fontId="83" fillId="0" borderId="0" xfId="0" applyNumberFormat="1" applyFont="1" applyFill="1" applyAlignment="1"/>
    <xf numFmtId="0" fontId="83" fillId="0" borderId="0" xfId="45" applyFont="1" applyFill="1" applyAlignment="1"/>
    <xf numFmtId="0" fontId="80" fillId="0" borderId="0" xfId="46" applyFont="1" applyFill="1" applyAlignment="1">
      <alignment horizontal="left"/>
    </xf>
    <xf numFmtId="0" fontId="84" fillId="0" borderId="0" xfId="46" applyFont="1" applyFill="1" applyAlignment="1"/>
    <xf numFmtId="0" fontId="85" fillId="0" borderId="0" xfId="46" applyFont="1" applyFill="1" applyAlignment="1"/>
    <xf numFmtId="0" fontId="85" fillId="0" borderId="0" xfId="1" applyFont="1" applyFill="1" applyAlignment="1"/>
    <xf numFmtId="0" fontId="84" fillId="0" borderId="0" xfId="1" applyFont="1" applyFill="1" applyAlignment="1">
      <alignment horizontal="center"/>
    </xf>
    <xf numFmtId="0" fontId="52" fillId="0" borderId="0" xfId="1" applyFont="1" applyFill="1"/>
    <xf numFmtId="0" fontId="52" fillId="0" borderId="0" xfId="1" applyFont="1"/>
    <xf numFmtId="0" fontId="51" fillId="0" borderId="0" xfId="1" applyFont="1" applyFill="1" applyAlignment="1">
      <alignment horizontal="right"/>
    </xf>
    <xf numFmtId="0" fontId="51" fillId="0" borderId="0" xfId="1" applyFont="1" applyAlignment="1">
      <alignment horizontal="centerContinuous"/>
    </xf>
    <xf numFmtId="0" fontId="52" fillId="0" borderId="0" xfId="1" applyFont="1" applyAlignment="1">
      <alignment horizontal="centerContinuous"/>
    </xf>
    <xf numFmtId="0" fontId="52" fillId="0" borderId="0" xfId="1" applyFont="1" applyFill="1" applyAlignment="1">
      <alignment horizontal="centerContinuous"/>
    </xf>
    <xf numFmtId="0" fontId="52" fillId="0" borderId="0" xfId="1" applyFont="1" applyAlignment="1">
      <alignment horizontal="right"/>
    </xf>
    <xf numFmtId="0" fontId="51" fillId="0" borderId="0" xfId="1" applyFont="1" applyAlignment="1"/>
    <xf numFmtId="0" fontId="52" fillId="0" borderId="0" xfId="45" applyFont="1" applyBorder="1" applyAlignment="1"/>
    <xf numFmtId="0" fontId="52" fillId="0" borderId="0" xfId="45" applyFont="1" applyAlignment="1"/>
    <xf numFmtId="0" fontId="88" fillId="0" borderId="0" xfId="1" applyFont="1" applyAlignment="1"/>
    <xf numFmtId="0" fontId="52" fillId="0" borderId="0" xfId="1" applyFont="1" applyAlignment="1"/>
    <xf numFmtId="0" fontId="88" fillId="0" borderId="0" xfId="1" applyFont="1"/>
    <xf numFmtId="0" fontId="52" fillId="0" borderId="0" xfId="45" applyFont="1" applyFill="1" applyBorder="1" applyAlignment="1">
      <alignment horizontal="justify" vertical="center" wrapText="1"/>
    </xf>
    <xf numFmtId="0" fontId="52" fillId="0" borderId="0" xfId="45" applyFont="1" applyFill="1"/>
    <xf numFmtId="0" fontId="52" fillId="0" borderId="0" xfId="45" applyFont="1" applyFill="1" applyBorder="1" applyAlignment="1">
      <alignment vertical="center" wrapText="1"/>
    </xf>
    <xf numFmtId="0" fontId="52" fillId="0" borderId="0" xfId="1" applyFont="1" applyBorder="1" applyAlignment="1">
      <alignment vertical="center" wrapText="1"/>
    </xf>
    <xf numFmtId="0" fontId="52" fillId="0" borderId="0" xfId="45" applyFont="1" applyFill="1" applyAlignment="1"/>
    <xf numFmtId="0" fontId="88" fillId="0" borderId="0" xfId="45" applyFont="1" applyFill="1" applyBorder="1" applyAlignment="1">
      <alignment vertical="center" wrapText="1"/>
    </xf>
    <xf numFmtId="0" fontId="88" fillId="0" borderId="0" xfId="1" applyFont="1" applyBorder="1" applyAlignment="1">
      <alignment vertical="center" wrapText="1"/>
    </xf>
    <xf numFmtId="0" fontId="88" fillId="0" borderId="0" xfId="45" applyFont="1" applyFill="1" applyAlignment="1"/>
    <xf numFmtId="0" fontId="51" fillId="0" borderId="0" xfId="45" applyFont="1" applyFill="1" applyBorder="1" applyAlignment="1">
      <alignment vertical="center"/>
    </xf>
    <xf numFmtId="0" fontId="51" fillId="0" borderId="0" xfId="45" applyFont="1" applyFill="1" applyAlignment="1"/>
    <xf numFmtId="0" fontId="88" fillId="0" borderId="0" xfId="45" applyFont="1" applyFill="1" applyBorder="1" applyAlignment="1">
      <alignment vertical="center"/>
    </xf>
    <xf numFmtId="0" fontId="52" fillId="0" borderId="0" xfId="1" applyFont="1" applyFill="1" applyAlignment="1"/>
    <xf numFmtId="0" fontId="52" fillId="0" borderId="0" xfId="1" applyFont="1" applyFill="1" applyAlignment="1">
      <alignment horizontal="left"/>
    </xf>
    <xf numFmtId="3" fontId="73" fillId="0" borderId="1" xfId="130" applyNumberFormat="1" applyFont="1" applyFill="1" applyBorder="1" applyAlignment="1">
      <alignment horizontal="right"/>
    </xf>
    <xf numFmtId="3" fontId="74" fillId="0" borderId="1" xfId="129" applyNumberFormat="1" applyFont="1" applyFill="1" applyBorder="1"/>
    <xf numFmtId="3" fontId="62" fillId="0" borderId="1" xfId="130" applyNumberFormat="1" applyFont="1" applyFill="1" applyBorder="1" applyAlignment="1">
      <alignment horizontal="right"/>
    </xf>
    <xf numFmtId="3" fontId="61" fillId="0" borderId="1" xfId="130" applyNumberFormat="1" applyFont="1" applyFill="1" applyBorder="1" applyAlignment="1">
      <alignment horizontal="right"/>
    </xf>
    <xf numFmtId="3" fontId="62" fillId="0" borderId="1" xfId="129" applyNumberFormat="1" applyFont="1" applyFill="1" applyBorder="1" applyAlignment="1"/>
    <xf numFmtId="3" fontId="62" fillId="0" borderId="1" xfId="129" applyNumberFormat="1" applyFont="1" applyFill="1" applyBorder="1" applyAlignment="1">
      <alignment horizontal="right"/>
    </xf>
    <xf numFmtId="3" fontId="62" fillId="0" borderId="1" xfId="129" applyNumberFormat="1" applyFont="1" applyFill="1" applyBorder="1"/>
    <xf numFmtId="0" fontId="38" fillId="0" borderId="0" xfId="128" applyNumberFormat="1" applyFont="1" applyBorder="1" applyAlignment="1">
      <alignment horizontal="center" vertical="center" wrapText="1"/>
    </xf>
    <xf numFmtId="0" fontId="38" fillId="0" borderId="1" xfId="128" applyNumberFormat="1" applyFont="1" applyBorder="1" applyAlignment="1">
      <alignment horizontal="center" vertical="center" wrapText="1"/>
    </xf>
    <xf numFmtId="0" fontId="90" fillId="0" borderId="1" xfId="1" applyNumberFormat="1" applyFont="1" applyBorder="1" applyAlignment="1">
      <alignment horizontal="center" vertical="center" wrapText="1"/>
    </xf>
    <xf numFmtId="0" fontId="90" fillId="0" borderId="1" xfId="1" applyNumberFormat="1" applyFont="1" applyBorder="1" applyAlignment="1">
      <alignment horizontal="center" vertical="center" textRotation="90" wrapText="1"/>
    </xf>
    <xf numFmtId="0" fontId="90" fillId="0" borderId="0" xfId="1" applyNumberFormat="1" applyFont="1" applyBorder="1" applyAlignment="1">
      <alignment horizontal="center" vertical="center" wrapText="1"/>
    </xf>
    <xf numFmtId="0" fontId="38" fillId="0" borderId="2" xfId="128" applyNumberFormat="1" applyFont="1" applyBorder="1" applyAlignment="1">
      <alignment horizontal="center" vertical="center" wrapText="1"/>
    </xf>
    <xf numFmtId="0" fontId="90" fillId="0" borderId="2" xfId="1" applyNumberFormat="1" applyFont="1" applyBorder="1" applyAlignment="1">
      <alignment horizontal="center" vertical="center" wrapText="1"/>
    </xf>
    <xf numFmtId="0" fontId="91" fillId="0" borderId="21" xfId="128" applyNumberFormat="1" applyFont="1" applyBorder="1" applyAlignment="1">
      <alignment horizontal="center" vertical="center" wrapText="1"/>
    </xf>
    <xf numFmtId="0" fontId="92" fillId="0" borderId="23" xfId="1" applyNumberFormat="1" applyFont="1" applyBorder="1" applyAlignment="1">
      <alignment horizontal="center" vertical="center" wrapText="1"/>
    </xf>
    <xf numFmtId="0" fontId="92" fillId="29" borderId="21" xfId="1" applyNumberFormat="1" applyFont="1" applyFill="1" applyBorder="1" applyAlignment="1">
      <alignment horizontal="center" vertical="center" wrapText="1"/>
    </xf>
    <xf numFmtId="0" fontId="92" fillId="29" borderId="22" xfId="128" applyNumberFormat="1" applyFont="1" applyFill="1" applyBorder="1" applyAlignment="1">
      <alignment horizontal="center" vertical="center" wrapText="1"/>
    </xf>
    <xf numFmtId="0" fontId="93" fillId="29" borderId="22" xfId="128" applyNumberFormat="1" applyFont="1" applyFill="1" applyBorder="1" applyAlignment="1">
      <alignment horizontal="center" vertical="center" wrapText="1"/>
    </xf>
    <xf numFmtId="0" fontId="92" fillId="29" borderId="22" xfId="1" applyNumberFormat="1" applyFont="1" applyFill="1" applyBorder="1" applyAlignment="1">
      <alignment horizontal="center" vertical="center" wrapText="1"/>
    </xf>
    <xf numFmtId="0" fontId="92" fillId="29" borderId="23" xfId="128" applyNumberFormat="1" applyFont="1" applyFill="1" applyBorder="1" applyAlignment="1">
      <alignment horizontal="center" vertical="center" wrapText="1"/>
    </xf>
    <xf numFmtId="0" fontId="92" fillId="29" borderId="18" xfId="128" applyNumberFormat="1" applyFont="1" applyFill="1" applyBorder="1" applyAlignment="1">
      <alignment horizontal="center" vertical="center" wrapText="1"/>
    </xf>
    <xf numFmtId="0" fontId="93" fillId="29" borderId="18" xfId="128" applyNumberFormat="1" applyFont="1" applyFill="1" applyBorder="1" applyAlignment="1">
      <alignment horizontal="center" vertical="center" wrapText="1"/>
    </xf>
    <xf numFmtId="0" fontId="92" fillId="29" borderId="24" xfId="128" applyNumberFormat="1" applyFont="1" applyFill="1" applyBorder="1" applyAlignment="1">
      <alignment horizontal="center" vertical="center" wrapText="1"/>
    </xf>
    <xf numFmtId="0" fontId="92" fillId="29" borderId="39" xfId="128" applyNumberFormat="1" applyFont="1" applyFill="1" applyBorder="1" applyAlignment="1">
      <alignment horizontal="center" vertical="center" wrapText="1"/>
    </xf>
    <xf numFmtId="0" fontId="93" fillId="29" borderId="19" xfId="128" applyNumberFormat="1" applyFont="1" applyFill="1" applyBorder="1" applyAlignment="1">
      <alignment horizontal="center" vertical="center" wrapText="1"/>
    </xf>
    <xf numFmtId="165" fontId="92" fillId="29" borderId="22" xfId="128" applyNumberFormat="1" applyFont="1" applyFill="1" applyBorder="1" applyAlignment="1">
      <alignment horizontal="center" vertical="center" wrapText="1"/>
    </xf>
    <xf numFmtId="165" fontId="92" fillId="29" borderId="24" xfId="1" applyNumberFormat="1" applyFont="1" applyFill="1" applyBorder="1" applyAlignment="1">
      <alignment horizontal="center" vertical="center" wrapText="1"/>
    </xf>
    <xf numFmtId="0" fontId="94" fillId="25" borderId="5" xfId="128" applyNumberFormat="1" applyFont="1" applyFill="1" applyBorder="1" applyAlignment="1">
      <alignment horizontal="center" vertical="center" wrapText="1"/>
    </xf>
    <xf numFmtId="0" fontId="94" fillId="0" borderId="5" xfId="128" applyNumberFormat="1" applyFont="1" applyBorder="1" applyAlignment="1">
      <alignment horizontal="center" vertical="center" wrapText="1"/>
    </xf>
    <xf numFmtId="0" fontId="90" fillId="0" borderId="5" xfId="1" applyNumberFormat="1" applyFont="1" applyBorder="1" applyAlignment="1">
      <alignment horizontal="center" vertical="center" wrapText="1"/>
    </xf>
    <xf numFmtId="0" fontId="94" fillId="25" borderId="1" xfId="128" applyNumberFormat="1" applyFont="1" applyFill="1" applyBorder="1" applyAlignment="1">
      <alignment horizontal="center" vertical="center" wrapText="1"/>
    </xf>
    <xf numFmtId="0" fontId="94" fillId="0" borderId="1" xfId="128" applyNumberFormat="1" applyFont="1" applyBorder="1" applyAlignment="1">
      <alignment horizontal="center" vertical="center" wrapText="1"/>
    </xf>
    <xf numFmtId="0" fontId="94" fillId="0" borderId="0" xfId="128" applyNumberFormat="1" applyFont="1" applyAlignment="1">
      <alignment horizontal="center" vertical="center" wrapText="1"/>
    </xf>
    <xf numFmtId="0" fontId="90" fillId="0" borderId="16" xfId="1" applyNumberFormat="1" applyFont="1" applyBorder="1" applyAlignment="1">
      <alignment horizontal="center" vertical="center" wrapText="1"/>
    </xf>
    <xf numFmtId="0" fontId="94" fillId="25" borderId="2" xfId="128" applyNumberFormat="1" applyFont="1" applyFill="1" applyBorder="1" applyAlignment="1">
      <alignment horizontal="center" vertical="center" wrapText="1"/>
    </xf>
    <xf numFmtId="0" fontId="90" fillId="0" borderId="15" xfId="1" applyNumberFormat="1" applyFont="1" applyBorder="1" applyAlignment="1">
      <alignment horizontal="center" vertical="center" wrapText="1"/>
    </xf>
    <xf numFmtId="0" fontId="95" fillId="0" borderId="1" xfId="128" applyNumberFormat="1" applyFont="1" applyBorder="1" applyAlignment="1">
      <alignment horizontal="center" vertical="center" wrapText="1"/>
    </xf>
    <xf numFmtId="0" fontId="95" fillId="0" borderId="0" xfId="128" applyNumberFormat="1" applyFont="1" applyBorder="1" applyAlignment="1">
      <alignment horizontal="center" vertical="center" wrapText="1"/>
    </xf>
    <xf numFmtId="0" fontId="38" fillId="0" borderId="15" xfId="128" applyNumberFormat="1" applyFont="1" applyBorder="1" applyAlignment="1">
      <alignment horizontal="center" vertical="center" wrapText="1"/>
    </xf>
    <xf numFmtId="0" fontId="38" fillId="0" borderId="16" xfId="128" applyNumberFormat="1" applyFont="1" applyBorder="1" applyAlignment="1">
      <alignment horizontal="center" vertical="center" wrapText="1"/>
    </xf>
    <xf numFmtId="0" fontId="38" fillId="0" borderId="5" xfId="128" applyNumberFormat="1" applyFont="1" applyBorder="1" applyAlignment="1">
      <alignment horizontal="center" vertical="center" wrapText="1"/>
    </xf>
    <xf numFmtId="0" fontId="38" fillId="0" borderId="25" xfId="128" applyNumberFormat="1" applyFont="1" applyBorder="1" applyAlignment="1">
      <alignment horizontal="center" vertical="center" wrapText="1"/>
    </xf>
    <xf numFmtId="0" fontId="94" fillId="0" borderId="2" xfId="128" applyNumberFormat="1" applyFont="1" applyBorder="1" applyAlignment="1">
      <alignment horizontal="center" vertical="center" wrapText="1"/>
    </xf>
    <xf numFmtId="0" fontId="38" fillId="0" borderId="0" xfId="128" applyNumberFormat="1" applyFont="1" applyBorder="1" applyAlignment="1">
      <alignment horizontal="left" vertical="center" wrapText="1"/>
    </xf>
    <xf numFmtId="0" fontId="97" fillId="0" borderId="0" xfId="128" applyNumberFormat="1" applyFont="1" applyBorder="1" applyAlignment="1">
      <alignment horizontal="center" vertical="center" wrapText="1"/>
    </xf>
    <xf numFmtId="0" fontId="94" fillId="0" borderId="1" xfId="128" applyNumberFormat="1" applyFont="1" applyFill="1" applyBorder="1" applyAlignment="1">
      <alignment horizontal="center" vertical="center" wrapText="1"/>
    </xf>
    <xf numFmtId="0" fontId="90" fillId="0" borderId="1" xfId="1" applyNumberFormat="1" applyFont="1" applyFill="1" applyBorder="1" applyAlignment="1">
      <alignment horizontal="center" vertical="center" wrapText="1"/>
    </xf>
    <xf numFmtId="0" fontId="90" fillId="0" borderId="0" xfId="1" applyNumberFormat="1" applyFont="1" applyFill="1" applyBorder="1" applyAlignment="1">
      <alignment horizontal="center" vertical="center" wrapText="1"/>
    </xf>
    <xf numFmtId="0" fontId="38" fillId="0" borderId="0" xfId="128" applyNumberFormat="1" applyFont="1" applyFill="1" applyBorder="1" applyAlignment="1">
      <alignment horizontal="center" vertical="center" wrapText="1"/>
    </xf>
    <xf numFmtId="0" fontId="90" fillId="0" borderId="2" xfId="1" applyNumberFormat="1" applyFont="1" applyFill="1" applyBorder="1" applyAlignment="1">
      <alignment horizontal="center" vertical="center" wrapText="1"/>
    </xf>
    <xf numFmtId="0" fontId="94" fillId="0" borderId="0" xfId="128" applyNumberFormat="1" applyFont="1" applyFill="1" applyAlignment="1">
      <alignment horizontal="center" vertical="center" wrapText="1"/>
    </xf>
    <xf numFmtId="0" fontId="90" fillId="0" borderId="16" xfId="1" applyNumberFormat="1" applyFont="1" applyFill="1" applyBorder="1" applyAlignment="1">
      <alignment horizontal="center" vertical="center" wrapText="1"/>
    </xf>
    <xf numFmtId="0" fontId="90" fillId="0" borderId="5" xfId="1" applyNumberFormat="1" applyFont="1" applyFill="1" applyBorder="1" applyAlignment="1">
      <alignment horizontal="center" vertical="center" wrapText="1"/>
    </xf>
    <xf numFmtId="0" fontId="42" fillId="0" borderId="0" xfId="59" applyFont="1" applyFill="1" applyBorder="1" applyAlignment="1">
      <alignment wrapText="1"/>
    </xf>
    <xf numFmtId="0" fontId="48" fillId="0" borderId="0" xfId="53" applyFont="1" applyFill="1" applyBorder="1"/>
    <xf numFmtId="0" fontId="37" fillId="0" borderId="0" xfId="53" applyFont="1" applyFill="1" applyBorder="1" applyAlignment="1">
      <alignment horizontal="centerContinuous"/>
    </xf>
    <xf numFmtId="0" fontId="37" fillId="0" borderId="0" xfId="53" applyNumberFormat="1" applyFont="1" applyFill="1" applyBorder="1" applyAlignment="1">
      <alignment horizontal="centerContinuous"/>
    </xf>
    <xf numFmtId="0" fontId="37" fillId="0" borderId="0" xfId="53" applyNumberFormat="1" applyFont="1" applyFill="1" applyBorder="1" applyAlignment="1">
      <alignment horizontal="left"/>
    </xf>
    <xf numFmtId="0" fontId="37" fillId="0" borderId="0" xfId="53" applyFont="1" applyFill="1" applyBorder="1" applyAlignment="1">
      <alignment horizontal="center"/>
    </xf>
    <xf numFmtId="0" fontId="37" fillId="0" borderId="0" xfId="53" applyFont="1" applyFill="1" applyBorder="1" applyAlignment="1"/>
    <xf numFmtId="0" fontId="37" fillId="0" borderId="0" xfId="137" applyFont="1" applyFill="1"/>
    <xf numFmtId="0" fontId="44" fillId="0" borderId="0" xfId="137" applyFont="1" applyFill="1"/>
    <xf numFmtId="3" fontId="37" fillId="0" borderId="1" xfId="59" applyNumberFormat="1" applyFont="1" applyFill="1" applyBorder="1" applyAlignment="1">
      <alignment wrapText="1"/>
    </xf>
    <xf numFmtId="3" fontId="42" fillId="0" borderId="1" xfId="53" applyNumberFormat="1" applyFont="1" applyFill="1" applyBorder="1" applyAlignment="1">
      <alignment wrapText="1"/>
    </xf>
    <xf numFmtId="3" fontId="37" fillId="0" borderId="1" xfId="53" applyNumberFormat="1" applyFont="1" applyFill="1" applyBorder="1" applyAlignment="1">
      <alignment wrapText="1"/>
    </xf>
    <xf numFmtId="3" fontId="42" fillId="0" borderId="1" xfId="59" applyNumberFormat="1" applyFont="1" applyFill="1" applyBorder="1" applyAlignment="1">
      <alignment wrapText="1"/>
    </xf>
    <xf numFmtId="3" fontId="42" fillId="0" borderId="1" xfId="56" applyNumberFormat="1" applyFont="1" applyFill="1" applyBorder="1" applyAlignment="1">
      <alignment vertical="center" wrapText="1"/>
    </xf>
    <xf numFmtId="3" fontId="42" fillId="0" borderId="1" xfId="59" applyNumberFormat="1" applyFont="1" applyFill="1" applyBorder="1" applyAlignment="1">
      <alignment horizontal="left" wrapText="1"/>
    </xf>
    <xf numFmtId="3" fontId="42" fillId="0" borderId="1" xfId="1" applyNumberFormat="1" applyFont="1" applyFill="1" applyBorder="1" applyAlignment="1">
      <alignment horizontal="left" wrapText="1"/>
    </xf>
    <xf numFmtId="3" fontId="42" fillId="0" borderId="1" xfId="1" applyNumberFormat="1" applyFont="1" applyFill="1" applyBorder="1" applyAlignment="1">
      <alignment wrapText="1"/>
    </xf>
    <xf numFmtId="3" fontId="42" fillId="0" borderId="1" xfId="137" applyNumberFormat="1" applyFont="1" applyFill="1" applyBorder="1" applyAlignment="1">
      <alignment wrapText="1"/>
    </xf>
    <xf numFmtId="3" fontId="42" fillId="0" borderId="40" xfId="137" applyNumberFormat="1" applyFont="1" applyFill="1" applyBorder="1" applyAlignment="1">
      <alignment vertical="top" wrapText="1"/>
    </xf>
    <xf numFmtId="3" fontId="42" fillId="0" borderId="16" xfId="137" applyNumberFormat="1" applyFont="1" applyFill="1" applyBorder="1" applyAlignment="1">
      <alignment vertical="top" wrapText="1"/>
    </xf>
    <xf numFmtId="3" fontId="37" fillId="0" borderId="1" xfId="1" applyNumberFormat="1" applyFont="1" applyFill="1" applyBorder="1" applyAlignment="1">
      <alignment wrapText="1"/>
    </xf>
    <xf numFmtId="0" fontId="48" fillId="0" borderId="0" xfId="138" applyFont="1" applyFill="1" applyAlignment="1">
      <alignment wrapText="1"/>
    </xf>
    <xf numFmtId="0" fontId="48" fillId="0" borderId="0" xfId="138" applyFont="1" applyFill="1" applyAlignment="1"/>
    <xf numFmtId="0" fontId="49" fillId="0" borderId="0" xfId="138" applyFont="1" applyFill="1" applyAlignment="1">
      <alignment horizontal="right"/>
    </xf>
    <xf numFmtId="0" fontId="49" fillId="0" borderId="0" xfId="138" applyFont="1" applyFill="1" applyAlignment="1"/>
    <xf numFmtId="0" fontId="49" fillId="0" borderId="0" xfId="138" applyFont="1" applyFill="1" applyAlignment="1">
      <alignment horizontal="centerContinuous" wrapText="1"/>
    </xf>
    <xf numFmtId="0" fontId="48" fillId="0" borderId="0" xfId="138" applyFont="1" applyFill="1" applyBorder="1" applyAlignment="1">
      <alignment horizontal="centerContinuous"/>
    </xf>
    <xf numFmtId="0" fontId="48" fillId="0" borderId="0" xfId="138" applyFont="1" applyFill="1" applyBorder="1"/>
    <xf numFmtId="0" fontId="49" fillId="0" borderId="0" xfId="138" applyFont="1" applyFill="1" applyBorder="1" applyAlignment="1">
      <alignment horizontal="centerContinuous" wrapText="1"/>
    </xf>
    <xf numFmtId="0" fontId="48" fillId="0" borderId="0" xfId="138" applyFont="1" applyFill="1" applyBorder="1" applyAlignment="1">
      <alignment wrapText="1"/>
    </xf>
    <xf numFmtId="49" fontId="49" fillId="0" borderId="1" xfId="138" applyNumberFormat="1" applyFont="1" applyFill="1" applyBorder="1" applyAlignment="1" applyProtection="1">
      <alignment horizontal="center" vertical="center" wrapText="1"/>
      <protection locked="0"/>
    </xf>
    <xf numFmtId="1" fontId="59" fillId="0" borderId="1" xfId="138" applyNumberFormat="1" applyFont="1" applyFill="1" applyBorder="1" applyAlignment="1" applyProtection="1">
      <alignment horizontal="center" vertical="center"/>
    </xf>
    <xf numFmtId="0" fontId="49" fillId="0" borderId="1" xfId="138" applyFont="1" applyFill="1" applyBorder="1" applyAlignment="1" applyProtection="1">
      <alignment horizontal="center" vertical="center"/>
    </xf>
    <xf numFmtId="0" fontId="49" fillId="0" borderId="1" xfId="138" applyFont="1" applyFill="1" applyBorder="1" applyAlignment="1" applyProtection="1">
      <alignment horizontal="center" vertical="center" wrapText="1"/>
    </xf>
    <xf numFmtId="0" fontId="48" fillId="0" borderId="0" xfId="138" applyFont="1" applyFill="1" applyAlignment="1" applyProtection="1"/>
    <xf numFmtId="49" fontId="76" fillId="0" borderId="1" xfId="138" applyNumberFormat="1" applyFont="1" applyFill="1" applyBorder="1" applyAlignment="1" applyProtection="1">
      <alignment vertical="center" wrapText="1"/>
    </xf>
    <xf numFmtId="49" fontId="49" fillId="0" borderId="1" xfId="138" applyNumberFormat="1" applyFont="1" applyFill="1" applyBorder="1" applyAlignment="1" applyProtection="1">
      <alignment vertical="center" wrapText="1"/>
    </xf>
    <xf numFmtId="0" fontId="76" fillId="0" borderId="1" xfId="138" applyFont="1" applyFill="1" applyBorder="1" applyAlignment="1" applyProtection="1">
      <alignment vertical="justify" wrapText="1"/>
      <protection hidden="1"/>
    </xf>
    <xf numFmtId="0" fontId="49" fillId="0" borderId="1" xfId="138" applyFont="1" applyFill="1" applyBorder="1" applyAlignment="1" applyProtection="1">
      <alignment vertical="justify" wrapText="1"/>
      <protection hidden="1"/>
    </xf>
    <xf numFmtId="1" fontId="76" fillId="0" borderId="1" xfId="138" applyNumberFormat="1" applyFont="1" applyFill="1" applyBorder="1" applyAlignment="1" applyProtection="1">
      <alignment vertical="top" wrapText="1"/>
    </xf>
    <xf numFmtId="49" fontId="76" fillId="0" borderId="1" xfId="138" applyNumberFormat="1" applyFont="1" applyFill="1" applyBorder="1" applyAlignment="1" applyProtection="1">
      <alignment vertical="center" wrapText="1"/>
      <protection hidden="1"/>
    </xf>
    <xf numFmtId="3" fontId="48" fillId="0" borderId="1" xfId="138" applyNumberFormat="1" applyFont="1" applyFill="1" applyBorder="1" applyAlignment="1" applyProtection="1">
      <alignment wrapText="1"/>
      <protection hidden="1"/>
    </xf>
    <xf numFmtId="1" fontId="49" fillId="0" borderId="1" xfId="138" applyNumberFormat="1" applyFont="1" applyFill="1" applyBorder="1" applyAlignment="1" applyProtection="1">
      <alignment vertical="top" wrapText="1"/>
    </xf>
    <xf numFmtId="49" fontId="59" fillId="0" borderId="1" xfId="138" applyNumberFormat="1" applyFont="1" applyFill="1" applyBorder="1" applyAlignment="1" applyProtection="1">
      <alignment vertical="center" wrapText="1"/>
      <protection hidden="1"/>
    </xf>
    <xf numFmtId="3" fontId="59" fillId="0" borderId="1" xfId="138" applyNumberFormat="1" applyFont="1" applyFill="1" applyBorder="1" applyAlignment="1" applyProtection="1">
      <alignment wrapText="1"/>
      <protection hidden="1"/>
    </xf>
    <xf numFmtId="3" fontId="49" fillId="0" borderId="1" xfId="138" applyNumberFormat="1" applyFont="1" applyFill="1" applyBorder="1" applyAlignment="1" applyProtection="1">
      <alignment wrapText="1"/>
      <protection hidden="1"/>
    </xf>
    <xf numFmtId="1" fontId="48" fillId="0" borderId="1" xfId="138" applyNumberFormat="1" applyFont="1" applyFill="1" applyBorder="1" applyAlignment="1" applyProtection="1">
      <alignment vertical="top" wrapText="1"/>
    </xf>
    <xf numFmtId="49" fontId="48" fillId="0" borderId="1" xfId="138" applyNumberFormat="1" applyFont="1" applyFill="1" applyBorder="1" applyAlignment="1" applyProtection="1">
      <alignment vertical="center" wrapText="1"/>
    </xf>
    <xf numFmtId="3" fontId="60" fillId="0" borderId="1" xfId="138" applyNumberFormat="1" applyFont="1" applyFill="1" applyBorder="1" applyAlignment="1" applyProtection="1">
      <alignment wrapText="1"/>
      <protection hidden="1"/>
    </xf>
    <xf numFmtId="3" fontId="76" fillId="0" borderId="1" xfId="138" applyNumberFormat="1" applyFont="1" applyFill="1" applyBorder="1" applyAlignment="1" applyProtection="1">
      <alignment wrapText="1"/>
      <protection hidden="1"/>
    </xf>
    <xf numFmtId="1" fontId="76" fillId="0" borderId="1" xfId="138" applyNumberFormat="1" applyFont="1" applyFill="1" applyBorder="1" applyAlignment="1" applyProtection="1">
      <alignment vertical="top" wrapText="1"/>
      <protection hidden="1"/>
    </xf>
    <xf numFmtId="49" fontId="77" fillId="0" borderId="1" xfId="138" applyNumberFormat="1" applyFont="1" applyFill="1" applyBorder="1" applyAlignment="1" applyProtection="1">
      <alignment vertical="center" wrapText="1"/>
    </xf>
    <xf numFmtId="0" fontId="76" fillId="0" borderId="0" xfId="138" applyFont="1" applyFill="1" applyAlignment="1"/>
    <xf numFmtId="0" fontId="77" fillId="0" borderId="0" xfId="138" applyFont="1" applyFill="1" applyAlignment="1" applyProtection="1"/>
    <xf numFmtId="49" fontId="60" fillId="0" borderId="1" xfId="138" applyNumberFormat="1" applyFont="1" applyFill="1" applyBorder="1" applyAlignment="1" applyProtection="1">
      <alignment vertical="center" wrapText="1"/>
    </xf>
    <xf numFmtId="0" fontId="49" fillId="0" borderId="0" xfId="138" applyFont="1" applyFill="1" applyAlignment="1" applyProtection="1"/>
    <xf numFmtId="1" fontId="59" fillId="0" borderId="1" xfId="138" applyNumberFormat="1" applyFont="1" applyFill="1" applyBorder="1" applyAlignment="1" applyProtection="1">
      <alignment vertical="top" wrapText="1"/>
    </xf>
    <xf numFmtId="49" fontId="59" fillId="0" borderId="1" xfId="138" applyNumberFormat="1" applyFont="1" applyFill="1" applyBorder="1" applyAlignment="1" applyProtection="1">
      <alignment vertical="center" wrapText="1"/>
    </xf>
    <xf numFmtId="3" fontId="77" fillId="0" borderId="1" xfId="138" applyNumberFormat="1" applyFont="1" applyFill="1" applyBorder="1" applyAlignment="1" applyProtection="1">
      <alignment wrapText="1"/>
      <protection hidden="1"/>
    </xf>
    <xf numFmtId="1" fontId="60" fillId="0" borderId="1" xfId="138" applyNumberFormat="1" applyFont="1" applyFill="1" applyBorder="1" applyAlignment="1" applyProtection="1">
      <alignment vertical="top" wrapText="1"/>
    </xf>
    <xf numFmtId="1" fontId="59" fillId="0" borderId="1" xfId="138" applyNumberFormat="1" applyFont="1" applyFill="1" applyBorder="1" applyAlignment="1" applyProtection="1">
      <alignment vertical="top" wrapText="1"/>
      <protection hidden="1"/>
    </xf>
    <xf numFmtId="1" fontId="48" fillId="0" borderId="1" xfId="138" applyNumberFormat="1" applyFont="1" applyFill="1" applyBorder="1" applyAlignment="1" applyProtection="1">
      <alignment vertical="top" wrapText="1"/>
      <protection hidden="1"/>
    </xf>
    <xf numFmtId="49" fontId="48" fillId="0" borderId="1" xfId="138" applyNumberFormat="1" applyFont="1" applyFill="1" applyBorder="1" applyAlignment="1" applyProtection="1">
      <alignment vertical="center" wrapText="1"/>
      <protection hidden="1"/>
    </xf>
    <xf numFmtId="3" fontId="78" fillId="0" borderId="1" xfId="138" applyNumberFormat="1" applyFont="1" applyFill="1" applyBorder="1" applyAlignment="1" applyProtection="1">
      <alignment wrapText="1"/>
      <protection hidden="1"/>
    </xf>
    <xf numFmtId="49" fontId="76" fillId="0" borderId="1" xfId="138" applyNumberFormat="1" applyFont="1" applyFill="1" applyBorder="1" applyAlignment="1" applyProtection="1">
      <alignment vertical="top" wrapText="1"/>
    </xf>
    <xf numFmtId="49" fontId="79" fillId="0" borderId="1" xfId="138" applyNumberFormat="1" applyFont="1" applyFill="1" applyBorder="1" applyAlignment="1" applyProtection="1">
      <alignment vertical="center" wrapText="1"/>
    </xf>
    <xf numFmtId="0" fontId="60" fillId="0" borderId="1" xfId="138" applyNumberFormat="1" applyFont="1" applyFill="1" applyBorder="1" applyAlignment="1" applyProtection="1">
      <alignment vertical="top" wrapText="1"/>
    </xf>
    <xf numFmtId="1" fontId="61" fillId="0" borderId="1" xfId="138" applyNumberFormat="1" applyFont="1" applyFill="1" applyBorder="1" applyAlignment="1" applyProtection="1">
      <alignment vertical="top" wrapText="1"/>
    </xf>
    <xf numFmtId="49" fontId="61" fillId="0" borderId="1" xfId="138" applyNumberFormat="1" applyFont="1" applyFill="1" applyBorder="1" applyAlignment="1" applyProtection="1">
      <alignment vertical="center" wrapText="1"/>
    </xf>
    <xf numFmtId="0" fontId="74" fillId="0" borderId="0" xfId="138" applyFont="1" applyFill="1" applyAlignment="1" applyProtection="1"/>
    <xf numFmtId="1" fontId="62" fillId="0" borderId="1" xfId="138" applyNumberFormat="1" applyFont="1" applyFill="1" applyBorder="1" applyAlignment="1" applyProtection="1">
      <alignment vertical="top" wrapText="1"/>
    </xf>
    <xf numFmtId="49" fontId="62" fillId="0" borderId="1" xfId="138" applyNumberFormat="1" applyFont="1" applyFill="1" applyBorder="1" applyAlignment="1" applyProtection="1">
      <alignment vertical="center" wrapText="1"/>
    </xf>
    <xf numFmtId="3" fontId="62" fillId="0" borderId="1" xfId="138" applyNumberFormat="1" applyFont="1" applyFill="1" applyBorder="1" applyAlignment="1" applyProtection="1">
      <alignment wrapText="1"/>
      <protection hidden="1"/>
    </xf>
    <xf numFmtId="0" fontId="73" fillId="0" borderId="0" xfId="138" applyFont="1" applyFill="1" applyAlignment="1" applyProtection="1"/>
    <xf numFmtId="3" fontId="61" fillId="0" borderId="1" xfId="138" applyNumberFormat="1" applyFont="1" applyFill="1" applyBorder="1" applyAlignment="1" applyProtection="1">
      <alignment wrapText="1"/>
      <protection hidden="1"/>
    </xf>
    <xf numFmtId="0" fontId="48" fillId="0" borderId="0" xfId="138" applyFont="1" applyFill="1" applyBorder="1" applyAlignment="1" applyProtection="1"/>
    <xf numFmtId="1" fontId="59" fillId="0" borderId="1" xfId="138" applyNumberFormat="1" applyFont="1" applyFill="1" applyBorder="1" applyAlignment="1" applyProtection="1">
      <alignment wrapText="1"/>
    </xf>
    <xf numFmtId="3" fontId="99" fillId="0" borderId="0" xfId="138" applyNumberFormat="1" applyFont="1" applyFill="1" applyAlignment="1"/>
    <xf numFmtId="0" fontId="61" fillId="0" borderId="0" xfId="129" applyFont="1" applyFill="1" applyAlignment="1">
      <alignment horizontal="center"/>
    </xf>
    <xf numFmtId="0" fontId="37" fillId="0" borderId="1" xfId="63" applyFont="1" applyFill="1" applyBorder="1" applyAlignment="1">
      <alignment horizontal="center" vertical="center" wrapText="1"/>
    </xf>
    <xf numFmtId="3" fontId="42" fillId="0" borderId="0" xfId="132" applyNumberFormat="1" applyFont="1" applyFill="1" applyAlignment="1">
      <alignment horizontal="center" vertical="center" wrapText="1"/>
    </xf>
    <xf numFmtId="3" fontId="37" fillId="0" borderId="1" xfId="132" applyNumberFormat="1" applyFont="1" applyFill="1" applyBorder="1" applyAlignment="1">
      <alignment vertical="center" wrapText="1"/>
    </xf>
    <xf numFmtId="3" fontId="37" fillId="0" borderId="1" xfId="132" applyNumberFormat="1" applyFont="1" applyFill="1" applyBorder="1" applyAlignment="1">
      <alignment horizontal="left" vertical="center" wrapText="1"/>
    </xf>
    <xf numFmtId="3" fontId="37" fillId="0" borderId="0" xfId="132" applyNumberFormat="1" applyFont="1" applyFill="1" applyAlignment="1">
      <alignment horizontal="center" vertical="center" wrapText="1"/>
    </xf>
    <xf numFmtId="3" fontId="37" fillId="0" borderId="1" xfId="132" applyNumberFormat="1" applyFont="1" applyFill="1" applyBorder="1" applyAlignment="1">
      <alignment horizontal="right" vertical="center" wrapText="1"/>
    </xf>
    <xf numFmtId="3" fontId="42" fillId="0" borderId="1" xfId="132" applyNumberFormat="1" applyFont="1" applyFill="1" applyBorder="1" applyAlignment="1">
      <alignment horizontal="right" vertical="center" wrapText="1"/>
    </xf>
    <xf numFmtId="3" fontId="42" fillId="0" borderId="1" xfId="132" applyNumberFormat="1" applyFont="1" applyFill="1" applyBorder="1" applyAlignment="1">
      <alignment horizontal="left" vertical="center" wrapText="1"/>
    </xf>
    <xf numFmtId="3" fontId="42" fillId="0" borderId="1" xfId="132" applyNumberFormat="1" applyFont="1" applyFill="1" applyBorder="1" applyAlignment="1">
      <alignment horizontal="center" vertical="center" wrapText="1"/>
    </xf>
    <xf numFmtId="3" fontId="37" fillId="0" borderId="1" xfId="132" applyNumberFormat="1" applyFont="1" applyFill="1" applyBorder="1" applyAlignment="1" applyProtection="1">
      <alignment horizontal="center" vertical="center" wrapText="1"/>
      <protection locked="0"/>
    </xf>
    <xf numFmtId="3" fontId="44" fillId="0" borderId="1" xfId="132" applyNumberFormat="1" applyFont="1" applyFill="1" applyBorder="1" applyAlignment="1">
      <alignment horizontal="right" vertical="center" wrapText="1"/>
    </xf>
    <xf numFmtId="3" fontId="42" fillId="0" borderId="1" xfId="132" applyNumberFormat="1" applyFont="1" applyFill="1" applyBorder="1" applyAlignment="1" applyProtection="1">
      <alignment horizontal="center" vertical="center" wrapText="1"/>
    </xf>
    <xf numFmtId="0" fontId="37" fillId="0" borderId="0" xfId="139" applyFont="1" applyFill="1" applyAlignment="1"/>
    <xf numFmtId="0" fontId="37" fillId="0" borderId="0" xfId="139" applyFont="1" applyFill="1" applyAlignment="1">
      <alignment horizontal="centerContinuous"/>
    </xf>
    <xf numFmtId="3" fontId="42" fillId="0" borderId="0" xfId="132" applyNumberFormat="1" applyFont="1" applyFill="1" applyAlignment="1">
      <alignment horizontal="right" vertical="center" wrapText="1"/>
    </xf>
    <xf numFmtId="3" fontId="37" fillId="0" borderId="0" xfId="132" applyNumberFormat="1" applyFont="1" applyFill="1" applyAlignment="1">
      <alignment horizontal="right" vertical="center" wrapText="1"/>
    </xf>
    <xf numFmtId="3" fontId="58" fillId="0" borderId="0" xfId="132" applyNumberFormat="1" applyFont="1" applyBorder="1" applyAlignment="1">
      <alignment horizontal="center" vertical="center" wrapText="1"/>
    </xf>
    <xf numFmtId="3" fontId="64" fillId="0" borderId="0" xfId="132" applyNumberFormat="1" applyFont="1" applyBorder="1" applyAlignment="1">
      <alignment horizontal="center" vertical="center" wrapText="1"/>
    </xf>
    <xf numFmtId="3" fontId="42" fillId="0" borderId="1" xfId="132" applyNumberFormat="1" applyFont="1" applyFill="1" applyBorder="1" applyAlignment="1" applyProtection="1">
      <alignment vertical="center" wrapText="1"/>
    </xf>
    <xf numFmtId="3" fontId="58" fillId="0" borderId="0" xfId="132" applyNumberFormat="1" applyFont="1" applyBorder="1" applyAlignment="1">
      <alignment wrapText="1"/>
    </xf>
    <xf numFmtId="3" fontId="42" fillId="0" borderId="1" xfId="132" applyNumberFormat="1" applyFont="1" applyFill="1" applyBorder="1" applyAlignment="1" applyProtection="1">
      <alignment vertical="center" wrapText="1"/>
      <protection locked="0"/>
    </xf>
    <xf numFmtId="0" fontId="59" fillId="0" borderId="0" xfId="129" applyFont="1" applyFill="1" applyAlignment="1">
      <alignment horizontal="centerContinuous"/>
    </xf>
    <xf numFmtId="0" fontId="49" fillId="0" borderId="0" xfId="129" applyFont="1" applyFill="1" applyAlignment="1">
      <alignment horizontal="centerContinuous"/>
    </xf>
    <xf numFmtId="0" fontId="62" fillId="0" borderId="0" xfId="129" applyFont="1" applyFill="1" applyAlignment="1">
      <alignment horizontal="centerContinuous"/>
    </xf>
    <xf numFmtId="0" fontId="49" fillId="0" borderId="1" xfId="129" applyFont="1" applyFill="1" applyBorder="1" applyAlignment="1">
      <alignment horizontal="center" wrapText="1"/>
    </xf>
    <xf numFmtId="0" fontId="62" fillId="0" borderId="1" xfId="129" applyFont="1" applyFill="1" applyBorder="1" applyAlignment="1">
      <alignment horizontal="center" wrapText="1"/>
    </xf>
    <xf numFmtId="0" fontId="59" fillId="0" borderId="0" xfId="129" applyFont="1" applyFill="1" applyAlignment="1">
      <alignment horizontal="center" wrapText="1"/>
    </xf>
    <xf numFmtId="3" fontId="61" fillId="0" borderId="1" xfId="73" applyNumberFormat="1" applyFont="1" applyBorder="1" applyAlignment="1">
      <alignment horizontal="right"/>
    </xf>
    <xf numFmtId="0" fontId="48" fillId="0" borderId="0" xfId="124" applyFont="1" applyAlignment="1">
      <alignment wrapText="1"/>
    </xf>
    <xf numFmtId="0" fontId="61" fillId="0" borderId="0" xfId="124" applyFont="1" applyAlignment="1">
      <alignment wrapText="1"/>
    </xf>
    <xf numFmtId="3" fontId="48" fillId="0" borderId="0" xfId="124" applyNumberFormat="1" applyFont="1" applyAlignment="1">
      <alignment wrapText="1"/>
    </xf>
    <xf numFmtId="3" fontId="49" fillId="0" borderId="0" xfId="124" applyNumberFormat="1" applyFont="1"/>
    <xf numFmtId="0" fontId="49" fillId="0" borderId="0" xfId="63" applyFont="1" applyFill="1" applyAlignment="1"/>
    <xf numFmtId="0" fontId="48" fillId="0" borderId="0" xfId="73" applyFont="1" applyFill="1" applyAlignment="1"/>
    <xf numFmtId="0" fontId="49" fillId="0" borderId="0" xfId="124" applyFont="1" applyAlignment="1">
      <alignment wrapText="1"/>
    </xf>
    <xf numFmtId="3" fontId="49" fillId="0" borderId="0" xfId="124" applyNumberFormat="1" applyFont="1" applyAlignment="1">
      <alignment horizontal="right" wrapText="1"/>
    </xf>
    <xf numFmtId="0" fontId="50" fillId="0" borderId="0" xfId="63" applyFont="1" applyFill="1" applyAlignment="1"/>
    <xf numFmtId="0" fontId="50" fillId="0" borderId="0" xfId="73" applyFont="1" applyFill="1" applyAlignment="1"/>
    <xf numFmtId="0" fontId="48" fillId="0" borderId="0" xfId="63" applyFont="1" applyFill="1" applyAlignment="1"/>
    <xf numFmtId="0" fontId="48" fillId="0" borderId="1" xfId="130" applyFont="1" applyFill="1" applyBorder="1" applyAlignment="1">
      <alignment horizontal="left"/>
    </xf>
    <xf numFmtId="3" fontId="48" fillId="0" borderId="1" xfId="130" applyNumberFormat="1" applyFont="1" applyFill="1" applyBorder="1" applyAlignment="1">
      <alignment horizontal="right"/>
    </xf>
    <xf numFmtId="0" fontId="42" fillId="0" borderId="0" xfId="73" applyFont="1" applyFill="1" applyAlignment="1">
      <alignment horizontal="left"/>
    </xf>
    <xf numFmtId="0" fontId="42" fillId="0" borderId="0" xfId="73" applyNumberFormat="1" applyFont="1" applyFill="1" applyAlignment="1">
      <alignment wrapText="1"/>
    </xf>
    <xf numFmtId="3" fontId="37" fillId="0" borderId="0" xfId="73" applyNumberFormat="1" applyFont="1" applyFill="1" applyAlignment="1">
      <alignment horizontal="right"/>
    </xf>
    <xf numFmtId="0" fontId="42" fillId="0" borderId="0" xfId="73" applyFont="1" applyFill="1"/>
    <xf numFmtId="0" fontId="58" fillId="0" borderId="0" xfId="137" applyFont="1" applyFill="1"/>
    <xf numFmtId="3" fontId="42" fillId="0" borderId="0" xfId="73" applyNumberFormat="1" applyFont="1" applyFill="1"/>
    <xf numFmtId="0" fontId="37" fillId="0" borderId="0" xfId="73" applyFont="1" applyFill="1" applyAlignment="1">
      <alignment horizontal="centerContinuous"/>
    </xf>
    <xf numFmtId="0" fontId="37" fillId="0" borderId="0" xfId="73" applyNumberFormat="1" applyFont="1" applyFill="1" applyAlignment="1">
      <alignment horizontal="centerContinuous" wrapText="1"/>
    </xf>
    <xf numFmtId="3" fontId="37" fillId="0" borderId="0" xfId="73" applyNumberFormat="1" applyFont="1" applyFill="1" applyAlignment="1">
      <alignment horizontal="centerContinuous"/>
    </xf>
    <xf numFmtId="0" fontId="37" fillId="0" borderId="0" xfId="73" applyFont="1" applyFill="1"/>
    <xf numFmtId="0" fontId="37" fillId="0" borderId="38" xfId="137" applyFont="1" applyFill="1" applyBorder="1" applyAlignment="1">
      <alignment horizontal="center" vertical="center" wrapText="1"/>
    </xf>
    <xf numFmtId="49" fontId="37" fillId="0" borderId="38" xfId="137" applyNumberFormat="1" applyFont="1" applyFill="1" applyBorder="1" applyAlignment="1">
      <alignment horizontal="center" vertical="center" wrapText="1"/>
    </xf>
    <xf numFmtId="3" fontId="37" fillId="0" borderId="38" xfId="137" applyNumberFormat="1" applyFont="1" applyFill="1" applyBorder="1" applyAlignment="1">
      <alignment horizontal="center" vertical="center" wrapText="1"/>
    </xf>
    <xf numFmtId="0" fontId="37" fillId="0" borderId="0" xfId="137" applyFont="1" applyFill="1" applyAlignment="1">
      <alignment horizontal="center"/>
    </xf>
    <xf numFmtId="0" fontId="64" fillId="0" borderId="1" xfId="137" applyFont="1" applyFill="1" applyBorder="1" applyAlignment="1">
      <alignment vertical="center" wrapText="1"/>
    </xf>
    <xf numFmtId="0" fontId="64" fillId="0" borderId="1" xfId="137" applyFont="1" applyFill="1" applyBorder="1" applyAlignment="1">
      <alignment vertical="center"/>
    </xf>
    <xf numFmtId="3" fontId="64" fillId="0" borderId="1" xfId="137" applyNumberFormat="1" applyFont="1" applyFill="1" applyBorder="1" applyAlignment="1">
      <alignment vertical="center"/>
    </xf>
    <xf numFmtId="0" fontId="58" fillId="0" borderId="0" xfId="137" applyFont="1" applyFill="1" applyAlignment="1">
      <alignment horizontal="center" vertical="center"/>
    </xf>
    <xf numFmtId="0" fontId="87" fillId="0" borderId="0" xfId="137" applyFill="1"/>
    <xf numFmtId="0" fontId="64" fillId="0" borderId="1" xfId="137" applyFont="1" applyFill="1" applyBorder="1" applyAlignment="1">
      <alignment horizontal="left" vertical="center" indent="15"/>
    </xf>
    <xf numFmtId="3" fontId="64" fillId="0" borderId="1" xfId="137" applyNumberFormat="1" applyFont="1" applyFill="1" applyBorder="1" applyAlignment="1">
      <alignment horizontal="left" vertical="center" indent="15"/>
    </xf>
    <xf numFmtId="0" fontId="58" fillId="0" borderId="1" xfId="137" applyFont="1" applyFill="1" applyBorder="1" applyAlignment="1">
      <alignment vertical="center" wrapText="1"/>
    </xf>
    <xf numFmtId="0" fontId="58" fillId="0" borderId="1" xfId="137" applyFont="1" applyFill="1" applyBorder="1" applyAlignment="1">
      <alignment horizontal="center" vertical="center"/>
    </xf>
    <xf numFmtId="3" fontId="58" fillId="0" borderId="1" xfId="137" applyNumberFormat="1" applyFont="1" applyFill="1" applyBorder="1" applyAlignment="1">
      <alignment horizontal="right" vertical="center"/>
    </xf>
    <xf numFmtId="0" fontId="64" fillId="0" borderId="1" xfId="137" applyFont="1" applyFill="1" applyBorder="1" applyAlignment="1">
      <alignment horizontal="right" vertical="center"/>
    </xf>
    <xf numFmtId="0" fontId="58" fillId="0" borderId="0" xfId="137" applyFont="1" applyFill="1" applyAlignment="1">
      <alignment vertical="center" wrapText="1"/>
    </xf>
    <xf numFmtId="3" fontId="58" fillId="0" borderId="0" xfId="137" applyNumberFormat="1" applyFont="1" applyFill="1" applyAlignment="1">
      <alignment horizontal="center" vertical="center"/>
    </xf>
    <xf numFmtId="3" fontId="64" fillId="0" borderId="1" xfId="137" applyNumberFormat="1" applyFont="1" applyFill="1" applyBorder="1" applyAlignment="1">
      <alignment horizontal="right" vertical="center"/>
    </xf>
    <xf numFmtId="0" fontId="64" fillId="0" borderId="0" xfId="137" applyFont="1" applyFill="1" applyAlignment="1">
      <alignment horizontal="center" vertical="center"/>
    </xf>
    <xf numFmtId="0" fontId="100" fillId="0" borderId="0" xfId="137" applyFont="1" applyFill="1"/>
    <xf numFmtId="0" fontId="64" fillId="0" borderId="0" xfId="137" applyFont="1" applyFill="1"/>
    <xf numFmtId="0" fontId="81" fillId="0" borderId="0" xfId="1" applyFont="1" applyFill="1" applyAlignment="1">
      <alignment horizontal="right"/>
    </xf>
    <xf numFmtId="0" fontId="81" fillId="0" borderId="0" xfId="57" applyFont="1" applyFill="1" applyAlignment="1"/>
    <xf numFmtId="0" fontId="81" fillId="0" borderId="0" xfId="57" applyFont="1" applyFill="1" applyAlignment="1">
      <alignment horizontal="centerContinuous"/>
    </xf>
    <xf numFmtId="0" fontId="84" fillId="0" borderId="0" xfId="57" applyFont="1" applyFill="1" applyAlignment="1">
      <alignment horizontal="centerContinuous"/>
    </xf>
    <xf numFmtId="3" fontId="42" fillId="0" borderId="1" xfId="0" applyNumberFormat="1" applyFont="1" applyFill="1" applyBorder="1"/>
    <xf numFmtId="3" fontId="37" fillId="0" borderId="0" xfId="132" applyNumberFormat="1" applyFont="1" applyFill="1" applyAlignment="1">
      <alignment horizontal="right" vertical="center"/>
    </xf>
    <xf numFmtId="3" fontId="42" fillId="0" borderId="1" xfId="52" applyNumberFormat="1" applyFont="1" applyFill="1" applyBorder="1" applyAlignment="1">
      <alignment wrapText="1"/>
    </xf>
    <xf numFmtId="0" fontId="70" fillId="0" borderId="0" xfId="55" applyFont="1" applyAlignment="1"/>
    <xf numFmtId="0" fontId="38" fillId="0" borderId="0" xfId="128" applyNumberFormat="1" applyFont="1" applyBorder="1" applyAlignment="1">
      <alignment horizontal="left" vertical="center" wrapText="1"/>
    </xf>
    <xf numFmtId="0" fontId="38" fillId="0" borderId="0" xfId="128" applyNumberFormat="1" applyFont="1" applyBorder="1" applyAlignment="1">
      <alignment horizontal="center" vertical="center" wrapText="1"/>
    </xf>
    <xf numFmtId="0" fontId="94" fillId="25" borderId="0" xfId="128" applyNumberFormat="1" applyFont="1" applyFill="1" applyBorder="1" applyAlignment="1">
      <alignment horizontal="center" vertical="center" wrapText="1"/>
    </xf>
    <xf numFmtId="0" fontId="89" fillId="0" borderId="0" xfId="128" applyNumberFormat="1" applyFont="1" applyBorder="1" applyAlignment="1">
      <alignment vertical="center" wrapText="1"/>
    </xf>
    <xf numFmtId="0" fontId="89" fillId="0" borderId="0" xfId="128" applyNumberFormat="1" applyFont="1" applyBorder="1" applyAlignment="1">
      <alignment horizontal="right" vertical="center"/>
    </xf>
    <xf numFmtId="0" fontId="38" fillId="0" borderId="26" xfId="128" applyNumberFormat="1" applyFont="1" applyBorder="1" applyAlignment="1">
      <alignment horizontal="center" vertical="center" wrapText="1"/>
    </xf>
    <xf numFmtId="0" fontId="94" fillId="0" borderId="26" xfId="128" applyNumberFormat="1" applyFont="1" applyBorder="1" applyAlignment="1">
      <alignment horizontal="center" vertical="center" wrapText="1"/>
    </xf>
    <xf numFmtId="0" fontId="94" fillId="25" borderId="0" xfId="128" applyNumberFormat="1" applyFont="1" applyFill="1" applyBorder="1" applyAlignment="1">
      <alignment horizontal="left" vertical="center" wrapText="1"/>
    </xf>
    <xf numFmtId="0" fontId="85" fillId="0" borderId="0" xfId="46" applyFont="1" applyFill="1" applyAlignment="1">
      <alignment horizontal="left"/>
    </xf>
    <xf numFmtId="0" fontId="83" fillId="0" borderId="0" xfId="45" applyFont="1" applyFill="1" applyBorder="1" applyAlignment="1">
      <alignment vertical="center"/>
    </xf>
    <xf numFmtId="0" fontId="85" fillId="0" borderId="0" xfId="45" applyFont="1" applyFill="1" applyBorder="1" applyAlignment="1">
      <alignment vertical="center"/>
    </xf>
    <xf numFmtId="0" fontId="85" fillId="0" borderId="0" xfId="46" applyFont="1" applyFill="1" applyAlignment="1">
      <alignment horizontal="center"/>
    </xf>
    <xf numFmtId="0" fontId="86" fillId="0" borderId="0" xfId="1" applyFont="1" applyFill="1" applyAlignment="1">
      <alignment horizontal="center"/>
    </xf>
    <xf numFmtId="0" fontId="59" fillId="0" borderId="0" xfId="129" applyFont="1" applyFill="1" applyAlignment="1">
      <alignment horizontal="center"/>
    </xf>
    <xf numFmtId="0" fontId="61" fillId="0" borderId="0" xfId="129" applyFont="1" applyFill="1" applyAlignment="1">
      <alignment horizontal="center"/>
    </xf>
    <xf numFmtId="0" fontId="37" fillId="0" borderId="1" xfId="63" applyFont="1" applyFill="1" applyBorder="1" applyAlignment="1">
      <alignment horizontal="center"/>
    </xf>
    <xf numFmtId="0" fontId="37" fillId="0" borderId="2" xfId="63" applyFont="1" applyFill="1" applyBorder="1" applyAlignment="1">
      <alignment horizontal="center" vertical="center" wrapText="1"/>
    </xf>
    <xf numFmtId="0" fontId="37" fillId="0" borderId="4" xfId="63" applyFont="1" applyFill="1" applyBorder="1" applyAlignment="1">
      <alignment horizontal="center" vertical="center" wrapText="1"/>
    </xf>
    <xf numFmtId="0" fontId="37" fillId="0" borderId="5" xfId="63" applyFont="1" applyFill="1" applyBorder="1" applyAlignment="1">
      <alignment horizontal="center" vertical="center" wrapText="1"/>
    </xf>
    <xf numFmtId="0" fontId="37" fillId="0" borderId="1" xfId="63" applyFont="1" applyFill="1" applyBorder="1" applyAlignment="1">
      <alignment horizontal="center" vertical="top" wrapText="1"/>
    </xf>
    <xf numFmtId="0" fontId="37" fillId="0" borderId="16" xfId="63" applyFont="1" applyFill="1" applyBorder="1" applyAlignment="1">
      <alignment horizontal="center"/>
    </xf>
    <xf numFmtId="0" fontId="37" fillId="0" borderId="28" xfId="63" applyFont="1" applyFill="1" applyBorder="1" applyAlignment="1">
      <alignment horizontal="center"/>
    </xf>
    <xf numFmtId="0" fontId="37" fillId="0" borderId="15" xfId="63" applyFont="1" applyFill="1" applyBorder="1" applyAlignment="1">
      <alignment horizontal="center"/>
    </xf>
    <xf numFmtId="0" fontId="37" fillId="0" borderId="1" xfId="63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37" fillId="0" borderId="2" xfId="0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7" fillId="0" borderId="16" xfId="50" applyFont="1" applyFill="1" applyBorder="1" applyAlignment="1" applyProtection="1">
      <alignment horizontal="left" vertical="center" wrapText="1"/>
    </xf>
    <xf numFmtId="0" fontId="37" fillId="0" borderId="28" xfId="50" applyFont="1" applyFill="1" applyBorder="1" applyAlignment="1" applyProtection="1">
      <alignment horizontal="left" vertical="center" wrapText="1"/>
    </xf>
    <xf numFmtId="0" fontId="37" fillId="0" borderId="15" xfId="50" applyFont="1" applyFill="1" applyBorder="1" applyAlignment="1" applyProtection="1">
      <alignment horizontal="left" vertical="center" wrapText="1"/>
    </xf>
    <xf numFmtId="167" fontId="81" fillId="0" borderId="16" xfId="57" applyNumberFormat="1" applyFont="1" applyFill="1" applyBorder="1" applyAlignment="1">
      <alignment horizontal="center" wrapText="1"/>
    </xf>
    <xf numFmtId="167" fontId="81" fillId="0" borderId="15" xfId="57" applyNumberFormat="1" applyFont="1" applyFill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38" fillId="0" borderId="0" xfId="128" applyNumberFormat="1" applyFont="1" applyBorder="1" applyAlignment="1">
      <alignment horizontal="left" vertical="center" wrapText="1"/>
    </xf>
    <xf numFmtId="0" fontId="38" fillId="0" borderId="0" xfId="128" applyNumberFormat="1" applyFont="1" applyBorder="1" applyAlignment="1">
      <alignment horizontal="center" vertical="center" wrapText="1"/>
    </xf>
    <xf numFmtId="0" fontId="96" fillId="0" borderId="0" xfId="128" applyNumberFormat="1" applyFont="1" applyBorder="1" applyAlignment="1">
      <alignment horizontal="left" vertical="center" wrapText="1"/>
    </xf>
    <xf numFmtId="0" fontId="94" fillId="25" borderId="0" xfId="128" applyNumberFormat="1" applyFont="1" applyFill="1" applyBorder="1" applyAlignment="1">
      <alignment horizontal="left" vertical="center" wrapText="1"/>
    </xf>
    <xf numFmtId="0" fontId="37" fillId="0" borderId="16" xfId="64" applyFont="1" applyBorder="1"/>
    <xf numFmtId="0" fontId="37" fillId="0" borderId="15" xfId="64" applyFont="1" applyBorder="1"/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37" fillId="0" borderId="0" xfId="0" applyFont="1" applyAlignment="1">
      <alignment horizontal="center" vertical="center"/>
    </xf>
    <xf numFmtId="0" fontId="42" fillId="0" borderId="0" xfId="60" applyFont="1" applyFill="1" applyBorder="1" applyAlignment="1"/>
  </cellXfs>
  <cellStyles count="140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Акцент1 2" xfId="75"/>
    <cellStyle name="20% - Акцент2 2" xfId="76"/>
    <cellStyle name="20% - Акцент3 2" xfId="77"/>
    <cellStyle name="20% - Акцент4 2" xfId="78"/>
    <cellStyle name="20% - Акцент5 2" xfId="79"/>
    <cellStyle name="20% - Акцент6 2" xfId="80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40% - Акцент1 2" xfId="81"/>
    <cellStyle name="40% - Акцент2 2" xfId="82"/>
    <cellStyle name="40% - Акцент3 2" xfId="83"/>
    <cellStyle name="40% - Акцент4 2" xfId="84"/>
    <cellStyle name="40% - Акцент5 2" xfId="85"/>
    <cellStyle name="40% - Акцент6 2" xfId="86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60% - Акцент1 2" xfId="87"/>
    <cellStyle name="60% - Акцент2 2" xfId="88"/>
    <cellStyle name="60% - Акцент3 2" xfId="89"/>
    <cellStyle name="60% - Акцент4 2" xfId="90"/>
    <cellStyle name="60% - Акцент5 2" xfId="91"/>
    <cellStyle name="60% - Акцент6 2" xfId="92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Hyperlink 2" xfId="69"/>
    <cellStyle name="Input" xfId="36"/>
    <cellStyle name="Linked Cell" xfId="37"/>
    <cellStyle name="Neutral" xfId="38"/>
    <cellStyle name="Normal 2" xfId="2"/>
    <cellStyle name="Normal 2 2" xfId="65"/>
    <cellStyle name="Normal 2 2 2" xfId="130"/>
    <cellStyle name="Normal 2 3" xfId="116"/>
    <cellStyle name="Normal 3" xfId="70"/>
    <cellStyle name="Normal 3 2" xfId="71"/>
    <cellStyle name="Normal 4" xfId="72"/>
    <cellStyle name="Normal 4 2" xfId="118"/>
    <cellStyle name="Normal_B3_2013" xfId="67"/>
    <cellStyle name="Normal_Budjet2005_palna raboten" xfId="39"/>
    <cellStyle name="Normal_PrilDimi" xfId="57"/>
    <cellStyle name="Normal_sesiaI ot4et 2" xfId="45"/>
    <cellStyle name="Normal_Sheet1" xfId="56"/>
    <cellStyle name="Normal_Sheet1 2" xfId="64"/>
    <cellStyle name="Normal_Sheet2" xfId="50"/>
    <cellStyle name="Normal_Към ФО-1 от 2013 г  Приложение № 11 Справка за разпределение на преходния остатък 2" xfId="54"/>
    <cellStyle name="Note" xfId="40"/>
    <cellStyle name="Output" xfId="41"/>
    <cellStyle name="Title" xfId="42"/>
    <cellStyle name="Total" xfId="43"/>
    <cellStyle name="Warning Text" xfId="44"/>
    <cellStyle name="Акцент1 2" xfId="93"/>
    <cellStyle name="Акцент2 2" xfId="94"/>
    <cellStyle name="Акцент3 2" xfId="95"/>
    <cellStyle name="Акцент4 2" xfId="96"/>
    <cellStyle name="Акцент5 2" xfId="97"/>
    <cellStyle name="Акцент6 2" xfId="98"/>
    <cellStyle name="Бележка 2" xfId="99"/>
    <cellStyle name="Вход 2" xfId="100"/>
    <cellStyle name="Добър 2" xfId="101"/>
    <cellStyle name="Заглавие 1 2" xfId="103"/>
    <cellStyle name="Заглавие 2 2" xfId="104"/>
    <cellStyle name="Заглавие 3 2" xfId="105"/>
    <cellStyle name="Заглавие 4 2" xfId="106"/>
    <cellStyle name="Заглавие 5" xfId="102"/>
    <cellStyle name="Изход 2" xfId="107"/>
    <cellStyle name="Изчисление 2" xfId="108"/>
    <cellStyle name="Контролна клетка 2" xfId="109"/>
    <cellStyle name="Лош 2" xfId="110"/>
    <cellStyle name="Неутрален 2" xfId="111"/>
    <cellStyle name="Нормален" xfId="0" builtinId="0"/>
    <cellStyle name="Нормален 10" xfId="66"/>
    <cellStyle name="Нормален 11" xfId="73"/>
    <cellStyle name="Нормален 12" xfId="74"/>
    <cellStyle name="Нормален 12 2" xfId="119"/>
    <cellStyle name="Нормален 13" xfId="126"/>
    <cellStyle name="Нормален 14" xfId="132"/>
    <cellStyle name="Нормален 15" xfId="133"/>
    <cellStyle name="Нормален 16" xfId="134"/>
    <cellStyle name="Нормален 17" xfId="135"/>
    <cellStyle name="Нормален 18" xfId="137"/>
    <cellStyle name="Нормален 19" xfId="138"/>
    <cellStyle name="Нормален 2" xfId="1"/>
    <cellStyle name="Нормален 2 2" xfId="47"/>
    <cellStyle name="Нормален 2 2 2" xfId="120"/>
    <cellStyle name="Нормален 3" xfId="46"/>
    <cellStyle name="Нормален 3 2" xfId="60"/>
    <cellStyle name="Нормален 3 3" xfId="121"/>
    <cellStyle name="Нормален 3 4" xfId="136"/>
    <cellStyle name="Нормален 3 4 2" xfId="139"/>
    <cellStyle name="Нормален 4" xfId="48"/>
    <cellStyle name="Нормален 4 2" xfId="122"/>
    <cellStyle name="Нормален 5" xfId="49"/>
    <cellStyle name="Нормален 5 2" xfId="117"/>
    <cellStyle name="Нормален 6" xfId="51"/>
    <cellStyle name="Нормален 6 2" xfId="123"/>
    <cellStyle name="Нормален 6 3" xfId="129"/>
    <cellStyle name="Нормален 7" xfId="52"/>
    <cellStyle name="Нормален 7 2" xfId="63"/>
    <cellStyle name="Нормален 8" xfId="55"/>
    <cellStyle name="Нормален 8 2" xfId="124"/>
    <cellStyle name="Нормален 9" xfId="58"/>
    <cellStyle name="Нормален 9 2" xfId="125"/>
    <cellStyle name="Нормален 9 3" xfId="127"/>
    <cellStyle name="Нормален 9 3 2" xfId="128"/>
    <cellStyle name="Нормален_Дължина улична мрежа кметства нова" xfId="62"/>
    <cellStyle name="Нормален_ИП-2011г-начална 2" xfId="53"/>
    <cellStyle name="Нормален_Лист1 2" xfId="59"/>
    <cellStyle name="Обяснителен текст 2" xfId="112"/>
    <cellStyle name="Предупредителен текст 2" xfId="113"/>
    <cellStyle name="Процент 2" xfId="61"/>
    <cellStyle name="Процент 3" xfId="131"/>
    <cellStyle name="Свързана клетка 2" xfId="114"/>
    <cellStyle name="Сума 2" xfId="115"/>
    <cellStyle name="Хипервръзка 2" xfId="6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t3\mandat%202019-2023\budget_c\Budget_2019\Sesija%20BUDGET%202019%20RABOTNA\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t3\mandat%202019-2023\budget_c\Budget_2019\Pril20-Prognoza_2017_5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9\Pril20-Prognoza_2017_54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Sesija%20BUDGET%202018%20-%20&#1042;&#1053;&#1045;&#1057;&#1045;&#1053;&#1040;%20&#1042;&#1066;&#1042;%20&#1042;&#1058;&#1054;&#1041;&#1057;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C140"/>
  <sheetViews>
    <sheetView showGridLines="0" workbookViewId="0">
      <pane xSplit="2" ySplit="11" topLeftCell="C123" activePane="bottomRight" state="frozen"/>
      <selection sqref="A1:IV4"/>
      <selection pane="topRight" sqref="A1:IV4"/>
      <selection pane="bottomLeft" sqref="A1:IV4"/>
      <selection pane="bottomRight" activeCell="A127" sqref="A127"/>
    </sheetView>
  </sheetViews>
  <sheetFormatPr defaultRowHeight="15.75"/>
  <cols>
    <col min="1" max="1" width="57.28515625" style="546" customWidth="1"/>
    <col min="2" max="2" width="16.42578125" style="546" customWidth="1"/>
    <col min="3" max="3" width="16.5703125" style="546" customWidth="1"/>
    <col min="4" max="16384" width="9.140625" style="546"/>
  </cols>
  <sheetData>
    <row r="2" spans="1:3" s="549" customFormat="1">
      <c r="C2" s="622" t="s">
        <v>1264</v>
      </c>
    </row>
    <row r="3" spans="1:3">
      <c r="C3" s="559"/>
    </row>
    <row r="4" spans="1:3">
      <c r="C4" s="559"/>
    </row>
    <row r="5" spans="1:3">
      <c r="A5" s="558" t="s">
        <v>1495</v>
      </c>
      <c r="B5" s="558"/>
      <c r="C5" s="558"/>
    </row>
    <row r="6" spans="1:3">
      <c r="A6" s="558" t="s">
        <v>1494</v>
      </c>
      <c r="B6" s="558"/>
      <c r="C6" s="558"/>
    </row>
    <row r="8" spans="1:3" ht="31.5">
      <c r="A8" s="326" t="s">
        <v>1265</v>
      </c>
      <c r="B8" s="326" t="s">
        <v>1133</v>
      </c>
      <c r="C8" s="326" t="s">
        <v>1493</v>
      </c>
    </row>
    <row r="9" spans="1:3">
      <c r="A9" s="553"/>
      <c r="B9" s="553"/>
      <c r="C9" s="553"/>
    </row>
    <row r="10" spans="1:3">
      <c r="A10" s="326" t="s">
        <v>1492</v>
      </c>
      <c r="B10" s="555"/>
      <c r="C10" s="554"/>
    </row>
    <row r="11" spans="1:3">
      <c r="A11" s="556"/>
      <c r="B11" s="556"/>
      <c r="C11" s="553"/>
    </row>
    <row r="12" spans="1:3">
      <c r="A12" s="547" t="s">
        <v>1490</v>
      </c>
      <c r="B12" s="547"/>
      <c r="C12" s="547"/>
    </row>
    <row r="13" spans="1:3">
      <c r="A13" s="547"/>
      <c r="B13" s="547"/>
      <c r="C13" s="547"/>
    </row>
    <row r="14" spans="1:3">
      <c r="A14" s="552" t="s">
        <v>291</v>
      </c>
      <c r="B14" s="553" t="s">
        <v>780</v>
      </c>
      <c r="C14" s="551">
        <v>3782</v>
      </c>
    </row>
    <row r="15" spans="1:3">
      <c r="A15" s="552" t="s">
        <v>774</v>
      </c>
      <c r="B15" s="553" t="s">
        <v>773</v>
      </c>
      <c r="C15" s="551">
        <v>3782</v>
      </c>
    </row>
    <row r="16" spans="1:3">
      <c r="A16" s="552" t="s">
        <v>600</v>
      </c>
      <c r="B16" s="553" t="s">
        <v>758</v>
      </c>
      <c r="C16" s="551">
        <v>150</v>
      </c>
    </row>
    <row r="17" spans="1:3">
      <c r="A17" s="552" t="s">
        <v>811</v>
      </c>
      <c r="B17" s="553" t="s">
        <v>810</v>
      </c>
      <c r="C17" s="551">
        <v>150</v>
      </c>
    </row>
    <row r="18" spans="1:3">
      <c r="A18" s="552" t="s">
        <v>603</v>
      </c>
      <c r="B18" s="553" t="s">
        <v>809</v>
      </c>
      <c r="C18" s="551">
        <v>1500</v>
      </c>
    </row>
    <row r="19" spans="1:3">
      <c r="A19" s="552" t="s">
        <v>808</v>
      </c>
      <c r="B19" s="553" t="s">
        <v>807</v>
      </c>
      <c r="C19" s="551">
        <v>1500</v>
      </c>
    </row>
    <row r="20" spans="1:3">
      <c r="A20" s="552"/>
      <c r="B20" s="550" t="s">
        <v>1226</v>
      </c>
      <c r="C20" s="551">
        <v>5432</v>
      </c>
    </row>
    <row r="21" spans="1:3">
      <c r="A21" s="552"/>
      <c r="B21" s="550"/>
      <c r="C21" s="551"/>
    </row>
    <row r="22" spans="1:3" ht="31.5">
      <c r="A22" s="552" t="s">
        <v>618</v>
      </c>
      <c r="B22" s="553" t="s">
        <v>744</v>
      </c>
      <c r="C22" s="551">
        <v>79622551</v>
      </c>
    </row>
    <row r="23" spans="1:3" ht="31.5">
      <c r="A23" s="552" t="s">
        <v>619</v>
      </c>
      <c r="B23" s="553" t="s">
        <v>806</v>
      </c>
      <c r="C23" s="551">
        <v>79622551</v>
      </c>
    </row>
    <row r="24" spans="1:3">
      <c r="A24" s="552" t="s">
        <v>622</v>
      </c>
      <c r="B24" s="553" t="s">
        <v>741</v>
      </c>
      <c r="C24" s="551">
        <v>-358383</v>
      </c>
    </row>
    <row r="25" spans="1:3">
      <c r="A25" s="552" t="s">
        <v>1266</v>
      </c>
      <c r="B25" s="553" t="s">
        <v>1267</v>
      </c>
      <c r="C25" s="551">
        <v>-207</v>
      </c>
    </row>
    <row r="26" spans="1:3" ht="31.5">
      <c r="A26" s="552" t="s">
        <v>623</v>
      </c>
      <c r="B26" s="553" t="s">
        <v>740</v>
      </c>
      <c r="C26" s="551">
        <v>-358176</v>
      </c>
    </row>
    <row r="27" spans="1:3" ht="31.5">
      <c r="A27" s="552" t="s">
        <v>1489</v>
      </c>
      <c r="B27" s="553" t="s">
        <v>1488</v>
      </c>
      <c r="C27" s="551">
        <v>0</v>
      </c>
    </row>
    <row r="28" spans="1:3" ht="31.5">
      <c r="A28" s="552" t="s">
        <v>299</v>
      </c>
      <c r="B28" s="553" t="s">
        <v>739</v>
      </c>
      <c r="C28" s="551">
        <v>-23620</v>
      </c>
    </row>
    <row r="29" spans="1:3">
      <c r="A29" s="552" t="s">
        <v>738</v>
      </c>
      <c r="B29" s="553" t="s">
        <v>737</v>
      </c>
      <c r="C29" s="551">
        <v>-23620</v>
      </c>
    </row>
    <row r="30" spans="1:3">
      <c r="A30" s="552"/>
      <c r="B30" s="550" t="s">
        <v>1226</v>
      </c>
      <c r="C30" s="551">
        <v>79240548</v>
      </c>
    </row>
    <row r="31" spans="1:3">
      <c r="A31" s="552"/>
      <c r="B31" s="550"/>
      <c r="C31" s="551"/>
    </row>
    <row r="32" spans="1:3" ht="31.5">
      <c r="A32" s="552" t="s">
        <v>310</v>
      </c>
      <c r="B32" s="553" t="s">
        <v>736</v>
      </c>
      <c r="C32" s="551">
        <v>83625</v>
      </c>
    </row>
    <row r="33" spans="1:3">
      <c r="A33" s="552"/>
      <c r="B33" s="550" t="s">
        <v>1226</v>
      </c>
      <c r="C33" s="551">
        <v>83625</v>
      </c>
    </row>
    <row r="34" spans="1:3">
      <c r="A34" s="547"/>
      <c r="B34" s="547"/>
      <c r="C34" s="547"/>
    </row>
    <row r="35" spans="1:3" ht="31.5">
      <c r="A35" s="552" t="s">
        <v>1</v>
      </c>
      <c r="B35" s="553" t="s">
        <v>805</v>
      </c>
      <c r="C35" s="551">
        <v>-265876</v>
      </c>
    </row>
    <row r="36" spans="1:3" ht="31.5">
      <c r="A36" s="552" t="s">
        <v>2</v>
      </c>
      <c r="B36" s="553" t="s">
        <v>804</v>
      </c>
      <c r="C36" s="551">
        <v>-265876</v>
      </c>
    </row>
    <row r="37" spans="1:3" ht="31.5">
      <c r="A37" s="552" t="s">
        <v>317</v>
      </c>
      <c r="B37" s="553" t="s">
        <v>728</v>
      </c>
      <c r="C37" s="551">
        <v>9475497</v>
      </c>
    </row>
    <row r="38" spans="1:3">
      <c r="A38" s="552" t="s">
        <v>727</v>
      </c>
      <c r="B38" s="553" t="s">
        <v>726</v>
      </c>
      <c r="C38" s="551">
        <v>9440223</v>
      </c>
    </row>
    <row r="39" spans="1:3" ht="31.5">
      <c r="A39" s="552" t="s">
        <v>725</v>
      </c>
      <c r="B39" s="553" t="s">
        <v>724</v>
      </c>
      <c r="C39" s="551">
        <v>35274</v>
      </c>
    </row>
    <row r="40" spans="1:3" ht="31.5">
      <c r="A40" s="552" t="s">
        <v>1236</v>
      </c>
      <c r="B40" s="553" t="s">
        <v>1235</v>
      </c>
      <c r="C40" s="551">
        <v>0</v>
      </c>
    </row>
    <row r="41" spans="1:3">
      <c r="A41" s="552"/>
      <c r="B41" s="550" t="s">
        <v>1226</v>
      </c>
      <c r="C41" s="551">
        <v>9209621</v>
      </c>
    </row>
    <row r="42" spans="1:3">
      <c r="A42" s="552"/>
      <c r="B42" s="550"/>
      <c r="C42" s="551"/>
    </row>
    <row r="43" spans="1:3" s="549" customFormat="1">
      <c r="A43" s="547" t="s">
        <v>1491</v>
      </c>
      <c r="B43" s="550"/>
      <c r="C43" s="550">
        <v>88539226</v>
      </c>
    </row>
    <row r="44" spans="1:3">
      <c r="A44" s="326" t="s">
        <v>1129</v>
      </c>
      <c r="B44" s="555"/>
      <c r="C44" s="554"/>
    </row>
    <row r="45" spans="1:3">
      <c r="A45" s="326"/>
      <c r="B45" s="555"/>
      <c r="C45" s="554"/>
    </row>
    <row r="46" spans="1:3">
      <c r="A46" s="547" t="s">
        <v>1490</v>
      </c>
      <c r="B46" s="547"/>
      <c r="C46" s="547"/>
    </row>
    <row r="47" spans="1:3">
      <c r="A47" s="552" t="s">
        <v>803</v>
      </c>
      <c r="B47" s="553" t="s">
        <v>3</v>
      </c>
      <c r="C47" s="551">
        <v>220000</v>
      </c>
    </row>
    <row r="48" spans="1:3" ht="31.5">
      <c r="A48" s="552" t="s">
        <v>1134</v>
      </c>
      <c r="B48" s="553" t="s">
        <v>4</v>
      </c>
      <c r="C48" s="551">
        <v>220000</v>
      </c>
    </row>
    <row r="49" spans="1:3">
      <c r="A49" s="552" t="s">
        <v>1005</v>
      </c>
      <c r="B49" s="553" t="s">
        <v>1006</v>
      </c>
      <c r="C49" s="551">
        <v>110000</v>
      </c>
    </row>
    <row r="50" spans="1:3">
      <c r="A50" s="552" t="s">
        <v>802</v>
      </c>
      <c r="B50" s="553" t="s">
        <v>801</v>
      </c>
      <c r="C50" s="551">
        <v>16517000</v>
      </c>
    </row>
    <row r="51" spans="1:3">
      <c r="A51" s="552" t="s">
        <v>800</v>
      </c>
      <c r="B51" s="553" t="s">
        <v>799</v>
      </c>
      <c r="C51" s="551">
        <v>6130000</v>
      </c>
    </row>
    <row r="52" spans="1:3">
      <c r="A52" s="552" t="s">
        <v>798</v>
      </c>
      <c r="B52" s="553" t="s">
        <v>797</v>
      </c>
      <c r="C52" s="551">
        <v>4650000</v>
      </c>
    </row>
    <row r="53" spans="1:3" ht="31.5">
      <c r="A53" s="552" t="s">
        <v>796</v>
      </c>
      <c r="B53" s="553" t="s">
        <v>795</v>
      </c>
      <c r="C53" s="551">
        <v>5550000</v>
      </c>
    </row>
    <row r="54" spans="1:3">
      <c r="A54" s="552" t="s">
        <v>596</v>
      </c>
      <c r="B54" s="553" t="s">
        <v>794</v>
      </c>
      <c r="C54" s="551">
        <v>187000</v>
      </c>
    </row>
    <row r="55" spans="1:3">
      <c r="A55" s="552"/>
      <c r="B55" s="550" t="s">
        <v>1226</v>
      </c>
      <c r="C55" s="551">
        <v>16737000</v>
      </c>
    </row>
    <row r="56" spans="1:3">
      <c r="A56" s="547"/>
      <c r="B56" s="547"/>
      <c r="C56" s="547"/>
    </row>
    <row r="57" spans="1:3">
      <c r="A57" s="552" t="s">
        <v>597</v>
      </c>
      <c r="B57" s="553" t="s">
        <v>793</v>
      </c>
      <c r="C57" s="551">
        <v>6073584</v>
      </c>
    </row>
    <row r="58" spans="1:3" ht="31.5">
      <c r="A58" s="552" t="s">
        <v>792</v>
      </c>
      <c r="B58" s="553" t="s">
        <v>791</v>
      </c>
      <c r="C58" s="551">
        <v>3289464</v>
      </c>
    </row>
    <row r="59" spans="1:3">
      <c r="A59" s="552" t="s">
        <v>790</v>
      </c>
      <c r="B59" s="553" t="s">
        <v>789</v>
      </c>
      <c r="C59" s="551">
        <v>2211000</v>
      </c>
    </row>
    <row r="60" spans="1:3">
      <c r="A60" s="552" t="s">
        <v>788</v>
      </c>
      <c r="B60" s="553" t="s">
        <v>787</v>
      </c>
      <c r="C60" s="551">
        <v>550000</v>
      </c>
    </row>
    <row r="61" spans="1:3">
      <c r="A61" s="552" t="s">
        <v>786</v>
      </c>
      <c r="B61" s="553" t="s">
        <v>785</v>
      </c>
      <c r="C61" s="551">
        <v>20000</v>
      </c>
    </row>
    <row r="62" spans="1:3">
      <c r="A62" s="552" t="s">
        <v>784</v>
      </c>
      <c r="B62" s="553" t="s">
        <v>783</v>
      </c>
      <c r="C62" s="551">
        <v>3000</v>
      </c>
    </row>
    <row r="63" spans="1:3">
      <c r="A63" s="552" t="s">
        <v>782</v>
      </c>
      <c r="B63" s="553" t="s">
        <v>781</v>
      </c>
      <c r="C63" s="551">
        <v>120</v>
      </c>
    </row>
    <row r="64" spans="1:3">
      <c r="A64" s="552" t="s">
        <v>291</v>
      </c>
      <c r="B64" s="553" t="s">
        <v>780</v>
      </c>
      <c r="C64" s="551">
        <v>9856500</v>
      </c>
    </row>
    <row r="65" spans="1:3">
      <c r="A65" s="552" t="s">
        <v>1268</v>
      </c>
      <c r="B65" s="553" t="s">
        <v>779</v>
      </c>
      <c r="C65" s="551">
        <v>76000</v>
      </c>
    </row>
    <row r="66" spans="1:3" ht="31.5">
      <c r="A66" s="552" t="s">
        <v>778</v>
      </c>
      <c r="B66" s="553" t="s">
        <v>777</v>
      </c>
      <c r="C66" s="551">
        <v>476000</v>
      </c>
    </row>
    <row r="67" spans="1:3">
      <c r="A67" s="552" t="s">
        <v>776</v>
      </c>
      <c r="B67" s="553" t="s">
        <v>775</v>
      </c>
      <c r="C67" s="551">
        <v>8500000</v>
      </c>
    </row>
    <row r="68" spans="1:3">
      <c r="A68" s="552" t="s">
        <v>774</v>
      </c>
      <c r="B68" s="553" t="s">
        <v>773</v>
      </c>
      <c r="C68" s="551">
        <v>12000</v>
      </c>
    </row>
    <row r="69" spans="1:3">
      <c r="A69" s="552" t="s">
        <v>772</v>
      </c>
      <c r="B69" s="553" t="s">
        <v>771</v>
      </c>
      <c r="C69" s="551">
        <v>440000</v>
      </c>
    </row>
    <row r="70" spans="1:3">
      <c r="A70" s="552" t="s">
        <v>770</v>
      </c>
      <c r="B70" s="553" t="s">
        <v>769</v>
      </c>
      <c r="C70" s="551">
        <v>280000</v>
      </c>
    </row>
    <row r="71" spans="1:3">
      <c r="A71" s="552" t="s">
        <v>768</v>
      </c>
      <c r="B71" s="553" t="s">
        <v>767</v>
      </c>
      <c r="C71" s="551">
        <v>15000</v>
      </c>
    </row>
    <row r="72" spans="1:3">
      <c r="A72" s="552" t="s">
        <v>766</v>
      </c>
      <c r="B72" s="553" t="s">
        <v>765</v>
      </c>
      <c r="C72" s="551">
        <v>7500</v>
      </c>
    </row>
    <row r="73" spans="1:3">
      <c r="A73" s="552" t="s">
        <v>764</v>
      </c>
      <c r="B73" s="553" t="s">
        <v>763</v>
      </c>
      <c r="C73" s="551">
        <v>50000</v>
      </c>
    </row>
    <row r="74" spans="1:3">
      <c r="A74" s="552" t="s">
        <v>598</v>
      </c>
      <c r="B74" s="553" t="s">
        <v>762</v>
      </c>
      <c r="C74" s="551">
        <v>760000</v>
      </c>
    </row>
    <row r="75" spans="1:3" ht="31.5">
      <c r="A75" s="552" t="s">
        <v>761</v>
      </c>
      <c r="B75" s="553" t="s">
        <v>760</v>
      </c>
      <c r="C75" s="551">
        <v>90000</v>
      </c>
    </row>
    <row r="76" spans="1:3" ht="31.5">
      <c r="A76" s="552" t="s">
        <v>599</v>
      </c>
      <c r="B76" s="553" t="s">
        <v>759</v>
      </c>
      <c r="C76" s="551">
        <v>670000</v>
      </c>
    </row>
    <row r="77" spans="1:3">
      <c r="A77" s="552" t="s">
        <v>600</v>
      </c>
      <c r="B77" s="553" t="s">
        <v>758</v>
      </c>
      <c r="C77" s="551">
        <v>428000</v>
      </c>
    </row>
    <row r="78" spans="1:3">
      <c r="A78" s="552" t="s">
        <v>757</v>
      </c>
      <c r="B78" s="553" t="s">
        <v>756</v>
      </c>
      <c r="C78" s="551">
        <v>428000</v>
      </c>
    </row>
    <row r="79" spans="1:3">
      <c r="A79" s="552" t="s">
        <v>755</v>
      </c>
      <c r="B79" s="553" t="s">
        <v>754</v>
      </c>
      <c r="C79" s="551">
        <v>-326463</v>
      </c>
    </row>
    <row r="80" spans="1:3">
      <c r="A80" s="552" t="s">
        <v>753</v>
      </c>
      <c r="B80" s="553" t="s">
        <v>752</v>
      </c>
      <c r="C80" s="551">
        <v>-165225</v>
      </c>
    </row>
    <row r="81" spans="1:3" ht="31.5">
      <c r="A81" s="552" t="s">
        <v>751</v>
      </c>
      <c r="B81" s="553" t="s">
        <v>750</v>
      </c>
      <c r="C81" s="551">
        <v>-161238</v>
      </c>
    </row>
    <row r="82" spans="1:3">
      <c r="A82" s="552" t="s">
        <v>749</v>
      </c>
      <c r="B82" s="553" t="s">
        <v>660</v>
      </c>
      <c r="C82" s="551">
        <v>929670</v>
      </c>
    </row>
    <row r="83" spans="1:3">
      <c r="A83" s="552" t="s">
        <v>748</v>
      </c>
      <c r="B83" s="553" t="s">
        <v>747</v>
      </c>
      <c r="C83" s="551">
        <v>341310</v>
      </c>
    </row>
    <row r="84" spans="1:3" ht="31.5">
      <c r="A84" s="552" t="s">
        <v>601</v>
      </c>
      <c r="B84" s="553" t="s">
        <v>746</v>
      </c>
      <c r="C84" s="551">
        <v>100000</v>
      </c>
    </row>
    <row r="85" spans="1:3">
      <c r="A85" s="552" t="s">
        <v>602</v>
      </c>
      <c r="B85" s="553" t="s">
        <v>745</v>
      </c>
      <c r="C85" s="551">
        <v>488360</v>
      </c>
    </row>
    <row r="86" spans="1:3">
      <c r="A86" s="552"/>
      <c r="B86" s="550" t="s">
        <v>1226</v>
      </c>
      <c r="C86" s="551">
        <v>17721291</v>
      </c>
    </row>
    <row r="87" spans="1:3">
      <c r="A87" s="547"/>
      <c r="B87" s="547"/>
      <c r="C87" s="547"/>
    </row>
    <row r="88" spans="1:3" ht="31.5">
      <c r="A88" s="552" t="s">
        <v>618</v>
      </c>
      <c r="B88" s="553" t="s">
        <v>744</v>
      </c>
      <c r="C88" s="551">
        <v>7138600</v>
      </c>
    </row>
    <row r="89" spans="1:3" ht="31.5">
      <c r="A89" s="552" t="s">
        <v>620</v>
      </c>
      <c r="B89" s="553" t="s">
        <v>743</v>
      </c>
      <c r="C89" s="551">
        <v>3127000</v>
      </c>
    </row>
    <row r="90" spans="1:3" ht="31.5">
      <c r="A90" s="552" t="s">
        <v>621</v>
      </c>
      <c r="B90" s="553" t="s">
        <v>742</v>
      </c>
      <c r="C90" s="551">
        <v>4011600</v>
      </c>
    </row>
    <row r="91" spans="1:3">
      <c r="A91" s="552" t="s">
        <v>622</v>
      </c>
      <c r="B91" s="553" t="s">
        <v>741</v>
      </c>
      <c r="C91" s="551">
        <v>-86400</v>
      </c>
    </row>
    <row r="92" spans="1:3" ht="31.5">
      <c r="A92" s="552" t="s">
        <v>623</v>
      </c>
      <c r="B92" s="553" t="s">
        <v>740</v>
      </c>
      <c r="C92" s="551">
        <v>-86400</v>
      </c>
    </row>
    <row r="93" spans="1:3" ht="31.5">
      <c r="A93" s="552" t="s">
        <v>1489</v>
      </c>
      <c r="B93" s="553" t="s">
        <v>1488</v>
      </c>
      <c r="C93" s="551">
        <v>0</v>
      </c>
    </row>
    <row r="94" spans="1:3" ht="31.5">
      <c r="A94" s="552" t="s">
        <v>299</v>
      </c>
      <c r="B94" s="553" t="s">
        <v>739</v>
      </c>
      <c r="C94" s="551">
        <v>-11634617</v>
      </c>
    </row>
    <row r="95" spans="1:3">
      <c r="A95" s="552" t="s">
        <v>1269</v>
      </c>
      <c r="B95" s="553" t="s">
        <v>1270</v>
      </c>
      <c r="C95" s="551">
        <v>18155</v>
      </c>
    </row>
    <row r="96" spans="1:3">
      <c r="A96" s="552" t="s">
        <v>738</v>
      </c>
      <c r="B96" s="553" t="s">
        <v>737</v>
      </c>
      <c r="C96" s="551">
        <v>-11652772</v>
      </c>
    </row>
    <row r="97" spans="1:3">
      <c r="A97" s="552"/>
      <c r="B97" s="550" t="s">
        <v>1226</v>
      </c>
      <c r="C97" s="551">
        <v>-4582417</v>
      </c>
    </row>
    <row r="98" spans="1:3">
      <c r="A98" s="552"/>
      <c r="B98" s="550"/>
      <c r="C98" s="551"/>
    </row>
    <row r="99" spans="1:3" ht="31.5">
      <c r="A99" s="552" t="s">
        <v>310</v>
      </c>
      <c r="B99" s="553" t="s">
        <v>736</v>
      </c>
      <c r="C99" s="551">
        <v>2205875</v>
      </c>
    </row>
    <row r="100" spans="1:3">
      <c r="A100" s="552"/>
      <c r="B100" s="550" t="s">
        <v>1226</v>
      </c>
      <c r="C100" s="551">
        <v>2205875</v>
      </c>
    </row>
    <row r="101" spans="1:3">
      <c r="A101" s="552"/>
      <c r="B101" s="550"/>
      <c r="C101" s="551"/>
    </row>
    <row r="102" spans="1:3">
      <c r="A102" s="552" t="s">
        <v>735</v>
      </c>
      <c r="B102" s="553" t="s">
        <v>734</v>
      </c>
      <c r="C102" s="551">
        <v>10598413</v>
      </c>
    </row>
    <row r="103" spans="1:3">
      <c r="A103" s="552" t="s">
        <v>733</v>
      </c>
      <c r="B103" s="553" t="s">
        <v>732</v>
      </c>
      <c r="C103" s="551">
        <v>7327851</v>
      </c>
    </row>
    <row r="104" spans="1:3" ht="31.5">
      <c r="A104" s="552" t="s">
        <v>731</v>
      </c>
      <c r="B104" s="553" t="s">
        <v>730</v>
      </c>
      <c r="C104" s="551">
        <v>-4000000</v>
      </c>
    </row>
    <row r="105" spans="1:3" ht="31.5">
      <c r="A105" s="552" t="s">
        <v>624</v>
      </c>
      <c r="B105" s="553" t="s">
        <v>1135</v>
      </c>
      <c r="C105" s="551">
        <v>7428716</v>
      </c>
    </row>
    <row r="106" spans="1:3" ht="31.5">
      <c r="A106" s="552" t="s">
        <v>1234</v>
      </c>
      <c r="B106" s="553" t="s">
        <v>1233</v>
      </c>
      <c r="C106" s="551">
        <v>1048716</v>
      </c>
    </row>
    <row r="107" spans="1:3" ht="47.25">
      <c r="A107" s="552" t="s">
        <v>1232</v>
      </c>
      <c r="B107" s="553" t="s">
        <v>1231</v>
      </c>
      <c r="C107" s="551">
        <v>6380000</v>
      </c>
    </row>
    <row r="108" spans="1:3" ht="31.5">
      <c r="A108" s="552" t="s">
        <v>625</v>
      </c>
      <c r="B108" s="553" t="s">
        <v>729</v>
      </c>
      <c r="C108" s="551">
        <v>-158154</v>
      </c>
    </row>
    <row r="109" spans="1:3" ht="31.5">
      <c r="A109" s="552" t="s">
        <v>1230</v>
      </c>
      <c r="B109" s="553" t="s">
        <v>1229</v>
      </c>
      <c r="C109" s="551">
        <v>-59392</v>
      </c>
    </row>
    <row r="110" spans="1:3" ht="47.25">
      <c r="A110" s="552" t="s">
        <v>1228</v>
      </c>
      <c r="B110" s="553" t="s">
        <v>1227</v>
      </c>
      <c r="C110" s="551">
        <v>-98762</v>
      </c>
    </row>
    <row r="111" spans="1:3" ht="31.5">
      <c r="A111" s="552" t="s">
        <v>1</v>
      </c>
      <c r="B111" s="553" t="s">
        <v>805</v>
      </c>
      <c r="C111" s="551">
        <v>-706727</v>
      </c>
    </row>
    <row r="112" spans="1:3" ht="31.5">
      <c r="A112" s="552" t="s">
        <v>2</v>
      </c>
      <c r="B112" s="553" t="s">
        <v>804</v>
      </c>
      <c r="C112" s="551">
        <v>-706727</v>
      </c>
    </row>
    <row r="113" spans="1:3" ht="31.5">
      <c r="A113" s="552" t="s">
        <v>317</v>
      </c>
      <c r="B113" s="553" t="s">
        <v>728</v>
      </c>
      <c r="C113" s="551">
        <v>13459006</v>
      </c>
    </row>
    <row r="114" spans="1:3">
      <c r="A114" s="552" t="s">
        <v>727</v>
      </c>
      <c r="B114" s="553" t="s">
        <v>726</v>
      </c>
      <c r="C114" s="551">
        <v>12667884</v>
      </c>
    </row>
    <row r="115" spans="1:3" ht="31.5">
      <c r="A115" s="552" t="s">
        <v>725</v>
      </c>
      <c r="B115" s="553" t="s">
        <v>724</v>
      </c>
      <c r="C115" s="551">
        <v>46720</v>
      </c>
    </row>
    <row r="116" spans="1:3">
      <c r="A116" s="552" t="s">
        <v>723</v>
      </c>
      <c r="B116" s="553" t="s">
        <v>722</v>
      </c>
      <c r="C116" s="551">
        <v>819551</v>
      </c>
    </row>
    <row r="117" spans="1:3">
      <c r="A117" s="552" t="s">
        <v>721</v>
      </c>
      <c r="B117" s="553" t="s">
        <v>720</v>
      </c>
      <c r="C117" s="551">
        <v>6520</v>
      </c>
    </row>
    <row r="118" spans="1:3">
      <c r="A118" s="552" t="s">
        <v>719</v>
      </c>
      <c r="B118" s="553" t="s">
        <v>718</v>
      </c>
      <c r="C118" s="551">
        <v>-81669</v>
      </c>
    </row>
    <row r="119" spans="1:3">
      <c r="A119" s="552"/>
      <c r="B119" s="550" t="s">
        <v>1226</v>
      </c>
      <c r="C119" s="551">
        <v>23350692</v>
      </c>
    </row>
    <row r="120" spans="1:3">
      <c r="A120" s="552"/>
      <c r="B120" s="550"/>
      <c r="C120" s="551"/>
    </row>
    <row r="121" spans="1:3" s="549" customFormat="1">
      <c r="A121" s="547" t="s">
        <v>1487</v>
      </c>
      <c r="B121" s="550"/>
      <c r="C121" s="550">
        <v>55432441</v>
      </c>
    </row>
    <row r="122" spans="1:3" s="549" customFormat="1">
      <c r="A122" s="548"/>
      <c r="B122" s="548"/>
      <c r="C122" s="548"/>
    </row>
    <row r="123" spans="1:3">
      <c r="A123" s="548" t="s">
        <v>1486</v>
      </c>
      <c r="B123" s="548"/>
      <c r="C123" s="547">
        <f>SUM(C43,C121)</f>
        <v>143971667</v>
      </c>
    </row>
    <row r="125" spans="1:3">
      <c r="A125" s="38"/>
    </row>
    <row r="126" spans="1:3">
      <c r="A126" s="40"/>
    </row>
    <row r="127" spans="1:3">
      <c r="A127" s="38"/>
    </row>
    <row r="128" spans="1:3">
      <c r="A128" s="41"/>
    </row>
    <row r="129" spans="1:1">
      <c r="A129" s="41" t="s">
        <v>1544</v>
      </c>
    </row>
    <row r="130" spans="1:1">
      <c r="A130" s="41" t="s">
        <v>1545</v>
      </c>
    </row>
    <row r="131" spans="1:1">
      <c r="A131" s="41" t="s">
        <v>1546</v>
      </c>
    </row>
    <row r="132" spans="1:1">
      <c r="A132" s="38"/>
    </row>
    <row r="133" spans="1:1">
      <c r="A133" s="40"/>
    </row>
    <row r="134" spans="1:1">
      <c r="A134" s="38"/>
    </row>
    <row r="135" spans="1:1">
      <c r="A135" s="38"/>
    </row>
    <row r="136" spans="1:1">
      <c r="A136" s="40"/>
    </row>
    <row r="137" spans="1:1">
      <c r="A137" s="40"/>
    </row>
    <row r="138" spans="1:1">
      <c r="A138" s="44"/>
    </row>
    <row r="139" spans="1:1">
      <c r="A139" s="45"/>
    </row>
    <row r="140" spans="1:1">
      <c r="A140" s="45"/>
    </row>
  </sheetData>
  <sheetProtection selectLockedCells="1" selectUnlockedCells="1"/>
  <pageMargins left="0.70866141732283472" right="0.70866141732283472" top="0.74803149606299213" bottom="0.74803149606299213" header="0.51181102362204722" footer="0.51181102362204722"/>
  <pageSetup paperSize="9" scale="96" firstPageNumber="0" fitToHeight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226"/>
  <sheetViews>
    <sheetView zoomScaleNormal="100" workbookViewId="0">
      <selection activeCell="I28" sqref="I28"/>
    </sheetView>
  </sheetViews>
  <sheetFormatPr defaultRowHeight="15"/>
  <sheetData>
    <row r="1" spans="1:1">
      <c r="A1" t="s">
        <v>1120</v>
      </c>
    </row>
    <row r="154" spans="3:3" ht="15.75">
      <c r="C154" s="64"/>
    </row>
    <row r="226" spans="5:5">
      <c r="E226" s="19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71"/>
  <sheetViews>
    <sheetView view="pageBreakPreview" topLeftCell="A28" zoomScale="89" zoomScaleNormal="100" zoomScaleSheetLayoutView="89" workbookViewId="0">
      <selection activeCell="G9" sqref="G9"/>
    </sheetView>
  </sheetViews>
  <sheetFormatPr defaultRowHeight="15.75"/>
  <cols>
    <col min="1" max="1" width="9.140625" style="46"/>
    <col min="2" max="2" width="6.140625" style="46" customWidth="1"/>
    <col min="3" max="3" width="66.85546875" style="46" customWidth="1"/>
    <col min="4" max="7" width="9.7109375" style="46" customWidth="1"/>
    <col min="8" max="8" width="0.42578125" style="46" customWidth="1"/>
    <col min="9" max="10" width="9.7109375" style="46" hidden="1" customWidth="1"/>
    <col min="11" max="13" width="9.140625" style="46" hidden="1" customWidth="1"/>
    <col min="14" max="16384" width="9.140625" style="46"/>
  </cols>
  <sheetData>
    <row r="1" spans="1:14">
      <c r="E1" s="59" t="s">
        <v>1538</v>
      </c>
    </row>
    <row r="3" spans="1:14">
      <c r="B3" s="78"/>
      <c r="C3" s="49" t="s">
        <v>6</v>
      </c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4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4" s="198" customFormat="1" ht="15" customHeight="1">
      <c r="A5" s="48"/>
      <c r="C5" s="49" t="s">
        <v>1547</v>
      </c>
      <c r="D5" s="242"/>
      <c r="E5" s="78"/>
      <c r="F5" s="242"/>
      <c r="G5" s="242"/>
      <c r="H5" s="242"/>
      <c r="I5" s="78"/>
      <c r="J5" s="78"/>
      <c r="K5" s="78"/>
      <c r="L5" s="78"/>
      <c r="M5" s="78"/>
    </row>
    <row r="6" spans="1:14">
      <c r="A6" s="78"/>
      <c r="B6" s="243"/>
      <c r="C6" s="243"/>
      <c r="D6" s="243"/>
      <c r="E6" s="242"/>
      <c r="F6" s="242"/>
      <c r="G6" s="242"/>
      <c r="H6" s="47"/>
    </row>
    <row r="7" spans="1:14" s="198" customFormat="1">
      <c r="B7" s="411">
        <v>1</v>
      </c>
      <c r="C7" s="386" t="s">
        <v>1260</v>
      </c>
      <c r="D7" s="386"/>
    </row>
    <row r="8" spans="1:14" s="198" customFormat="1">
      <c r="B8" s="411">
        <v>2</v>
      </c>
      <c r="C8" s="386" t="s">
        <v>51</v>
      </c>
      <c r="D8" s="386"/>
    </row>
    <row r="9" spans="1:14">
      <c r="B9" s="411">
        <v>3</v>
      </c>
      <c r="C9" s="386" t="s">
        <v>7</v>
      </c>
      <c r="D9" s="386"/>
      <c r="N9" s="198"/>
    </row>
    <row r="10" spans="1:14">
      <c r="B10" s="411">
        <v>4</v>
      </c>
      <c r="C10" s="386" t="s">
        <v>8</v>
      </c>
      <c r="D10" s="386"/>
      <c r="N10" s="198"/>
    </row>
    <row r="11" spans="1:14">
      <c r="B11" s="411">
        <v>5</v>
      </c>
      <c r="C11" s="386" t="s">
        <v>9</v>
      </c>
      <c r="D11" s="386"/>
      <c r="N11" s="198"/>
    </row>
    <row r="12" spans="1:14">
      <c r="B12" s="411">
        <v>6</v>
      </c>
      <c r="C12" s="411" t="s">
        <v>10</v>
      </c>
      <c r="D12" s="386"/>
      <c r="N12" s="199"/>
    </row>
    <row r="13" spans="1:14">
      <c r="B13" s="411">
        <v>7</v>
      </c>
      <c r="C13" s="386" t="s">
        <v>11</v>
      </c>
      <c r="D13" s="386"/>
      <c r="N13" s="198"/>
    </row>
    <row r="14" spans="1:14">
      <c r="B14" s="411">
        <v>8</v>
      </c>
      <c r="C14" s="411" t="s">
        <v>12</v>
      </c>
      <c r="D14" s="386"/>
      <c r="N14" s="199"/>
    </row>
    <row r="15" spans="1:14">
      <c r="B15" s="411">
        <v>9</v>
      </c>
      <c r="C15" s="386" t="s">
        <v>13</v>
      </c>
      <c r="D15" s="386"/>
      <c r="N15" s="198"/>
    </row>
    <row r="16" spans="1:14">
      <c r="B16" s="411">
        <v>10</v>
      </c>
      <c r="C16" s="386" t="s">
        <v>14</v>
      </c>
      <c r="D16" s="386"/>
      <c r="N16" s="198"/>
    </row>
    <row r="17" spans="2:14">
      <c r="B17" s="411">
        <v>11</v>
      </c>
      <c r="C17" s="386" t="s">
        <v>15</v>
      </c>
      <c r="D17" s="386"/>
      <c r="N17" s="198"/>
    </row>
    <row r="18" spans="2:14">
      <c r="B18" s="411">
        <v>12</v>
      </c>
      <c r="C18" s="386" t="s">
        <v>16</v>
      </c>
      <c r="D18" s="386"/>
      <c r="N18" s="198"/>
    </row>
    <row r="19" spans="2:14">
      <c r="B19" s="411">
        <v>13</v>
      </c>
      <c r="C19" s="386" t="s">
        <v>17</v>
      </c>
      <c r="D19" s="386"/>
      <c r="N19" s="198"/>
    </row>
    <row r="20" spans="2:14">
      <c r="B20" s="411">
        <v>14</v>
      </c>
      <c r="C20" s="386" t="s">
        <v>18</v>
      </c>
      <c r="D20" s="386"/>
      <c r="N20" s="198"/>
    </row>
    <row r="21" spans="2:14">
      <c r="B21" s="411">
        <v>15</v>
      </c>
      <c r="C21" s="386" t="s">
        <v>627</v>
      </c>
      <c r="D21" s="386"/>
      <c r="N21" s="198"/>
    </row>
    <row r="22" spans="2:14">
      <c r="B22" s="411">
        <v>16</v>
      </c>
      <c r="C22" s="386" t="s">
        <v>19</v>
      </c>
      <c r="D22" s="386"/>
      <c r="N22" s="198"/>
    </row>
    <row r="23" spans="2:14">
      <c r="B23" s="411">
        <v>17</v>
      </c>
      <c r="C23" s="386" t="s">
        <v>20</v>
      </c>
      <c r="D23" s="386"/>
      <c r="N23" s="198"/>
    </row>
    <row r="24" spans="2:14">
      <c r="B24" s="411">
        <v>18</v>
      </c>
      <c r="C24" s="386" t="s">
        <v>21</v>
      </c>
      <c r="D24" s="386"/>
      <c r="N24" s="198"/>
    </row>
    <row r="25" spans="2:14">
      <c r="B25" s="411">
        <v>19</v>
      </c>
      <c r="C25" s="386" t="s">
        <v>22</v>
      </c>
      <c r="D25" s="386"/>
      <c r="N25" s="198"/>
    </row>
    <row r="26" spans="2:14">
      <c r="B26" s="411">
        <v>20</v>
      </c>
      <c r="C26" s="386" t="s">
        <v>628</v>
      </c>
      <c r="D26" s="386"/>
      <c r="N26" s="198"/>
    </row>
    <row r="27" spans="2:14">
      <c r="B27" s="411">
        <v>21</v>
      </c>
      <c r="C27" s="386" t="s">
        <v>23</v>
      </c>
      <c r="D27" s="386"/>
      <c r="N27" s="198"/>
    </row>
    <row r="28" spans="2:14">
      <c r="B28" s="411">
        <v>22</v>
      </c>
      <c r="C28" s="386" t="s">
        <v>24</v>
      </c>
      <c r="D28" s="386"/>
      <c r="N28" s="198"/>
    </row>
    <row r="29" spans="2:14">
      <c r="B29" s="411">
        <v>23</v>
      </c>
      <c r="C29" s="386" t="s">
        <v>25</v>
      </c>
      <c r="D29" s="386"/>
      <c r="N29" s="198"/>
    </row>
    <row r="30" spans="2:14">
      <c r="B30" s="411">
        <v>24</v>
      </c>
      <c r="C30" s="386" t="s">
        <v>26</v>
      </c>
      <c r="D30" s="386"/>
      <c r="N30" s="198"/>
    </row>
    <row r="31" spans="2:14">
      <c r="B31" s="411">
        <v>25</v>
      </c>
      <c r="C31" s="386" t="s">
        <v>27</v>
      </c>
      <c r="D31" s="386"/>
      <c r="N31" s="198"/>
    </row>
    <row r="32" spans="2:14">
      <c r="B32" s="411">
        <v>26</v>
      </c>
      <c r="C32" s="386" t="s">
        <v>28</v>
      </c>
      <c r="D32" s="386"/>
      <c r="N32" s="198"/>
    </row>
    <row r="33" spans="2:14">
      <c r="B33" s="411">
        <v>27</v>
      </c>
      <c r="C33" s="386" t="s">
        <v>29</v>
      </c>
      <c r="D33" s="386"/>
      <c r="N33" s="198"/>
    </row>
    <row r="34" spans="2:14">
      <c r="B34" s="411">
        <v>28</v>
      </c>
      <c r="C34" s="386" t="s">
        <v>30</v>
      </c>
      <c r="D34" s="386"/>
      <c r="N34" s="198"/>
    </row>
    <row r="35" spans="2:14">
      <c r="B35" s="411">
        <v>29</v>
      </c>
      <c r="C35" s="386" t="s">
        <v>31</v>
      </c>
      <c r="D35" s="386"/>
      <c r="N35" s="198"/>
    </row>
    <row r="36" spans="2:14">
      <c r="B36" s="411">
        <v>30</v>
      </c>
      <c r="C36" s="386" t="s">
        <v>32</v>
      </c>
      <c r="D36" s="386"/>
      <c r="N36" s="198"/>
    </row>
    <row r="37" spans="2:14">
      <c r="B37" s="411">
        <v>31</v>
      </c>
      <c r="C37" s="386" t="s">
        <v>33</v>
      </c>
      <c r="D37" s="386"/>
      <c r="N37" s="198"/>
    </row>
    <row r="38" spans="2:14">
      <c r="B38" s="411">
        <v>32</v>
      </c>
      <c r="C38" s="386" t="s">
        <v>34</v>
      </c>
      <c r="D38" s="386"/>
      <c r="N38" s="198"/>
    </row>
    <row r="39" spans="2:14">
      <c r="B39" s="411">
        <v>33</v>
      </c>
      <c r="C39" s="386" t="s">
        <v>35</v>
      </c>
      <c r="D39" s="386"/>
      <c r="N39" s="198"/>
    </row>
    <row r="40" spans="2:14">
      <c r="B40" s="411">
        <v>34</v>
      </c>
      <c r="C40" s="386" t="s">
        <v>36</v>
      </c>
      <c r="D40" s="386"/>
      <c r="N40" s="198"/>
    </row>
    <row r="41" spans="2:14">
      <c r="B41" s="411">
        <v>35</v>
      </c>
      <c r="C41" s="386" t="s">
        <v>37</v>
      </c>
      <c r="D41" s="386"/>
      <c r="N41" s="198"/>
    </row>
    <row r="42" spans="2:14">
      <c r="B42" s="411">
        <v>36</v>
      </c>
      <c r="C42" s="386" t="s">
        <v>38</v>
      </c>
      <c r="D42" s="386"/>
      <c r="N42" s="198"/>
    </row>
    <row r="43" spans="2:14">
      <c r="B43" s="411">
        <v>37</v>
      </c>
      <c r="C43" s="386" t="s">
        <v>39</v>
      </c>
      <c r="D43" s="386"/>
      <c r="N43" s="198"/>
    </row>
    <row r="44" spans="2:14">
      <c r="B44" s="411">
        <v>38</v>
      </c>
      <c r="C44" s="386" t="s">
        <v>40</v>
      </c>
      <c r="D44" s="386"/>
      <c r="N44" s="198"/>
    </row>
    <row r="45" spans="2:14">
      <c r="B45" s="411">
        <v>39</v>
      </c>
      <c r="C45" s="386" t="s">
        <v>41</v>
      </c>
      <c r="D45" s="386"/>
      <c r="N45" s="198"/>
    </row>
    <row r="46" spans="2:14">
      <c r="B46" s="411">
        <v>40</v>
      </c>
      <c r="C46" s="386" t="s">
        <v>42</v>
      </c>
      <c r="D46" s="386"/>
      <c r="N46" s="198"/>
    </row>
    <row r="47" spans="2:14">
      <c r="B47" s="411">
        <v>41</v>
      </c>
      <c r="C47" s="386" t="s">
        <v>43</v>
      </c>
      <c r="D47" s="386"/>
      <c r="N47" s="198"/>
    </row>
    <row r="48" spans="2:14">
      <c r="B48" s="411">
        <v>42</v>
      </c>
      <c r="C48" s="386" t="s">
        <v>951</v>
      </c>
      <c r="D48" s="386"/>
      <c r="N48" s="198"/>
    </row>
    <row r="49" spans="2:14">
      <c r="B49" s="411">
        <v>43</v>
      </c>
      <c r="C49" s="386" t="s">
        <v>44</v>
      </c>
      <c r="D49" s="386"/>
      <c r="N49" s="198"/>
    </row>
    <row r="50" spans="2:14" s="51" customFormat="1">
      <c r="B50" s="411">
        <v>44</v>
      </c>
      <c r="C50" s="386" t="s">
        <v>1119</v>
      </c>
      <c r="D50" s="386"/>
      <c r="E50" s="198"/>
      <c r="N50" s="198"/>
    </row>
    <row r="52" spans="2:14" s="3" customFormat="1">
      <c r="B52" s="52"/>
      <c r="C52" s="2"/>
      <c r="D52" s="2"/>
      <c r="E52" s="2"/>
      <c r="F52" s="198"/>
      <c r="G52" s="198"/>
      <c r="H52" s="198"/>
      <c r="I52" s="198"/>
      <c r="J52" s="198"/>
      <c r="K52" s="198"/>
    </row>
    <row r="53" spans="2:14" s="3" customFormat="1">
      <c r="B53" s="53"/>
      <c r="C53" s="2"/>
      <c r="D53" s="2"/>
      <c r="E53" s="2"/>
      <c r="F53" s="51"/>
      <c r="G53" s="51"/>
      <c r="H53" s="51"/>
      <c r="I53" s="51"/>
      <c r="J53" s="51"/>
      <c r="K53" s="51"/>
    </row>
    <row r="54" spans="2:14" s="3" customFormat="1" ht="12" customHeight="1">
      <c r="B54" s="52"/>
      <c r="C54" s="2"/>
      <c r="D54" s="2"/>
      <c r="E54" s="2"/>
      <c r="F54" s="198"/>
      <c r="G54" s="198"/>
      <c r="H54" s="198"/>
      <c r="I54" s="198"/>
      <c r="J54" s="198"/>
      <c r="K54" s="198"/>
    </row>
    <row r="55" spans="2:14" s="3" customFormat="1">
      <c r="B55" s="54"/>
      <c r="C55" s="2"/>
      <c r="D55" s="2"/>
      <c r="E55" s="2"/>
      <c r="F55" s="198"/>
      <c r="G55" s="198"/>
      <c r="H55" s="198"/>
      <c r="I55" s="198"/>
      <c r="J55" s="198"/>
      <c r="K55" s="198"/>
    </row>
    <row r="56" spans="2:14" s="50" customFormat="1">
      <c r="B56" s="52"/>
      <c r="F56" s="51"/>
      <c r="G56" s="51"/>
      <c r="H56" s="51"/>
      <c r="I56" s="51"/>
      <c r="J56" s="51"/>
      <c r="K56" s="51"/>
    </row>
    <row r="57" spans="2:14" s="55" customFormat="1">
      <c r="B57" s="54" t="s">
        <v>1544</v>
      </c>
      <c r="F57" s="198"/>
      <c r="G57" s="198"/>
      <c r="H57" s="198"/>
      <c r="I57" s="198"/>
      <c r="J57" s="198"/>
      <c r="K57" s="198"/>
    </row>
    <row r="58" spans="2:14" s="5" customFormat="1" ht="12.75" customHeight="1">
      <c r="B58" s="54" t="s">
        <v>1545</v>
      </c>
      <c r="C58" s="4"/>
      <c r="D58" s="4"/>
      <c r="E58" s="4"/>
      <c r="F58" s="198"/>
      <c r="G58" s="198"/>
      <c r="H58" s="198"/>
      <c r="I58" s="198"/>
      <c r="J58" s="198"/>
      <c r="K58" s="198"/>
    </row>
    <row r="59" spans="2:14" s="7" customFormat="1">
      <c r="B59" s="54" t="s">
        <v>1546</v>
      </c>
      <c r="C59" s="6"/>
      <c r="D59" s="6"/>
      <c r="E59" s="6"/>
      <c r="F59" s="51"/>
      <c r="G59" s="51"/>
      <c r="H59" s="51"/>
      <c r="I59" s="51"/>
      <c r="J59" s="51"/>
      <c r="K59" s="51"/>
    </row>
    <row r="60" spans="2:14" s="9" customFormat="1">
      <c r="B60" s="53"/>
      <c r="C60" s="8"/>
      <c r="D60" s="8"/>
      <c r="E60" s="8"/>
      <c r="F60" s="198"/>
      <c r="G60" s="198"/>
      <c r="H60" s="198"/>
      <c r="I60" s="198"/>
      <c r="J60" s="198"/>
      <c r="K60" s="198"/>
    </row>
    <row r="61" spans="2:14" s="11" customFormat="1" ht="11.25" customHeight="1">
      <c r="B61" s="52"/>
      <c r="C61" s="10"/>
      <c r="D61" s="10"/>
      <c r="E61" s="10"/>
      <c r="F61" s="198"/>
      <c r="G61" s="198"/>
      <c r="H61" s="198"/>
      <c r="I61" s="198"/>
      <c r="J61" s="198"/>
      <c r="K61" s="198"/>
    </row>
    <row r="62" spans="2:14" s="7" customFormat="1">
      <c r="B62" s="52"/>
      <c r="C62" s="6"/>
      <c r="D62" s="6"/>
      <c r="E62" s="56"/>
      <c r="F62" s="51"/>
      <c r="G62" s="51"/>
      <c r="H62" s="51"/>
      <c r="I62" s="51"/>
      <c r="J62" s="51"/>
      <c r="K62" s="51"/>
    </row>
    <row r="63" spans="2:14" s="9" customFormat="1">
      <c r="B63" s="53"/>
      <c r="C63" s="8"/>
      <c r="D63" s="8"/>
      <c r="E63" s="57"/>
      <c r="F63" s="198"/>
      <c r="G63" s="198"/>
      <c r="H63" s="198"/>
      <c r="I63" s="198"/>
      <c r="J63" s="198"/>
      <c r="K63" s="198"/>
    </row>
    <row r="64" spans="2:14" s="9" customFormat="1" ht="10.5" customHeight="1">
      <c r="B64" s="53"/>
      <c r="C64" s="8"/>
      <c r="D64" s="8"/>
      <c r="E64" s="57"/>
      <c r="F64" s="198"/>
      <c r="G64" s="198"/>
      <c r="H64" s="198"/>
      <c r="I64" s="198"/>
      <c r="J64" s="198"/>
      <c r="K64" s="198"/>
    </row>
    <row r="65" spans="2:11" s="9" customFormat="1">
      <c r="B65" s="21"/>
      <c r="D65" s="12"/>
      <c r="E65" s="12"/>
      <c r="F65" s="51"/>
      <c r="G65" s="51"/>
      <c r="H65" s="51"/>
      <c r="I65" s="51"/>
      <c r="J65" s="51"/>
      <c r="K65" s="51"/>
    </row>
    <row r="66" spans="2:11" s="58" customFormat="1">
      <c r="B66" s="23"/>
      <c r="C66" s="12"/>
      <c r="F66" s="198"/>
      <c r="G66" s="198"/>
      <c r="H66" s="198"/>
      <c r="I66" s="198"/>
      <c r="J66" s="198"/>
      <c r="K66" s="198"/>
    </row>
    <row r="67" spans="2:11">
      <c r="F67" s="51"/>
      <c r="G67" s="51"/>
      <c r="H67" s="51"/>
      <c r="I67" s="51"/>
      <c r="J67" s="51"/>
      <c r="K67" s="51"/>
    </row>
    <row r="68" spans="2:11">
      <c r="F68" s="198"/>
      <c r="G68" s="198"/>
      <c r="H68" s="198"/>
      <c r="I68" s="198"/>
      <c r="J68" s="198"/>
      <c r="K68" s="198"/>
    </row>
    <row r="69" spans="2:11">
      <c r="F69" s="198"/>
      <c r="G69" s="198"/>
      <c r="H69" s="198"/>
      <c r="I69" s="198"/>
      <c r="J69" s="198"/>
      <c r="K69" s="198"/>
    </row>
    <row r="70" spans="2:11">
      <c r="F70" s="51"/>
      <c r="G70" s="51"/>
      <c r="H70" s="51"/>
      <c r="I70" s="51"/>
      <c r="J70" s="51"/>
      <c r="K70" s="51"/>
    </row>
    <row r="71" spans="2:11">
      <c r="F71" s="198"/>
      <c r="G71" s="198"/>
      <c r="H71" s="198"/>
      <c r="I71" s="198"/>
      <c r="J71" s="198"/>
      <c r="K71" s="198"/>
    </row>
  </sheetData>
  <printOptions horizontalCentered="1"/>
  <pageMargins left="0.75" right="0.75" top="0.98425196850393704" bottom="0.98425196850393704" header="0.51181102362204722" footer="0.51181102362204722"/>
  <pageSetup paperSize="9" scale="6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K226"/>
  <sheetViews>
    <sheetView topLeftCell="A22" workbookViewId="0">
      <selection activeCell="C43" sqref="C43"/>
    </sheetView>
  </sheetViews>
  <sheetFormatPr defaultRowHeight="15.75"/>
  <cols>
    <col min="1" max="1" width="9.140625" style="50"/>
    <col min="2" max="2" width="12.28515625" style="50" customWidth="1"/>
    <col min="3" max="16384" width="9.140625" style="50"/>
  </cols>
  <sheetData>
    <row r="1" spans="2:11">
      <c r="B1" s="387"/>
      <c r="C1" s="387"/>
      <c r="D1" s="387"/>
      <c r="E1" s="387"/>
      <c r="F1" s="387"/>
      <c r="G1" s="387"/>
      <c r="H1" s="387"/>
      <c r="I1" s="387"/>
      <c r="J1" s="387"/>
      <c r="K1" s="388" t="s">
        <v>1539</v>
      </c>
    </row>
    <row r="2" spans="2:11">
      <c r="B2" s="387"/>
      <c r="C2" s="387"/>
      <c r="D2" s="387"/>
      <c r="E2" s="387"/>
      <c r="F2" s="387"/>
      <c r="G2" s="387"/>
      <c r="H2" s="387"/>
      <c r="I2" s="387"/>
      <c r="J2" s="387"/>
      <c r="K2" s="387"/>
    </row>
    <row r="3" spans="2:11">
      <c r="B3" s="387"/>
      <c r="C3" s="387"/>
      <c r="D3" s="387"/>
      <c r="E3" s="387"/>
      <c r="F3" s="387"/>
      <c r="G3" s="387"/>
      <c r="H3" s="387"/>
      <c r="I3" s="387"/>
      <c r="J3" s="387"/>
      <c r="K3" s="387"/>
    </row>
    <row r="4" spans="2:11">
      <c r="B4" s="387"/>
      <c r="C4" s="387"/>
      <c r="D4" s="387"/>
      <c r="E4" s="387"/>
      <c r="F4" s="387"/>
      <c r="G4" s="387"/>
      <c r="H4" s="387"/>
      <c r="I4" s="387"/>
      <c r="J4" s="387"/>
      <c r="K4" s="387"/>
    </row>
    <row r="5" spans="2:11">
      <c r="B5" s="389" t="s">
        <v>45</v>
      </c>
      <c r="C5" s="390"/>
      <c r="D5" s="390"/>
      <c r="E5" s="390"/>
      <c r="F5" s="390"/>
      <c r="G5" s="390"/>
      <c r="H5" s="390"/>
      <c r="I5" s="390"/>
      <c r="J5" s="390"/>
      <c r="K5" s="387"/>
    </row>
    <row r="6" spans="2:11">
      <c r="B6" s="390"/>
      <c r="C6" s="390"/>
      <c r="D6" s="390"/>
      <c r="E6" s="390"/>
      <c r="F6" s="390"/>
      <c r="G6" s="390"/>
      <c r="H6" s="390"/>
      <c r="I6" s="390"/>
      <c r="J6" s="390"/>
      <c r="K6" s="387"/>
    </row>
    <row r="7" spans="2:11">
      <c r="B7" s="390"/>
      <c r="C7" s="390"/>
      <c r="D7" s="390"/>
      <c r="E7" s="390"/>
      <c r="F7" s="390"/>
      <c r="G7" s="390"/>
      <c r="H7" s="390"/>
      <c r="I7" s="390"/>
      <c r="J7" s="390"/>
      <c r="K7" s="387"/>
    </row>
    <row r="8" spans="2:11">
      <c r="B8" s="390"/>
      <c r="C8" s="390"/>
      <c r="D8" s="390"/>
      <c r="E8" s="390"/>
      <c r="F8" s="390"/>
      <c r="G8" s="390"/>
      <c r="H8" s="390"/>
      <c r="I8" s="390"/>
      <c r="J8" s="390"/>
      <c r="K8" s="387"/>
    </row>
    <row r="9" spans="2:11" s="46" customFormat="1">
      <c r="B9" s="391" t="s">
        <v>1259</v>
      </c>
      <c r="C9" s="391"/>
      <c r="D9" s="391"/>
      <c r="E9" s="391"/>
      <c r="F9" s="391"/>
      <c r="G9" s="391"/>
      <c r="H9" s="391"/>
      <c r="I9" s="391"/>
      <c r="J9" s="391"/>
      <c r="K9" s="386"/>
    </row>
    <row r="10" spans="2:11" s="46" customFormat="1">
      <c r="B10" s="391" t="s">
        <v>46</v>
      </c>
      <c r="C10" s="391"/>
      <c r="D10" s="391"/>
      <c r="E10" s="391"/>
      <c r="F10" s="391"/>
      <c r="G10" s="391"/>
      <c r="H10" s="391"/>
      <c r="I10" s="391"/>
      <c r="J10" s="391"/>
      <c r="K10" s="386"/>
    </row>
    <row r="11" spans="2:11" s="46" customFormat="1">
      <c r="B11" s="391" t="s">
        <v>47</v>
      </c>
      <c r="C11" s="391"/>
      <c r="D11" s="391"/>
      <c r="E11" s="391"/>
      <c r="F11" s="391"/>
      <c r="G11" s="391"/>
      <c r="H11" s="391"/>
      <c r="I11" s="391"/>
      <c r="J11" s="391"/>
      <c r="K11" s="386"/>
    </row>
    <row r="12" spans="2:11">
      <c r="B12" s="387"/>
      <c r="C12" s="387"/>
      <c r="D12" s="387"/>
      <c r="E12" s="387"/>
      <c r="F12" s="387"/>
      <c r="G12" s="387"/>
      <c r="H12" s="387"/>
      <c r="I12" s="387"/>
      <c r="J12" s="387"/>
      <c r="K12" s="387"/>
    </row>
    <row r="13" spans="2:11">
      <c r="B13" s="387"/>
      <c r="C13" s="387"/>
      <c r="D13" s="387"/>
      <c r="E13" s="387"/>
      <c r="F13" s="387"/>
      <c r="G13" s="387"/>
      <c r="H13" s="387"/>
      <c r="I13" s="387"/>
      <c r="J13" s="387"/>
      <c r="K13" s="387"/>
    </row>
    <row r="14" spans="2:11">
      <c r="B14" s="387"/>
      <c r="C14" s="387"/>
      <c r="D14" s="387"/>
      <c r="E14" s="387"/>
      <c r="F14" s="387"/>
      <c r="G14" s="387"/>
      <c r="H14" s="387"/>
      <c r="I14" s="387"/>
      <c r="J14" s="387"/>
      <c r="K14" s="387"/>
    </row>
    <row r="15" spans="2:11">
      <c r="B15" s="387"/>
      <c r="C15" s="387"/>
      <c r="D15" s="387"/>
      <c r="E15" s="387"/>
      <c r="F15" s="387"/>
      <c r="G15" s="387"/>
      <c r="H15" s="387"/>
      <c r="I15" s="387"/>
      <c r="J15" s="387"/>
      <c r="K15" s="387"/>
    </row>
    <row r="16" spans="2:11">
      <c r="B16" s="392" t="s">
        <v>48</v>
      </c>
      <c r="C16" s="387" t="s">
        <v>49</v>
      </c>
      <c r="D16" s="387"/>
      <c r="E16" s="387"/>
      <c r="F16" s="387"/>
      <c r="G16" s="387"/>
      <c r="H16" s="387"/>
      <c r="I16" s="387"/>
      <c r="J16" s="387"/>
      <c r="K16" s="387"/>
    </row>
    <row r="17" spans="2:11">
      <c r="B17" s="392" t="s">
        <v>50</v>
      </c>
      <c r="C17" s="387" t="s">
        <v>51</v>
      </c>
      <c r="D17" s="387"/>
      <c r="E17" s="387"/>
      <c r="F17" s="387"/>
      <c r="G17" s="387"/>
      <c r="H17" s="387"/>
      <c r="I17" s="387"/>
      <c r="J17" s="387"/>
      <c r="K17" s="387"/>
    </row>
    <row r="18" spans="2:11">
      <c r="B18" s="392" t="s">
        <v>52</v>
      </c>
      <c r="C18" s="387" t="s">
        <v>13</v>
      </c>
      <c r="D18" s="387"/>
      <c r="E18" s="387"/>
      <c r="F18" s="387"/>
      <c r="G18" s="387"/>
      <c r="H18" s="387"/>
      <c r="I18" s="387"/>
      <c r="J18" s="387"/>
      <c r="K18" s="387"/>
    </row>
    <row r="19" spans="2:11">
      <c r="B19" s="392" t="s">
        <v>53</v>
      </c>
      <c r="C19" s="387" t="s">
        <v>14</v>
      </c>
      <c r="D19" s="387"/>
      <c r="E19" s="387"/>
      <c r="F19" s="387"/>
      <c r="G19" s="387"/>
      <c r="H19" s="387"/>
      <c r="I19" s="387"/>
      <c r="J19" s="387"/>
      <c r="K19" s="387"/>
    </row>
    <row r="20" spans="2:11">
      <c r="B20" s="392" t="s">
        <v>54</v>
      </c>
      <c r="C20" s="387" t="s">
        <v>10</v>
      </c>
      <c r="D20" s="387"/>
      <c r="E20" s="387"/>
      <c r="F20" s="387"/>
      <c r="G20" s="387"/>
      <c r="H20" s="387"/>
      <c r="I20" s="387"/>
      <c r="J20" s="387"/>
      <c r="K20" s="387"/>
    </row>
    <row r="21" spans="2:11">
      <c r="B21" s="392" t="s">
        <v>55</v>
      </c>
      <c r="C21" s="387" t="s">
        <v>12</v>
      </c>
      <c r="D21" s="387"/>
      <c r="E21" s="387"/>
      <c r="F21" s="387"/>
      <c r="G21" s="387"/>
      <c r="H21" s="387"/>
      <c r="I21" s="387"/>
      <c r="J21" s="387"/>
      <c r="K21" s="387"/>
    </row>
    <row r="22" spans="2:11">
      <c r="B22" s="392" t="s">
        <v>56</v>
      </c>
      <c r="C22" s="387" t="s">
        <v>23</v>
      </c>
      <c r="D22" s="387"/>
      <c r="E22" s="387"/>
      <c r="F22" s="387"/>
      <c r="G22" s="387"/>
      <c r="H22" s="387"/>
      <c r="I22" s="387"/>
      <c r="J22" s="387"/>
      <c r="K22" s="387"/>
    </row>
    <row r="23" spans="2:11">
      <c r="B23" s="392" t="s">
        <v>57</v>
      </c>
      <c r="C23" s="387" t="s">
        <v>58</v>
      </c>
      <c r="D23" s="387"/>
      <c r="E23" s="387"/>
      <c r="F23" s="387"/>
      <c r="G23" s="387"/>
      <c r="H23" s="387"/>
      <c r="I23" s="387"/>
      <c r="J23" s="387"/>
      <c r="K23" s="387"/>
    </row>
    <row r="24" spans="2:11">
      <c r="B24" s="392" t="s">
        <v>59</v>
      </c>
      <c r="C24" s="387" t="s">
        <v>60</v>
      </c>
      <c r="D24" s="387"/>
      <c r="E24" s="387"/>
      <c r="F24" s="387"/>
      <c r="G24" s="387"/>
      <c r="H24" s="387"/>
      <c r="I24" s="387"/>
      <c r="J24" s="387"/>
      <c r="K24" s="387"/>
    </row>
    <row r="25" spans="2:11">
      <c r="B25" s="392" t="s">
        <v>61</v>
      </c>
      <c r="C25" s="387" t="s">
        <v>62</v>
      </c>
      <c r="D25" s="387"/>
      <c r="E25" s="387"/>
      <c r="F25" s="387"/>
      <c r="G25" s="387"/>
      <c r="H25" s="387"/>
      <c r="I25" s="387"/>
      <c r="J25" s="387"/>
      <c r="K25" s="387"/>
    </row>
    <row r="26" spans="2:11">
      <c r="B26" s="392" t="s">
        <v>63</v>
      </c>
      <c r="C26" s="387" t="s">
        <v>64</v>
      </c>
      <c r="D26" s="387"/>
      <c r="E26" s="387"/>
      <c r="F26" s="387"/>
      <c r="G26" s="387"/>
      <c r="H26" s="387"/>
      <c r="I26" s="387"/>
      <c r="J26" s="387"/>
      <c r="K26" s="387"/>
    </row>
    <row r="27" spans="2:11">
      <c r="B27" s="392" t="s">
        <v>65</v>
      </c>
      <c r="C27" s="387" t="s">
        <v>66</v>
      </c>
      <c r="D27" s="387"/>
      <c r="E27" s="387"/>
      <c r="F27" s="387"/>
      <c r="G27" s="387"/>
      <c r="H27" s="387"/>
      <c r="I27" s="387"/>
      <c r="J27" s="387"/>
      <c r="K27" s="387"/>
    </row>
    <row r="28" spans="2:11">
      <c r="B28" s="387"/>
      <c r="C28" s="387"/>
      <c r="D28" s="387"/>
      <c r="E28" s="387"/>
      <c r="F28" s="387"/>
      <c r="G28" s="387"/>
      <c r="H28" s="387"/>
      <c r="I28" s="387"/>
      <c r="J28" s="387"/>
      <c r="K28" s="387"/>
    </row>
    <row r="29" spans="2:11">
      <c r="B29" s="387"/>
      <c r="C29" s="387"/>
      <c r="D29" s="387"/>
      <c r="E29" s="387"/>
      <c r="F29" s="387"/>
      <c r="G29" s="387"/>
      <c r="H29" s="387"/>
      <c r="I29" s="387"/>
      <c r="J29" s="387"/>
      <c r="K29" s="387"/>
    </row>
    <row r="30" spans="2:11">
      <c r="B30" s="387"/>
      <c r="C30" s="387"/>
      <c r="D30" s="387"/>
      <c r="E30" s="387"/>
      <c r="F30" s="387"/>
      <c r="G30" s="387"/>
      <c r="H30" s="387"/>
      <c r="I30" s="387"/>
      <c r="J30" s="387"/>
      <c r="K30" s="387"/>
    </row>
    <row r="31" spans="2:11" s="3" customFormat="1">
      <c r="B31" s="393"/>
      <c r="C31" s="394"/>
      <c r="D31" s="394"/>
      <c r="E31" s="394"/>
      <c r="F31" s="387"/>
      <c r="G31" s="387"/>
      <c r="H31" s="387"/>
      <c r="I31" s="387"/>
      <c r="J31" s="395"/>
      <c r="K31" s="395"/>
    </row>
    <row r="32" spans="2:11" s="3" customFormat="1">
      <c r="B32" s="396"/>
      <c r="C32" s="394"/>
      <c r="D32" s="394"/>
      <c r="E32" s="394"/>
      <c r="F32" s="387"/>
      <c r="G32" s="387"/>
      <c r="H32" s="387"/>
      <c r="I32" s="387"/>
      <c r="J32" s="395"/>
      <c r="K32" s="395"/>
    </row>
    <row r="33" spans="2:11" s="3" customFormat="1">
      <c r="B33" s="393"/>
      <c r="C33" s="394"/>
      <c r="D33" s="394"/>
      <c r="E33" s="394"/>
      <c r="F33" s="387"/>
      <c r="G33" s="387"/>
      <c r="H33" s="387"/>
      <c r="I33" s="387"/>
      <c r="J33" s="395"/>
      <c r="K33" s="395"/>
    </row>
    <row r="34" spans="2:11" s="3" customFormat="1">
      <c r="B34" s="397" t="s">
        <v>1544</v>
      </c>
      <c r="C34" s="394"/>
      <c r="D34" s="394"/>
      <c r="E34" s="394"/>
      <c r="F34" s="387"/>
      <c r="G34" s="387"/>
      <c r="H34" s="387"/>
      <c r="I34" s="387"/>
      <c r="J34" s="395"/>
      <c r="K34" s="395"/>
    </row>
    <row r="35" spans="2:11">
      <c r="B35" s="397" t="s">
        <v>1545</v>
      </c>
      <c r="C35" s="387"/>
      <c r="D35" s="387"/>
      <c r="E35" s="387"/>
      <c r="F35" s="387"/>
      <c r="G35" s="387"/>
      <c r="H35" s="387"/>
      <c r="I35" s="387"/>
      <c r="J35" s="387"/>
      <c r="K35" s="387"/>
    </row>
    <row r="36" spans="2:11" s="55" customFormat="1">
      <c r="B36" s="397" t="s">
        <v>1546</v>
      </c>
      <c r="C36" s="398"/>
      <c r="D36" s="398"/>
      <c r="E36" s="398"/>
      <c r="F36" s="387"/>
      <c r="G36" s="387"/>
      <c r="H36" s="387"/>
      <c r="I36" s="387"/>
      <c r="J36" s="398"/>
      <c r="K36" s="398"/>
    </row>
    <row r="37" spans="2:11" s="5" customFormat="1">
      <c r="B37" s="397"/>
      <c r="C37" s="399"/>
      <c r="D37" s="399"/>
      <c r="E37" s="399"/>
      <c r="F37" s="387"/>
      <c r="G37" s="387"/>
      <c r="H37" s="387"/>
      <c r="I37" s="387"/>
      <c r="J37" s="400"/>
      <c r="K37" s="400"/>
    </row>
    <row r="38" spans="2:11" s="7" customFormat="1">
      <c r="B38" s="393"/>
      <c r="C38" s="401"/>
      <c r="D38" s="401"/>
      <c r="E38" s="401"/>
      <c r="F38" s="387"/>
      <c r="G38" s="387"/>
      <c r="H38" s="387"/>
      <c r="I38" s="387"/>
      <c r="J38" s="403"/>
      <c r="K38" s="403"/>
    </row>
    <row r="39" spans="2:11" s="9" customFormat="1">
      <c r="B39" s="396"/>
      <c r="C39" s="404"/>
      <c r="D39" s="404"/>
      <c r="E39" s="404"/>
      <c r="F39" s="387"/>
      <c r="G39" s="387"/>
      <c r="H39" s="387"/>
      <c r="I39" s="387"/>
      <c r="J39" s="406"/>
      <c r="K39" s="406"/>
    </row>
    <row r="40" spans="2:11" s="11" customFormat="1">
      <c r="B40" s="393"/>
      <c r="C40" s="407"/>
      <c r="D40" s="407"/>
      <c r="E40" s="407"/>
      <c r="F40" s="387"/>
      <c r="G40" s="387"/>
      <c r="H40" s="387"/>
      <c r="I40" s="387"/>
      <c r="J40" s="408"/>
      <c r="K40" s="408"/>
    </row>
    <row r="41" spans="2:11" s="11" customFormat="1">
      <c r="B41" s="393"/>
      <c r="C41" s="407"/>
      <c r="D41" s="407"/>
      <c r="E41" s="407"/>
      <c r="F41" s="387"/>
      <c r="G41" s="387"/>
      <c r="H41" s="387"/>
      <c r="I41" s="387"/>
      <c r="J41" s="408"/>
      <c r="K41" s="408"/>
    </row>
    <row r="42" spans="2:11" s="9" customFormat="1">
      <c r="B42" s="396"/>
      <c r="C42" s="409"/>
      <c r="D42" s="409"/>
      <c r="E42" s="409"/>
      <c r="F42" s="387"/>
      <c r="G42" s="387"/>
      <c r="H42" s="387"/>
      <c r="I42" s="387"/>
      <c r="J42" s="406"/>
      <c r="K42" s="406"/>
    </row>
    <row r="43" spans="2:11" s="9" customFormat="1">
      <c r="B43" s="396"/>
      <c r="C43" s="409"/>
      <c r="D43" s="409"/>
      <c r="E43" s="409"/>
      <c r="F43" s="387"/>
      <c r="G43" s="387"/>
      <c r="H43" s="387"/>
      <c r="I43" s="387"/>
      <c r="J43" s="406"/>
      <c r="K43" s="406"/>
    </row>
    <row r="44" spans="2:11" s="7" customFormat="1">
      <c r="B44" s="393"/>
      <c r="C44" s="401"/>
      <c r="D44" s="401"/>
      <c r="E44" s="402"/>
      <c r="F44" s="387"/>
      <c r="G44" s="387"/>
      <c r="H44" s="387"/>
      <c r="I44" s="387"/>
      <c r="J44" s="403"/>
      <c r="K44" s="403"/>
    </row>
    <row r="45" spans="2:11" s="9" customFormat="1">
      <c r="B45" s="396"/>
      <c r="C45" s="404"/>
      <c r="D45" s="404"/>
      <c r="E45" s="405"/>
      <c r="F45" s="387"/>
      <c r="G45" s="387"/>
      <c r="H45" s="387"/>
      <c r="I45" s="387"/>
      <c r="J45" s="406"/>
      <c r="K45" s="406"/>
    </row>
    <row r="46" spans="2:11">
      <c r="B46" s="387"/>
      <c r="C46" s="387"/>
      <c r="D46" s="387"/>
      <c r="E46" s="387"/>
      <c r="F46" s="387"/>
      <c r="G46" s="387"/>
      <c r="H46" s="387"/>
      <c r="I46" s="387"/>
      <c r="J46" s="387"/>
      <c r="K46" s="387"/>
    </row>
    <row r="47" spans="2:11" s="9" customFormat="1">
      <c r="B47" s="397"/>
      <c r="C47" s="409"/>
      <c r="D47" s="409"/>
      <c r="E47" s="409"/>
      <c r="F47" s="387"/>
      <c r="G47" s="387"/>
      <c r="H47" s="387"/>
      <c r="I47" s="387"/>
      <c r="J47" s="406"/>
      <c r="K47" s="406"/>
    </row>
    <row r="48" spans="2:11" s="58" customFormat="1">
      <c r="B48" s="397"/>
      <c r="C48" s="410"/>
      <c r="D48" s="410"/>
      <c r="E48" s="410"/>
      <c r="F48" s="387"/>
      <c r="G48" s="387"/>
      <c r="H48" s="387"/>
      <c r="I48" s="387"/>
      <c r="J48" s="410"/>
      <c r="K48" s="410"/>
    </row>
    <row r="49" spans="2:11" s="46" customFormat="1">
      <c r="B49" s="386"/>
      <c r="C49" s="386"/>
      <c r="D49" s="386"/>
      <c r="E49" s="386"/>
      <c r="F49" s="387"/>
      <c r="G49" s="387"/>
      <c r="H49" s="387"/>
      <c r="I49" s="387"/>
      <c r="J49" s="386"/>
      <c r="K49" s="386"/>
    </row>
    <row r="50" spans="2:11">
      <c r="B50" s="387"/>
      <c r="C50" s="387"/>
      <c r="D50" s="387"/>
      <c r="E50" s="387"/>
      <c r="F50" s="387"/>
      <c r="G50" s="387"/>
      <c r="H50" s="387"/>
      <c r="I50" s="387"/>
      <c r="J50" s="387"/>
      <c r="K50" s="387"/>
    </row>
    <row r="51" spans="2:11">
      <c r="B51" s="387"/>
      <c r="C51" s="387"/>
      <c r="D51" s="387"/>
      <c r="E51" s="387"/>
      <c r="F51" s="387"/>
      <c r="G51" s="387"/>
      <c r="H51" s="387"/>
      <c r="I51" s="387"/>
      <c r="J51" s="387"/>
      <c r="K51" s="387"/>
    </row>
    <row r="52" spans="2:11">
      <c r="B52" s="387"/>
      <c r="C52" s="387"/>
      <c r="D52" s="387"/>
      <c r="E52" s="387"/>
      <c r="F52" s="387"/>
      <c r="G52" s="387"/>
      <c r="H52" s="387"/>
      <c r="I52" s="387"/>
      <c r="J52" s="387"/>
      <c r="K52" s="387"/>
    </row>
    <row r="53" spans="2:11">
      <c r="B53" s="387"/>
      <c r="C53" s="387"/>
      <c r="D53" s="387"/>
      <c r="E53" s="387"/>
      <c r="F53" s="387"/>
      <c r="G53" s="387"/>
      <c r="H53" s="387"/>
      <c r="I53" s="387"/>
      <c r="J53" s="387"/>
      <c r="K53" s="387"/>
    </row>
    <row r="226" spans="5:5">
      <c r="E226" s="18"/>
    </row>
  </sheetData>
  <pageMargins left="0.35433070866141736" right="0.35433070866141736" top="0.78740157480314965" bottom="0.78740157480314965" header="0.51181102362204722" footer="0.51181102362204722"/>
  <pageSetup paperSize="9"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E182"/>
  <sheetViews>
    <sheetView workbookViewId="0">
      <selection activeCell="A4" sqref="A4"/>
    </sheetView>
  </sheetViews>
  <sheetFormatPr defaultRowHeight="15.75"/>
  <cols>
    <col min="1" max="5" width="19.5703125" style="61" customWidth="1"/>
    <col min="6" max="16384" width="9.140625" style="61"/>
  </cols>
  <sheetData>
    <row r="1" spans="1:5">
      <c r="E1" s="62" t="s">
        <v>1525</v>
      </c>
    </row>
    <row r="4" spans="1:5">
      <c r="A4" s="101" t="s">
        <v>1526</v>
      </c>
      <c r="B4" s="102"/>
      <c r="C4" s="102"/>
      <c r="D4" s="102"/>
      <c r="E4" s="102"/>
    </row>
    <row r="5" spans="1:5">
      <c r="A5" s="101" t="s">
        <v>942</v>
      </c>
      <c r="B5" s="102"/>
      <c r="C5" s="102"/>
      <c r="D5" s="102"/>
      <c r="E5" s="102"/>
    </row>
    <row r="6" spans="1:5">
      <c r="A6" s="101" t="s">
        <v>943</v>
      </c>
      <c r="B6" s="102"/>
      <c r="C6" s="102"/>
      <c r="D6" s="102"/>
      <c r="E6" s="102"/>
    </row>
    <row r="7" spans="1:5">
      <c r="A7" s="103"/>
    </row>
    <row r="9" spans="1:5">
      <c r="A9" s="61" t="s">
        <v>1225</v>
      </c>
      <c r="B9" s="328"/>
    </row>
    <row r="182" spans="4:4">
      <c r="D182" s="64"/>
    </row>
  </sheetData>
  <pageMargins left="0.7" right="0.7" top="0.75" bottom="0.75" header="0.3" footer="0.3"/>
  <pageSetup paperSize="9" scale="8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L116"/>
  <sheetViews>
    <sheetView topLeftCell="A100" workbookViewId="0">
      <selection activeCell="B108" sqref="B108"/>
    </sheetView>
  </sheetViews>
  <sheetFormatPr defaultRowHeight="15"/>
  <cols>
    <col min="1" max="1" width="4.85546875" style="125" customWidth="1"/>
    <col min="2" max="11" width="9.140625" style="125"/>
    <col min="12" max="12" width="17.28515625" style="125" customWidth="1"/>
    <col min="13" max="16384" width="9.140625" style="125"/>
  </cols>
  <sheetData>
    <row r="2" spans="2:12">
      <c r="L2" s="287" t="s">
        <v>1527</v>
      </c>
    </row>
    <row r="4" spans="2:12">
      <c r="E4" s="288" t="s">
        <v>185</v>
      </c>
    </row>
    <row r="5" spans="2:12">
      <c r="E5" s="288" t="s">
        <v>948</v>
      </c>
    </row>
    <row r="6" spans="2:12">
      <c r="E6" s="288" t="s">
        <v>1510</v>
      </c>
    </row>
    <row r="7" spans="2:12">
      <c r="E7" s="288"/>
    </row>
    <row r="8" spans="2:12" s="289" customFormat="1" ht="14.25">
      <c r="B8" s="289" t="s">
        <v>186</v>
      </c>
    </row>
    <row r="9" spans="2:12">
      <c r="B9" s="125">
        <v>1</v>
      </c>
      <c r="C9" s="125" t="s">
        <v>236</v>
      </c>
    </row>
    <row r="11" spans="2:12" s="289" customFormat="1" ht="14.25">
      <c r="B11" s="289" t="s">
        <v>187</v>
      </c>
    </row>
    <row r="12" spans="2:12">
      <c r="B12" s="125">
        <v>1</v>
      </c>
      <c r="C12" s="125" t="s">
        <v>192</v>
      </c>
      <c r="D12" s="285"/>
      <c r="E12" s="285"/>
      <c r="F12" s="285"/>
      <c r="G12" s="285"/>
      <c r="H12" s="285"/>
    </row>
    <row r="13" spans="2:12">
      <c r="B13" s="125">
        <v>2</v>
      </c>
      <c r="C13" s="125" t="s">
        <v>193</v>
      </c>
      <c r="D13" s="285"/>
      <c r="E13" s="285"/>
      <c r="F13" s="285"/>
      <c r="G13" s="285"/>
      <c r="H13" s="285"/>
    </row>
    <row r="14" spans="2:12">
      <c r="B14" s="125">
        <v>3</v>
      </c>
      <c r="C14" s="125" t="s">
        <v>194</v>
      </c>
      <c r="D14" s="285"/>
      <c r="E14" s="285"/>
      <c r="F14" s="285"/>
      <c r="G14" s="285"/>
      <c r="H14" s="285"/>
    </row>
    <row r="15" spans="2:12">
      <c r="B15" s="125">
        <v>4</v>
      </c>
      <c r="C15" s="125" t="s">
        <v>195</v>
      </c>
      <c r="D15" s="285"/>
      <c r="E15" s="285"/>
      <c r="F15" s="285"/>
      <c r="G15" s="285"/>
      <c r="H15" s="285"/>
    </row>
    <row r="16" spans="2:12">
      <c r="B16" s="125">
        <v>5</v>
      </c>
      <c r="C16" s="125" t="s">
        <v>197</v>
      </c>
      <c r="D16" s="285"/>
      <c r="E16" s="285"/>
      <c r="F16" s="285"/>
      <c r="G16" s="285"/>
      <c r="H16" s="285"/>
    </row>
    <row r="17" spans="2:8">
      <c r="B17" s="125">
        <v>6</v>
      </c>
      <c r="C17" s="125" t="s">
        <v>198</v>
      </c>
      <c r="D17" s="285"/>
      <c r="E17" s="285"/>
      <c r="F17" s="285"/>
      <c r="G17" s="285"/>
      <c r="H17" s="285"/>
    </row>
    <row r="18" spans="2:8">
      <c r="B18" s="125">
        <v>7</v>
      </c>
      <c r="C18" s="125" t="s">
        <v>220</v>
      </c>
      <c r="D18" s="285"/>
      <c r="E18" s="285"/>
      <c r="F18" s="285"/>
      <c r="G18" s="285"/>
      <c r="H18" s="285"/>
    </row>
    <row r="19" spans="2:8">
      <c r="B19" s="125">
        <v>8</v>
      </c>
      <c r="C19" s="125" t="s">
        <v>221</v>
      </c>
      <c r="D19" s="285"/>
      <c r="E19" s="285"/>
      <c r="F19" s="285"/>
      <c r="G19" s="285"/>
      <c r="H19" s="285"/>
    </row>
    <row r="20" spans="2:8">
      <c r="B20" s="125">
        <v>9</v>
      </c>
      <c r="C20" s="125" t="s">
        <v>222</v>
      </c>
      <c r="D20" s="285"/>
      <c r="E20" s="285"/>
      <c r="F20" s="285"/>
      <c r="G20" s="285"/>
      <c r="H20" s="285"/>
    </row>
    <row r="21" spans="2:8">
      <c r="B21" s="125">
        <v>10</v>
      </c>
      <c r="C21" s="125" t="s">
        <v>223</v>
      </c>
      <c r="D21" s="285"/>
      <c r="E21" s="285"/>
      <c r="F21" s="285"/>
      <c r="G21" s="285"/>
      <c r="H21" s="285"/>
    </row>
    <row r="22" spans="2:8">
      <c r="B22" s="125">
        <v>11</v>
      </c>
      <c r="C22" s="125" t="s">
        <v>1027</v>
      </c>
      <c r="D22" s="285"/>
      <c r="E22" s="285"/>
      <c r="F22" s="285"/>
      <c r="G22" s="285"/>
      <c r="H22" s="285"/>
    </row>
    <row r="23" spans="2:8">
      <c r="B23" s="125">
        <v>12</v>
      </c>
      <c r="C23" s="125" t="s">
        <v>946</v>
      </c>
      <c r="D23" s="285"/>
      <c r="E23" s="285"/>
      <c r="F23" s="285"/>
      <c r="G23" s="285"/>
      <c r="H23" s="285"/>
    </row>
    <row r="24" spans="2:8">
      <c r="B24" s="125">
        <v>13</v>
      </c>
      <c r="C24" s="125" t="s">
        <v>947</v>
      </c>
      <c r="D24" s="285"/>
      <c r="E24" s="285"/>
      <c r="F24" s="285"/>
      <c r="G24" s="285"/>
      <c r="H24" s="285"/>
    </row>
    <row r="25" spans="2:8">
      <c r="B25" s="125">
        <v>14</v>
      </c>
      <c r="C25" s="125" t="s">
        <v>1025</v>
      </c>
      <c r="E25" s="285"/>
      <c r="F25" s="285"/>
      <c r="G25" s="285"/>
      <c r="H25" s="285"/>
    </row>
    <row r="26" spans="2:8">
      <c r="B26" s="125">
        <v>15</v>
      </c>
      <c r="C26" s="125" t="s">
        <v>199</v>
      </c>
      <c r="E26" s="285"/>
      <c r="F26" s="285"/>
      <c r="G26" s="285"/>
      <c r="H26" s="285"/>
    </row>
    <row r="27" spans="2:8">
      <c r="B27" s="125">
        <v>16</v>
      </c>
      <c r="C27" s="125" t="s">
        <v>200</v>
      </c>
      <c r="E27" s="285"/>
      <c r="F27" s="285"/>
      <c r="G27" s="285"/>
      <c r="H27" s="285"/>
    </row>
    <row r="28" spans="2:8">
      <c r="B28" s="125">
        <v>17</v>
      </c>
      <c r="C28" s="125" t="s">
        <v>626</v>
      </c>
      <c r="E28" s="285"/>
      <c r="F28" s="285"/>
      <c r="G28" s="285"/>
      <c r="H28" s="285"/>
    </row>
    <row r="29" spans="2:8">
      <c r="B29" s="125">
        <v>18</v>
      </c>
      <c r="C29" s="125" t="s">
        <v>201</v>
      </c>
      <c r="E29" s="285"/>
      <c r="F29" s="285"/>
      <c r="G29" s="285"/>
      <c r="H29" s="285"/>
    </row>
    <row r="30" spans="2:8">
      <c r="B30" s="125">
        <v>19</v>
      </c>
      <c r="C30" s="125" t="s">
        <v>202</v>
      </c>
      <c r="E30" s="285"/>
      <c r="F30" s="285"/>
      <c r="G30" s="285"/>
      <c r="H30" s="285"/>
    </row>
    <row r="31" spans="2:8">
      <c r="B31" s="125">
        <v>20</v>
      </c>
      <c r="C31" s="125" t="s">
        <v>203</v>
      </c>
      <c r="E31" s="285"/>
      <c r="F31" s="285"/>
      <c r="G31" s="285"/>
      <c r="H31" s="285"/>
    </row>
    <row r="32" spans="2:8">
      <c r="B32" s="125">
        <v>21</v>
      </c>
      <c r="C32" s="125" t="s">
        <v>204</v>
      </c>
      <c r="E32" s="285"/>
      <c r="F32" s="285"/>
      <c r="G32" s="285"/>
      <c r="H32" s="285"/>
    </row>
    <row r="33" spans="2:9">
      <c r="B33" s="125">
        <v>22</v>
      </c>
      <c r="C33" s="125" t="s">
        <v>205</v>
      </c>
      <c r="E33" s="285"/>
      <c r="F33" s="285"/>
      <c r="G33" s="285"/>
      <c r="H33" s="285"/>
    </row>
    <row r="34" spans="2:9">
      <c r="B34" s="125">
        <v>23</v>
      </c>
      <c r="C34" s="125" t="s">
        <v>206</v>
      </c>
      <c r="E34" s="285"/>
      <c r="F34" s="285"/>
      <c r="G34" s="285"/>
      <c r="H34" s="285"/>
    </row>
    <row r="35" spans="2:9">
      <c r="B35" s="125">
        <v>24</v>
      </c>
      <c r="C35" s="125" t="s">
        <v>1026</v>
      </c>
      <c r="E35" s="285"/>
      <c r="F35" s="285"/>
      <c r="G35" s="285"/>
      <c r="H35" s="285"/>
    </row>
    <row r="36" spans="2:9">
      <c r="B36" s="125">
        <v>25</v>
      </c>
      <c r="C36" s="125" t="s">
        <v>207</v>
      </c>
      <c r="E36" s="285"/>
      <c r="F36" s="285"/>
      <c r="G36" s="285"/>
      <c r="H36" s="285"/>
    </row>
    <row r="37" spans="2:9">
      <c r="B37" s="125">
        <v>26</v>
      </c>
      <c r="C37" s="125" t="s">
        <v>208</v>
      </c>
      <c r="E37" s="285"/>
      <c r="F37" s="285"/>
      <c r="G37" s="285"/>
      <c r="H37" s="285"/>
    </row>
    <row r="38" spans="2:9">
      <c r="B38" s="125">
        <v>27</v>
      </c>
      <c r="C38" s="125" t="s">
        <v>209</v>
      </c>
      <c r="E38" s="285"/>
      <c r="F38" s="285"/>
      <c r="G38" s="285"/>
      <c r="H38" s="285"/>
    </row>
    <row r="39" spans="2:9">
      <c r="B39" s="125">
        <v>28</v>
      </c>
      <c r="C39" s="125" t="s">
        <v>210</v>
      </c>
      <c r="E39" s="285"/>
      <c r="F39" s="285"/>
      <c r="G39" s="285"/>
      <c r="H39" s="285"/>
    </row>
    <row r="40" spans="2:9">
      <c r="B40" s="125">
        <v>29</v>
      </c>
      <c r="C40" s="125" t="s">
        <v>211</v>
      </c>
      <c r="E40" s="285"/>
      <c r="F40" s="285"/>
      <c r="G40" s="285"/>
      <c r="H40" s="285"/>
    </row>
    <row r="41" spans="2:9">
      <c r="B41" s="125">
        <v>30</v>
      </c>
      <c r="C41" s="125" t="s">
        <v>212</v>
      </c>
      <c r="E41" s="285"/>
      <c r="F41" s="285"/>
      <c r="G41" s="285"/>
      <c r="H41" s="285"/>
    </row>
    <row r="42" spans="2:9">
      <c r="B42" s="125">
        <v>31</v>
      </c>
      <c r="C42" s="125" t="s">
        <v>213</v>
      </c>
      <c r="E42" s="285"/>
      <c r="F42" s="285"/>
      <c r="G42" s="285"/>
      <c r="H42" s="285"/>
    </row>
    <row r="43" spans="2:9">
      <c r="B43" s="125">
        <v>32</v>
      </c>
      <c r="C43" s="125" t="s">
        <v>214</v>
      </c>
      <c r="E43" s="285"/>
      <c r="F43" s="285"/>
      <c r="G43" s="285"/>
      <c r="H43" s="285"/>
    </row>
    <row r="44" spans="2:9">
      <c r="B44" s="125">
        <v>33</v>
      </c>
      <c r="C44" s="290" t="s">
        <v>215</v>
      </c>
      <c r="D44" s="290"/>
      <c r="E44" s="290"/>
      <c r="F44" s="290"/>
      <c r="G44" s="290"/>
      <c r="H44" s="290"/>
      <c r="I44" s="290"/>
    </row>
    <row r="45" spans="2:9">
      <c r="B45" s="125">
        <v>34</v>
      </c>
      <c r="C45" s="290" t="s">
        <v>216</v>
      </c>
      <c r="D45" s="290"/>
      <c r="E45" s="290"/>
      <c r="F45" s="290"/>
      <c r="G45" s="290"/>
      <c r="H45" s="290"/>
      <c r="I45" s="290"/>
    </row>
    <row r="46" spans="2:9">
      <c r="B46" s="125">
        <v>35</v>
      </c>
      <c r="C46" s="290" t="s">
        <v>950</v>
      </c>
      <c r="D46" s="290"/>
      <c r="E46" s="290"/>
      <c r="F46" s="290"/>
      <c r="G46" s="290"/>
      <c r="H46" s="290"/>
      <c r="I46" s="290"/>
    </row>
    <row r="47" spans="2:9">
      <c r="B47" s="125">
        <v>36</v>
      </c>
      <c r="C47" s="290" t="s">
        <v>217</v>
      </c>
      <c r="D47" s="290"/>
      <c r="E47" s="290"/>
      <c r="F47" s="290"/>
      <c r="G47" s="290"/>
      <c r="H47" s="290"/>
      <c r="I47" s="290"/>
    </row>
    <row r="48" spans="2:9">
      <c r="B48" s="125">
        <v>37</v>
      </c>
      <c r="C48" s="290" t="s">
        <v>196</v>
      </c>
      <c r="D48" s="290"/>
      <c r="E48" s="290"/>
      <c r="F48" s="290"/>
      <c r="G48" s="290"/>
      <c r="H48" s="290"/>
      <c r="I48" s="290"/>
    </row>
    <row r="49" spans="2:9">
      <c r="B49" s="125">
        <v>38</v>
      </c>
      <c r="C49" s="290" t="s">
        <v>218</v>
      </c>
      <c r="D49" s="290"/>
      <c r="E49" s="290"/>
      <c r="F49" s="290"/>
      <c r="G49" s="290"/>
      <c r="H49" s="290"/>
      <c r="I49" s="290"/>
    </row>
    <row r="50" spans="2:9">
      <c r="B50" s="125">
        <v>39</v>
      </c>
      <c r="C50" s="290" t="s">
        <v>219</v>
      </c>
      <c r="D50" s="290"/>
      <c r="E50" s="290"/>
      <c r="F50" s="290"/>
      <c r="G50" s="290"/>
      <c r="H50" s="290"/>
      <c r="I50" s="290"/>
    </row>
    <row r="51" spans="2:9">
      <c r="C51" s="290"/>
      <c r="D51" s="290"/>
      <c r="E51" s="290"/>
      <c r="F51" s="290"/>
      <c r="G51" s="290"/>
      <c r="H51" s="290"/>
      <c r="I51" s="290"/>
    </row>
    <row r="52" spans="2:9" s="289" customFormat="1" ht="14.25">
      <c r="B52" s="289" t="s">
        <v>188</v>
      </c>
      <c r="C52" s="291"/>
      <c r="D52" s="291"/>
      <c r="E52" s="291"/>
      <c r="F52" s="291"/>
      <c r="G52" s="291"/>
    </row>
    <row r="53" spans="2:9" s="289" customFormat="1" ht="14.25">
      <c r="C53" s="291"/>
      <c r="D53" s="291"/>
      <c r="E53" s="291"/>
      <c r="F53" s="291"/>
      <c r="G53" s="291"/>
    </row>
    <row r="54" spans="2:9">
      <c r="C54" s="290" t="s">
        <v>189</v>
      </c>
      <c r="D54" s="290"/>
      <c r="E54" s="290"/>
      <c r="F54" s="290"/>
      <c r="G54" s="290"/>
    </row>
    <row r="55" spans="2:9">
      <c r="B55" s="125">
        <v>1</v>
      </c>
      <c r="C55" s="290" t="s">
        <v>1028</v>
      </c>
      <c r="D55" s="290"/>
      <c r="E55" s="290"/>
      <c r="F55" s="290"/>
      <c r="G55" s="290"/>
    </row>
    <row r="56" spans="2:9">
      <c r="B56" s="125">
        <v>2</v>
      </c>
      <c r="C56" s="290" t="s">
        <v>1029</v>
      </c>
      <c r="D56" s="290"/>
      <c r="E56" s="290"/>
      <c r="F56" s="290"/>
      <c r="G56" s="290"/>
    </row>
    <row r="57" spans="2:9">
      <c r="B57" s="125">
        <v>3</v>
      </c>
      <c r="C57" s="290" t="s">
        <v>1030</v>
      </c>
      <c r="D57" s="290"/>
      <c r="E57" s="290"/>
      <c r="F57" s="290"/>
      <c r="G57" s="290"/>
    </row>
    <row r="58" spans="2:9">
      <c r="B58" s="125">
        <v>4</v>
      </c>
      <c r="C58" s="290" t="s">
        <v>1031</v>
      </c>
      <c r="D58" s="290"/>
      <c r="E58" s="290"/>
      <c r="F58" s="290"/>
      <c r="G58" s="290"/>
    </row>
    <row r="59" spans="2:9">
      <c r="B59" s="125">
        <v>5</v>
      </c>
      <c r="C59" s="290" t="s">
        <v>1032</v>
      </c>
      <c r="D59" s="290"/>
      <c r="E59" s="290"/>
      <c r="F59" s="290"/>
      <c r="G59" s="290"/>
    </row>
    <row r="60" spans="2:9">
      <c r="B60" s="125">
        <v>6</v>
      </c>
      <c r="C60" s="290" t="s">
        <v>1191</v>
      </c>
      <c r="D60" s="290"/>
      <c r="E60" s="290"/>
      <c r="F60" s="290"/>
      <c r="G60" s="290"/>
    </row>
    <row r="61" spans="2:9">
      <c r="B61" s="125">
        <v>7</v>
      </c>
      <c r="C61" s="290" t="s">
        <v>1033</v>
      </c>
      <c r="D61" s="290"/>
      <c r="E61" s="290"/>
      <c r="F61" s="290"/>
      <c r="G61" s="290"/>
    </row>
    <row r="62" spans="2:9">
      <c r="B62" s="125">
        <v>8</v>
      </c>
      <c r="C62" s="290" t="s">
        <v>1034</v>
      </c>
      <c r="D62" s="290"/>
      <c r="E62" s="290"/>
      <c r="F62" s="290"/>
      <c r="G62" s="290"/>
    </row>
    <row r="63" spans="2:9">
      <c r="B63" s="125">
        <v>9</v>
      </c>
      <c r="C63" s="290" t="s">
        <v>1035</v>
      </c>
      <c r="D63" s="290"/>
      <c r="E63" s="290"/>
      <c r="F63" s="290"/>
      <c r="G63" s="290"/>
    </row>
    <row r="64" spans="2:9">
      <c r="B64" s="125">
        <v>10</v>
      </c>
      <c r="C64" s="290" t="s">
        <v>1036</v>
      </c>
      <c r="D64" s="290"/>
      <c r="E64" s="290"/>
      <c r="F64" s="290"/>
      <c r="G64" s="290"/>
    </row>
    <row r="65" spans="2:7">
      <c r="B65" s="125">
        <v>11</v>
      </c>
      <c r="C65" s="290" t="s">
        <v>1037</v>
      </c>
      <c r="D65" s="290"/>
      <c r="E65" s="290"/>
      <c r="F65" s="290"/>
      <c r="G65" s="290"/>
    </row>
    <row r="66" spans="2:7">
      <c r="B66" s="125">
        <v>12</v>
      </c>
      <c r="C66" s="290" t="s">
        <v>1038</v>
      </c>
      <c r="D66" s="290"/>
      <c r="E66" s="290"/>
      <c r="F66" s="290"/>
      <c r="G66" s="290"/>
    </row>
    <row r="67" spans="2:7">
      <c r="B67" s="125">
        <v>13</v>
      </c>
      <c r="C67" s="290" t="s">
        <v>1039</v>
      </c>
      <c r="D67" s="290"/>
      <c r="E67" s="290"/>
      <c r="F67" s="290"/>
      <c r="G67" s="290"/>
    </row>
    <row r="68" spans="2:7">
      <c r="B68" s="125">
        <v>14</v>
      </c>
      <c r="C68" s="290" t="s">
        <v>1040</v>
      </c>
      <c r="D68" s="290"/>
      <c r="E68" s="290"/>
      <c r="F68" s="290"/>
      <c r="G68" s="290"/>
    </row>
    <row r="69" spans="2:7">
      <c r="B69" s="125">
        <v>15</v>
      </c>
      <c r="C69" s="290" t="s">
        <v>1041</v>
      </c>
      <c r="D69" s="290"/>
      <c r="E69" s="290"/>
      <c r="F69" s="290"/>
      <c r="G69" s="290"/>
    </row>
    <row r="70" spans="2:7">
      <c r="B70" s="125">
        <v>16</v>
      </c>
      <c r="C70" s="290" t="s">
        <v>1042</v>
      </c>
      <c r="D70" s="290"/>
      <c r="E70" s="290"/>
      <c r="F70" s="290"/>
      <c r="G70" s="290"/>
    </row>
    <row r="71" spans="2:7">
      <c r="B71" s="125">
        <v>17</v>
      </c>
      <c r="C71" s="290" t="s">
        <v>1043</v>
      </c>
      <c r="D71" s="290"/>
      <c r="E71" s="290"/>
      <c r="F71" s="290"/>
      <c r="G71" s="290"/>
    </row>
    <row r="72" spans="2:7">
      <c r="B72" s="125">
        <v>18</v>
      </c>
      <c r="C72" s="290" t="s">
        <v>1044</v>
      </c>
      <c r="D72" s="290"/>
      <c r="E72" s="290"/>
      <c r="F72" s="290"/>
      <c r="G72" s="290"/>
    </row>
    <row r="73" spans="2:7">
      <c r="B73" s="125">
        <v>19</v>
      </c>
      <c r="C73" s="290" t="s">
        <v>1045</v>
      </c>
      <c r="D73" s="290"/>
      <c r="E73" s="290"/>
      <c r="F73" s="290"/>
      <c r="G73" s="290"/>
    </row>
    <row r="74" spans="2:7">
      <c r="B74" s="125">
        <v>20</v>
      </c>
      <c r="C74" s="290" t="s">
        <v>1046</v>
      </c>
      <c r="D74" s="290"/>
      <c r="E74" s="290"/>
      <c r="F74" s="290"/>
      <c r="G74" s="290"/>
    </row>
    <row r="75" spans="2:7">
      <c r="B75" s="125">
        <v>21</v>
      </c>
      <c r="C75" s="290" t="s">
        <v>1047</v>
      </c>
      <c r="D75" s="290"/>
      <c r="E75" s="290"/>
      <c r="F75" s="290"/>
      <c r="G75" s="290"/>
    </row>
    <row r="76" spans="2:7">
      <c r="B76" s="125">
        <v>22</v>
      </c>
      <c r="C76" s="290" t="s">
        <v>1048</v>
      </c>
      <c r="D76" s="290"/>
      <c r="E76" s="290"/>
      <c r="F76" s="290"/>
      <c r="G76" s="290"/>
    </row>
    <row r="77" spans="2:7">
      <c r="B77" s="125">
        <v>23</v>
      </c>
      <c r="C77" s="290" t="s">
        <v>1049</v>
      </c>
      <c r="D77" s="290"/>
      <c r="E77" s="290"/>
      <c r="F77" s="290"/>
      <c r="G77" s="290"/>
    </row>
    <row r="78" spans="2:7">
      <c r="B78" s="125">
        <v>24</v>
      </c>
      <c r="C78" s="290" t="s">
        <v>1050</v>
      </c>
      <c r="D78" s="290"/>
      <c r="E78" s="290"/>
      <c r="F78" s="290"/>
      <c r="G78" s="290"/>
    </row>
    <row r="79" spans="2:7">
      <c r="B79" s="125">
        <v>25</v>
      </c>
      <c r="C79" s="290" t="s">
        <v>1051</v>
      </c>
      <c r="D79" s="290"/>
      <c r="E79" s="290"/>
      <c r="F79" s="290"/>
      <c r="G79" s="290"/>
    </row>
    <row r="80" spans="2:7">
      <c r="B80" s="125">
        <v>26</v>
      </c>
      <c r="C80" s="290" t="s">
        <v>1052</v>
      </c>
      <c r="D80" s="290"/>
      <c r="E80" s="290"/>
      <c r="F80" s="290"/>
      <c r="G80" s="290"/>
    </row>
    <row r="81" spans="2:7">
      <c r="B81" s="125">
        <v>27</v>
      </c>
      <c r="C81" s="290" t="s">
        <v>1053</v>
      </c>
      <c r="D81" s="290"/>
      <c r="E81" s="290"/>
      <c r="F81" s="290"/>
      <c r="G81" s="290"/>
    </row>
    <row r="82" spans="2:7">
      <c r="B82" s="125">
        <v>28</v>
      </c>
      <c r="C82" s="290" t="s">
        <v>1054</v>
      </c>
      <c r="D82" s="290"/>
      <c r="E82" s="290"/>
      <c r="F82" s="290"/>
      <c r="G82" s="290"/>
    </row>
    <row r="83" spans="2:7">
      <c r="B83" s="125">
        <v>29</v>
      </c>
      <c r="C83" s="290" t="s">
        <v>1055</v>
      </c>
      <c r="D83" s="290"/>
      <c r="E83" s="290"/>
      <c r="F83" s="290"/>
      <c r="G83" s="290"/>
    </row>
    <row r="84" spans="2:7">
      <c r="B84" s="125">
        <v>30</v>
      </c>
      <c r="C84" s="290" t="s">
        <v>1056</v>
      </c>
      <c r="D84" s="290"/>
      <c r="E84" s="290"/>
      <c r="F84" s="290"/>
      <c r="G84" s="290"/>
    </row>
    <row r="85" spans="2:7">
      <c r="B85" s="125">
        <v>31</v>
      </c>
      <c r="C85" s="290" t="s">
        <v>1057</v>
      </c>
      <c r="D85" s="290"/>
      <c r="E85" s="290"/>
      <c r="F85" s="290"/>
      <c r="G85" s="290"/>
    </row>
    <row r="86" spans="2:7">
      <c r="B86" s="125">
        <v>32</v>
      </c>
      <c r="C86" s="290" t="s">
        <v>1058</v>
      </c>
      <c r="D86" s="290"/>
      <c r="E86" s="290"/>
      <c r="F86" s="290"/>
      <c r="G86" s="290"/>
    </row>
    <row r="87" spans="2:7">
      <c r="B87" s="125">
        <v>33</v>
      </c>
      <c r="C87" s="290" t="s">
        <v>1059</v>
      </c>
      <c r="D87" s="290"/>
      <c r="E87" s="290"/>
      <c r="F87" s="290"/>
      <c r="G87" s="290"/>
    </row>
    <row r="88" spans="2:7">
      <c r="B88" s="125">
        <v>34</v>
      </c>
      <c r="C88" s="290" t="s">
        <v>1060</v>
      </c>
      <c r="D88" s="290"/>
      <c r="E88" s="290"/>
      <c r="F88" s="290"/>
      <c r="G88" s="290"/>
    </row>
    <row r="89" spans="2:7">
      <c r="B89" s="125">
        <v>35</v>
      </c>
      <c r="C89" s="290" t="s">
        <v>1061</v>
      </c>
      <c r="D89" s="290"/>
      <c r="E89" s="290"/>
      <c r="F89" s="290"/>
      <c r="G89" s="290"/>
    </row>
    <row r="90" spans="2:7">
      <c r="B90" s="125">
        <v>36</v>
      </c>
      <c r="C90" s="290" t="s">
        <v>1062</v>
      </c>
      <c r="D90" s="290"/>
      <c r="E90" s="290"/>
      <c r="F90" s="290"/>
      <c r="G90" s="290"/>
    </row>
    <row r="91" spans="2:7">
      <c r="B91" s="125">
        <v>37</v>
      </c>
      <c r="C91" s="290" t="s">
        <v>1063</v>
      </c>
      <c r="D91" s="290"/>
      <c r="E91" s="290"/>
      <c r="F91" s="290"/>
      <c r="G91" s="290"/>
    </row>
    <row r="92" spans="2:7">
      <c r="B92" s="125">
        <v>38</v>
      </c>
      <c r="C92" s="290" t="s">
        <v>1064</v>
      </c>
      <c r="D92" s="290"/>
      <c r="E92" s="290"/>
      <c r="F92" s="290"/>
      <c r="G92" s="290"/>
    </row>
    <row r="93" spans="2:7">
      <c r="B93" s="125">
        <v>39</v>
      </c>
      <c r="C93" s="290" t="s">
        <v>1065</v>
      </c>
      <c r="D93" s="290"/>
      <c r="E93" s="290"/>
      <c r="F93" s="290"/>
      <c r="G93" s="290"/>
    </row>
    <row r="94" spans="2:7">
      <c r="B94" s="125">
        <v>40</v>
      </c>
      <c r="C94" s="290" t="s">
        <v>1066</v>
      </c>
      <c r="D94" s="290"/>
      <c r="E94" s="290"/>
      <c r="F94" s="290"/>
      <c r="G94" s="290"/>
    </row>
    <row r="95" spans="2:7">
      <c r="B95" s="125">
        <v>41</v>
      </c>
      <c r="C95" s="290" t="s">
        <v>190</v>
      </c>
      <c r="D95" s="290"/>
      <c r="E95" s="290"/>
      <c r="F95" s="290"/>
      <c r="G95" s="290"/>
    </row>
    <row r="98" spans="2:8">
      <c r="B98" s="289" t="s">
        <v>949</v>
      </c>
    </row>
    <row r="99" spans="2:8">
      <c r="B99" s="125" t="s">
        <v>191</v>
      </c>
    </row>
    <row r="100" spans="2:8">
      <c r="B100" s="292"/>
    </row>
    <row r="101" spans="2:8" s="22" customFormat="1">
      <c r="B101" s="293"/>
      <c r="C101" s="79"/>
      <c r="D101" s="79"/>
      <c r="E101" s="79"/>
      <c r="F101" s="79"/>
      <c r="G101" s="80"/>
      <c r="H101" s="80"/>
    </row>
    <row r="102" spans="2:8" s="22" customFormat="1">
      <c r="B102" s="292"/>
      <c r="C102" s="79"/>
      <c r="D102" s="79"/>
      <c r="E102" s="79"/>
      <c r="F102" s="79"/>
      <c r="G102" s="80"/>
      <c r="H102" s="80"/>
    </row>
    <row r="103" spans="2:8" s="22" customFormat="1">
      <c r="B103" s="294"/>
      <c r="C103" s="79"/>
      <c r="D103" s="79"/>
      <c r="E103" s="79"/>
      <c r="F103" s="79"/>
      <c r="G103" s="80"/>
      <c r="H103" s="80"/>
    </row>
    <row r="104" spans="2:8" s="22" customFormat="1">
      <c r="B104" s="292"/>
      <c r="C104" s="79"/>
      <c r="D104" s="79"/>
      <c r="E104" s="79"/>
      <c r="F104" s="79"/>
      <c r="G104" s="81"/>
      <c r="H104" s="81"/>
    </row>
    <row r="105" spans="2:8">
      <c r="B105" s="293"/>
    </row>
    <row r="106" spans="2:8">
      <c r="B106" s="294" t="s">
        <v>1544</v>
      </c>
    </row>
    <row r="107" spans="2:8" s="295" customFormat="1">
      <c r="B107" s="294" t="s">
        <v>1545</v>
      </c>
    </row>
    <row r="108" spans="2:8" s="22" customFormat="1">
      <c r="B108" s="294" t="s">
        <v>1546</v>
      </c>
      <c r="C108" s="25"/>
      <c r="D108" s="25"/>
      <c r="E108" s="296"/>
      <c r="F108" s="296"/>
      <c r="G108" s="296"/>
      <c r="H108" s="296"/>
    </row>
    <row r="109" spans="2:8" s="22" customFormat="1">
      <c r="B109" s="293"/>
      <c r="C109" s="25"/>
      <c r="D109" s="25"/>
      <c r="E109" s="296"/>
      <c r="F109" s="296"/>
      <c r="G109" s="296"/>
      <c r="H109" s="296"/>
    </row>
    <row r="110" spans="2:8" s="20" customFormat="1">
      <c r="B110" s="292"/>
      <c r="C110" s="26"/>
      <c r="D110" s="26"/>
      <c r="E110" s="297"/>
      <c r="F110" s="297"/>
      <c r="G110" s="297"/>
      <c r="H110" s="297"/>
    </row>
    <row r="111" spans="2:8" s="22" customFormat="1">
      <c r="B111" s="298"/>
      <c r="C111" s="25"/>
      <c r="D111" s="296"/>
      <c r="E111" s="296"/>
      <c r="F111" s="296"/>
      <c r="G111" s="296"/>
    </row>
    <row r="112" spans="2:8" s="22" customFormat="1">
      <c r="B112" s="293"/>
      <c r="C112" s="25"/>
      <c r="D112" s="296"/>
      <c r="E112" s="296"/>
      <c r="F112" s="296"/>
      <c r="G112" s="296"/>
    </row>
    <row r="113" spans="2:8" s="20" customFormat="1">
      <c r="B113" s="21"/>
      <c r="C113" s="26"/>
      <c r="D113" s="297"/>
      <c r="E113" s="297"/>
      <c r="F113" s="297"/>
      <c r="G113" s="297"/>
    </row>
    <row r="114" spans="2:8" s="22" customFormat="1">
      <c r="B114" s="23"/>
      <c r="C114" s="24"/>
      <c r="D114" s="24"/>
      <c r="E114" s="299"/>
      <c r="F114" s="299"/>
      <c r="G114" s="299"/>
      <c r="H114" s="299"/>
    </row>
    <row r="115" spans="2:8" s="294" customFormat="1">
      <c r="B115" s="23"/>
    </row>
    <row r="116" spans="2:8" s="294" customFormat="1">
      <c r="G116" s="292"/>
      <c r="H116" s="292"/>
    </row>
  </sheetData>
  <pageMargins left="0.55118110236220474" right="0.55118110236220474" top="0.98425196850393704" bottom="0.98425196850393704" header="0.51181102362204722" footer="0.51181102362204722"/>
  <pageSetup paperSize="9" scale="80" fitToHeight="0" orientation="portrait" r:id="rId1"/>
  <headerFooter alignWithMargins="0">
    <oddFooter>Стр.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106"/>
  <sheetViews>
    <sheetView topLeftCell="A58" zoomScaleNormal="100" zoomScaleSheetLayoutView="100" workbookViewId="0">
      <selection activeCell="C88" sqref="C88"/>
    </sheetView>
  </sheetViews>
  <sheetFormatPr defaultRowHeight="12"/>
  <cols>
    <col min="1" max="1" width="5.42578125" style="341" customWidth="1"/>
    <col min="2" max="2" width="8.28515625" style="343" customWidth="1"/>
    <col min="3" max="3" width="47.5703125" style="341" customWidth="1"/>
    <col min="4" max="4" width="15.140625" style="341" customWidth="1"/>
    <col min="5" max="5" width="16.42578125" style="341" customWidth="1"/>
    <col min="6" max="6" width="12.85546875" style="365" customWidth="1"/>
    <col min="7" max="7" width="13" style="365" hidden="1" customWidth="1"/>
    <col min="8" max="8" width="9.140625" style="346" hidden="1" customWidth="1"/>
    <col min="9" max="13" width="9.140625" style="340" hidden="1" customWidth="1"/>
    <col min="14" max="18" width="9.140625" style="340"/>
    <col min="19" max="215" width="9.140625" style="341"/>
    <col min="216" max="216" width="5.140625" style="341" customWidth="1"/>
    <col min="217" max="217" width="63.85546875" style="341" customWidth="1"/>
    <col min="218" max="219" width="0" style="341" hidden="1" customWidth="1"/>
    <col min="220" max="220" width="11" style="341" customWidth="1"/>
    <col min="221" max="221" width="11.5703125" style="341" customWidth="1"/>
    <col min="222" max="222" width="11" style="341" customWidth="1"/>
    <col min="223" max="223" width="11.5703125" style="341" customWidth="1"/>
    <col min="224" max="471" width="9.140625" style="341"/>
    <col min="472" max="472" width="5.140625" style="341" customWidth="1"/>
    <col min="473" max="473" width="63.85546875" style="341" customWidth="1"/>
    <col min="474" max="475" width="0" style="341" hidden="1" customWidth="1"/>
    <col min="476" max="476" width="11" style="341" customWidth="1"/>
    <col min="477" max="477" width="11.5703125" style="341" customWidth="1"/>
    <col min="478" max="478" width="11" style="341" customWidth="1"/>
    <col min="479" max="479" width="11.5703125" style="341" customWidth="1"/>
    <col min="480" max="727" width="9.140625" style="341"/>
    <col min="728" max="728" width="5.140625" style="341" customWidth="1"/>
    <col min="729" max="729" width="63.85546875" style="341" customWidth="1"/>
    <col min="730" max="731" width="0" style="341" hidden="1" customWidth="1"/>
    <col min="732" max="732" width="11" style="341" customWidth="1"/>
    <col min="733" max="733" width="11.5703125" style="341" customWidth="1"/>
    <col min="734" max="734" width="11" style="341" customWidth="1"/>
    <col min="735" max="735" width="11.5703125" style="341" customWidth="1"/>
    <col min="736" max="983" width="9.140625" style="341"/>
    <col min="984" max="984" width="5.140625" style="341" customWidth="1"/>
    <col min="985" max="985" width="63.85546875" style="341" customWidth="1"/>
    <col min="986" max="987" width="0" style="341" hidden="1" customWidth="1"/>
    <col min="988" max="988" width="11" style="341" customWidth="1"/>
    <col min="989" max="989" width="11.5703125" style="341" customWidth="1"/>
    <col min="990" max="990" width="11" style="341" customWidth="1"/>
    <col min="991" max="991" width="11.5703125" style="341" customWidth="1"/>
    <col min="992" max="1239" width="9.140625" style="341"/>
    <col min="1240" max="1240" width="5.140625" style="341" customWidth="1"/>
    <col min="1241" max="1241" width="63.85546875" style="341" customWidth="1"/>
    <col min="1242" max="1243" width="0" style="341" hidden="1" customWidth="1"/>
    <col min="1244" max="1244" width="11" style="341" customWidth="1"/>
    <col min="1245" max="1245" width="11.5703125" style="341" customWidth="1"/>
    <col min="1246" max="1246" width="11" style="341" customWidth="1"/>
    <col min="1247" max="1247" width="11.5703125" style="341" customWidth="1"/>
    <col min="1248" max="1495" width="9.140625" style="341"/>
    <col min="1496" max="1496" width="5.140625" style="341" customWidth="1"/>
    <col min="1497" max="1497" width="63.85546875" style="341" customWidth="1"/>
    <col min="1498" max="1499" width="0" style="341" hidden="1" customWidth="1"/>
    <col min="1500" max="1500" width="11" style="341" customWidth="1"/>
    <col min="1501" max="1501" width="11.5703125" style="341" customWidth="1"/>
    <col min="1502" max="1502" width="11" style="341" customWidth="1"/>
    <col min="1503" max="1503" width="11.5703125" style="341" customWidth="1"/>
    <col min="1504" max="1751" width="9.140625" style="341"/>
    <col min="1752" max="1752" width="5.140625" style="341" customWidth="1"/>
    <col min="1753" max="1753" width="63.85546875" style="341" customWidth="1"/>
    <col min="1754" max="1755" width="0" style="341" hidden="1" customWidth="1"/>
    <col min="1756" max="1756" width="11" style="341" customWidth="1"/>
    <col min="1757" max="1757" width="11.5703125" style="341" customWidth="1"/>
    <col min="1758" max="1758" width="11" style="341" customWidth="1"/>
    <col min="1759" max="1759" width="11.5703125" style="341" customWidth="1"/>
    <col min="1760" max="2007" width="9.140625" style="341"/>
    <col min="2008" max="2008" width="5.140625" style="341" customWidth="1"/>
    <col min="2009" max="2009" width="63.85546875" style="341" customWidth="1"/>
    <col min="2010" max="2011" width="0" style="341" hidden="1" customWidth="1"/>
    <col min="2012" max="2012" width="11" style="341" customWidth="1"/>
    <col min="2013" max="2013" width="11.5703125" style="341" customWidth="1"/>
    <col min="2014" max="2014" width="11" style="341" customWidth="1"/>
    <col min="2015" max="2015" width="11.5703125" style="341" customWidth="1"/>
    <col min="2016" max="2263" width="9.140625" style="341"/>
    <col min="2264" max="2264" width="5.140625" style="341" customWidth="1"/>
    <col min="2265" max="2265" width="63.85546875" style="341" customWidth="1"/>
    <col min="2266" max="2267" width="0" style="341" hidden="1" customWidth="1"/>
    <col min="2268" max="2268" width="11" style="341" customWidth="1"/>
    <col min="2269" max="2269" width="11.5703125" style="341" customWidth="1"/>
    <col min="2270" max="2270" width="11" style="341" customWidth="1"/>
    <col min="2271" max="2271" width="11.5703125" style="341" customWidth="1"/>
    <col min="2272" max="2519" width="9.140625" style="341"/>
    <col min="2520" max="2520" width="5.140625" style="341" customWidth="1"/>
    <col min="2521" max="2521" width="63.85546875" style="341" customWidth="1"/>
    <col min="2522" max="2523" width="0" style="341" hidden="1" customWidth="1"/>
    <col min="2524" max="2524" width="11" style="341" customWidth="1"/>
    <col min="2525" max="2525" width="11.5703125" style="341" customWidth="1"/>
    <col min="2526" max="2526" width="11" style="341" customWidth="1"/>
    <col min="2527" max="2527" width="11.5703125" style="341" customWidth="1"/>
    <col min="2528" max="2775" width="9.140625" style="341"/>
    <col min="2776" max="2776" width="5.140625" style="341" customWidth="1"/>
    <col min="2777" max="2777" width="63.85546875" style="341" customWidth="1"/>
    <col min="2778" max="2779" width="0" style="341" hidden="1" customWidth="1"/>
    <col min="2780" max="2780" width="11" style="341" customWidth="1"/>
    <col min="2781" max="2781" width="11.5703125" style="341" customWidth="1"/>
    <col min="2782" max="2782" width="11" style="341" customWidth="1"/>
    <col min="2783" max="2783" width="11.5703125" style="341" customWidth="1"/>
    <col min="2784" max="3031" width="9.140625" style="341"/>
    <col min="3032" max="3032" width="5.140625" style="341" customWidth="1"/>
    <col min="3033" max="3033" width="63.85546875" style="341" customWidth="1"/>
    <col min="3034" max="3035" width="0" style="341" hidden="1" customWidth="1"/>
    <col min="3036" max="3036" width="11" style="341" customWidth="1"/>
    <col min="3037" max="3037" width="11.5703125" style="341" customWidth="1"/>
    <col min="3038" max="3038" width="11" style="341" customWidth="1"/>
    <col min="3039" max="3039" width="11.5703125" style="341" customWidth="1"/>
    <col min="3040" max="3287" width="9.140625" style="341"/>
    <col min="3288" max="3288" width="5.140625" style="341" customWidth="1"/>
    <col min="3289" max="3289" width="63.85546875" style="341" customWidth="1"/>
    <col min="3290" max="3291" width="0" style="341" hidden="1" customWidth="1"/>
    <col min="3292" max="3292" width="11" style="341" customWidth="1"/>
    <col min="3293" max="3293" width="11.5703125" style="341" customWidth="1"/>
    <col min="3294" max="3294" width="11" style="341" customWidth="1"/>
    <col min="3295" max="3295" width="11.5703125" style="341" customWidth="1"/>
    <col min="3296" max="3543" width="9.140625" style="341"/>
    <col min="3544" max="3544" width="5.140625" style="341" customWidth="1"/>
    <col min="3545" max="3545" width="63.85546875" style="341" customWidth="1"/>
    <col min="3546" max="3547" width="0" style="341" hidden="1" customWidth="1"/>
    <col min="3548" max="3548" width="11" style="341" customWidth="1"/>
    <col min="3549" max="3549" width="11.5703125" style="341" customWidth="1"/>
    <col min="3550" max="3550" width="11" style="341" customWidth="1"/>
    <col min="3551" max="3551" width="11.5703125" style="341" customWidth="1"/>
    <col min="3552" max="3799" width="9.140625" style="341"/>
    <col min="3800" max="3800" width="5.140625" style="341" customWidth="1"/>
    <col min="3801" max="3801" width="63.85546875" style="341" customWidth="1"/>
    <col min="3802" max="3803" width="0" style="341" hidden="1" customWidth="1"/>
    <col min="3804" max="3804" width="11" style="341" customWidth="1"/>
    <col min="3805" max="3805" width="11.5703125" style="341" customWidth="1"/>
    <col min="3806" max="3806" width="11" style="341" customWidth="1"/>
    <col min="3807" max="3807" width="11.5703125" style="341" customWidth="1"/>
    <col min="3808" max="4055" width="9.140625" style="341"/>
    <col min="4056" max="4056" width="5.140625" style="341" customWidth="1"/>
    <col min="4057" max="4057" width="63.85546875" style="341" customWidth="1"/>
    <col min="4058" max="4059" width="0" style="341" hidden="1" customWidth="1"/>
    <col min="4060" max="4060" width="11" style="341" customWidth="1"/>
    <col min="4061" max="4061" width="11.5703125" style="341" customWidth="1"/>
    <col min="4062" max="4062" width="11" style="341" customWidth="1"/>
    <col min="4063" max="4063" width="11.5703125" style="341" customWidth="1"/>
    <col min="4064" max="4311" width="9.140625" style="341"/>
    <col min="4312" max="4312" width="5.140625" style="341" customWidth="1"/>
    <col min="4313" max="4313" width="63.85546875" style="341" customWidth="1"/>
    <col min="4314" max="4315" width="0" style="341" hidden="1" customWidth="1"/>
    <col min="4316" max="4316" width="11" style="341" customWidth="1"/>
    <col min="4317" max="4317" width="11.5703125" style="341" customWidth="1"/>
    <col min="4318" max="4318" width="11" style="341" customWidth="1"/>
    <col min="4319" max="4319" width="11.5703125" style="341" customWidth="1"/>
    <col min="4320" max="4567" width="9.140625" style="341"/>
    <col min="4568" max="4568" width="5.140625" style="341" customWidth="1"/>
    <col min="4569" max="4569" width="63.85546875" style="341" customWidth="1"/>
    <col min="4570" max="4571" width="0" style="341" hidden="1" customWidth="1"/>
    <col min="4572" max="4572" width="11" style="341" customWidth="1"/>
    <col min="4573" max="4573" width="11.5703125" style="341" customWidth="1"/>
    <col min="4574" max="4574" width="11" style="341" customWidth="1"/>
    <col min="4575" max="4575" width="11.5703125" style="341" customWidth="1"/>
    <col min="4576" max="4823" width="9.140625" style="341"/>
    <col min="4824" max="4824" width="5.140625" style="341" customWidth="1"/>
    <col min="4825" max="4825" width="63.85546875" style="341" customWidth="1"/>
    <col min="4826" max="4827" width="0" style="341" hidden="1" customWidth="1"/>
    <col min="4828" max="4828" width="11" style="341" customWidth="1"/>
    <col min="4829" max="4829" width="11.5703125" style="341" customWidth="1"/>
    <col min="4830" max="4830" width="11" style="341" customWidth="1"/>
    <col min="4831" max="4831" width="11.5703125" style="341" customWidth="1"/>
    <col min="4832" max="5079" width="9.140625" style="341"/>
    <col min="5080" max="5080" width="5.140625" style="341" customWidth="1"/>
    <col min="5081" max="5081" width="63.85546875" style="341" customWidth="1"/>
    <col min="5082" max="5083" width="0" style="341" hidden="1" customWidth="1"/>
    <col min="5084" max="5084" width="11" style="341" customWidth="1"/>
    <col min="5085" max="5085" width="11.5703125" style="341" customWidth="1"/>
    <col min="5086" max="5086" width="11" style="341" customWidth="1"/>
    <col min="5087" max="5087" width="11.5703125" style="341" customWidth="1"/>
    <col min="5088" max="5335" width="9.140625" style="341"/>
    <col min="5336" max="5336" width="5.140625" style="341" customWidth="1"/>
    <col min="5337" max="5337" width="63.85546875" style="341" customWidth="1"/>
    <col min="5338" max="5339" width="0" style="341" hidden="1" customWidth="1"/>
    <col min="5340" max="5340" width="11" style="341" customWidth="1"/>
    <col min="5341" max="5341" width="11.5703125" style="341" customWidth="1"/>
    <col min="5342" max="5342" width="11" style="341" customWidth="1"/>
    <col min="5343" max="5343" width="11.5703125" style="341" customWidth="1"/>
    <col min="5344" max="5591" width="9.140625" style="341"/>
    <col min="5592" max="5592" width="5.140625" style="341" customWidth="1"/>
    <col min="5593" max="5593" width="63.85546875" style="341" customWidth="1"/>
    <col min="5594" max="5595" width="0" style="341" hidden="1" customWidth="1"/>
    <col min="5596" max="5596" width="11" style="341" customWidth="1"/>
    <col min="5597" max="5597" width="11.5703125" style="341" customWidth="1"/>
    <col min="5598" max="5598" width="11" style="341" customWidth="1"/>
    <col min="5599" max="5599" width="11.5703125" style="341" customWidth="1"/>
    <col min="5600" max="5847" width="9.140625" style="341"/>
    <col min="5848" max="5848" width="5.140625" style="341" customWidth="1"/>
    <col min="5849" max="5849" width="63.85546875" style="341" customWidth="1"/>
    <col min="5850" max="5851" width="0" style="341" hidden="1" customWidth="1"/>
    <col min="5852" max="5852" width="11" style="341" customWidth="1"/>
    <col min="5853" max="5853" width="11.5703125" style="341" customWidth="1"/>
    <col min="5854" max="5854" width="11" style="341" customWidth="1"/>
    <col min="5855" max="5855" width="11.5703125" style="341" customWidth="1"/>
    <col min="5856" max="6103" width="9.140625" style="341"/>
    <col min="6104" max="6104" width="5.140625" style="341" customWidth="1"/>
    <col min="6105" max="6105" width="63.85546875" style="341" customWidth="1"/>
    <col min="6106" max="6107" width="0" style="341" hidden="1" customWidth="1"/>
    <col min="6108" max="6108" width="11" style="341" customWidth="1"/>
    <col min="6109" max="6109" width="11.5703125" style="341" customWidth="1"/>
    <col min="6110" max="6110" width="11" style="341" customWidth="1"/>
    <col min="6111" max="6111" width="11.5703125" style="341" customWidth="1"/>
    <col min="6112" max="6359" width="9.140625" style="341"/>
    <col min="6360" max="6360" width="5.140625" style="341" customWidth="1"/>
    <col min="6361" max="6361" width="63.85546875" style="341" customWidth="1"/>
    <col min="6362" max="6363" width="0" style="341" hidden="1" customWidth="1"/>
    <col min="6364" max="6364" width="11" style="341" customWidth="1"/>
    <col min="6365" max="6365" width="11.5703125" style="341" customWidth="1"/>
    <col min="6366" max="6366" width="11" style="341" customWidth="1"/>
    <col min="6367" max="6367" width="11.5703125" style="341" customWidth="1"/>
    <col min="6368" max="6615" width="9.140625" style="341"/>
    <col min="6616" max="6616" width="5.140625" style="341" customWidth="1"/>
    <col min="6617" max="6617" width="63.85546875" style="341" customWidth="1"/>
    <col min="6618" max="6619" width="0" style="341" hidden="1" customWidth="1"/>
    <col min="6620" max="6620" width="11" style="341" customWidth="1"/>
    <col min="6621" max="6621" width="11.5703125" style="341" customWidth="1"/>
    <col min="6622" max="6622" width="11" style="341" customWidth="1"/>
    <col min="6623" max="6623" width="11.5703125" style="341" customWidth="1"/>
    <col min="6624" max="6871" width="9.140625" style="341"/>
    <col min="6872" max="6872" width="5.140625" style="341" customWidth="1"/>
    <col min="6873" max="6873" width="63.85546875" style="341" customWidth="1"/>
    <col min="6874" max="6875" width="0" style="341" hidden="1" customWidth="1"/>
    <col min="6876" max="6876" width="11" style="341" customWidth="1"/>
    <col min="6877" max="6877" width="11.5703125" style="341" customWidth="1"/>
    <col min="6878" max="6878" width="11" style="341" customWidth="1"/>
    <col min="6879" max="6879" width="11.5703125" style="341" customWidth="1"/>
    <col min="6880" max="7127" width="9.140625" style="341"/>
    <col min="7128" max="7128" width="5.140625" style="341" customWidth="1"/>
    <col min="7129" max="7129" width="63.85546875" style="341" customWidth="1"/>
    <col min="7130" max="7131" width="0" style="341" hidden="1" customWidth="1"/>
    <col min="7132" max="7132" width="11" style="341" customWidth="1"/>
    <col min="7133" max="7133" width="11.5703125" style="341" customWidth="1"/>
    <col min="7134" max="7134" width="11" style="341" customWidth="1"/>
    <col min="7135" max="7135" width="11.5703125" style="341" customWidth="1"/>
    <col min="7136" max="7383" width="9.140625" style="341"/>
    <col min="7384" max="7384" width="5.140625" style="341" customWidth="1"/>
    <col min="7385" max="7385" width="63.85546875" style="341" customWidth="1"/>
    <col min="7386" max="7387" width="0" style="341" hidden="1" customWidth="1"/>
    <col min="7388" max="7388" width="11" style="341" customWidth="1"/>
    <col min="7389" max="7389" width="11.5703125" style="341" customWidth="1"/>
    <col min="7390" max="7390" width="11" style="341" customWidth="1"/>
    <col min="7391" max="7391" width="11.5703125" style="341" customWidth="1"/>
    <col min="7392" max="7639" width="9.140625" style="341"/>
    <col min="7640" max="7640" width="5.140625" style="341" customWidth="1"/>
    <col min="7641" max="7641" width="63.85546875" style="341" customWidth="1"/>
    <col min="7642" max="7643" width="0" style="341" hidden="1" customWidth="1"/>
    <col min="7644" max="7644" width="11" style="341" customWidth="1"/>
    <col min="7645" max="7645" width="11.5703125" style="341" customWidth="1"/>
    <col min="7646" max="7646" width="11" style="341" customWidth="1"/>
    <col min="7647" max="7647" width="11.5703125" style="341" customWidth="1"/>
    <col min="7648" max="7895" width="9.140625" style="341"/>
    <col min="7896" max="7896" width="5.140625" style="341" customWidth="1"/>
    <col min="7897" max="7897" width="63.85546875" style="341" customWidth="1"/>
    <col min="7898" max="7899" width="0" style="341" hidden="1" customWidth="1"/>
    <col min="7900" max="7900" width="11" style="341" customWidth="1"/>
    <col min="7901" max="7901" width="11.5703125" style="341" customWidth="1"/>
    <col min="7902" max="7902" width="11" style="341" customWidth="1"/>
    <col min="7903" max="7903" width="11.5703125" style="341" customWidth="1"/>
    <col min="7904" max="8151" width="9.140625" style="341"/>
    <col min="8152" max="8152" width="5.140625" style="341" customWidth="1"/>
    <col min="8153" max="8153" width="63.85546875" style="341" customWidth="1"/>
    <col min="8154" max="8155" width="0" style="341" hidden="1" customWidth="1"/>
    <col min="8156" max="8156" width="11" style="341" customWidth="1"/>
    <col min="8157" max="8157" width="11.5703125" style="341" customWidth="1"/>
    <col min="8158" max="8158" width="11" style="341" customWidth="1"/>
    <col min="8159" max="8159" width="11.5703125" style="341" customWidth="1"/>
    <col min="8160" max="8407" width="9.140625" style="341"/>
    <col min="8408" max="8408" width="5.140625" style="341" customWidth="1"/>
    <col min="8409" max="8409" width="63.85546875" style="341" customWidth="1"/>
    <col min="8410" max="8411" width="0" style="341" hidden="1" customWidth="1"/>
    <col min="8412" max="8412" width="11" style="341" customWidth="1"/>
    <col min="8413" max="8413" width="11.5703125" style="341" customWidth="1"/>
    <col min="8414" max="8414" width="11" style="341" customWidth="1"/>
    <col min="8415" max="8415" width="11.5703125" style="341" customWidth="1"/>
    <col min="8416" max="8663" width="9.140625" style="341"/>
    <col min="8664" max="8664" width="5.140625" style="341" customWidth="1"/>
    <col min="8665" max="8665" width="63.85546875" style="341" customWidth="1"/>
    <col min="8666" max="8667" width="0" style="341" hidden="1" customWidth="1"/>
    <col min="8668" max="8668" width="11" style="341" customWidth="1"/>
    <col min="8669" max="8669" width="11.5703125" style="341" customWidth="1"/>
    <col min="8670" max="8670" width="11" style="341" customWidth="1"/>
    <col min="8671" max="8671" width="11.5703125" style="341" customWidth="1"/>
    <col min="8672" max="8919" width="9.140625" style="341"/>
    <col min="8920" max="8920" width="5.140625" style="341" customWidth="1"/>
    <col min="8921" max="8921" width="63.85546875" style="341" customWidth="1"/>
    <col min="8922" max="8923" width="0" style="341" hidden="1" customWidth="1"/>
    <col min="8924" max="8924" width="11" style="341" customWidth="1"/>
    <col min="8925" max="8925" width="11.5703125" style="341" customWidth="1"/>
    <col min="8926" max="8926" width="11" style="341" customWidth="1"/>
    <col min="8927" max="8927" width="11.5703125" style="341" customWidth="1"/>
    <col min="8928" max="9175" width="9.140625" style="341"/>
    <col min="9176" max="9176" width="5.140625" style="341" customWidth="1"/>
    <col min="9177" max="9177" width="63.85546875" style="341" customWidth="1"/>
    <col min="9178" max="9179" width="0" style="341" hidden="1" customWidth="1"/>
    <col min="9180" max="9180" width="11" style="341" customWidth="1"/>
    <col min="9181" max="9181" width="11.5703125" style="341" customWidth="1"/>
    <col min="9182" max="9182" width="11" style="341" customWidth="1"/>
    <col min="9183" max="9183" width="11.5703125" style="341" customWidth="1"/>
    <col min="9184" max="9431" width="9.140625" style="341"/>
    <col min="9432" max="9432" width="5.140625" style="341" customWidth="1"/>
    <col min="9433" max="9433" width="63.85546875" style="341" customWidth="1"/>
    <col min="9434" max="9435" width="0" style="341" hidden="1" customWidth="1"/>
    <col min="9436" max="9436" width="11" style="341" customWidth="1"/>
    <col min="9437" max="9437" width="11.5703125" style="341" customWidth="1"/>
    <col min="9438" max="9438" width="11" style="341" customWidth="1"/>
    <col min="9439" max="9439" width="11.5703125" style="341" customWidth="1"/>
    <col min="9440" max="9687" width="9.140625" style="341"/>
    <col min="9688" max="9688" width="5.140625" style="341" customWidth="1"/>
    <col min="9689" max="9689" width="63.85546875" style="341" customWidth="1"/>
    <col min="9690" max="9691" width="0" style="341" hidden="1" customWidth="1"/>
    <col min="9692" max="9692" width="11" style="341" customWidth="1"/>
    <col min="9693" max="9693" width="11.5703125" style="341" customWidth="1"/>
    <col min="9694" max="9694" width="11" style="341" customWidth="1"/>
    <col min="9695" max="9695" width="11.5703125" style="341" customWidth="1"/>
    <col min="9696" max="9943" width="9.140625" style="341"/>
    <col min="9944" max="9944" width="5.140625" style="341" customWidth="1"/>
    <col min="9945" max="9945" width="63.85546875" style="341" customWidth="1"/>
    <col min="9946" max="9947" width="0" style="341" hidden="1" customWidth="1"/>
    <col min="9948" max="9948" width="11" style="341" customWidth="1"/>
    <col min="9949" max="9949" width="11.5703125" style="341" customWidth="1"/>
    <col min="9950" max="9950" width="11" style="341" customWidth="1"/>
    <col min="9951" max="9951" width="11.5703125" style="341" customWidth="1"/>
    <col min="9952" max="10199" width="9.140625" style="341"/>
    <col min="10200" max="10200" width="5.140625" style="341" customWidth="1"/>
    <col min="10201" max="10201" width="63.85546875" style="341" customWidth="1"/>
    <col min="10202" max="10203" width="0" style="341" hidden="1" customWidth="1"/>
    <col min="10204" max="10204" width="11" style="341" customWidth="1"/>
    <col min="10205" max="10205" width="11.5703125" style="341" customWidth="1"/>
    <col min="10206" max="10206" width="11" style="341" customWidth="1"/>
    <col min="10207" max="10207" width="11.5703125" style="341" customWidth="1"/>
    <col min="10208" max="10455" width="9.140625" style="341"/>
    <col min="10456" max="10456" width="5.140625" style="341" customWidth="1"/>
    <col min="10457" max="10457" width="63.85546875" style="341" customWidth="1"/>
    <col min="10458" max="10459" width="0" style="341" hidden="1" customWidth="1"/>
    <col min="10460" max="10460" width="11" style="341" customWidth="1"/>
    <col min="10461" max="10461" width="11.5703125" style="341" customWidth="1"/>
    <col min="10462" max="10462" width="11" style="341" customWidth="1"/>
    <col min="10463" max="10463" width="11.5703125" style="341" customWidth="1"/>
    <col min="10464" max="10711" width="9.140625" style="341"/>
    <col min="10712" max="10712" width="5.140625" style="341" customWidth="1"/>
    <col min="10713" max="10713" width="63.85546875" style="341" customWidth="1"/>
    <col min="10714" max="10715" width="0" style="341" hidden="1" customWidth="1"/>
    <col min="10716" max="10716" width="11" style="341" customWidth="1"/>
    <col min="10717" max="10717" width="11.5703125" style="341" customWidth="1"/>
    <col min="10718" max="10718" width="11" style="341" customWidth="1"/>
    <col min="10719" max="10719" width="11.5703125" style="341" customWidth="1"/>
    <col min="10720" max="10967" width="9.140625" style="341"/>
    <col min="10968" max="10968" width="5.140625" style="341" customWidth="1"/>
    <col min="10969" max="10969" width="63.85546875" style="341" customWidth="1"/>
    <col min="10970" max="10971" width="0" style="341" hidden="1" customWidth="1"/>
    <col min="10972" max="10972" width="11" style="341" customWidth="1"/>
    <col min="10973" max="10973" width="11.5703125" style="341" customWidth="1"/>
    <col min="10974" max="10974" width="11" style="341" customWidth="1"/>
    <col min="10975" max="10975" width="11.5703125" style="341" customWidth="1"/>
    <col min="10976" max="11223" width="9.140625" style="341"/>
    <col min="11224" max="11224" width="5.140625" style="341" customWidth="1"/>
    <col min="11225" max="11225" width="63.85546875" style="341" customWidth="1"/>
    <col min="11226" max="11227" width="0" style="341" hidden="1" customWidth="1"/>
    <col min="11228" max="11228" width="11" style="341" customWidth="1"/>
    <col min="11229" max="11229" width="11.5703125" style="341" customWidth="1"/>
    <col min="11230" max="11230" width="11" style="341" customWidth="1"/>
    <col min="11231" max="11231" width="11.5703125" style="341" customWidth="1"/>
    <col min="11232" max="11479" width="9.140625" style="341"/>
    <col min="11480" max="11480" width="5.140625" style="341" customWidth="1"/>
    <col min="11481" max="11481" width="63.85546875" style="341" customWidth="1"/>
    <col min="11482" max="11483" width="0" style="341" hidden="1" customWidth="1"/>
    <col min="11484" max="11484" width="11" style="341" customWidth="1"/>
    <col min="11485" max="11485" width="11.5703125" style="341" customWidth="1"/>
    <col min="11486" max="11486" width="11" style="341" customWidth="1"/>
    <col min="11487" max="11487" width="11.5703125" style="341" customWidth="1"/>
    <col min="11488" max="11735" width="9.140625" style="341"/>
    <col min="11736" max="11736" width="5.140625" style="341" customWidth="1"/>
    <col min="11737" max="11737" width="63.85546875" style="341" customWidth="1"/>
    <col min="11738" max="11739" width="0" style="341" hidden="1" customWidth="1"/>
    <col min="11740" max="11740" width="11" style="341" customWidth="1"/>
    <col min="11741" max="11741" width="11.5703125" style="341" customWidth="1"/>
    <col min="11742" max="11742" width="11" style="341" customWidth="1"/>
    <col min="11743" max="11743" width="11.5703125" style="341" customWidth="1"/>
    <col min="11744" max="11991" width="9.140625" style="341"/>
    <col min="11992" max="11992" width="5.140625" style="341" customWidth="1"/>
    <col min="11993" max="11993" width="63.85546875" style="341" customWidth="1"/>
    <col min="11994" max="11995" width="0" style="341" hidden="1" customWidth="1"/>
    <col min="11996" max="11996" width="11" style="341" customWidth="1"/>
    <col min="11997" max="11997" width="11.5703125" style="341" customWidth="1"/>
    <col min="11998" max="11998" width="11" style="341" customWidth="1"/>
    <col min="11999" max="11999" width="11.5703125" style="341" customWidth="1"/>
    <col min="12000" max="12247" width="9.140625" style="341"/>
    <col min="12248" max="12248" width="5.140625" style="341" customWidth="1"/>
    <col min="12249" max="12249" width="63.85546875" style="341" customWidth="1"/>
    <col min="12250" max="12251" width="0" style="341" hidden="1" customWidth="1"/>
    <col min="12252" max="12252" width="11" style="341" customWidth="1"/>
    <col min="12253" max="12253" width="11.5703125" style="341" customWidth="1"/>
    <col min="12254" max="12254" width="11" style="341" customWidth="1"/>
    <col min="12255" max="12255" width="11.5703125" style="341" customWidth="1"/>
    <col min="12256" max="12503" width="9.140625" style="341"/>
    <col min="12504" max="12504" width="5.140625" style="341" customWidth="1"/>
    <col min="12505" max="12505" width="63.85546875" style="341" customWidth="1"/>
    <col min="12506" max="12507" width="0" style="341" hidden="1" customWidth="1"/>
    <col min="12508" max="12508" width="11" style="341" customWidth="1"/>
    <col min="12509" max="12509" width="11.5703125" style="341" customWidth="1"/>
    <col min="12510" max="12510" width="11" style="341" customWidth="1"/>
    <col min="12511" max="12511" width="11.5703125" style="341" customWidth="1"/>
    <col min="12512" max="12759" width="9.140625" style="341"/>
    <col min="12760" max="12760" width="5.140625" style="341" customWidth="1"/>
    <col min="12761" max="12761" width="63.85546875" style="341" customWidth="1"/>
    <col min="12762" max="12763" width="0" style="341" hidden="1" customWidth="1"/>
    <col min="12764" max="12764" width="11" style="341" customWidth="1"/>
    <col min="12765" max="12765" width="11.5703125" style="341" customWidth="1"/>
    <col min="12766" max="12766" width="11" style="341" customWidth="1"/>
    <col min="12767" max="12767" width="11.5703125" style="341" customWidth="1"/>
    <col min="12768" max="13015" width="9.140625" style="341"/>
    <col min="13016" max="13016" width="5.140625" style="341" customWidth="1"/>
    <col min="13017" max="13017" width="63.85546875" style="341" customWidth="1"/>
    <col min="13018" max="13019" width="0" style="341" hidden="1" customWidth="1"/>
    <col min="13020" max="13020" width="11" style="341" customWidth="1"/>
    <col min="13021" max="13021" width="11.5703125" style="341" customWidth="1"/>
    <col min="13022" max="13022" width="11" style="341" customWidth="1"/>
    <col min="13023" max="13023" width="11.5703125" style="341" customWidth="1"/>
    <col min="13024" max="13271" width="9.140625" style="341"/>
    <col min="13272" max="13272" width="5.140625" style="341" customWidth="1"/>
    <col min="13273" max="13273" width="63.85546875" style="341" customWidth="1"/>
    <col min="13274" max="13275" width="0" style="341" hidden="1" customWidth="1"/>
    <col min="13276" max="13276" width="11" style="341" customWidth="1"/>
    <col min="13277" max="13277" width="11.5703125" style="341" customWidth="1"/>
    <col min="13278" max="13278" width="11" style="341" customWidth="1"/>
    <col min="13279" max="13279" width="11.5703125" style="341" customWidth="1"/>
    <col min="13280" max="13527" width="9.140625" style="341"/>
    <col min="13528" max="13528" width="5.140625" style="341" customWidth="1"/>
    <col min="13529" max="13529" width="63.85546875" style="341" customWidth="1"/>
    <col min="13530" max="13531" width="0" style="341" hidden="1" customWidth="1"/>
    <col min="13532" max="13532" width="11" style="341" customWidth="1"/>
    <col min="13533" max="13533" width="11.5703125" style="341" customWidth="1"/>
    <col min="13534" max="13534" width="11" style="341" customWidth="1"/>
    <col min="13535" max="13535" width="11.5703125" style="341" customWidth="1"/>
    <col min="13536" max="13783" width="9.140625" style="341"/>
    <col min="13784" max="13784" width="5.140625" style="341" customWidth="1"/>
    <col min="13785" max="13785" width="63.85546875" style="341" customWidth="1"/>
    <col min="13786" max="13787" width="0" style="341" hidden="1" customWidth="1"/>
    <col min="13788" max="13788" width="11" style="341" customWidth="1"/>
    <col min="13789" max="13789" width="11.5703125" style="341" customWidth="1"/>
    <col min="13790" max="13790" width="11" style="341" customWidth="1"/>
    <col min="13791" max="13791" width="11.5703125" style="341" customWidth="1"/>
    <col min="13792" max="14039" width="9.140625" style="341"/>
    <col min="14040" max="14040" width="5.140625" style="341" customWidth="1"/>
    <col min="14041" max="14041" width="63.85546875" style="341" customWidth="1"/>
    <col min="14042" max="14043" width="0" style="341" hidden="1" customWidth="1"/>
    <col min="14044" max="14044" width="11" style="341" customWidth="1"/>
    <col min="14045" max="14045" width="11.5703125" style="341" customWidth="1"/>
    <col min="14046" max="14046" width="11" style="341" customWidth="1"/>
    <col min="14047" max="14047" width="11.5703125" style="341" customWidth="1"/>
    <col min="14048" max="14295" width="9.140625" style="341"/>
    <col min="14296" max="14296" width="5.140625" style="341" customWidth="1"/>
    <col min="14297" max="14297" width="63.85546875" style="341" customWidth="1"/>
    <col min="14298" max="14299" width="0" style="341" hidden="1" customWidth="1"/>
    <col min="14300" max="14300" width="11" style="341" customWidth="1"/>
    <col min="14301" max="14301" width="11.5703125" style="341" customWidth="1"/>
    <col min="14302" max="14302" width="11" style="341" customWidth="1"/>
    <col min="14303" max="14303" width="11.5703125" style="341" customWidth="1"/>
    <col min="14304" max="14551" width="9.140625" style="341"/>
    <col min="14552" max="14552" width="5.140625" style="341" customWidth="1"/>
    <col min="14553" max="14553" width="63.85546875" style="341" customWidth="1"/>
    <col min="14554" max="14555" width="0" style="341" hidden="1" customWidth="1"/>
    <col min="14556" max="14556" width="11" style="341" customWidth="1"/>
    <col min="14557" max="14557" width="11.5703125" style="341" customWidth="1"/>
    <col min="14558" max="14558" width="11" style="341" customWidth="1"/>
    <col min="14559" max="14559" width="11.5703125" style="341" customWidth="1"/>
    <col min="14560" max="14807" width="9.140625" style="341"/>
    <col min="14808" max="14808" width="5.140625" style="341" customWidth="1"/>
    <col min="14809" max="14809" width="63.85546875" style="341" customWidth="1"/>
    <col min="14810" max="14811" width="0" style="341" hidden="1" customWidth="1"/>
    <col min="14812" max="14812" width="11" style="341" customWidth="1"/>
    <col min="14813" max="14813" width="11.5703125" style="341" customWidth="1"/>
    <col min="14814" max="14814" width="11" style="341" customWidth="1"/>
    <col min="14815" max="14815" width="11.5703125" style="341" customWidth="1"/>
    <col min="14816" max="15063" width="9.140625" style="341"/>
    <col min="15064" max="15064" width="5.140625" style="341" customWidth="1"/>
    <col min="15065" max="15065" width="63.85546875" style="341" customWidth="1"/>
    <col min="15066" max="15067" width="0" style="341" hidden="1" customWidth="1"/>
    <col min="15068" max="15068" width="11" style="341" customWidth="1"/>
    <col min="15069" max="15069" width="11.5703125" style="341" customWidth="1"/>
    <col min="15070" max="15070" width="11" style="341" customWidth="1"/>
    <col min="15071" max="15071" width="11.5703125" style="341" customWidth="1"/>
    <col min="15072" max="15319" width="9.140625" style="341"/>
    <col min="15320" max="15320" width="5.140625" style="341" customWidth="1"/>
    <col min="15321" max="15321" width="63.85546875" style="341" customWidth="1"/>
    <col min="15322" max="15323" width="0" style="341" hidden="1" customWidth="1"/>
    <col min="15324" max="15324" width="11" style="341" customWidth="1"/>
    <col min="15325" max="15325" width="11.5703125" style="341" customWidth="1"/>
    <col min="15326" max="15326" width="11" style="341" customWidth="1"/>
    <col min="15327" max="15327" width="11.5703125" style="341" customWidth="1"/>
    <col min="15328" max="15575" width="9.140625" style="341"/>
    <col min="15576" max="15576" width="5.140625" style="341" customWidth="1"/>
    <col min="15577" max="15577" width="63.85546875" style="341" customWidth="1"/>
    <col min="15578" max="15579" width="0" style="341" hidden="1" customWidth="1"/>
    <col min="15580" max="15580" width="11" style="341" customWidth="1"/>
    <col min="15581" max="15581" width="11.5703125" style="341" customWidth="1"/>
    <col min="15582" max="15582" width="11" style="341" customWidth="1"/>
    <col min="15583" max="15583" width="11.5703125" style="341" customWidth="1"/>
    <col min="15584" max="15831" width="9.140625" style="341"/>
    <col min="15832" max="15832" width="5.140625" style="341" customWidth="1"/>
    <col min="15833" max="15833" width="63.85546875" style="341" customWidth="1"/>
    <col min="15834" max="15835" width="0" style="341" hidden="1" customWidth="1"/>
    <col min="15836" max="15836" width="11" style="341" customWidth="1"/>
    <col min="15837" max="15837" width="11.5703125" style="341" customWidth="1"/>
    <col min="15838" max="15838" width="11" style="341" customWidth="1"/>
    <col min="15839" max="15839" width="11.5703125" style="341" customWidth="1"/>
    <col min="15840" max="16087" width="9.140625" style="341"/>
    <col min="16088" max="16088" width="5.140625" style="341" customWidth="1"/>
    <col min="16089" max="16089" width="63.85546875" style="341" customWidth="1"/>
    <col min="16090" max="16091" width="0" style="341" hidden="1" customWidth="1"/>
    <col min="16092" max="16092" width="11" style="341" customWidth="1"/>
    <col min="16093" max="16093" width="11.5703125" style="341" customWidth="1"/>
    <col min="16094" max="16094" width="11" style="341" customWidth="1"/>
    <col min="16095" max="16095" width="11.5703125" style="341" customWidth="1"/>
    <col min="16096" max="16384" width="9.140625" style="341"/>
  </cols>
  <sheetData>
    <row r="1" spans="2:18" s="330" customFormat="1" ht="15">
      <c r="B1" s="329"/>
      <c r="E1" s="617" t="s">
        <v>1529</v>
      </c>
      <c r="G1" s="617"/>
      <c r="H1" s="331"/>
      <c r="I1" s="332"/>
      <c r="J1" s="332"/>
      <c r="K1" s="332"/>
      <c r="L1" s="332"/>
      <c r="M1" s="332"/>
      <c r="N1" s="332"/>
      <c r="O1" s="332"/>
      <c r="P1" s="332"/>
      <c r="Q1" s="332"/>
      <c r="R1" s="332"/>
    </row>
    <row r="2" spans="2:18" s="338" customFormat="1">
      <c r="B2" s="333"/>
      <c r="C2" s="334"/>
      <c r="D2" s="334"/>
      <c r="E2" s="334"/>
      <c r="F2" s="334"/>
      <c r="G2" s="335"/>
      <c r="H2" s="336"/>
      <c r="I2" s="337"/>
      <c r="J2" s="337"/>
      <c r="K2" s="337"/>
      <c r="L2" s="337"/>
      <c r="M2" s="337"/>
      <c r="N2" s="337"/>
      <c r="O2" s="337"/>
      <c r="P2" s="337"/>
      <c r="Q2" s="337"/>
      <c r="R2" s="337"/>
    </row>
    <row r="3" spans="2:18">
      <c r="B3" s="619" t="s">
        <v>474</v>
      </c>
      <c r="C3" s="619"/>
      <c r="D3" s="619"/>
      <c r="E3" s="619"/>
      <c r="F3" s="618"/>
      <c r="G3" s="618"/>
      <c r="H3" s="339"/>
    </row>
    <row r="4" spans="2:18">
      <c r="B4" s="619"/>
      <c r="C4" s="620"/>
      <c r="D4" s="620"/>
      <c r="E4" s="620"/>
      <c r="F4" s="344"/>
      <c r="G4" s="345"/>
    </row>
    <row r="5" spans="2:18">
      <c r="B5" s="619" t="s">
        <v>475</v>
      </c>
      <c r="C5" s="619"/>
      <c r="D5" s="619"/>
      <c r="E5" s="619"/>
      <c r="F5" s="618"/>
      <c r="G5" s="618"/>
    </row>
    <row r="6" spans="2:18">
      <c r="B6" s="619" t="s">
        <v>1528</v>
      </c>
      <c r="C6" s="619"/>
      <c r="D6" s="619"/>
      <c r="E6" s="619"/>
      <c r="F6" s="618"/>
      <c r="G6" s="618"/>
    </row>
    <row r="7" spans="2:18">
      <c r="B7" s="342"/>
      <c r="C7" s="343"/>
      <c r="D7" s="343"/>
      <c r="E7" s="343"/>
      <c r="F7" s="344"/>
      <c r="G7" s="344"/>
    </row>
    <row r="8" spans="2:18" ht="15" customHeight="1">
      <c r="B8" s="342"/>
      <c r="C8" s="343"/>
      <c r="D8" s="343"/>
      <c r="E8" s="343"/>
      <c r="F8" s="347"/>
      <c r="G8" s="347"/>
    </row>
    <row r="9" spans="2:18" s="351" customFormat="1" ht="21.75" customHeight="1">
      <c r="B9" s="348" t="s">
        <v>476</v>
      </c>
      <c r="C9" s="348" t="s">
        <v>477</v>
      </c>
      <c r="D9" s="657">
        <v>44927</v>
      </c>
      <c r="E9" s="658"/>
      <c r="F9" s="349"/>
      <c r="G9" s="350"/>
      <c r="H9" s="350"/>
      <c r="I9" s="350"/>
      <c r="J9" s="350"/>
      <c r="K9" s="350"/>
      <c r="L9" s="350"/>
      <c r="M9" s="350"/>
      <c r="N9" s="350"/>
      <c r="O9" s="350"/>
      <c r="P9" s="350"/>
    </row>
    <row r="10" spans="2:18" s="357" customFormat="1" ht="60" customHeight="1">
      <c r="B10" s="352"/>
      <c r="C10" s="353"/>
      <c r="D10" s="354" t="s">
        <v>478</v>
      </c>
      <c r="E10" s="354" t="s">
        <v>479</v>
      </c>
      <c r="F10" s="355"/>
      <c r="G10" s="356"/>
      <c r="H10" s="356"/>
      <c r="I10" s="356"/>
      <c r="J10" s="356"/>
      <c r="K10" s="356"/>
      <c r="L10" s="356"/>
      <c r="M10" s="356"/>
      <c r="N10" s="356"/>
      <c r="O10" s="356"/>
      <c r="P10" s="356"/>
    </row>
    <row r="11" spans="2:18">
      <c r="B11" s="358"/>
      <c r="C11" s="359"/>
      <c r="D11" s="360"/>
      <c r="E11" s="360"/>
      <c r="F11" s="355"/>
      <c r="G11" s="340"/>
      <c r="H11" s="340"/>
      <c r="Q11" s="341"/>
      <c r="R11" s="341"/>
    </row>
    <row r="12" spans="2:18" s="357" customFormat="1">
      <c r="B12" s="352"/>
      <c r="C12" s="361" t="s">
        <v>480</v>
      </c>
      <c r="D12" s="362"/>
      <c r="E12" s="362"/>
      <c r="F12" s="355"/>
      <c r="G12" s="356"/>
      <c r="H12" s="356"/>
      <c r="I12" s="356"/>
      <c r="J12" s="356"/>
      <c r="K12" s="356"/>
      <c r="L12" s="356"/>
      <c r="M12" s="356"/>
      <c r="N12" s="356"/>
      <c r="O12" s="356"/>
      <c r="P12" s="356"/>
    </row>
    <row r="13" spans="2:18">
      <c r="B13" s="358"/>
      <c r="C13" s="363"/>
      <c r="D13" s="360"/>
      <c r="E13" s="360"/>
      <c r="F13" s="355"/>
      <c r="G13" s="340"/>
      <c r="H13" s="340"/>
      <c r="Q13" s="341"/>
      <c r="R13" s="341"/>
    </row>
    <row r="14" spans="2:18" s="357" customFormat="1">
      <c r="B14" s="352" t="s">
        <v>481</v>
      </c>
      <c r="C14" s="361" t="s">
        <v>482</v>
      </c>
      <c r="D14" s="362">
        <f>57+70+24+5</f>
        <v>156</v>
      </c>
      <c r="E14" s="362">
        <v>265987</v>
      </c>
      <c r="F14" s="355"/>
      <c r="G14" s="356"/>
      <c r="H14" s="356"/>
      <c r="I14" s="356"/>
      <c r="J14" s="356"/>
      <c r="K14" s="356"/>
      <c r="L14" s="356"/>
      <c r="M14" s="356"/>
      <c r="N14" s="356"/>
      <c r="O14" s="356"/>
      <c r="P14" s="356"/>
    </row>
    <row r="15" spans="2:18">
      <c r="B15" s="358"/>
      <c r="C15" s="363" t="s">
        <v>483</v>
      </c>
      <c r="D15" s="360"/>
      <c r="E15" s="360"/>
      <c r="F15" s="355"/>
      <c r="G15" s="340"/>
      <c r="H15" s="356"/>
      <c r="Q15" s="341"/>
      <c r="R15" s="341"/>
    </row>
    <row r="16" spans="2:18">
      <c r="B16" s="358"/>
      <c r="C16" s="363" t="s">
        <v>484</v>
      </c>
      <c r="D16" s="360">
        <f>5</f>
        <v>5</v>
      </c>
      <c r="E16" s="360">
        <v>4220</v>
      </c>
      <c r="F16" s="355"/>
      <c r="G16" s="340"/>
      <c r="H16" s="356"/>
      <c r="Q16" s="341"/>
      <c r="R16" s="341"/>
    </row>
    <row r="17" spans="2:18">
      <c r="B17" s="358"/>
      <c r="C17" s="363"/>
      <c r="D17" s="360"/>
      <c r="E17" s="360"/>
      <c r="F17" s="355"/>
      <c r="G17" s="340"/>
      <c r="H17" s="356"/>
      <c r="Q17" s="341"/>
      <c r="R17" s="341"/>
    </row>
    <row r="18" spans="2:18" s="357" customFormat="1">
      <c r="B18" s="352" t="s">
        <v>485</v>
      </c>
      <c r="C18" s="361" t="s">
        <v>486</v>
      </c>
      <c r="D18" s="362">
        <f>1+5+6</f>
        <v>12</v>
      </c>
      <c r="E18" s="362">
        <v>13858</v>
      </c>
      <c r="F18" s="355"/>
      <c r="G18" s="356"/>
      <c r="H18" s="356"/>
      <c r="I18" s="356"/>
      <c r="J18" s="356"/>
      <c r="K18" s="356"/>
      <c r="L18" s="356"/>
      <c r="M18" s="356"/>
      <c r="N18" s="356"/>
      <c r="O18" s="356"/>
      <c r="P18" s="356"/>
    </row>
    <row r="19" spans="2:18">
      <c r="B19" s="358"/>
      <c r="C19" s="363" t="s">
        <v>483</v>
      </c>
      <c r="D19" s="360"/>
      <c r="E19" s="360"/>
      <c r="F19" s="355"/>
      <c r="G19" s="340"/>
      <c r="H19" s="356"/>
      <c r="Q19" s="341"/>
      <c r="R19" s="341"/>
    </row>
    <row r="20" spans="2:18">
      <c r="B20" s="358"/>
      <c r="C20" s="363" t="s">
        <v>944</v>
      </c>
      <c r="D20" s="360">
        <v>6</v>
      </c>
      <c r="E20" s="360">
        <v>7068</v>
      </c>
      <c r="F20" s="355"/>
      <c r="G20" s="364"/>
      <c r="H20" s="356"/>
      <c r="M20" s="340">
        <v>1224194</v>
      </c>
      <c r="Q20" s="341"/>
      <c r="R20" s="341"/>
    </row>
    <row r="21" spans="2:18">
      <c r="B21" s="358"/>
      <c r="C21" s="363"/>
      <c r="D21" s="360"/>
      <c r="E21" s="360"/>
      <c r="F21" s="355"/>
      <c r="G21" s="340"/>
      <c r="H21" s="356"/>
      <c r="M21" s="340">
        <v>430804</v>
      </c>
      <c r="Q21" s="341"/>
      <c r="R21" s="341"/>
    </row>
    <row r="22" spans="2:18" s="357" customFormat="1">
      <c r="B22" s="352" t="s">
        <v>487</v>
      </c>
      <c r="C22" s="361" t="s">
        <v>488</v>
      </c>
      <c r="D22" s="362">
        <f>D24+D25+D26</f>
        <v>237</v>
      </c>
      <c r="E22" s="362">
        <f>E24+E25+E26</f>
        <v>380184</v>
      </c>
      <c r="F22" s="355"/>
      <c r="G22" s="356"/>
      <c r="H22" s="356"/>
      <c r="I22" s="356"/>
      <c r="J22" s="356"/>
      <c r="K22" s="356"/>
      <c r="L22" s="356"/>
      <c r="M22" s="356">
        <v>54158</v>
      </c>
      <c r="N22" s="356"/>
      <c r="O22" s="356"/>
      <c r="P22" s="356"/>
    </row>
    <row r="23" spans="2:18">
      <c r="B23" s="358"/>
      <c r="C23" s="363" t="s">
        <v>483</v>
      </c>
      <c r="D23" s="360"/>
      <c r="E23" s="360"/>
      <c r="F23" s="355"/>
      <c r="G23" s="340"/>
      <c r="H23" s="356"/>
      <c r="M23" s="340">
        <v>1056590</v>
      </c>
      <c r="Q23" s="341"/>
      <c r="R23" s="341"/>
    </row>
    <row r="24" spans="2:18">
      <c r="B24" s="358">
        <v>1</v>
      </c>
      <c r="C24" s="363" t="s">
        <v>489</v>
      </c>
      <c r="D24" s="360">
        <f>153+23</f>
        <v>176</v>
      </c>
      <c r="E24" s="360">
        <v>274582</v>
      </c>
      <c r="F24" s="355"/>
      <c r="G24" s="340"/>
      <c r="H24" s="356"/>
      <c r="M24" s="340">
        <v>997634</v>
      </c>
      <c r="Q24" s="341"/>
      <c r="R24" s="341"/>
    </row>
    <row r="25" spans="2:18">
      <c r="B25" s="358">
        <v>2</v>
      </c>
      <c r="C25" s="363" t="s">
        <v>490</v>
      </c>
      <c r="D25" s="360">
        <v>52</v>
      </c>
      <c r="E25" s="360">
        <v>95665</v>
      </c>
      <c r="F25" s="355"/>
      <c r="G25" s="340"/>
      <c r="H25" s="356"/>
      <c r="Q25" s="341"/>
      <c r="R25" s="341"/>
    </row>
    <row r="26" spans="2:18">
      <c r="B26" s="358">
        <v>3</v>
      </c>
      <c r="C26" s="363" t="s">
        <v>491</v>
      </c>
      <c r="D26" s="360">
        <f>2+7</f>
        <v>9</v>
      </c>
      <c r="E26" s="360">
        <v>9937</v>
      </c>
      <c r="F26" s="355"/>
      <c r="G26" s="340"/>
      <c r="H26" s="356"/>
      <c r="Q26" s="341"/>
      <c r="R26" s="341"/>
    </row>
    <row r="27" spans="2:18">
      <c r="B27" s="358"/>
      <c r="C27" s="363"/>
      <c r="D27" s="360"/>
      <c r="E27" s="360"/>
      <c r="F27" s="355"/>
      <c r="G27" s="340"/>
      <c r="H27" s="356"/>
      <c r="Q27" s="341"/>
      <c r="R27" s="341"/>
    </row>
    <row r="28" spans="2:18" s="357" customFormat="1" ht="24">
      <c r="B28" s="352" t="s">
        <v>492</v>
      </c>
      <c r="C28" s="361" t="s">
        <v>493</v>
      </c>
      <c r="D28" s="362">
        <v>390</v>
      </c>
      <c r="E28" s="362">
        <v>548667</v>
      </c>
      <c r="F28" s="355"/>
      <c r="G28" s="356"/>
      <c r="H28" s="356"/>
      <c r="I28" s="356"/>
      <c r="J28" s="356"/>
      <c r="K28" s="356"/>
      <c r="L28" s="356"/>
      <c r="M28" s="356"/>
      <c r="N28" s="356"/>
      <c r="O28" s="356"/>
      <c r="P28" s="356"/>
    </row>
    <row r="29" spans="2:18">
      <c r="B29" s="358"/>
      <c r="C29" s="363"/>
      <c r="D29" s="360"/>
      <c r="E29" s="360"/>
      <c r="F29" s="355"/>
      <c r="G29" s="340"/>
      <c r="H29" s="356"/>
      <c r="Q29" s="341"/>
      <c r="R29" s="341"/>
    </row>
    <row r="30" spans="2:18" s="357" customFormat="1" ht="30.75" customHeight="1">
      <c r="B30" s="352" t="s">
        <v>494</v>
      </c>
      <c r="C30" s="361" t="s">
        <v>495</v>
      </c>
      <c r="D30" s="362">
        <f>127+13+50</f>
        <v>190</v>
      </c>
      <c r="E30" s="362">
        <v>285827</v>
      </c>
      <c r="F30" s="355"/>
      <c r="G30" s="356"/>
      <c r="H30" s="356"/>
      <c r="I30" s="356"/>
      <c r="J30" s="356"/>
      <c r="K30" s="356"/>
      <c r="L30" s="356"/>
      <c r="M30" s="356"/>
      <c r="N30" s="356"/>
      <c r="O30" s="356"/>
      <c r="P30" s="356"/>
    </row>
    <row r="31" spans="2:18">
      <c r="B31" s="358"/>
      <c r="C31" s="363"/>
      <c r="D31" s="360"/>
      <c r="E31" s="360"/>
      <c r="F31" s="355"/>
      <c r="G31" s="340"/>
      <c r="H31" s="356"/>
      <c r="Q31" s="341"/>
      <c r="R31" s="341"/>
    </row>
    <row r="32" spans="2:18">
      <c r="B32" s="358"/>
      <c r="C32" s="363"/>
      <c r="D32" s="360"/>
      <c r="E32" s="360"/>
      <c r="F32" s="355"/>
      <c r="G32" s="340"/>
      <c r="H32" s="356"/>
      <c r="Q32" s="341"/>
      <c r="R32" s="341"/>
    </row>
    <row r="33" spans="2:18" s="357" customFormat="1">
      <c r="B33" s="352"/>
      <c r="C33" s="361" t="s">
        <v>496</v>
      </c>
      <c r="D33" s="362"/>
      <c r="E33" s="362"/>
      <c r="F33" s="355"/>
      <c r="G33" s="356"/>
      <c r="H33" s="356"/>
      <c r="I33" s="356"/>
      <c r="J33" s="356"/>
      <c r="K33" s="356"/>
      <c r="L33" s="356"/>
      <c r="M33" s="356"/>
      <c r="N33" s="356"/>
      <c r="O33" s="356"/>
      <c r="P33" s="356"/>
    </row>
    <row r="34" spans="2:18" s="357" customFormat="1">
      <c r="B34" s="352" t="s">
        <v>481</v>
      </c>
      <c r="C34" s="361" t="s">
        <v>482</v>
      </c>
      <c r="D34" s="362">
        <f>1+4+36</f>
        <v>41</v>
      </c>
      <c r="E34" s="362">
        <f>645874/12</f>
        <v>53822.833333333336</v>
      </c>
      <c r="F34" s="355"/>
      <c r="G34" s="356"/>
      <c r="H34" s="356"/>
      <c r="I34" s="356"/>
      <c r="J34" s="356"/>
      <c r="K34" s="356"/>
      <c r="L34" s="356"/>
      <c r="M34" s="356"/>
      <c r="N34" s="356"/>
      <c r="O34" s="356"/>
      <c r="P34" s="356"/>
    </row>
    <row r="35" spans="2:18">
      <c r="B35" s="358"/>
      <c r="C35" s="363" t="s">
        <v>1253</v>
      </c>
      <c r="D35" s="360"/>
      <c r="E35" s="360"/>
      <c r="F35" s="355"/>
      <c r="G35" s="340"/>
      <c r="H35" s="356"/>
      <c r="Q35" s="341"/>
      <c r="R35" s="341"/>
    </row>
    <row r="36" spans="2:18">
      <c r="B36" s="358"/>
      <c r="C36" s="363" t="s">
        <v>1254</v>
      </c>
      <c r="D36" s="360">
        <v>36</v>
      </c>
      <c r="E36" s="360">
        <v>40000</v>
      </c>
      <c r="F36" s="355"/>
      <c r="G36" s="340"/>
      <c r="H36" s="356"/>
      <c r="Q36" s="341"/>
      <c r="R36" s="341"/>
    </row>
    <row r="37" spans="2:18" s="357" customFormat="1">
      <c r="B37" s="352" t="s">
        <v>497</v>
      </c>
      <c r="C37" s="361" t="s">
        <v>498</v>
      </c>
      <c r="D37" s="362">
        <v>16</v>
      </c>
      <c r="E37" s="362">
        <v>23313</v>
      </c>
      <c r="F37" s="355"/>
      <c r="G37" s="356"/>
      <c r="H37" s="356"/>
      <c r="I37" s="356"/>
      <c r="J37" s="356"/>
      <c r="K37" s="356"/>
      <c r="L37" s="356"/>
      <c r="M37" s="356"/>
      <c r="N37" s="356"/>
      <c r="O37" s="356"/>
      <c r="P37" s="356"/>
    </row>
    <row r="38" spans="2:18" s="357" customFormat="1" ht="24">
      <c r="B38" s="352" t="s">
        <v>499</v>
      </c>
      <c r="C38" s="361" t="s">
        <v>493</v>
      </c>
      <c r="D38" s="362">
        <f>50+55+16</f>
        <v>121</v>
      </c>
      <c r="E38" s="362">
        <v>128523</v>
      </c>
      <c r="F38" s="355"/>
      <c r="G38" s="356"/>
      <c r="H38" s="356"/>
      <c r="I38" s="356"/>
      <c r="J38" s="356"/>
      <c r="K38" s="356"/>
      <c r="L38" s="356"/>
      <c r="M38" s="356"/>
      <c r="N38" s="356"/>
      <c r="O38" s="356"/>
      <c r="P38" s="356"/>
    </row>
    <row r="39" spans="2:18" s="357" customFormat="1">
      <c r="B39" s="352"/>
      <c r="C39" s="361"/>
      <c r="D39" s="362"/>
      <c r="E39" s="362"/>
      <c r="F39" s="355"/>
      <c r="G39" s="356"/>
      <c r="H39" s="356"/>
      <c r="I39" s="356"/>
      <c r="J39" s="356"/>
      <c r="K39" s="356"/>
      <c r="L39" s="356"/>
      <c r="M39" s="356"/>
      <c r="N39" s="356"/>
      <c r="O39" s="356"/>
      <c r="P39" s="356"/>
    </row>
    <row r="40" spans="2:18" s="357" customFormat="1" ht="24">
      <c r="B40" s="352" t="s">
        <v>492</v>
      </c>
      <c r="C40" s="361" t="s">
        <v>500</v>
      </c>
      <c r="D40" s="362">
        <v>275</v>
      </c>
      <c r="E40" s="362">
        <v>287392</v>
      </c>
      <c r="F40" s="355"/>
      <c r="G40" s="356"/>
      <c r="H40" s="356"/>
      <c r="I40" s="356"/>
      <c r="J40" s="356"/>
      <c r="K40" s="356"/>
      <c r="L40" s="356"/>
      <c r="M40" s="356"/>
      <c r="N40" s="356"/>
      <c r="O40" s="356"/>
      <c r="P40" s="356"/>
    </row>
    <row r="41" spans="2:18">
      <c r="B41" s="358"/>
      <c r="C41" s="363"/>
      <c r="D41" s="360"/>
      <c r="E41" s="360"/>
      <c r="F41" s="346"/>
      <c r="G41" s="340"/>
      <c r="H41" s="356"/>
      <c r="Q41" s="341"/>
      <c r="R41" s="341"/>
    </row>
    <row r="42" spans="2:18" s="357" customFormat="1" ht="24">
      <c r="B42" s="352" t="s">
        <v>494</v>
      </c>
      <c r="C42" s="361" t="s">
        <v>1255</v>
      </c>
      <c r="D42" s="362">
        <f>SUM(D44,D48)</f>
        <v>110</v>
      </c>
      <c r="E42" s="362">
        <f>SUM(E44,E48)</f>
        <v>120560</v>
      </c>
      <c r="F42" s="355"/>
      <c r="G42" s="356"/>
      <c r="H42" s="356"/>
      <c r="I42" s="356"/>
      <c r="J42" s="356"/>
      <c r="K42" s="356"/>
      <c r="L42" s="356"/>
      <c r="M42" s="356"/>
      <c r="N42" s="356"/>
      <c r="O42" s="356"/>
      <c r="P42" s="356"/>
    </row>
    <row r="43" spans="2:18">
      <c r="B43" s="358"/>
      <c r="C43" s="363"/>
      <c r="D43" s="360"/>
      <c r="E43" s="360"/>
      <c r="F43" s="346"/>
      <c r="G43" s="340"/>
      <c r="H43" s="356"/>
      <c r="Q43" s="341"/>
      <c r="R43" s="341"/>
    </row>
    <row r="44" spans="2:18">
      <c r="B44" s="358">
        <v>1</v>
      </c>
      <c r="C44" s="363" t="s">
        <v>501</v>
      </c>
      <c r="D44" s="360">
        <f>SUM(D45:D47)</f>
        <v>27</v>
      </c>
      <c r="E44" s="360">
        <f>SUM(E45:E47)</f>
        <v>33362</v>
      </c>
      <c r="F44" s="355"/>
      <c r="G44" s="340"/>
      <c r="H44" s="356"/>
      <c r="Q44" s="341"/>
      <c r="R44" s="341"/>
    </row>
    <row r="45" spans="2:18">
      <c r="B45" s="358" t="s">
        <v>251</v>
      </c>
      <c r="C45" s="363" t="s">
        <v>502</v>
      </c>
      <c r="D45" s="360">
        <v>7</v>
      </c>
      <c r="E45" s="360">
        <v>8348</v>
      </c>
      <c r="F45" s="355"/>
      <c r="G45" s="340"/>
      <c r="H45" s="356"/>
      <c r="Q45" s="341"/>
      <c r="R45" s="341"/>
    </row>
    <row r="46" spans="2:18">
      <c r="B46" s="358" t="s">
        <v>253</v>
      </c>
      <c r="C46" s="363" t="s">
        <v>503</v>
      </c>
      <c r="D46" s="360">
        <v>18</v>
      </c>
      <c r="E46" s="360">
        <v>23064</v>
      </c>
      <c r="F46" s="355"/>
      <c r="G46" s="340"/>
      <c r="H46" s="356"/>
      <c r="Q46" s="341"/>
      <c r="R46" s="341"/>
    </row>
    <row r="47" spans="2:18">
      <c r="B47" s="358" t="s">
        <v>507</v>
      </c>
      <c r="C47" s="363" t="s">
        <v>945</v>
      </c>
      <c r="D47" s="360">
        <v>2</v>
      </c>
      <c r="E47" s="360">
        <v>1950</v>
      </c>
      <c r="F47" s="355"/>
      <c r="G47" s="340"/>
      <c r="H47" s="356"/>
      <c r="Q47" s="341"/>
      <c r="R47" s="341"/>
    </row>
    <row r="48" spans="2:18">
      <c r="B48" s="358">
        <v>2</v>
      </c>
      <c r="C48" s="363" t="s">
        <v>504</v>
      </c>
      <c r="D48" s="360">
        <f>SUM(D49:D52)</f>
        <v>83</v>
      </c>
      <c r="E48" s="360">
        <f>SUM(E49:E52)</f>
        <v>87198</v>
      </c>
      <c r="F48" s="355"/>
      <c r="G48" s="340"/>
      <c r="H48" s="356"/>
      <c r="Q48" s="341"/>
      <c r="R48" s="341"/>
    </row>
    <row r="49" spans="2:18">
      <c r="B49" s="358" t="s">
        <v>256</v>
      </c>
      <c r="C49" s="363" t="s">
        <v>505</v>
      </c>
      <c r="D49" s="360">
        <v>28</v>
      </c>
      <c r="E49" s="360">
        <v>27338</v>
      </c>
      <c r="F49" s="355"/>
      <c r="G49" s="340"/>
      <c r="H49" s="356"/>
      <c r="Q49" s="341"/>
      <c r="R49" s="341"/>
    </row>
    <row r="50" spans="2:18">
      <c r="B50" s="358" t="s">
        <v>270</v>
      </c>
      <c r="C50" s="363" t="s">
        <v>506</v>
      </c>
      <c r="D50" s="360">
        <v>18</v>
      </c>
      <c r="E50" s="360">
        <v>19313</v>
      </c>
      <c r="F50" s="355"/>
      <c r="G50" s="340"/>
      <c r="H50" s="356"/>
      <c r="Q50" s="341"/>
      <c r="R50" s="341"/>
    </row>
    <row r="51" spans="2:18">
      <c r="B51" s="358" t="s">
        <v>517</v>
      </c>
      <c r="C51" s="363" t="s">
        <v>508</v>
      </c>
      <c r="D51" s="360">
        <v>19</v>
      </c>
      <c r="E51" s="360">
        <v>20961</v>
      </c>
      <c r="F51" s="355"/>
      <c r="G51" s="340"/>
      <c r="H51" s="356"/>
      <c r="Q51" s="341"/>
      <c r="R51" s="341"/>
    </row>
    <row r="52" spans="2:18">
      <c r="B52" s="358" t="s">
        <v>519</v>
      </c>
      <c r="C52" s="363" t="s">
        <v>509</v>
      </c>
      <c r="D52" s="360">
        <v>18</v>
      </c>
      <c r="E52" s="360">
        <v>19586</v>
      </c>
      <c r="F52" s="355"/>
      <c r="G52" s="340"/>
      <c r="H52" s="356"/>
      <c r="Q52" s="341"/>
      <c r="R52" s="341"/>
    </row>
    <row r="53" spans="2:18">
      <c r="B53" s="358"/>
      <c r="C53" s="363"/>
      <c r="D53" s="360"/>
      <c r="E53" s="360"/>
      <c r="F53" s="346"/>
      <c r="G53" s="340"/>
      <c r="H53" s="356"/>
      <c r="Q53" s="341"/>
      <c r="R53" s="341"/>
    </row>
    <row r="54" spans="2:18" s="357" customFormat="1">
      <c r="B54" s="352" t="s">
        <v>510</v>
      </c>
      <c r="C54" s="361" t="s">
        <v>511</v>
      </c>
      <c r="D54" s="362">
        <f t="shared" ref="D54:E54" si="0">SUM(D55,D57)</f>
        <v>57</v>
      </c>
      <c r="E54" s="362">
        <f t="shared" si="0"/>
        <v>74215</v>
      </c>
      <c r="F54" s="355"/>
      <c r="G54" s="356"/>
      <c r="H54" s="356"/>
      <c r="I54" s="356"/>
      <c r="J54" s="356"/>
      <c r="K54" s="356"/>
      <c r="L54" s="356"/>
      <c r="M54" s="356"/>
      <c r="N54" s="356"/>
      <c r="O54" s="356"/>
      <c r="P54" s="356"/>
    </row>
    <row r="55" spans="2:18" ht="24">
      <c r="B55" s="358">
        <v>1</v>
      </c>
      <c r="C55" s="363" t="s">
        <v>512</v>
      </c>
      <c r="D55" s="360">
        <f t="shared" ref="D55:E55" si="1">SUM(D56:D56)</f>
        <v>6</v>
      </c>
      <c r="E55" s="360">
        <f t="shared" si="1"/>
        <v>8792</v>
      </c>
      <c r="F55" s="355"/>
      <c r="G55" s="340"/>
      <c r="H55" s="356"/>
      <c r="Q55" s="341"/>
      <c r="R55" s="341"/>
    </row>
    <row r="56" spans="2:18">
      <c r="B56" s="358" t="s">
        <v>251</v>
      </c>
      <c r="C56" s="363" t="s">
        <v>513</v>
      </c>
      <c r="D56" s="360">
        <v>6</v>
      </c>
      <c r="E56" s="360">
        <v>8792</v>
      </c>
      <c r="F56" s="355"/>
      <c r="G56" s="340"/>
      <c r="H56" s="356"/>
      <c r="Q56" s="341"/>
      <c r="R56" s="341"/>
    </row>
    <row r="57" spans="2:18">
      <c r="B57" s="358">
        <v>2</v>
      </c>
      <c r="C57" s="363" t="s">
        <v>514</v>
      </c>
      <c r="D57" s="360">
        <f>SUM(D58:D61)</f>
        <v>51</v>
      </c>
      <c r="E57" s="360">
        <f>SUM(E58:E61)</f>
        <v>65423</v>
      </c>
      <c r="F57" s="355"/>
      <c r="G57" s="340"/>
      <c r="H57" s="356"/>
      <c r="Q57" s="341"/>
      <c r="R57" s="341"/>
    </row>
    <row r="58" spans="2:18">
      <c r="B58" s="358" t="s">
        <v>256</v>
      </c>
      <c r="C58" s="363" t="s">
        <v>515</v>
      </c>
      <c r="D58" s="360">
        <v>7</v>
      </c>
      <c r="E58" s="360">
        <v>9817</v>
      </c>
      <c r="F58" s="355"/>
      <c r="G58" s="340"/>
      <c r="H58" s="356"/>
      <c r="Q58" s="341"/>
      <c r="R58" s="341"/>
    </row>
    <row r="59" spans="2:18">
      <c r="B59" s="358" t="s">
        <v>270</v>
      </c>
      <c r="C59" s="363" t="s">
        <v>516</v>
      </c>
      <c r="D59" s="360">
        <v>19</v>
      </c>
      <c r="E59" s="360">
        <v>21999</v>
      </c>
      <c r="F59" s="355"/>
      <c r="G59" s="340"/>
      <c r="H59" s="356"/>
      <c r="Q59" s="341"/>
      <c r="R59" s="341"/>
    </row>
    <row r="60" spans="2:18">
      <c r="B60" s="358" t="s">
        <v>517</v>
      </c>
      <c r="C60" s="363" t="s">
        <v>518</v>
      </c>
      <c r="D60" s="360">
        <v>7</v>
      </c>
      <c r="E60" s="360">
        <v>11848</v>
      </c>
      <c r="F60" s="355"/>
      <c r="G60" s="340"/>
      <c r="H60" s="356"/>
      <c r="Q60" s="341"/>
      <c r="R60" s="341"/>
    </row>
    <row r="61" spans="2:18">
      <c r="B61" s="358" t="s">
        <v>519</v>
      </c>
      <c r="C61" s="363" t="s">
        <v>440</v>
      </c>
      <c r="D61" s="360">
        <v>18</v>
      </c>
      <c r="E61" s="360">
        <v>21759</v>
      </c>
      <c r="F61" s="355"/>
      <c r="G61" s="340"/>
      <c r="H61" s="356"/>
      <c r="Q61" s="341"/>
      <c r="R61" s="341"/>
    </row>
    <row r="62" spans="2:18" s="357" customFormat="1" ht="24">
      <c r="B62" s="352"/>
      <c r="C62" s="361" t="s">
        <v>520</v>
      </c>
      <c r="D62" s="362"/>
      <c r="E62" s="362"/>
      <c r="F62" s="355"/>
      <c r="G62" s="356"/>
      <c r="H62" s="356"/>
      <c r="I62" s="356"/>
      <c r="J62" s="356"/>
      <c r="K62" s="356"/>
      <c r="L62" s="356"/>
      <c r="M62" s="356"/>
      <c r="N62" s="356"/>
      <c r="O62" s="356"/>
      <c r="P62" s="356"/>
    </row>
    <row r="63" spans="2:18" s="357" customFormat="1">
      <c r="B63" s="352" t="s">
        <v>481</v>
      </c>
      <c r="C63" s="361" t="s">
        <v>482</v>
      </c>
      <c r="D63" s="362">
        <v>146</v>
      </c>
      <c r="E63" s="362">
        <v>201613</v>
      </c>
      <c r="F63" s="355"/>
      <c r="G63" s="340"/>
      <c r="H63" s="356"/>
      <c r="I63" s="356"/>
      <c r="J63" s="356"/>
      <c r="K63" s="356"/>
      <c r="L63" s="356"/>
      <c r="M63" s="356"/>
      <c r="N63" s="356"/>
      <c r="O63" s="356"/>
      <c r="P63" s="356"/>
    </row>
    <row r="64" spans="2:18" s="357" customFormat="1">
      <c r="B64" s="352" t="s">
        <v>497</v>
      </c>
      <c r="C64" s="361" t="s">
        <v>498</v>
      </c>
      <c r="D64" s="362">
        <v>1</v>
      </c>
      <c r="E64" s="362">
        <v>1632</v>
      </c>
      <c r="F64" s="355"/>
      <c r="G64" s="356"/>
      <c r="H64" s="356"/>
      <c r="I64" s="356"/>
      <c r="J64" s="356"/>
      <c r="K64" s="356"/>
      <c r="L64" s="356"/>
      <c r="M64" s="356"/>
      <c r="N64" s="356"/>
      <c r="O64" s="356"/>
      <c r="P64" s="356"/>
    </row>
    <row r="65" spans="2:18" s="357" customFormat="1" ht="24">
      <c r="B65" s="352" t="s">
        <v>1256</v>
      </c>
      <c r="C65" s="361" t="s">
        <v>1257</v>
      </c>
      <c r="D65" s="362">
        <f>2+8</f>
        <v>10</v>
      </c>
      <c r="E65" s="362">
        <v>17644</v>
      </c>
      <c r="F65" s="355"/>
      <c r="G65" s="356"/>
      <c r="H65" s="356"/>
      <c r="I65" s="356"/>
      <c r="J65" s="356"/>
      <c r="K65" s="356"/>
      <c r="L65" s="356"/>
      <c r="M65" s="356"/>
      <c r="N65" s="356"/>
      <c r="O65" s="356"/>
      <c r="P65" s="356"/>
    </row>
    <row r="66" spans="2:18" s="357" customFormat="1">
      <c r="B66" s="352"/>
      <c r="C66" s="361" t="s">
        <v>521</v>
      </c>
      <c r="D66" s="362"/>
      <c r="E66" s="362"/>
      <c r="F66" s="355"/>
      <c r="G66" s="356"/>
      <c r="H66" s="356"/>
      <c r="I66" s="356"/>
      <c r="J66" s="356"/>
      <c r="K66" s="356"/>
      <c r="L66" s="356"/>
      <c r="M66" s="356"/>
      <c r="N66" s="356"/>
      <c r="O66" s="356"/>
      <c r="P66" s="356"/>
    </row>
    <row r="67" spans="2:18">
      <c r="B67" s="358">
        <v>1</v>
      </c>
      <c r="C67" s="363" t="s">
        <v>522</v>
      </c>
      <c r="D67" s="360">
        <v>3</v>
      </c>
      <c r="E67" s="360">
        <v>2750</v>
      </c>
      <c r="F67" s="355"/>
      <c r="G67" s="340"/>
      <c r="H67" s="356"/>
      <c r="Q67" s="341"/>
      <c r="R67" s="341"/>
    </row>
    <row r="69" spans="2:18">
      <c r="G69" s="366"/>
    </row>
    <row r="70" spans="2:18">
      <c r="B70" s="341" t="s">
        <v>523</v>
      </c>
    </row>
    <row r="74" spans="2:18">
      <c r="B74" s="367"/>
    </row>
    <row r="75" spans="2:18">
      <c r="B75" s="368"/>
      <c r="C75" s="369"/>
      <c r="D75" s="369"/>
      <c r="E75" s="369"/>
    </row>
    <row r="76" spans="2:18" s="338" customFormat="1">
      <c r="B76" s="368"/>
      <c r="C76" s="370"/>
      <c r="D76" s="370"/>
      <c r="E76" s="370"/>
      <c r="F76" s="371"/>
      <c r="G76" s="371"/>
      <c r="H76" s="339"/>
      <c r="I76" s="337"/>
      <c r="J76" s="337"/>
      <c r="K76" s="337"/>
      <c r="L76" s="337"/>
      <c r="M76" s="337"/>
      <c r="N76" s="337"/>
      <c r="O76" s="337"/>
      <c r="P76" s="337"/>
      <c r="Q76" s="337"/>
      <c r="R76" s="337"/>
    </row>
    <row r="77" spans="2:18" s="338" customFormat="1">
      <c r="B77" s="372"/>
      <c r="F77" s="371"/>
      <c r="G77" s="371"/>
      <c r="H77" s="339"/>
      <c r="I77" s="337"/>
      <c r="J77" s="337"/>
      <c r="K77" s="337"/>
      <c r="L77" s="337"/>
      <c r="M77" s="337"/>
      <c r="N77" s="337"/>
      <c r="O77" s="337"/>
      <c r="P77" s="337"/>
      <c r="Q77" s="337"/>
      <c r="R77" s="337"/>
    </row>
    <row r="78" spans="2:18" s="338" customFormat="1">
      <c r="B78" s="367"/>
      <c r="F78" s="371"/>
      <c r="G78" s="373"/>
      <c r="H78" s="339"/>
      <c r="I78" s="337"/>
      <c r="J78" s="337"/>
      <c r="K78" s="337"/>
      <c r="L78" s="337"/>
      <c r="M78" s="337"/>
      <c r="N78" s="337"/>
      <c r="O78" s="337"/>
      <c r="P78" s="337"/>
      <c r="Q78" s="337"/>
      <c r="R78" s="337"/>
    </row>
    <row r="79" spans="2:18" s="338" customFormat="1">
      <c r="B79" s="372" t="s">
        <v>1544</v>
      </c>
      <c r="F79" s="371"/>
      <c r="G79" s="371"/>
      <c r="H79" s="339"/>
      <c r="I79" s="337"/>
      <c r="J79" s="337"/>
      <c r="K79" s="337"/>
      <c r="L79" s="337"/>
      <c r="M79" s="337"/>
      <c r="N79" s="337"/>
      <c r="O79" s="337"/>
      <c r="P79" s="337"/>
      <c r="Q79" s="337"/>
      <c r="R79" s="337"/>
    </row>
    <row r="80" spans="2:18" s="369" customFormat="1">
      <c r="B80" s="372" t="s">
        <v>1545</v>
      </c>
      <c r="H80" s="346"/>
      <c r="I80" s="374"/>
      <c r="J80" s="374"/>
      <c r="K80" s="374"/>
      <c r="L80" s="374"/>
      <c r="M80" s="374"/>
      <c r="N80" s="374"/>
      <c r="O80" s="374"/>
      <c r="P80" s="374"/>
      <c r="Q80" s="374"/>
      <c r="R80" s="374"/>
    </row>
    <row r="81" spans="2:18" s="370" customFormat="1">
      <c r="B81" s="372" t="s">
        <v>1546</v>
      </c>
      <c r="H81" s="336"/>
      <c r="I81" s="375"/>
      <c r="J81" s="375"/>
      <c r="K81" s="375"/>
      <c r="L81" s="375"/>
      <c r="M81" s="375"/>
      <c r="N81" s="375"/>
      <c r="O81" s="375"/>
      <c r="P81" s="375"/>
      <c r="Q81" s="375"/>
      <c r="R81" s="375"/>
    </row>
    <row r="82" spans="2:18" s="370" customFormat="1">
      <c r="B82" s="368"/>
      <c r="H82" s="336"/>
      <c r="I82" s="375"/>
      <c r="J82" s="375"/>
      <c r="K82" s="375"/>
      <c r="L82" s="375"/>
      <c r="M82" s="375"/>
      <c r="N82" s="375"/>
      <c r="O82" s="375"/>
      <c r="P82" s="375"/>
      <c r="Q82" s="375"/>
      <c r="R82" s="375"/>
    </row>
    <row r="83" spans="2:18" s="338" customFormat="1">
      <c r="B83" s="372"/>
      <c r="F83" s="334"/>
      <c r="G83" s="334"/>
      <c r="H83" s="339"/>
      <c r="I83" s="337"/>
      <c r="J83" s="337"/>
      <c r="K83" s="337"/>
      <c r="L83" s="337"/>
      <c r="M83" s="337"/>
      <c r="N83" s="337"/>
      <c r="O83" s="337"/>
      <c r="P83" s="337"/>
      <c r="Q83" s="337"/>
      <c r="R83" s="337"/>
    </row>
    <row r="84" spans="2:18" s="376" customFormat="1">
      <c r="B84" s="367"/>
      <c r="F84" s="377"/>
      <c r="G84" s="378"/>
      <c r="H84" s="379"/>
      <c r="I84" s="380"/>
      <c r="J84" s="380"/>
      <c r="K84" s="380"/>
      <c r="L84" s="380"/>
      <c r="M84" s="380"/>
      <c r="N84" s="380"/>
      <c r="O84" s="380"/>
      <c r="P84" s="380"/>
      <c r="Q84" s="380"/>
      <c r="R84" s="380"/>
    </row>
    <row r="85" spans="2:18">
      <c r="B85" s="368"/>
    </row>
    <row r="86" spans="2:18" s="382" customFormat="1">
      <c r="B86" s="381"/>
      <c r="H86" s="339"/>
      <c r="I86" s="383"/>
      <c r="J86" s="383"/>
      <c r="K86" s="383"/>
      <c r="L86" s="383"/>
      <c r="M86" s="383"/>
      <c r="N86" s="383"/>
      <c r="O86" s="383"/>
      <c r="P86" s="383"/>
      <c r="Q86" s="383"/>
      <c r="R86" s="383"/>
    </row>
    <row r="87" spans="2:18" s="382" customFormat="1">
      <c r="B87" s="381"/>
      <c r="H87" s="339"/>
      <c r="I87" s="383"/>
      <c r="J87" s="383"/>
      <c r="K87" s="383"/>
      <c r="L87" s="383"/>
      <c r="M87" s="383"/>
      <c r="N87" s="383"/>
      <c r="O87" s="383"/>
      <c r="P87" s="383"/>
      <c r="Q87" s="383"/>
      <c r="R87" s="383"/>
    </row>
    <row r="88" spans="2:18" s="380" customFormat="1">
      <c r="B88" s="633" t="s">
        <v>5</v>
      </c>
      <c r="C88" s="634"/>
      <c r="D88" s="634"/>
      <c r="E88" s="634"/>
      <c r="F88" s="634"/>
      <c r="G88" s="634"/>
      <c r="H88" s="379"/>
    </row>
    <row r="89" spans="2:18" s="337" customFormat="1">
      <c r="B89" s="633" t="s">
        <v>524</v>
      </c>
      <c r="C89" s="635"/>
      <c r="D89" s="635"/>
      <c r="E89" s="635"/>
      <c r="F89" s="635"/>
      <c r="G89" s="635"/>
      <c r="H89" s="339"/>
    </row>
    <row r="90" spans="2:18" s="384" customFormat="1">
      <c r="B90" s="633" t="s">
        <v>525</v>
      </c>
      <c r="H90" s="339"/>
    </row>
    <row r="91" spans="2:18" s="384" customFormat="1">
      <c r="B91" s="636"/>
      <c r="H91" s="339"/>
    </row>
    <row r="92" spans="2:18" s="340" customFormat="1">
      <c r="B92" s="637"/>
      <c r="F92" s="364"/>
      <c r="G92" s="364"/>
      <c r="H92" s="346"/>
    </row>
    <row r="93" spans="2:18">
      <c r="B93" s="385"/>
    </row>
    <row r="94" spans="2:18">
      <c r="B94" s="333"/>
    </row>
    <row r="95" spans="2:18">
      <c r="B95" s="329"/>
    </row>
    <row r="96" spans="2:18">
      <c r="B96" s="329"/>
    </row>
    <row r="97" spans="2:2">
      <c r="B97" s="333"/>
    </row>
    <row r="98" spans="2:2">
      <c r="B98" s="329"/>
    </row>
    <row r="99" spans="2:2">
      <c r="B99" s="329"/>
    </row>
    <row r="100" spans="2:2">
      <c r="B100" s="333"/>
    </row>
    <row r="101" spans="2:2">
      <c r="B101" s="329"/>
    </row>
    <row r="103" spans="2:2">
      <c r="B103" s="385"/>
    </row>
    <row r="104" spans="2:2">
      <c r="B104" s="385"/>
    </row>
    <row r="105" spans="2:2">
      <c r="B105" s="385"/>
    </row>
    <row r="106" spans="2:2">
      <c r="B106" s="385"/>
    </row>
  </sheetData>
  <mergeCells count="1">
    <mergeCell ref="D9:E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fitToHeight="0" orientation="portrait" r:id="rId1"/>
  <rowBreaks count="1" manualBreakCount="1">
    <brk id="6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F7"/>
  <sheetViews>
    <sheetView workbookViewId="0">
      <selection activeCell="C15" sqref="C15"/>
    </sheetView>
  </sheetViews>
  <sheetFormatPr defaultRowHeight="15"/>
  <cols>
    <col min="1" max="1" width="13.7109375" customWidth="1"/>
    <col min="2" max="2" width="32.7109375" customWidth="1"/>
    <col min="3" max="3" width="81.140625" customWidth="1"/>
    <col min="4" max="4" width="58.28515625" customWidth="1"/>
    <col min="5" max="5" width="25.42578125" customWidth="1"/>
    <col min="6" max="6" width="15.28515625" style="278" customWidth="1"/>
  </cols>
  <sheetData>
    <row r="1" spans="1:6" s="281" customFormat="1" ht="12.75">
      <c r="A1" s="279"/>
      <c r="B1" s="279"/>
      <c r="C1" s="279"/>
      <c r="D1" s="279"/>
      <c r="E1" s="279"/>
      <c r="F1" s="280" t="s">
        <v>1530</v>
      </c>
    </row>
    <row r="2" spans="1:6" s="281" customFormat="1" ht="12.75">
      <c r="A2" s="279"/>
      <c r="B2" s="279"/>
      <c r="C2" s="279"/>
      <c r="D2" s="279"/>
      <c r="E2" s="279"/>
      <c r="F2" s="279"/>
    </row>
    <row r="3" spans="1:6" s="240" customFormat="1" ht="15.75">
      <c r="A3" s="282" t="s">
        <v>1184</v>
      </c>
      <c r="B3" s="282"/>
      <c r="C3" s="282"/>
      <c r="D3" s="282"/>
      <c r="E3" s="282"/>
      <c r="F3" s="282"/>
    </row>
    <row r="4" spans="1:6" s="240" customFormat="1" ht="15.75">
      <c r="A4" s="282" t="s">
        <v>1541</v>
      </c>
      <c r="B4" s="282"/>
      <c r="C4" s="282"/>
      <c r="D4" s="282"/>
      <c r="E4" s="282"/>
      <c r="F4" s="282"/>
    </row>
    <row r="5" spans="1:6" s="281" customFormat="1" ht="12.75">
      <c r="A5" s="279"/>
      <c r="B5" s="279"/>
      <c r="C5" s="279"/>
      <c r="D5" s="279"/>
      <c r="E5" s="279"/>
      <c r="F5" s="279"/>
    </row>
    <row r="7" spans="1:6">
      <c r="B7" t="s">
        <v>1225</v>
      </c>
    </row>
  </sheetData>
  <pageMargins left="0.31496062992125984" right="0.19685039370078741" top="0.55118110236220474" bottom="0.55118110236220474" header="0.31496062992125984" footer="0.31496062992125984"/>
  <pageSetup paperSize="9" scale="62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A283"/>
  <sheetViews>
    <sheetView workbookViewId="0">
      <pane ySplit="6" topLeftCell="A271" activePane="bottomLeft" state="frozen"/>
      <selection activeCell="J17" sqref="J17"/>
      <selection pane="bottomLeft" activeCell="A277" sqref="A277"/>
    </sheetView>
  </sheetViews>
  <sheetFormatPr defaultColWidth="29.28515625" defaultRowHeight="15.75"/>
  <cols>
    <col min="1" max="1" width="77.7109375" style="127" customWidth="1"/>
    <col min="2" max="2" width="11.28515625" style="128" bestFit="1" customWidth="1"/>
    <col min="3" max="3" width="10.28515625" style="128" bestFit="1" customWidth="1"/>
    <col min="4" max="4" width="16" style="128" bestFit="1" customWidth="1"/>
    <col min="5" max="5" width="12" style="128" customWidth="1"/>
    <col min="6" max="6" width="14.7109375" style="128" customWidth="1"/>
    <col min="7" max="7" width="10.85546875" style="128" customWidth="1"/>
    <col min="8" max="8" width="16.28515625" style="128" customWidth="1"/>
    <col min="9" max="9" width="12.7109375" style="128" hidden="1" customWidth="1"/>
    <col min="10" max="10" width="17.28515625" style="128" bestFit="1" customWidth="1"/>
    <col min="11" max="148" width="29.28515625" style="128" customWidth="1"/>
    <col min="149" max="149" width="42.42578125" style="128" customWidth="1"/>
    <col min="150" max="152" width="12.42578125" style="128" customWidth="1"/>
    <col min="153" max="155" width="10.85546875" style="128" customWidth="1"/>
    <col min="156" max="158" width="14.5703125" style="128" bestFit="1" customWidth="1"/>
    <col min="159" max="161" width="11" style="128" customWidth="1"/>
    <col min="162" max="164" width="14.5703125" style="128" customWidth="1"/>
    <col min="165" max="167" width="15.28515625" style="128" customWidth="1"/>
    <col min="168" max="168" width="15.5703125" style="128" customWidth="1"/>
    <col min="169" max="169" width="44.5703125" style="128" customWidth="1"/>
    <col min="170" max="170" width="13.85546875" style="128" customWidth="1"/>
    <col min="171" max="171" width="10.85546875" style="128" customWidth="1"/>
    <col min="172" max="172" width="14.5703125" style="128" customWidth="1"/>
    <col min="173" max="173" width="11" style="128" customWidth="1"/>
    <col min="174" max="174" width="10.85546875" style="128" customWidth="1"/>
    <col min="175" max="175" width="14.5703125" style="128" customWidth="1"/>
    <col min="176" max="177" width="15.5703125" style="128" customWidth="1"/>
    <col min="178" max="178" width="17.7109375" style="128" customWidth="1"/>
    <col min="179" max="253" width="29.28515625" style="128"/>
    <col min="254" max="254" width="51.140625" style="128" customWidth="1"/>
    <col min="255" max="256" width="5.5703125" style="128" customWidth="1"/>
    <col min="257" max="257" width="10.28515625" style="128" customWidth="1"/>
    <col min="258" max="258" width="12.5703125" style="128" customWidth="1"/>
    <col min="259" max="259" width="15.5703125" style="128" customWidth="1"/>
    <col min="260" max="260" width="17.7109375" style="128" customWidth="1"/>
    <col min="261" max="261" width="12" style="128" customWidth="1"/>
    <col min="262" max="262" width="14.7109375" style="128" customWidth="1"/>
    <col min="263" max="263" width="10.85546875" style="128" customWidth="1"/>
    <col min="264" max="264" width="16.28515625" style="128" customWidth="1"/>
    <col min="265" max="265" width="0" style="128" hidden="1" customWidth="1"/>
    <col min="266" max="266" width="12.7109375" style="128" customWidth="1"/>
    <col min="267" max="404" width="29.28515625" style="128" customWidth="1"/>
    <col min="405" max="405" width="42.42578125" style="128" customWidth="1"/>
    <col min="406" max="408" width="12.42578125" style="128" customWidth="1"/>
    <col min="409" max="411" width="10.85546875" style="128" customWidth="1"/>
    <col min="412" max="414" width="14.5703125" style="128" bestFit="1" customWidth="1"/>
    <col min="415" max="417" width="11" style="128" customWidth="1"/>
    <col min="418" max="420" width="14.5703125" style="128" customWidth="1"/>
    <col min="421" max="423" width="15.28515625" style="128" customWidth="1"/>
    <col min="424" max="424" width="15.5703125" style="128" customWidth="1"/>
    <col min="425" max="425" width="44.5703125" style="128" customWidth="1"/>
    <col min="426" max="426" width="13.85546875" style="128" customWidth="1"/>
    <col min="427" max="427" width="10.85546875" style="128" customWidth="1"/>
    <col min="428" max="428" width="14.5703125" style="128" customWidth="1"/>
    <col min="429" max="429" width="11" style="128" customWidth="1"/>
    <col min="430" max="430" width="10.85546875" style="128" customWidth="1"/>
    <col min="431" max="431" width="14.5703125" style="128" customWidth="1"/>
    <col min="432" max="433" width="15.5703125" style="128" customWidth="1"/>
    <col min="434" max="434" width="17.7109375" style="128" customWidth="1"/>
    <col min="435" max="509" width="29.28515625" style="128"/>
    <col min="510" max="510" width="51.140625" style="128" customWidth="1"/>
    <col min="511" max="512" width="5.5703125" style="128" customWidth="1"/>
    <col min="513" max="513" width="10.28515625" style="128" customWidth="1"/>
    <col min="514" max="514" width="12.5703125" style="128" customWidth="1"/>
    <col min="515" max="515" width="15.5703125" style="128" customWidth="1"/>
    <col min="516" max="516" width="17.7109375" style="128" customWidth="1"/>
    <col min="517" max="517" width="12" style="128" customWidth="1"/>
    <col min="518" max="518" width="14.7109375" style="128" customWidth="1"/>
    <col min="519" max="519" width="10.85546875" style="128" customWidth="1"/>
    <col min="520" max="520" width="16.28515625" style="128" customWidth="1"/>
    <col min="521" max="521" width="0" style="128" hidden="1" customWidth="1"/>
    <col min="522" max="522" width="12.7109375" style="128" customWidth="1"/>
    <col min="523" max="660" width="29.28515625" style="128" customWidth="1"/>
    <col min="661" max="661" width="42.42578125" style="128" customWidth="1"/>
    <col min="662" max="664" width="12.42578125" style="128" customWidth="1"/>
    <col min="665" max="667" width="10.85546875" style="128" customWidth="1"/>
    <col min="668" max="670" width="14.5703125" style="128" bestFit="1" customWidth="1"/>
    <col min="671" max="673" width="11" style="128" customWidth="1"/>
    <col min="674" max="676" width="14.5703125" style="128" customWidth="1"/>
    <col min="677" max="679" width="15.28515625" style="128" customWidth="1"/>
    <col min="680" max="680" width="15.5703125" style="128" customWidth="1"/>
    <col min="681" max="681" width="44.5703125" style="128" customWidth="1"/>
    <col min="682" max="682" width="13.85546875" style="128" customWidth="1"/>
    <col min="683" max="683" width="10.85546875" style="128" customWidth="1"/>
    <col min="684" max="684" width="14.5703125" style="128" customWidth="1"/>
    <col min="685" max="685" width="11" style="128" customWidth="1"/>
    <col min="686" max="686" width="10.85546875" style="128" customWidth="1"/>
    <col min="687" max="687" width="14.5703125" style="128" customWidth="1"/>
    <col min="688" max="689" width="15.5703125" style="128" customWidth="1"/>
    <col min="690" max="690" width="17.7109375" style="128" customWidth="1"/>
    <col min="691" max="765" width="29.28515625" style="128"/>
    <col min="766" max="766" width="51.140625" style="128" customWidth="1"/>
    <col min="767" max="768" width="5.5703125" style="128" customWidth="1"/>
    <col min="769" max="769" width="10.28515625" style="128" customWidth="1"/>
    <col min="770" max="770" width="12.5703125" style="128" customWidth="1"/>
    <col min="771" max="771" width="15.5703125" style="128" customWidth="1"/>
    <col min="772" max="772" width="17.7109375" style="128" customWidth="1"/>
    <col min="773" max="773" width="12" style="128" customWidth="1"/>
    <col min="774" max="774" width="14.7109375" style="128" customWidth="1"/>
    <col min="775" max="775" width="10.85546875" style="128" customWidth="1"/>
    <col min="776" max="776" width="16.28515625" style="128" customWidth="1"/>
    <col min="777" max="777" width="0" style="128" hidden="1" customWidth="1"/>
    <col min="778" max="778" width="12.7109375" style="128" customWidth="1"/>
    <col min="779" max="916" width="29.28515625" style="128" customWidth="1"/>
    <col min="917" max="917" width="42.42578125" style="128" customWidth="1"/>
    <col min="918" max="920" width="12.42578125" style="128" customWidth="1"/>
    <col min="921" max="923" width="10.85546875" style="128" customWidth="1"/>
    <col min="924" max="926" width="14.5703125" style="128" bestFit="1" customWidth="1"/>
    <col min="927" max="929" width="11" style="128" customWidth="1"/>
    <col min="930" max="932" width="14.5703125" style="128" customWidth="1"/>
    <col min="933" max="935" width="15.28515625" style="128" customWidth="1"/>
    <col min="936" max="936" width="15.5703125" style="128" customWidth="1"/>
    <col min="937" max="937" width="44.5703125" style="128" customWidth="1"/>
    <col min="938" max="938" width="13.85546875" style="128" customWidth="1"/>
    <col min="939" max="939" width="10.85546875" style="128" customWidth="1"/>
    <col min="940" max="940" width="14.5703125" style="128" customWidth="1"/>
    <col min="941" max="941" width="11" style="128" customWidth="1"/>
    <col min="942" max="942" width="10.85546875" style="128" customWidth="1"/>
    <col min="943" max="943" width="14.5703125" style="128" customWidth="1"/>
    <col min="944" max="945" width="15.5703125" style="128" customWidth="1"/>
    <col min="946" max="946" width="17.7109375" style="128" customWidth="1"/>
    <col min="947" max="1021" width="29.28515625" style="128"/>
    <col min="1022" max="1022" width="51.140625" style="128" customWidth="1"/>
    <col min="1023" max="1024" width="5.5703125" style="128" customWidth="1"/>
    <col min="1025" max="1025" width="10.28515625" style="128" customWidth="1"/>
    <col min="1026" max="1026" width="12.5703125" style="128" customWidth="1"/>
    <col min="1027" max="1027" width="15.5703125" style="128" customWidth="1"/>
    <col min="1028" max="1028" width="17.7109375" style="128" customWidth="1"/>
    <col min="1029" max="1029" width="12" style="128" customWidth="1"/>
    <col min="1030" max="1030" width="14.7109375" style="128" customWidth="1"/>
    <col min="1031" max="1031" width="10.85546875" style="128" customWidth="1"/>
    <col min="1032" max="1032" width="16.28515625" style="128" customWidth="1"/>
    <col min="1033" max="1033" width="0" style="128" hidden="1" customWidth="1"/>
    <col min="1034" max="1034" width="12.7109375" style="128" customWidth="1"/>
    <col min="1035" max="1172" width="29.28515625" style="128" customWidth="1"/>
    <col min="1173" max="1173" width="42.42578125" style="128" customWidth="1"/>
    <col min="1174" max="1176" width="12.42578125" style="128" customWidth="1"/>
    <col min="1177" max="1179" width="10.85546875" style="128" customWidth="1"/>
    <col min="1180" max="1182" width="14.5703125" style="128" bestFit="1" customWidth="1"/>
    <col min="1183" max="1185" width="11" style="128" customWidth="1"/>
    <col min="1186" max="1188" width="14.5703125" style="128" customWidth="1"/>
    <col min="1189" max="1191" width="15.28515625" style="128" customWidth="1"/>
    <col min="1192" max="1192" width="15.5703125" style="128" customWidth="1"/>
    <col min="1193" max="1193" width="44.5703125" style="128" customWidth="1"/>
    <col min="1194" max="1194" width="13.85546875" style="128" customWidth="1"/>
    <col min="1195" max="1195" width="10.85546875" style="128" customWidth="1"/>
    <col min="1196" max="1196" width="14.5703125" style="128" customWidth="1"/>
    <col min="1197" max="1197" width="11" style="128" customWidth="1"/>
    <col min="1198" max="1198" width="10.85546875" style="128" customWidth="1"/>
    <col min="1199" max="1199" width="14.5703125" style="128" customWidth="1"/>
    <col min="1200" max="1201" width="15.5703125" style="128" customWidth="1"/>
    <col min="1202" max="1202" width="17.7109375" style="128" customWidth="1"/>
    <col min="1203" max="1277" width="29.28515625" style="128"/>
    <col min="1278" max="1278" width="51.140625" style="128" customWidth="1"/>
    <col min="1279" max="1280" width="5.5703125" style="128" customWidth="1"/>
    <col min="1281" max="1281" width="10.28515625" style="128" customWidth="1"/>
    <col min="1282" max="1282" width="12.5703125" style="128" customWidth="1"/>
    <col min="1283" max="1283" width="15.5703125" style="128" customWidth="1"/>
    <col min="1284" max="1284" width="17.7109375" style="128" customWidth="1"/>
    <col min="1285" max="1285" width="12" style="128" customWidth="1"/>
    <col min="1286" max="1286" width="14.7109375" style="128" customWidth="1"/>
    <col min="1287" max="1287" width="10.85546875" style="128" customWidth="1"/>
    <col min="1288" max="1288" width="16.28515625" style="128" customWidth="1"/>
    <col min="1289" max="1289" width="0" style="128" hidden="1" customWidth="1"/>
    <col min="1290" max="1290" width="12.7109375" style="128" customWidth="1"/>
    <col min="1291" max="1428" width="29.28515625" style="128" customWidth="1"/>
    <col min="1429" max="1429" width="42.42578125" style="128" customWidth="1"/>
    <col min="1430" max="1432" width="12.42578125" style="128" customWidth="1"/>
    <col min="1433" max="1435" width="10.85546875" style="128" customWidth="1"/>
    <col min="1436" max="1438" width="14.5703125" style="128" bestFit="1" customWidth="1"/>
    <col min="1439" max="1441" width="11" style="128" customWidth="1"/>
    <col min="1442" max="1444" width="14.5703125" style="128" customWidth="1"/>
    <col min="1445" max="1447" width="15.28515625" style="128" customWidth="1"/>
    <col min="1448" max="1448" width="15.5703125" style="128" customWidth="1"/>
    <col min="1449" max="1449" width="44.5703125" style="128" customWidth="1"/>
    <col min="1450" max="1450" width="13.85546875" style="128" customWidth="1"/>
    <col min="1451" max="1451" width="10.85546875" style="128" customWidth="1"/>
    <col min="1452" max="1452" width="14.5703125" style="128" customWidth="1"/>
    <col min="1453" max="1453" width="11" style="128" customWidth="1"/>
    <col min="1454" max="1454" width="10.85546875" style="128" customWidth="1"/>
    <col min="1455" max="1455" width="14.5703125" style="128" customWidth="1"/>
    <col min="1456" max="1457" width="15.5703125" style="128" customWidth="1"/>
    <col min="1458" max="1458" width="17.7109375" style="128" customWidth="1"/>
    <col min="1459" max="1533" width="29.28515625" style="128"/>
    <col min="1534" max="1534" width="51.140625" style="128" customWidth="1"/>
    <col min="1535" max="1536" width="5.5703125" style="128" customWidth="1"/>
    <col min="1537" max="1537" width="10.28515625" style="128" customWidth="1"/>
    <col min="1538" max="1538" width="12.5703125" style="128" customWidth="1"/>
    <col min="1539" max="1539" width="15.5703125" style="128" customWidth="1"/>
    <col min="1540" max="1540" width="17.7109375" style="128" customWidth="1"/>
    <col min="1541" max="1541" width="12" style="128" customWidth="1"/>
    <col min="1542" max="1542" width="14.7109375" style="128" customWidth="1"/>
    <col min="1543" max="1543" width="10.85546875" style="128" customWidth="1"/>
    <col min="1544" max="1544" width="16.28515625" style="128" customWidth="1"/>
    <col min="1545" max="1545" width="0" style="128" hidden="1" customWidth="1"/>
    <col min="1546" max="1546" width="12.7109375" style="128" customWidth="1"/>
    <col min="1547" max="1684" width="29.28515625" style="128" customWidth="1"/>
    <col min="1685" max="1685" width="42.42578125" style="128" customWidth="1"/>
    <col min="1686" max="1688" width="12.42578125" style="128" customWidth="1"/>
    <col min="1689" max="1691" width="10.85546875" style="128" customWidth="1"/>
    <col min="1692" max="1694" width="14.5703125" style="128" bestFit="1" customWidth="1"/>
    <col min="1695" max="1697" width="11" style="128" customWidth="1"/>
    <col min="1698" max="1700" width="14.5703125" style="128" customWidth="1"/>
    <col min="1701" max="1703" width="15.28515625" style="128" customWidth="1"/>
    <col min="1704" max="1704" width="15.5703125" style="128" customWidth="1"/>
    <col min="1705" max="1705" width="44.5703125" style="128" customWidth="1"/>
    <col min="1706" max="1706" width="13.85546875" style="128" customWidth="1"/>
    <col min="1707" max="1707" width="10.85546875" style="128" customWidth="1"/>
    <col min="1708" max="1708" width="14.5703125" style="128" customWidth="1"/>
    <col min="1709" max="1709" width="11" style="128" customWidth="1"/>
    <col min="1710" max="1710" width="10.85546875" style="128" customWidth="1"/>
    <col min="1711" max="1711" width="14.5703125" style="128" customWidth="1"/>
    <col min="1712" max="1713" width="15.5703125" style="128" customWidth="1"/>
    <col min="1714" max="1714" width="17.7109375" style="128" customWidth="1"/>
    <col min="1715" max="1789" width="29.28515625" style="128"/>
    <col min="1790" max="1790" width="51.140625" style="128" customWidth="1"/>
    <col min="1791" max="1792" width="5.5703125" style="128" customWidth="1"/>
    <col min="1793" max="1793" width="10.28515625" style="128" customWidth="1"/>
    <col min="1794" max="1794" width="12.5703125" style="128" customWidth="1"/>
    <col min="1795" max="1795" width="15.5703125" style="128" customWidth="1"/>
    <col min="1796" max="1796" width="17.7109375" style="128" customWidth="1"/>
    <col min="1797" max="1797" width="12" style="128" customWidth="1"/>
    <col min="1798" max="1798" width="14.7109375" style="128" customWidth="1"/>
    <col min="1799" max="1799" width="10.85546875" style="128" customWidth="1"/>
    <col min="1800" max="1800" width="16.28515625" style="128" customWidth="1"/>
    <col min="1801" max="1801" width="0" style="128" hidden="1" customWidth="1"/>
    <col min="1802" max="1802" width="12.7109375" style="128" customWidth="1"/>
    <col min="1803" max="1940" width="29.28515625" style="128" customWidth="1"/>
    <col min="1941" max="1941" width="42.42578125" style="128" customWidth="1"/>
    <col min="1942" max="1944" width="12.42578125" style="128" customWidth="1"/>
    <col min="1945" max="1947" width="10.85546875" style="128" customWidth="1"/>
    <col min="1948" max="1950" width="14.5703125" style="128" bestFit="1" customWidth="1"/>
    <col min="1951" max="1953" width="11" style="128" customWidth="1"/>
    <col min="1954" max="1956" width="14.5703125" style="128" customWidth="1"/>
    <col min="1957" max="1959" width="15.28515625" style="128" customWidth="1"/>
    <col min="1960" max="1960" width="15.5703125" style="128" customWidth="1"/>
    <col min="1961" max="1961" width="44.5703125" style="128" customWidth="1"/>
    <col min="1962" max="1962" width="13.85546875" style="128" customWidth="1"/>
    <col min="1963" max="1963" width="10.85546875" style="128" customWidth="1"/>
    <col min="1964" max="1964" width="14.5703125" style="128" customWidth="1"/>
    <col min="1965" max="1965" width="11" style="128" customWidth="1"/>
    <col min="1966" max="1966" width="10.85546875" style="128" customWidth="1"/>
    <col min="1967" max="1967" width="14.5703125" style="128" customWidth="1"/>
    <col min="1968" max="1969" width="15.5703125" style="128" customWidth="1"/>
    <col min="1970" max="1970" width="17.7109375" style="128" customWidth="1"/>
    <col min="1971" max="2045" width="29.28515625" style="128"/>
    <col min="2046" max="2046" width="51.140625" style="128" customWidth="1"/>
    <col min="2047" max="2048" width="5.5703125" style="128" customWidth="1"/>
    <col min="2049" max="2049" width="10.28515625" style="128" customWidth="1"/>
    <col min="2050" max="2050" width="12.5703125" style="128" customWidth="1"/>
    <col min="2051" max="2051" width="15.5703125" style="128" customWidth="1"/>
    <col min="2052" max="2052" width="17.7109375" style="128" customWidth="1"/>
    <col min="2053" max="2053" width="12" style="128" customWidth="1"/>
    <col min="2054" max="2054" width="14.7109375" style="128" customWidth="1"/>
    <col min="2055" max="2055" width="10.85546875" style="128" customWidth="1"/>
    <col min="2056" max="2056" width="16.28515625" style="128" customWidth="1"/>
    <col min="2057" max="2057" width="0" style="128" hidden="1" customWidth="1"/>
    <col min="2058" max="2058" width="12.7109375" style="128" customWidth="1"/>
    <col min="2059" max="2196" width="29.28515625" style="128" customWidth="1"/>
    <col min="2197" max="2197" width="42.42578125" style="128" customWidth="1"/>
    <col min="2198" max="2200" width="12.42578125" style="128" customWidth="1"/>
    <col min="2201" max="2203" width="10.85546875" style="128" customWidth="1"/>
    <col min="2204" max="2206" width="14.5703125" style="128" bestFit="1" customWidth="1"/>
    <col min="2207" max="2209" width="11" style="128" customWidth="1"/>
    <col min="2210" max="2212" width="14.5703125" style="128" customWidth="1"/>
    <col min="2213" max="2215" width="15.28515625" style="128" customWidth="1"/>
    <col min="2216" max="2216" width="15.5703125" style="128" customWidth="1"/>
    <col min="2217" max="2217" width="44.5703125" style="128" customWidth="1"/>
    <col min="2218" max="2218" width="13.85546875" style="128" customWidth="1"/>
    <col min="2219" max="2219" width="10.85546875" style="128" customWidth="1"/>
    <col min="2220" max="2220" width="14.5703125" style="128" customWidth="1"/>
    <col min="2221" max="2221" width="11" style="128" customWidth="1"/>
    <col min="2222" max="2222" width="10.85546875" style="128" customWidth="1"/>
    <col min="2223" max="2223" width="14.5703125" style="128" customWidth="1"/>
    <col min="2224" max="2225" width="15.5703125" style="128" customWidth="1"/>
    <col min="2226" max="2226" width="17.7109375" style="128" customWidth="1"/>
    <col min="2227" max="2301" width="29.28515625" style="128"/>
    <col min="2302" max="2302" width="51.140625" style="128" customWidth="1"/>
    <col min="2303" max="2304" width="5.5703125" style="128" customWidth="1"/>
    <col min="2305" max="2305" width="10.28515625" style="128" customWidth="1"/>
    <col min="2306" max="2306" width="12.5703125" style="128" customWidth="1"/>
    <col min="2307" max="2307" width="15.5703125" style="128" customWidth="1"/>
    <col min="2308" max="2308" width="17.7109375" style="128" customWidth="1"/>
    <col min="2309" max="2309" width="12" style="128" customWidth="1"/>
    <col min="2310" max="2310" width="14.7109375" style="128" customWidth="1"/>
    <col min="2311" max="2311" width="10.85546875" style="128" customWidth="1"/>
    <col min="2312" max="2312" width="16.28515625" style="128" customWidth="1"/>
    <col min="2313" max="2313" width="0" style="128" hidden="1" customWidth="1"/>
    <col min="2314" max="2314" width="12.7109375" style="128" customWidth="1"/>
    <col min="2315" max="2452" width="29.28515625" style="128" customWidth="1"/>
    <col min="2453" max="2453" width="42.42578125" style="128" customWidth="1"/>
    <col min="2454" max="2456" width="12.42578125" style="128" customWidth="1"/>
    <col min="2457" max="2459" width="10.85546875" style="128" customWidth="1"/>
    <col min="2460" max="2462" width="14.5703125" style="128" bestFit="1" customWidth="1"/>
    <col min="2463" max="2465" width="11" style="128" customWidth="1"/>
    <col min="2466" max="2468" width="14.5703125" style="128" customWidth="1"/>
    <col min="2469" max="2471" width="15.28515625" style="128" customWidth="1"/>
    <col min="2472" max="2472" width="15.5703125" style="128" customWidth="1"/>
    <col min="2473" max="2473" width="44.5703125" style="128" customWidth="1"/>
    <col min="2474" max="2474" width="13.85546875" style="128" customWidth="1"/>
    <col min="2475" max="2475" width="10.85546875" style="128" customWidth="1"/>
    <col min="2476" max="2476" width="14.5703125" style="128" customWidth="1"/>
    <col min="2477" max="2477" width="11" style="128" customWidth="1"/>
    <col min="2478" max="2478" width="10.85546875" style="128" customWidth="1"/>
    <col min="2479" max="2479" width="14.5703125" style="128" customWidth="1"/>
    <col min="2480" max="2481" width="15.5703125" style="128" customWidth="1"/>
    <col min="2482" max="2482" width="17.7109375" style="128" customWidth="1"/>
    <col min="2483" max="2557" width="29.28515625" style="128"/>
    <col min="2558" max="2558" width="51.140625" style="128" customWidth="1"/>
    <col min="2559" max="2560" width="5.5703125" style="128" customWidth="1"/>
    <col min="2561" max="2561" width="10.28515625" style="128" customWidth="1"/>
    <col min="2562" max="2562" width="12.5703125" style="128" customWidth="1"/>
    <col min="2563" max="2563" width="15.5703125" style="128" customWidth="1"/>
    <col min="2564" max="2564" width="17.7109375" style="128" customWidth="1"/>
    <col min="2565" max="2565" width="12" style="128" customWidth="1"/>
    <col min="2566" max="2566" width="14.7109375" style="128" customWidth="1"/>
    <col min="2567" max="2567" width="10.85546875" style="128" customWidth="1"/>
    <col min="2568" max="2568" width="16.28515625" style="128" customWidth="1"/>
    <col min="2569" max="2569" width="0" style="128" hidden="1" customWidth="1"/>
    <col min="2570" max="2570" width="12.7109375" style="128" customWidth="1"/>
    <col min="2571" max="2708" width="29.28515625" style="128" customWidth="1"/>
    <col min="2709" max="2709" width="42.42578125" style="128" customWidth="1"/>
    <col min="2710" max="2712" width="12.42578125" style="128" customWidth="1"/>
    <col min="2713" max="2715" width="10.85546875" style="128" customWidth="1"/>
    <col min="2716" max="2718" width="14.5703125" style="128" bestFit="1" customWidth="1"/>
    <col min="2719" max="2721" width="11" style="128" customWidth="1"/>
    <col min="2722" max="2724" width="14.5703125" style="128" customWidth="1"/>
    <col min="2725" max="2727" width="15.28515625" style="128" customWidth="1"/>
    <col min="2728" max="2728" width="15.5703125" style="128" customWidth="1"/>
    <col min="2729" max="2729" width="44.5703125" style="128" customWidth="1"/>
    <col min="2730" max="2730" width="13.85546875" style="128" customWidth="1"/>
    <col min="2731" max="2731" width="10.85546875" style="128" customWidth="1"/>
    <col min="2732" max="2732" width="14.5703125" style="128" customWidth="1"/>
    <col min="2733" max="2733" width="11" style="128" customWidth="1"/>
    <col min="2734" max="2734" width="10.85546875" style="128" customWidth="1"/>
    <col min="2735" max="2735" width="14.5703125" style="128" customWidth="1"/>
    <col min="2736" max="2737" width="15.5703125" style="128" customWidth="1"/>
    <col min="2738" max="2738" width="17.7109375" style="128" customWidth="1"/>
    <col min="2739" max="2813" width="29.28515625" style="128"/>
    <col min="2814" max="2814" width="51.140625" style="128" customWidth="1"/>
    <col min="2815" max="2816" width="5.5703125" style="128" customWidth="1"/>
    <col min="2817" max="2817" width="10.28515625" style="128" customWidth="1"/>
    <col min="2818" max="2818" width="12.5703125" style="128" customWidth="1"/>
    <col min="2819" max="2819" width="15.5703125" style="128" customWidth="1"/>
    <col min="2820" max="2820" width="17.7109375" style="128" customWidth="1"/>
    <col min="2821" max="2821" width="12" style="128" customWidth="1"/>
    <col min="2822" max="2822" width="14.7109375" style="128" customWidth="1"/>
    <col min="2823" max="2823" width="10.85546875" style="128" customWidth="1"/>
    <col min="2824" max="2824" width="16.28515625" style="128" customWidth="1"/>
    <col min="2825" max="2825" width="0" style="128" hidden="1" customWidth="1"/>
    <col min="2826" max="2826" width="12.7109375" style="128" customWidth="1"/>
    <col min="2827" max="2964" width="29.28515625" style="128" customWidth="1"/>
    <col min="2965" max="2965" width="42.42578125" style="128" customWidth="1"/>
    <col min="2966" max="2968" width="12.42578125" style="128" customWidth="1"/>
    <col min="2969" max="2971" width="10.85546875" style="128" customWidth="1"/>
    <col min="2972" max="2974" width="14.5703125" style="128" bestFit="1" customWidth="1"/>
    <col min="2975" max="2977" width="11" style="128" customWidth="1"/>
    <col min="2978" max="2980" width="14.5703125" style="128" customWidth="1"/>
    <col min="2981" max="2983" width="15.28515625" style="128" customWidth="1"/>
    <col min="2984" max="2984" width="15.5703125" style="128" customWidth="1"/>
    <col min="2985" max="2985" width="44.5703125" style="128" customWidth="1"/>
    <col min="2986" max="2986" width="13.85546875" style="128" customWidth="1"/>
    <col min="2987" max="2987" width="10.85546875" style="128" customWidth="1"/>
    <col min="2988" max="2988" width="14.5703125" style="128" customWidth="1"/>
    <col min="2989" max="2989" width="11" style="128" customWidth="1"/>
    <col min="2990" max="2990" width="10.85546875" style="128" customWidth="1"/>
    <col min="2991" max="2991" width="14.5703125" style="128" customWidth="1"/>
    <col min="2992" max="2993" width="15.5703125" style="128" customWidth="1"/>
    <col min="2994" max="2994" width="17.7109375" style="128" customWidth="1"/>
    <col min="2995" max="3069" width="29.28515625" style="128"/>
    <col min="3070" max="3070" width="51.140625" style="128" customWidth="1"/>
    <col min="3071" max="3072" width="5.5703125" style="128" customWidth="1"/>
    <col min="3073" max="3073" width="10.28515625" style="128" customWidth="1"/>
    <col min="3074" max="3074" width="12.5703125" style="128" customWidth="1"/>
    <col min="3075" max="3075" width="15.5703125" style="128" customWidth="1"/>
    <col min="3076" max="3076" width="17.7109375" style="128" customWidth="1"/>
    <col min="3077" max="3077" width="12" style="128" customWidth="1"/>
    <col min="3078" max="3078" width="14.7109375" style="128" customWidth="1"/>
    <col min="3079" max="3079" width="10.85546875" style="128" customWidth="1"/>
    <col min="3080" max="3080" width="16.28515625" style="128" customWidth="1"/>
    <col min="3081" max="3081" width="0" style="128" hidden="1" customWidth="1"/>
    <col min="3082" max="3082" width="12.7109375" style="128" customWidth="1"/>
    <col min="3083" max="3220" width="29.28515625" style="128" customWidth="1"/>
    <col min="3221" max="3221" width="42.42578125" style="128" customWidth="1"/>
    <col min="3222" max="3224" width="12.42578125" style="128" customWidth="1"/>
    <col min="3225" max="3227" width="10.85546875" style="128" customWidth="1"/>
    <col min="3228" max="3230" width="14.5703125" style="128" bestFit="1" customWidth="1"/>
    <col min="3231" max="3233" width="11" style="128" customWidth="1"/>
    <col min="3234" max="3236" width="14.5703125" style="128" customWidth="1"/>
    <col min="3237" max="3239" width="15.28515625" style="128" customWidth="1"/>
    <col min="3240" max="3240" width="15.5703125" style="128" customWidth="1"/>
    <col min="3241" max="3241" width="44.5703125" style="128" customWidth="1"/>
    <col min="3242" max="3242" width="13.85546875" style="128" customWidth="1"/>
    <col min="3243" max="3243" width="10.85546875" style="128" customWidth="1"/>
    <col min="3244" max="3244" width="14.5703125" style="128" customWidth="1"/>
    <col min="3245" max="3245" width="11" style="128" customWidth="1"/>
    <col min="3246" max="3246" width="10.85546875" style="128" customWidth="1"/>
    <col min="3247" max="3247" width="14.5703125" style="128" customWidth="1"/>
    <col min="3248" max="3249" width="15.5703125" style="128" customWidth="1"/>
    <col min="3250" max="3250" width="17.7109375" style="128" customWidth="1"/>
    <col min="3251" max="3325" width="29.28515625" style="128"/>
    <col min="3326" max="3326" width="51.140625" style="128" customWidth="1"/>
    <col min="3327" max="3328" width="5.5703125" style="128" customWidth="1"/>
    <col min="3329" max="3329" width="10.28515625" style="128" customWidth="1"/>
    <col min="3330" max="3330" width="12.5703125" style="128" customWidth="1"/>
    <col min="3331" max="3331" width="15.5703125" style="128" customWidth="1"/>
    <col min="3332" max="3332" width="17.7109375" style="128" customWidth="1"/>
    <col min="3333" max="3333" width="12" style="128" customWidth="1"/>
    <col min="3334" max="3334" width="14.7109375" style="128" customWidth="1"/>
    <col min="3335" max="3335" width="10.85546875" style="128" customWidth="1"/>
    <col min="3336" max="3336" width="16.28515625" style="128" customWidth="1"/>
    <col min="3337" max="3337" width="0" style="128" hidden="1" customWidth="1"/>
    <col min="3338" max="3338" width="12.7109375" style="128" customWidth="1"/>
    <col min="3339" max="3476" width="29.28515625" style="128" customWidth="1"/>
    <col min="3477" max="3477" width="42.42578125" style="128" customWidth="1"/>
    <col min="3478" max="3480" width="12.42578125" style="128" customWidth="1"/>
    <col min="3481" max="3483" width="10.85546875" style="128" customWidth="1"/>
    <col min="3484" max="3486" width="14.5703125" style="128" bestFit="1" customWidth="1"/>
    <col min="3487" max="3489" width="11" style="128" customWidth="1"/>
    <col min="3490" max="3492" width="14.5703125" style="128" customWidth="1"/>
    <col min="3493" max="3495" width="15.28515625" style="128" customWidth="1"/>
    <col min="3496" max="3496" width="15.5703125" style="128" customWidth="1"/>
    <col min="3497" max="3497" width="44.5703125" style="128" customWidth="1"/>
    <col min="3498" max="3498" width="13.85546875" style="128" customWidth="1"/>
    <col min="3499" max="3499" width="10.85546875" style="128" customWidth="1"/>
    <col min="3500" max="3500" width="14.5703125" style="128" customWidth="1"/>
    <col min="3501" max="3501" width="11" style="128" customWidth="1"/>
    <col min="3502" max="3502" width="10.85546875" style="128" customWidth="1"/>
    <col min="3503" max="3503" width="14.5703125" style="128" customWidth="1"/>
    <col min="3504" max="3505" width="15.5703125" style="128" customWidth="1"/>
    <col min="3506" max="3506" width="17.7109375" style="128" customWidth="1"/>
    <col min="3507" max="3581" width="29.28515625" style="128"/>
    <col min="3582" max="3582" width="51.140625" style="128" customWidth="1"/>
    <col min="3583" max="3584" width="5.5703125" style="128" customWidth="1"/>
    <col min="3585" max="3585" width="10.28515625" style="128" customWidth="1"/>
    <col min="3586" max="3586" width="12.5703125" style="128" customWidth="1"/>
    <col min="3587" max="3587" width="15.5703125" style="128" customWidth="1"/>
    <col min="3588" max="3588" width="17.7109375" style="128" customWidth="1"/>
    <col min="3589" max="3589" width="12" style="128" customWidth="1"/>
    <col min="3590" max="3590" width="14.7109375" style="128" customWidth="1"/>
    <col min="3591" max="3591" width="10.85546875" style="128" customWidth="1"/>
    <col min="3592" max="3592" width="16.28515625" style="128" customWidth="1"/>
    <col min="3593" max="3593" width="0" style="128" hidden="1" customWidth="1"/>
    <col min="3594" max="3594" width="12.7109375" style="128" customWidth="1"/>
    <col min="3595" max="3732" width="29.28515625" style="128" customWidth="1"/>
    <col min="3733" max="3733" width="42.42578125" style="128" customWidth="1"/>
    <col min="3734" max="3736" width="12.42578125" style="128" customWidth="1"/>
    <col min="3737" max="3739" width="10.85546875" style="128" customWidth="1"/>
    <col min="3740" max="3742" width="14.5703125" style="128" bestFit="1" customWidth="1"/>
    <col min="3743" max="3745" width="11" style="128" customWidth="1"/>
    <col min="3746" max="3748" width="14.5703125" style="128" customWidth="1"/>
    <col min="3749" max="3751" width="15.28515625" style="128" customWidth="1"/>
    <col min="3752" max="3752" width="15.5703125" style="128" customWidth="1"/>
    <col min="3753" max="3753" width="44.5703125" style="128" customWidth="1"/>
    <col min="3754" max="3754" width="13.85546875" style="128" customWidth="1"/>
    <col min="3755" max="3755" width="10.85546875" style="128" customWidth="1"/>
    <col min="3756" max="3756" width="14.5703125" style="128" customWidth="1"/>
    <col min="3757" max="3757" width="11" style="128" customWidth="1"/>
    <col min="3758" max="3758" width="10.85546875" style="128" customWidth="1"/>
    <col min="3759" max="3759" width="14.5703125" style="128" customWidth="1"/>
    <col min="3760" max="3761" width="15.5703125" style="128" customWidth="1"/>
    <col min="3762" max="3762" width="17.7109375" style="128" customWidth="1"/>
    <col min="3763" max="3837" width="29.28515625" style="128"/>
    <col min="3838" max="3838" width="51.140625" style="128" customWidth="1"/>
    <col min="3839" max="3840" width="5.5703125" style="128" customWidth="1"/>
    <col min="3841" max="3841" width="10.28515625" style="128" customWidth="1"/>
    <col min="3842" max="3842" width="12.5703125" style="128" customWidth="1"/>
    <col min="3843" max="3843" width="15.5703125" style="128" customWidth="1"/>
    <col min="3844" max="3844" width="17.7109375" style="128" customWidth="1"/>
    <col min="3845" max="3845" width="12" style="128" customWidth="1"/>
    <col min="3846" max="3846" width="14.7109375" style="128" customWidth="1"/>
    <col min="3847" max="3847" width="10.85546875" style="128" customWidth="1"/>
    <col min="3848" max="3848" width="16.28515625" style="128" customWidth="1"/>
    <col min="3849" max="3849" width="0" style="128" hidden="1" customWidth="1"/>
    <col min="3850" max="3850" width="12.7109375" style="128" customWidth="1"/>
    <col min="3851" max="3988" width="29.28515625" style="128" customWidth="1"/>
    <col min="3989" max="3989" width="42.42578125" style="128" customWidth="1"/>
    <col min="3990" max="3992" width="12.42578125" style="128" customWidth="1"/>
    <col min="3993" max="3995" width="10.85546875" style="128" customWidth="1"/>
    <col min="3996" max="3998" width="14.5703125" style="128" bestFit="1" customWidth="1"/>
    <col min="3999" max="4001" width="11" style="128" customWidth="1"/>
    <col min="4002" max="4004" width="14.5703125" style="128" customWidth="1"/>
    <col min="4005" max="4007" width="15.28515625" style="128" customWidth="1"/>
    <col min="4008" max="4008" width="15.5703125" style="128" customWidth="1"/>
    <col min="4009" max="4009" width="44.5703125" style="128" customWidth="1"/>
    <col min="4010" max="4010" width="13.85546875" style="128" customWidth="1"/>
    <col min="4011" max="4011" width="10.85546875" style="128" customWidth="1"/>
    <col min="4012" max="4012" width="14.5703125" style="128" customWidth="1"/>
    <col min="4013" max="4013" width="11" style="128" customWidth="1"/>
    <col min="4014" max="4014" width="10.85546875" style="128" customWidth="1"/>
    <col min="4015" max="4015" width="14.5703125" style="128" customWidth="1"/>
    <col min="4016" max="4017" width="15.5703125" style="128" customWidth="1"/>
    <col min="4018" max="4018" width="17.7109375" style="128" customWidth="1"/>
    <col min="4019" max="4093" width="29.28515625" style="128"/>
    <col min="4094" max="4094" width="51.140625" style="128" customWidth="1"/>
    <col min="4095" max="4096" width="5.5703125" style="128" customWidth="1"/>
    <col min="4097" max="4097" width="10.28515625" style="128" customWidth="1"/>
    <col min="4098" max="4098" width="12.5703125" style="128" customWidth="1"/>
    <col min="4099" max="4099" width="15.5703125" style="128" customWidth="1"/>
    <col min="4100" max="4100" width="17.7109375" style="128" customWidth="1"/>
    <col min="4101" max="4101" width="12" style="128" customWidth="1"/>
    <col min="4102" max="4102" width="14.7109375" style="128" customWidth="1"/>
    <col min="4103" max="4103" width="10.85546875" style="128" customWidth="1"/>
    <col min="4104" max="4104" width="16.28515625" style="128" customWidth="1"/>
    <col min="4105" max="4105" width="0" style="128" hidden="1" customWidth="1"/>
    <col min="4106" max="4106" width="12.7109375" style="128" customWidth="1"/>
    <col min="4107" max="4244" width="29.28515625" style="128" customWidth="1"/>
    <col min="4245" max="4245" width="42.42578125" style="128" customWidth="1"/>
    <col min="4246" max="4248" width="12.42578125" style="128" customWidth="1"/>
    <col min="4249" max="4251" width="10.85546875" style="128" customWidth="1"/>
    <col min="4252" max="4254" width="14.5703125" style="128" bestFit="1" customWidth="1"/>
    <col min="4255" max="4257" width="11" style="128" customWidth="1"/>
    <col min="4258" max="4260" width="14.5703125" style="128" customWidth="1"/>
    <col min="4261" max="4263" width="15.28515625" style="128" customWidth="1"/>
    <col min="4264" max="4264" width="15.5703125" style="128" customWidth="1"/>
    <col min="4265" max="4265" width="44.5703125" style="128" customWidth="1"/>
    <col min="4266" max="4266" width="13.85546875" style="128" customWidth="1"/>
    <col min="4267" max="4267" width="10.85546875" style="128" customWidth="1"/>
    <col min="4268" max="4268" width="14.5703125" style="128" customWidth="1"/>
    <col min="4269" max="4269" width="11" style="128" customWidth="1"/>
    <col min="4270" max="4270" width="10.85546875" style="128" customWidth="1"/>
    <col min="4271" max="4271" width="14.5703125" style="128" customWidth="1"/>
    <col min="4272" max="4273" width="15.5703125" style="128" customWidth="1"/>
    <col min="4274" max="4274" width="17.7109375" style="128" customWidth="1"/>
    <col min="4275" max="4349" width="29.28515625" style="128"/>
    <col min="4350" max="4350" width="51.140625" style="128" customWidth="1"/>
    <col min="4351" max="4352" width="5.5703125" style="128" customWidth="1"/>
    <col min="4353" max="4353" width="10.28515625" style="128" customWidth="1"/>
    <col min="4354" max="4354" width="12.5703125" style="128" customWidth="1"/>
    <col min="4355" max="4355" width="15.5703125" style="128" customWidth="1"/>
    <col min="4356" max="4356" width="17.7109375" style="128" customWidth="1"/>
    <col min="4357" max="4357" width="12" style="128" customWidth="1"/>
    <col min="4358" max="4358" width="14.7109375" style="128" customWidth="1"/>
    <col min="4359" max="4359" width="10.85546875" style="128" customWidth="1"/>
    <col min="4360" max="4360" width="16.28515625" style="128" customWidth="1"/>
    <col min="4361" max="4361" width="0" style="128" hidden="1" customWidth="1"/>
    <col min="4362" max="4362" width="12.7109375" style="128" customWidth="1"/>
    <col min="4363" max="4500" width="29.28515625" style="128" customWidth="1"/>
    <col min="4501" max="4501" width="42.42578125" style="128" customWidth="1"/>
    <col min="4502" max="4504" width="12.42578125" style="128" customWidth="1"/>
    <col min="4505" max="4507" width="10.85546875" style="128" customWidth="1"/>
    <col min="4508" max="4510" width="14.5703125" style="128" bestFit="1" customWidth="1"/>
    <col min="4511" max="4513" width="11" style="128" customWidth="1"/>
    <col min="4514" max="4516" width="14.5703125" style="128" customWidth="1"/>
    <col min="4517" max="4519" width="15.28515625" style="128" customWidth="1"/>
    <col min="4520" max="4520" width="15.5703125" style="128" customWidth="1"/>
    <col min="4521" max="4521" width="44.5703125" style="128" customWidth="1"/>
    <col min="4522" max="4522" width="13.85546875" style="128" customWidth="1"/>
    <col min="4523" max="4523" width="10.85546875" style="128" customWidth="1"/>
    <col min="4524" max="4524" width="14.5703125" style="128" customWidth="1"/>
    <col min="4525" max="4525" width="11" style="128" customWidth="1"/>
    <col min="4526" max="4526" width="10.85546875" style="128" customWidth="1"/>
    <col min="4527" max="4527" width="14.5703125" style="128" customWidth="1"/>
    <col min="4528" max="4529" width="15.5703125" style="128" customWidth="1"/>
    <col min="4530" max="4530" width="17.7109375" style="128" customWidth="1"/>
    <col min="4531" max="4605" width="29.28515625" style="128"/>
    <col min="4606" max="4606" width="51.140625" style="128" customWidth="1"/>
    <col min="4607" max="4608" width="5.5703125" style="128" customWidth="1"/>
    <col min="4609" max="4609" width="10.28515625" style="128" customWidth="1"/>
    <col min="4610" max="4610" width="12.5703125" style="128" customWidth="1"/>
    <col min="4611" max="4611" width="15.5703125" style="128" customWidth="1"/>
    <col min="4612" max="4612" width="17.7109375" style="128" customWidth="1"/>
    <col min="4613" max="4613" width="12" style="128" customWidth="1"/>
    <col min="4614" max="4614" width="14.7109375" style="128" customWidth="1"/>
    <col min="4615" max="4615" width="10.85546875" style="128" customWidth="1"/>
    <col min="4616" max="4616" width="16.28515625" style="128" customWidth="1"/>
    <col min="4617" max="4617" width="0" style="128" hidden="1" customWidth="1"/>
    <col min="4618" max="4618" width="12.7109375" style="128" customWidth="1"/>
    <col min="4619" max="4756" width="29.28515625" style="128" customWidth="1"/>
    <col min="4757" max="4757" width="42.42578125" style="128" customWidth="1"/>
    <col min="4758" max="4760" width="12.42578125" style="128" customWidth="1"/>
    <col min="4761" max="4763" width="10.85546875" style="128" customWidth="1"/>
    <col min="4764" max="4766" width="14.5703125" style="128" bestFit="1" customWidth="1"/>
    <col min="4767" max="4769" width="11" style="128" customWidth="1"/>
    <col min="4770" max="4772" width="14.5703125" style="128" customWidth="1"/>
    <col min="4773" max="4775" width="15.28515625" style="128" customWidth="1"/>
    <col min="4776" max="4776" width="15.5703125" style="128" customWidth="1"/>
    <col min="4777" max="4777" width="44.5703125" style="128" customWidth="1"/>
    <col min="4778" max="4778" width="13.85546875" style="128" customWidth="1"/>
    <col min="4779" max="4779" width="10.85546875" style="128" customWidth="1"/>
    <col min="4780" max="4780" width="14.5703125" style="128" customWidth="1"/>
    <col min="4781" max="4781" width="11" style="128" customWidth="1"/>
    <col min="4782" max="4782" width="10.85546875" style="128" customWidth="1"/>
    <col min="4783" max="4783" width="14.5703125" style="128" customWidth="1"/>
    <col min="4784" max="4785" width="15.5703125" style="128" customWidth="1"/>
    <col min="4786" max="4786" width="17.7109375" style="128" customWidth="1"/>
    <col min="4787" max="4861" width="29.28515625" style="128"/>
    <col min="4862" max="4862" width="51.140625" style="128" customWidth="1"/>
    <col min="4863" max="4864" width="5.5703125" style="128" customWidth="1"/>
    <col min="4865" max="4865" width="10.28515625" style="128" customWidth="1"/>
    <col min="4866" max="4866" width="12.5703125" style="128" customWidth="1"/>
    <col min="4867" max="4867" width="15.5703125" style="128" customWidth="1"/>
    <col min="4868" max="4868" width="17.7109375" style="128" customWidth="1"/>
    <col min="4869" max="4869" width="12" style="128" customWidth="1"/>
    <col min="4870" max="4870" width="14.7109375" style="128" customWidth="1"/>
    <col min="4871" max="4871" width="10.85546875" style="128" customWidth="1"/>
    <col min="4872" max="4872" width="16.28515625" style="128" customWidth="1"/>
    <col min="4873" max="4873" width="0" style="128" hidden="1" customWidth="1"/>
    <col min="4874" max="4874" width="12.7109375" style="128" customWidth="1"/>
    <col min="4875" max="5012" width="29.28515625" style="128" customWidth="1"/>
    <col min="5013" max="5013" width="42.42578125" style="128" customWidth="1"/>
    <col min="5014" max="5016" width="12.42578125" style="128" customWidth="1"/>
    <col min="5017" max="5019" width="10.85546875" style="128" customWidth="1"/>
    <col min="5020" max="5022" width="14.5703125" style="128" bestFit="1" customWidth="1"/>
    <col min="5023" max="5025" width="11" style="128" customWidth="1"/>
    <col min="5026" max="5028" width="14.5703125" style="128" customWidth="1"/>
    <col min="5029" max="5031" width="15.28515625" style="128" customWidth="1"/>
    <col min="5032" max="5032" width="15.5703125" style="128" customWidth="1"/>
    <col min="5033" max="5033" width="44.5703125" style="128" customWidth="1"/>
    <col min="5034" max="5034" width="13.85546875" style="128" customWidth="1"/>
    <col min="5035" max="5035" width="10.85546875" style="128" customWidth="1"/>
    <col min="5036" max="5036" width="14.5703125" style="128" customWidth="1"/>
    <col min="5037" max="5037" width="11" style="128" customWidth="1"/>
    <col min="5038" max="5038" width="10.85546875" style="128" customWidth="1"/>
    <col min="5039" max="5039" width="14.5703125" style="128" customWidth="1"/>
    <col min="5040" max="5041" width="15.5703125" style="128" customWidth="1"/>
    <col min="5042" max="5042" width="17.7109375" style="128" customWidth="1"/>
    <col min="5043" max="5117" width="29.28515625" style="128"/>
    <col min="5118" max="5118" width="51.140625" style="128" customWidth="1"/>
    <col min="5119" max="5120" width="5.5703125" style="128" customWidth="1"/>
    <col min="5121" max="5121" width="10.28515625" style="128" customWidth="1"/>
    <col min="5122" max="5122" width="12.5703125" style="128" customWidth="1"/>
    <col min="5123" max="5123" width="15.5703125" style="128" customWidth="1"/>
    <col min="5124" max="5124" width="17.7109375" style="128" customWidth="1"/>
    <col min="5125" max="5125" width="12" style="128" customWidth="1"/>
    <col min="5126" max="5126" width="14.7109375" style="128" customWidth="1"/>
    <col min="5127" max="5127" width="10.85546875" style="128" customWidth="1"/>
    <col min="5128" max="5128" width="16.28515625" style="128" customWidth="1"/>
    <col min="5129" max="5129" width="0" style="128" hidden="1" customWidth="1"/>
    <col min="5130" max="5130" width="12.7109375" style="128" customWidth="1"/>
    <col min="5131" max="5268" width="29.28515625" style="128" customWidth="1"/>
    <col min="5269" max="5269" width="42.42578125" style="128" customWidth="1"/>
    <col min="5270" max="5272" width="12.42578125" style="128" customWidth="1"/>
    <col min="5273" max="5275" width="10.85546875" style="128" customWidth="1"/>
    <col min="5276" max="5278" width="14.5703125" style="128" bestFit="1" customWidth="1"/>
    <col min="5279" max="5281" width="11" style="128" customWidth="1"/>
    <col min="5282" max="5284" width="14.5703125" style="128" customWidth="1"/>
    <col min="5285" max="5287" width="15.28515625" style="128" customWidth="1"/>
    <col min="5288" max="5288" width="15.5703125" style="128" customWidth="1"/>
    <col min="5289" max="5289" width="44.5703125" style="128" customWidth="1"/>
    <col min="5290" max="5290" width="13.85546875" style="128" customWidth="1"/>
    <col min="5291" max="5291" width="10.85546875" style="128" customWidth="1"/>
    <col min="5292" max="5292" width="14.5703125" style="128" customWidth="1"/>
    <col min="5293" max="5293" width="11" style="128" customWidth="1"/>
    <col min="5294" max="5294" width="10.85546875" style="128" customWidth="1"/>
    <col min="5295" max="5295" width="14.5703125" style="128" customWidth="1"/>
    <col min="5296" max="5297" width="15.5703125" style="128" customWidth="1"/>
    <col min="5298" max="5298" width="17.7109375" style="128" customWidth="1"/>
    <col min="5299" max="5373" width="29.28515625" style="128"/>
    <col min="5374" max="5374" width="51.140625" style="128" customWidth="1"/>
    <col min="5375" max="5376" width="5.5703125" style="128" customWidth="1"/>
    <col min="5377" max="5377" width="10.28515625" style="128" customWidth="1"/>
    <col min="5378" max="5378" width="12.5703125" style="128" customWidth="1"/>
    <col min="5379" max="5379" width="15.5703125" style="128" customWidth="1"/>
    <col min="5380" max="5380" width="17.7109375" style="128" customWidth="1"/>
    <col min="5381" max="5381" width="12" style="128" customWidth="1"/>
    <col min="5382" max="5382" width="14.7109375" style="128" customWidth="1"/>
    <col min="5383" max="5383" width="10.85546875" style="128" customWidth="1"/>
    <col min="5384" max="5384" width="16.28515625" style="128" customWidth="1"/>
    <col min="5385" max="5385" width="0" style="128" hidden="1" customWidth="1"/>
    <col min="5386" max="5386" width="12.7109375" style="128" customWidth="1"/>
    <col min="5387" max="5524" width="29.28515625" style="128" customWidth="1"/>
    <col min="5525" max="5525" width="42.42578125" style="128" customWidth="1"/>
    <col min="5526" max="5528" width="12.42578125" style="128" customWidth="1"/>
    <col min="5529" max="5531" width="10.85546875" style="128" customWidth="1"/>
    <col min="5532" max="5534" width="14.5703125" style="128" bestFit="1" customWidth="1"/>
    <col min="5535" max="5537" width="11" style="128" customWidth="1"/>
    <col min="5538" max="5540" width="14.5703125" style="128" customWidth="1"/>
    <col min="5541" max="5543" width="15.28515625" style="128" customWidth="1"/>
    <col min="5544" max="5544" width="15.5703125" style="128" customWidth="1"/>
    <col min="5545" max="5545" width="44.5703125" style="128" customWidth="1"/>
    <col min="5546" max="5546" width="13.85546875" style="128" customWidth="1"/>
    <col min="5547" max="5547" width="10.85546875" style="128" customWidth="1"/>
    <col min="5548" max="5548" width="14.5703125" style="128" customWidth="1"/>
    <col min="5549" max="5549" width="11" style="128" customWidth="1"/>
    <col min="5550" max="5550" width="10.85546875" style="128" customWidth="1"/>
    <col min="5551" max="5551" width="14.5703125" style="128" customWidth="1"/>
    <col min="5552" max="5553" width="15.5703125" style="128" customWidth="1"/>
    <col min="5554" max="5554" width="17.7109375" style="128" customWidth="1"/>
    <col min="5555" max="5629" width="29.28515625" style="128"/>
    <col min="5630" max="5630" width="51.140625" style="128" customWidth="1"/>
    <col min="5631" max="5632" width="5.5703125" style="128" customWidth="1"/>
    <col min="5633" max="5633" width="10.28515625" style="128" customWidth="1"/>
    <col min="5634" max="5634" width="12.5703125" style="128" customWidth="1"/>
    <col min="5635" max="5635" width="15.5703125" style="128" customWidth="1"/>
    <col min="5636" max="5636" width="17.7109375" style="128" customWidth="1"/>
    <col min="5637" max="5637" width="12" style="128" customWidth="1"/>
    <col min="5638" max="5638" width="14.7109375" style="128" customWidth="1"/>
    <col min="5639" max="5639" width="10.85546875" style="128" customWidth="1"/>
    <col min="5640" max="5640" width="16.28515625" style="128" customWidth="1"/>
    <col min="5641" max="5641" width="0" style="128" hidden="1" customWidth="1"/>
    <col min="5642" max="5642" width="12.7109375" style="128" customWidth="1"/>
    <col min="5643" max="5780" width="29.28515625" style="128" customWidth="1"/>
    <col min="5781" max="5781" width="42.42578125" style="128" customWidth="1"/>
    <col min="5782" max="5784" width="12.42578125" style="128" customWidth="1"/>
    <col min="5785" max="5787" width="10.85546875" style="128" customWidth="1"/>
    <col min="5788" max="5790" width="14.5703125" style="128" bestFit="1" customWidth="1"/>
    <col min="5791" max="5793" width="11" style="128" customWidth="1"/>
    <col min="5794" max="5796" width="14.5703125" style="128" customWidth="1"/>
    <col min="5797" max="5799" width="15.28515625" style="128" customWidth="1"/>
    <col min="5800" max="5800" width="15.5703125" style="128" customWidth="1"/>
    <col min="5801" max="5801" width="44.5703125" style="128" customWidth="1"/>
    <col min="5802" max="5802" width="13.85546875" style="128" customWidth="1"/>
    <col min="5803" max="5803" width="10.85546875" style="128" customWidth="1"/>
    <col min="5804" max="5804" width="14.5703125" style="128" customWidth="1"/>
    <col min="5805" max="5805" width="11" style="128" customWidth="1"/>
    <col min="5806" max="5806" width="10.85546875" style="128" customWidth="1"/>
    <col min="5807" max="5807" width="14.5703125" style="128" customWidth="1"/>
    <col min="5808" max="5809" width="15.5703125" style="128" customWidth="1"/>
    <col min="5810" max="5810" width="17.7109375" style="128" customWidth="1"/>
    <col min="5811" max="5885" width="29.28515625" style="128"/>
    <col min="5886" max="5886" width="51.140625" style="128" customWidth="1"/>
    <col min="5887" max="5888" width="5.5703125" style="128" customWidth="1"/>
    <col min="5889" max="5889" width="10.28515625" style="128" customWidth="1"/>
    <col min="5890" max="5890" width="12.5703125" style="128" customWidth="1"/>
    <col min="5891" max="5891" width="15.5703125" style="128" customWidth="1"/>
    <col min="5892" max="5892" width="17.7109375" style="128" customWidth="1"/>
    <col min="5893" max="5893" width="12" style="128" customWidth="1"/>
    <col min="5894" max="5894" width="14.7109375" style="128" customWidth="1"/>
    <col min="5895" max="5895" width="10.85546875" style="128" customWidth="1"/>
    <col min="5896" max="5896" width="16.28515625" style="128" customWidth="1"/>
    <col min="5897" max="5897" width="0" style="128" hidden="1" customWidth="1"/>
    <col min="5898" max="5898" width="12.7109375" style="128" customWidth="1"/>
    <col min="5899" max="6036" width="29.28515625" style="128" customWidth="1"/>
    <col min="6037" max="6037" width="42.42578125" style="128" customWidth="1"/>
    <col min="6038" max="6040" width="12.42578125" style="128" customWidth="1"/>
    <col min="6041" max="6043" width="10.85546875" style="128" customWidth="1"/>
    <col min="6044" max="6046" width="14.5703125" style="128" bestFit="1" customWidth="1"/>
    <col min="6047" max="6049" width="11" style="128" customWidth="1"/>
    <col min="6050" max="6052" width="14.5703125" style="128" customWidth="1"/>
    <col min="6053" max="6055" width="15.28515625" style="128" customWidth="1"/>
    <col min="6056" max="6056" width="15.5703125" style="128" customWidth="1"/>
    <col min="6057" max="6057" width="44.5703125" style="128" customWidth="1"/>
    <col min="6058" max="6058" width="13.85546875" style="128" customWidth="1"/>
    <col min="6059" max="6059" width="10.85546875" style="128" customWidth="1"/>
    <col min="6060" max="6060" width="14.5703125" style="128" customWidth="1"/>
    <col min="6061" max="6061" width="11" style="128" customWidth="1"/>
    <col min="6062" max="6062" width="10.85546875" style="128" customWidth="1"/>
    <col min="6063" max="6063" width="14.5703125" style="128" customWidth="1"/>
    <col min="6064" max="6065" width="15.5703125" style="128" customWidth="1"/>
    <col min="6066" max="6066" width="17.7109375" style="128" customWidth="1"/>
    <col min="6067" max="6141" width="29.28515625" style="128"/>
    <col min="6142" max="6142" width="51.140625" style="128" customWidth="1"/>
    <col min="6143" max="6144" width="5.5703125" style="128" customWidth="1"/>
    <col min="6145" max="6145" width="10.28515625" style="128" customWidth="1"/>
    <col min="6146" max="6146" width="12.5703125" style="128" customWidth="1"/>
    <col min="6147" max="6147" width="15.5703125" style="128" customWidth="1"/>
    <col min="6148" max="6148" width="17.7109375" style="128" customWidth="1"/>
    <col min="6149" max="6149" width="12" style="128" customWidth="1"/>
    <col min="6150" max="6150" width="14.7109375" style="128" customWidth="1"/>
    <col min="6151" max="6151" width="10.85546875" style="128" customWidth="1"/>
    <col min="6152" max="6152" width="16.28515625" style="128" customWidth="1"/>
    <col min="6153" max="6153" width="0" style="128" hidden="1" customWidth="1"/>
    <col min="6154" max="6154" width="12.7109375" style="128" customWidth="1"/>
    <col min="6155" max="6292" width="29.28515625" style="128" customWidth="1"/>
    <col min="6293" max="6293" width="42.42578125" style="128" customWidth="1"/>
    <col min="6294" max="6296" width="12.42578125" style="128" customWidth="1"/>
    <col min="6297" max="6299" width="10.85546875" style="128" customWidth="1"/>
    <col min="6300" max="6302" width="14.5703125" style="128" bestFit="1" customWidth="1"/>
    <col min="6303" max="6305" width="11" style="128" customWidth="1"/>
    <col min="6306" max="6308" width="14.5703125" style="128" customWidth="1"/>
    <col min="6309" max="6311" width="15.28515625" style="128" customWidth="1"/>
    <col min="6312" max="6312" width="15.5703125" style="128" customWidth="1"/>
    <col min="6313" max="6313" width="44.5703125" style="128" customWidth="1"/>
    <col min="6314" max="6314" width="13.85546875" style="128" customWidth="1"/>
    <col min="6315" max="6315" width="10.85546875" style="128" customWidth="1"/>
    <col min="6316" max="6316" width="14.5703125" style="128" customWidth="1"/>
    <col min="6317" max="6317" width="11" style="128" customWidth="1"/>
    <col min="6318" max="6318" width="10.85546875" style="128" customWidth="1"/>
    <col min="6319" max="6319" width="14.5703125" style="128" customWidth="1"/>
    <col min="6320" max="6321" width="15.5703125" style="128" customWidth="1"/>
    <col min="6322" max="6322" width="17.7109375" style="128" customWidth="1"/>
    <col min="6323" max="6397" width="29.28515625" style="128"/>
    <col min="6398" max="6398" width="51.140625" style="128" customWidth="1"/>
    <col min="6399" max="6400" width="5.5703125" style="128" customWidth="1"/>
    <col min="6401" max="6401" width="10.28515625" style="128" customWidth="1"/>
    <col min="6402" max="6402" width="12.5703125" style="128" customWidth="1"/>
    <col min="6403" max="6403" width="15.5703125" style="128" customWidth="1"/>
    <col min="6404" max="6404" width="17.7109375" style="128" customWidth="1"/>
    <col min="6405" max="6405" width="12" style="128" customWidth="1"/>
    <col min="6406" max="6406" width="14.7109375" style="128" customWidth="1"/>
    <col min="6407" max="6407" width="10.85546875" style="128" customWidth="1"/>
    <col min="6408" max="6408" width="16.28515625" style="128" customWidth="1"/>
    <col min="6409" max="6409" width="0" style="128" hidden="1" customWidth="1"/>
    <col min="6410" max="6410" width="12.7109375" style="128" customWidth="1"/>
    <col min="6411" max="6548" width="29.28515625" style="128" customWidth="1"/>
    <col min="6549" max="6549" width="42.42578125" style="128" customWidth="1"/>
    <col min="6550" max="6552" width="12.42578125" style="128" customWidth="1"/>
    <col min="6553" max="6555" width="10.85546875" style="128" customWidth="1"/>
    <col min="6556" max="6558" width="14.5703125" style="128" bestFit="1" customWidth="1"/>
    <col min="6559" max="6561" width="11" style="128" customWidth="1"/>
    <col min="6562" max="6564" width="14.5703125" style="128" customWidth="1"/>
    <col min="6565" max="6567" width="15.28515625" style="128" customWidth="1"/>
    <col min="6568" max="6568" width="15.5703125" style="128" customWidth="1"/>
    <col min="6569" max="6569" width="44.5703125" style="128" customWidth="1"/>
    <col min="6570" max="6570" width="13.85546875" style="128" customWidth="1"/>
    <col min="6571" max="6571" width="10.85546875" style="128" customWidth="1"/>
    <col min="6572" max="6572" width="14.5703125" style="128" customWidth="1"/>
    <col min="6573" max="6573" width="11" style="128" customWidth="1"/>
    <col min="6574" max="6574" width="10.85546875" style="128" customWidth="1"/>
    <col min="6575" max="6575" width="14.5703125" style="128" customWidth="1"/>
    <col min="6576" max="6577" width="15.5703125" style="128" customWidth="1"/>
    <col min="6578" max="6578" width="17.7109375" style="128" customWidth="1"/>
    <col min="6579" max="6653" width="29.28515625" style="128"/>
    <col min="6654" max="6654" width="51.140625" style="128" customWidth="1"/>
    <col min="6655" max="6656" width="5.5703125" style="128" customWidth="1"/>
    <col min="6657" max="6657" width="10.28515625" style="128" customWidth="1"/>
    <col min="6658" max="6658" width="12.5703125" style="128" customWidth="1"/>
    <col min="6659" max="6659" width="15.5703125" style="128" customWidth="1"/>
    <col min="6660" max="6660" width="17.7109375" style="128" customWidth="1"/>
    <col min="6661" max="6661" width="12" style="128" customWidth="1"/>
    <col min="6662" max="6662" width="14.7109375" style="128" customWidth="1"/>
    <col min="6663" max="6663" width="10.85546875" style="128" customWidth="1"/>
    <col min="6664" max="6664" width="16.28515625" style="128" customWidth="1"/>
    <col min="6665" max="6665" width="0" style="128" hidden="1" customWidth="1"/>
    <col min="6666" max="6666" width="12.7109375" style="128" customWidth="1"/>
    <col min="6667" max="6804" width="29.28515625" style="128" customWidth="1"/>
    <col min="6805" max="6805" width="42.42578125" style="128" customWidth="1"/>
    <col min="6806" max="6808" width="12.42578125" style="128" customWidth="1"/>
    <col min="6809" max="6811" width="10.85546875" style="128" customWidth="1"/>
    <col min="6812" max="6814" width="14.5703125" style="128" bestFit="1" customWidth="1"/>
    <col min="6815" max="6817" width="11" style="128" customWidth="1"/>
    <col min="6818" max="6820" width="14.5703125" style="128" customWidth="1"/>
    <col min="6821" max="6823" width="15.28515625" style="128" customWidth="1"/>
    <col min="6824" max="6824" width="15.5703125" style="128" customWidth="1"/>
    <col min="6825" max="6825" width="44.5703125" style="128" customWidth="1"/>
    <col min="6826" max="6826" width="13.85546875" style="128" customWidth="1"/>
    <col min="6827" max="6827" width="10.85546875" style="128" customWidth="1"/>
    <col min="6828" max="6828" width="14.5703125" style="128" customWidth="1"/>
    <col min="6829" max="6829" width="11" style="128" customWidth="1"/>
    <col min="6830" max="6830" width="10.85546875" style="128" customWidth="1"/>
    <col min="6831" max="6831" width="14.5703125" style="128" customWidth="1"/>
    <col min="6832" max="6833" width="15.5703125" style="128" customWidth="1"/>
    <col min="6834" max="6834" width="17.7109375" style="128" customWidth="1"/>
    <col min="6835" max="6909" width="29.28515625" style="128"/>
    <col min="6910" max="6910" width="51.140625" style="128" customWidth="1"/>
    <col min="6911" max="6912" width="5.5703125" style="128" customWidth="1"/>
    <col min="6913" max="6913" width="10.28515625" style="128" customWidth="1"/>
    <col min="6914" max="6914" width="12.5703125" style="128" customWidth="1"/>
    <col min="6915" max="6915" width="15.5703125" style="128" customWidth="1"/>
    <col min="6916" max="6916" width="17.7109375" style="128" customWidth="1"/>
    <col min="6917" max="6917" width="12" style="128" customWidth="1"/>
    <col min="6918" max="6918" width="14.7109375" style="128" customWidth="1"/>
    <col min="6919" max="6919" width="10.85546875" style="128" customWidth="1"/>
    <col min="6920" max="6920" width="16.28515625" style="128" customWidth="1"/>
    <col min="6921" max="6921" width="0" style="128" hidden="1" customWidth="1"/>
    <col min="6922" max="6922" width="12.7109375" style="128" customWidth="1"/>
    <col min="6923" max="7060" width="29.28515625" style="128" customWidth="1"/>
    <col min="7061" max="7061" width="42.42578125" style="128" customWidth="1"/>
    <col min="7062" max="7064" width="12.42578125" style="128" customWidth="1"/>
    <col min="7065" max="7067" width="10.85546875" style="128" customWidth="1"/>
    <col min="7068" max="7070" width="14.5703125" style="128" bestFit="1" customWidth="1"/>
    <col min="7071" max="7073" width="11" style="128" customWidth="1"/>
    <col min="7074" max="7076" width="14.5703125" style="128" customWidth="1"/>
    <col min="7077" max="7079" width="15.28515625" style="128" customWidth="1"/>
    <col min="7080" max="7080" width="15.5703125" style="128" customWidth="1"/>
    <col min="7081" max="7081" width="44.5703125" style="128" customWidth="1"/>
    <col min="7082" max="7082" width="13.85546875" style="128" customWidth="1"/>
    <col min="7083" max="7083" width="10.85546875" style="128" customWidth="1"/>
    <col min="7084" max="7084" width="14.5703125" style="128" customWidth="1"/>
    <col min="7085" max="7085" width="11" style="128" customWidth="1"/>
    <col min="7086" max="7086" width="10.85546875" style="128" customWidth="1"/>
    <col min="7087" max="7087" width="14.5703125" style="128" customWidth="1"/>
    <col min="7088" max="7089" width="15.5703125" style="128" customWidth="1"/>
    <col min="7090" max="7090" width="17.7109375" style="128" customWidth="1"/>
    <col min="7091" max="7165" width="29.28515625" style="128"/>
    <col min="7166" max="7166" width="51.140625" style="128" customWidth="1"/>
    <col min="7167" max="7168" width="5.5703125" style="128" customWidth="1"/>
    <col min="7169" max="7169" width="10.28515625" style="128" customWidth="1"/>
    <col min="7170" max="7170" width="12.5703125" style="128" customWidth="1"/>
    <col min="7171" max="7171" width="15.5703125" style="128" customWidth="1"/>
    <col min="7172" max="7172" width="17.7109375" style="128" customWidth="1"/>
    <col min="7173" max="7173" width="12" style="128" customWidth="1"/>
    <col min="7174" max="7174" width="14.7109375" style="128" customWidth="1"/>
    <col min="7175" max="7175" width="10.85546875" style="128" customWidth="1"/>
    <col min="7176" max="7176" width="16.28515625" style="128" customWidth="1"/>
    <col min="7177" max="7177" width="0" style="128" hidden="1" customWidth="1"/>
    <col min="7178" max="7178" width="12.7109375" style="128" customWidth="1"/>
    <col min="7179" max="7316" width="29.28515625" style="128" customWidth="1"/>
    <col min="7317" max="7317" width="42.42578125" style="128" customWidth="1"/>
    <col min="7318" max="7320" width="12.42578125" style="128" customWidth="1"/>
    <col min="7321" max="7323" width="10.85546875" style="128" customWidth="1"/>
    <col min="7324" max="7326" width="14.5703125" style="128" bestFit="1" customWidth="1"/>
    <col min="7327" max="7329" width="11" style="128" customWidth="1"/>
    <col min="7330" max="7332" width="14.5703125" style="128" customWidth="1"/>
    <col min="7333" max="7335" width="15.28515625" style="128" customWidth="1"/>
    <col min="7336" max="7336" width="15.5703125" style="128" customWidth="1"/>
    <col min="7337" max="7337" width="44.5703125" style="128" customWidth="1"/>
    <col min="7338" max="7338" width="13.85546875" style="128" customWidth="1"/>
    <col min="7339" max="7339" width="10.85546875" style="128" customWidth="1"/>
    <col min="7340" max="7340" width="14.5703125" style="128" customWidth="1"/>
    <col min="7341" max="7341" width="11" style="128" customWidth="1"/>
    <col min="7342" max="7342" width="10.85546875" style="128" customWidth="1"/>
    <col min="7343" max="7343" width="14.5703125" style="128" customWidth="1"/>
    <col min="7344" max="7345" width="15.5703125" style="128" customWidth="1"/>
    <col min="7346" max="7346" width="17.7109375" style="128" customWidth="1"/>
    <col min="7347" max="7421" width="29.28515625" style="128"/>
    <col min="7422" max="7422" width="51.140625" style="128" customWidth="1"/>
    <col min="7423" max="7424" width="5.5703125" style="128" customWidth="1"/>
    <col min="7425" max="7425" width="10.28515625" style="128" customWidth="1"/>
    <col min="7426" max="7426" width="12.5703125" style="128" customWidth="1"/>
    <col min="7427" max="7427" width="15.5703125" style="128" customWidth="1"/>
    <col min="7428" max="7428" width="17.7109375" style="128" customWidth="1"/>
    <col min="7429" max="7429" width="12" style="128" customWidth="1"/>
    <col min="7430" max="7430" width="14.7109375" style="128" customWidth="1"/>
    <col min="7431" max="7431" width="10.85546875" style="128" customWidth="1"/>
    <col min="7432" max="7432" width="16.28515625" style="128" customWidth="1"/>
    <col min="7433" max="7433" width="0" style="128" hidden="1" customWidth="1"/>
    <col min="7434" max="7434" width="12.7109375" style="128" customWidth="1"/>
    <col min="7435" max="7572" width="29.28515625" style="128" customWidth="1"/>
    <col min="7573" max="7573" width="42.42578125" style="128" customWidth="1"/>
    <col min="7574" max="7576" width="12.42578125" style="128" customWidth="1"/>
    <col min="7577" max="7579" width="10.85546875" style="128" customWidth="1"/>
    <col min="7580" max="7582" width="14.5703125" style="128" bestFit="1" customWidth="1"/>
    <col min="7583" max="7585" width="11" style="128" customWidth="1"/>
    <col min="7586" max="7588" width="14.5703125" style="128" customWidth="1"/>
    <col min="7589" max="7591" width="15.28515625" style="128" customWidth="1"/>
    <col min="7592" max="7592" width="15.5703125" style="128" customWidth="1"/>
    <col min="7593" max="7593" width="44.5703125" style="128" customWidth="1"/>
    <col min="7594" max="7594" width="13.85546875" style="128" customWidth="1"/>
    <col min="7595" max="7595" width="10.85546875" style="128" customWidth="1"/>
    <col min="7596" max="7596" width="14.5703125" style="128" customWidth="1"/>
    <col min="7597" max="7597" width="11" style="128" customWidth="1"/>
    <col min="7598" max="7598" width="10.85546875" style="128" customWidth="1"/>
    <col min="7599" max="7599" width="14.5703125" style="128" customWidth="1"/>
    <col min="7600" max="7601" width="15.5703125" style="128" customWidth="1"/>
    <col min="7602" max="7602" width="17.7109375" style="128" customWidth="1"/>
    <col min="7603" max="7677" width="29.28515625" style="128"/>
    <col min="7678" max="7678" width="51.140625" style="128" customWidth="1"/>
    <col min="7679" max="7680" width="5.5703125" style="128" customWidth="1"/>
    <col min="7681" max="7681" width="10.28515625" style="128" customWidth="1"/>
    <col min="7682" max="7682" width="12.5703125" style="128" customWidth="1"/>
    <col min="7683" max="7683" width="15.5703125" style="128" customWidth="1"/>
    <col min="7684" max="7684" width="17.7109375" style="128" customWidth="1"/>
    <col min="7685" max="7685" width="12" style="128" customWidth="1"/>
    <col min="7686" max="7686" width="14.7109375" style="128" customWidth="1"/>
    <col min="7687" max="7687" width="10.85546875" style="128" customWidth="1"/>
    <col min="7688" max="7688" width="16.28515625" style="128" customWidth="1"/>
    <col min="7689" max="7689" width="0" style="128" hidden="1" customWidth="1"/>
    <col min="7690" max="7690" width="12.7109375" style="128" customWidth="1"/>
    <col min="7691" max="7828" width="29.28515625" style="128" customWidth="1"/>
    <col min="7829" max="7829" width="42.42578125" style="128" customWidth="1"/>
    <col min="7830" max="7832" width="12.42578125" style="128" customWidth="1"/>
    <col min="7833" max="7835" width="10.85546875" style="128" customWidth="1"/>
    <col min="7836" max="7838" width="14.5703125" style="128" bestFit="1" customWidth="1"/>
    <col min="7839" max="7841" width="11" style="128" customWidth="1"/>
    <col min="7842" max="7844" width="14.5703125" style="128" customWidth="1"/>
    <col min="7845" max="7847" width="15.28515625" style="128" customWidth="1"/>
    <col min="7848" max="7848" width="15.5703125" style="128" customWidth="1"/>
    <col min="7849" max="7849" width="44.5703125" style="128" customWidth="1"/>
    <col min="7850" max="7850" width="13.85546875" style="128" customWidth="1"/>
    <col min="7851" max="7851" width="10.85546875" style="128" customWidth="1"/>
    <col min="7852" max="7852" width="14.5703125" style="128" customWidth="1"/>
    <col min="7853" max="7853" width="11" style="128" customWidth="1"/>
    <col min="7854" max="7854" width="10.85546875" style="128" customWidth="1"/>
    <col min="7855" max="7855" width="14.5703125" style="128" customWidth="1"/>
    <col min="7856" max="7857" width="15.5703125" style="128" customWidth="1"/>
    <col min="7858" max="7858" width="17.7109375" style="128" customWidth="1"/>
    <col min="7859" max="7933" width="29.28515625" style="128"/>
    <col min="7934" max="7934" width="51.140625" style="128" customWidth="1"/>
    <col min="7935" max="7936" width="5.5703125" style="128" customWidth="1"/>
    <col min="7937" max="7937" width="10.28515625" style="128" customWidth="1"/>
    <col min="7938" max="7938" width="12.5703125" style="128" customWidth="1"/>
    <col min="7939" max="7939" width="15.5703125" style="128" customWidth="1"/>
    <col min="7940" max="7940" width="17.7109375" style="128" customWidth="1"/>
    <col min="7941" max="7941" width="12" style="128" customWidth="1"/>
    <col min="7942" max="7942" width="14.7109375" style="128" customWidth="1"/>
    <col min="7943" max="7943" width="10.85546875" style="128" customWidth="1"/>
    <col min="7944" max="7944" width="16.28515625" style="128" customWidth="1"/>
    <col min="7945" max="7945" width="0" style="128" hidden="1" customWidth="1"/>
    <col min="7946" max="7946" width="12.7109375" style="128" customWidth="1"/>
    <col min="7947" max="8084" width="29.28515625" style="128" customWidth="1"/>
    <col min="8085" max="8085" width="42.42578125" style="128" customWidth="1"/>
    <col min="8086" max="8088" width="12.42578125" style="128" customWidth="1"/>
    <col min="8089" max="8091" width="10.85546875" style="128" customWidth="1"/>
    <col min="8092" max="8094" width="14.5703125" style="128" bestFit="1" customWidth="1"/>
    <col min="8095" max="8097" width="11" style="128" customWidth="1"/>
    <col min="8098" max="8100" width="14.5703125" style="128" customWidth="1"/>
    <col min="8101" max="8103" width="15.28515625" style="128" customWidth="1"/>
    <col min="8104" max="8104" width="15.5703125" style="128" customWidth="1"/>
    <col min="8105" max="8105" width="44.5703125" style="128" customWidth="1"/>
    <col min="8106" max="8106" width="13.85546875" style="128" customWidth="1"/>
    <col min="8107" max="8107" width="10.85546875" style="128" customWidth="1"/>
    <col min="8108" max="8108" width="14.5703125" style="128" customWidth="1"/>
    <col min="8109" max="8109" width="11" style="128" customWidth="1"/>
    <col min="8110" max="8110" width="10.85546875" style="128" customWidth="1"/>
    <col min="8111" max="8111" width="14.5703125" style="128" customWidth="1"/>
    <col min="8112" max="8113" width="15.5703125" style="128" customWidth="1"/>
    <col min="8114" max="8114" width="17.7109375" style="128" customWidth="1"/>
    <col min="8115" max="8189" width="29.28515625" style="128"/>
    <col min="8190" max="8190" width="51.140625" style="128" customWidth="1"/>
    <col min="8191" max="8192" width="5.5703125" style="128" customWidth="1"/>
    <col min="8193" max="8193" width="10.28515625" style="128" customWidth="1"/>
    <col min="8194" max="8194" width="12.5703125" style="128" customWidth="1"/>
    <col min="8195" max="8195" width="15.5703125" style="128" customWidth="1"/>
    <col min="8196" max="8196" width="17.7109375" style="128" customWidth="1"/>
    <col min="8197" max="8197" width="12" style="128" customWidth="1"/>
    <col min="8198" max="8198" width="14.7109375" style="128" customWidth="1"/>
    <col min="8199" max="8199" width="10.85546875" style="128" customWidth="1"/>
    <col min="8200" max="8200" width="16.28515625" style="128" customWidth="1"/>
    <col min="8201" max="8201" width="0" style="128" hidden="1" customWidth="1"/>
    <col min="8202" max="8202" width="12.7109375" style="128" customWidth="1"/>
    <col min="8203" max="8340" width="29.28515625" style="128" customWidth="1"/>
    <col min="8341" max="8341" width="42.42578125" style="128" customWidth="1"/>
    <col min="8342" max="8344" width="12.42578125" style="128" customWidth="1"/>
    <col min="8345" max="8347" width="10.85546875" style="128" customWidth="1"/>
    <col min="8348" max="8350" width="14.5703125" style="128" bestFit="1" customWidth="1"/>
    <col min="8351" max="8353" width="11" style="128" customWidth="1"/>
    <col min="8354" max="8356" width="14.5703125" style="128" customWidth="1"/>
    <col min="8357" max="8359" width="15.28515625" style="128" customWidth="1"/>
    <col min="8360" max="8360" width="15.5703125" style="128" customWidth="1"/>
    <col min="8361" max="8361" width="44.5703125" style="128" customWidth="1"/>
    <col min="8362" max="8362" width="13.85546875" style="128" customWidth="1"/>
    <col min="8363" max="8363" width="10.85546875" style="128" customWidth="1"/>
    <col min="8364" max="8364" width="14.5703125" style="128" customWidth="1"/>
    <col min="8365" max="8365" width="11" style="128" customWidth="1"/>
    <col min="8366" max="8366" width="10.85546875" style="128" customWidth="1"/>
    <col min="8367" max="8367" width="14.5703125" style="128" customWidth="1"/>
    <col min="8368" max="8369" width="15.5703125" style="128" customWidth="1"/>
    <col min="8370" max="8370" width="17.7109375" style="128" customWidth="1"/>
    <col min="8371" max="8445" width="29.28515625" style="128"/>
    <col min="8446" max="8446" width="51.140625" style="128" customWidth="1"/>
    <col min="8447" max="8448" width="5.5703125" style="128" customWidth="1"/>
    <col min="8449" max="8449" width="10.28515625" style="128" customWidth="1"/>
    <col min="8450" max="8450" width="12.5703125" style="128" customWidth="1"/>
    <col min="8451" max="8451" width="15.5703125" style="128" customWidth="1"/>
    <col min="8452" max="8452" width="17.7109375" style="128" customWidth="1"/>
    <col min="8453" max="8453" width="12" style="128" customWidth="1"/>
    <col min="8454" max="8454" width="14.7109375" style="128" customWidth="1"/>
    <col min="8455" max="8455" width="10.85546875" style="128" customWidth="1"/>
    <col min="8456" max="8456" width="16.28515625" style="128" customWidth="1"/>
    <col min="8457" max="8457" width="0" style="128" hidden="1" customWidth="1"/>
    <col min="8458" max="8458" width="12.7109375" style="128" customWidth="1"/>
    <col min="8459" max="8596" width="29.28515625" style="128" customWidth="1"/>
    <col min="8597" max="8597" width="42.42578125" style="128" customWidth="1"/>
    <col min="8598" max="8600" width="12.42578125" style="128" customWidth="1"/>
    <col min="8601" max="8603" width="10.85546875" style="128" customWidth="1"/>
    <col min="8604" max="8606" width="14.5703125" style="128" bestFit="1" customWidth="1"/>
    <col min="8607" max="8609" width="11" style="128" customWidth="1"/>
    <col min="8610" max="8612" width="14.5703125" style="128" customWidth="1"/>
    <col min="8613" max="8615" width="15.28515625" style="128" customWidth="1"/>
    <col min="8616" max="8616" width="15.5703125" style="128" customWidth="1"/>
    <col min="8617" max="8617" width="44.5703125" style="128" customWidth="1"/>
    <col min="8618" max="8618" width="13.85546875" style="128" customWidth="1"/>
    <col min="8619" max="8619" width="10.85546875" style="128" customWidth="1"/>
    <col min="8620" max="8620" width="14.5703125" style="128" customWidth="1"/>
    <col min="8621" max="8621" width="11" style="128" customWidth="1"/>
    <col min="8622" max="8622" width="10.85546875" style="128" customWidth="1"/>
    <col min="8623" max="8623" width="14.5703125" style="128" customWidth="1"/>
    <col min="8624" max="8625" width="15.5703125" style="128" customWidth="1"/>
    <col min="8626" max="8626" width="17.7109375" style="128" customWidth="1"/>
    <col min="8627" max="8701" width="29.28515625" style="128"/>
    <col min="8702" max="8702" width="51.140625" style="128" customWidth="1"/>
    <col min="8703" max="8704" width="5.5703125" style="128" customWidth="1"/>
    <col min="8705" max="8705" width="10.28515625" style="128" customWidth="1"/>
    <col min="8706" max="8706" width="12.5703125" style="128" customWidth="1"/>
    <col min="8707" max="8707" width="15.5703125" style="128" customWidth="1"/>
    <col min="8708" max="8708" width="17.7109375" style="128" customWidth="1"/>
    <col min="8709" max="8709" width="12" style="128" customWidth="1"/>
    <col min="8710" max="8710" width="14.7109375" style="128" customWidth="1"/>
    <col min="8711" max="8711" width="10.85546875" style="128" customWidth="1"/>
    <col min="8712" max="8712" width="16.28515625" style="128" customWidth="1"/>
    <col min="8713" max="8713" width="0" style="128" hidden="1" customWidth="1"/>
    <col min="8714" max="8714" width="12.7109375" style="128" customWidth="1"/>
    <col min="8715" max="8852" width="29.28515625" style="128" customWidth="1"/>
    <col min="8853" max="8853" width="42.42578125" style="128" customWidth="1"/>
    <col min="8854" max="8856" width="12.42578125" style="128" customWidth="1"/>
    <col min="8857" max="8859" width="10.85546875" style="128" customWidth="1"/>
    <col min="8860" max="8862" width="14.5703125" style="128" bestFit="1" customWidth="1"/>
    <col min="8863" max="8865" width="11" style="128" customWidth="1"/>
    <col min="8866" max="8868" width="14.5703125" style="128" customWidth="1"/>
    <col min="8869" max="8871" width="15.28515625" style="128" customWidth="1"/>
    <col min="8872" max="8872" width="15.5703125" style="128" customWidth="1"/>
    <col min="8873" max="8873" width="44.5703125" style="128" customWidth="1"/>
    <col min="8874" max="8874" width="13.85546875" style="128" customWidth="1"/>
    <col min="8875" max="8875" width="10.85546875" style="128" customWidth="1"/>
    <col min="8876" max="8876" width="14.5703125" style="128" customWidth="1"/>
    <col min="8877" max="8877" width="11" style="128" customWidth="1"/>
    <col min="8878" max="8878" width="10.85546875" style="128" customWidth="1"/>
    <col min="8879" max="8879" width="14.5703125" style="128" customWidth="1"/>
    <col min="8880" max="8881" width="15.5703125" style="128" customWidth="1"/>
    <col min="8882" max="8882" width="17.7109375" style="128" customWidth="1"/>
    <col min="8883" max="8957" width="29.28515625" style="128"/>
    <col min="8958" max="8958" width="51.140625" style="128" customWidth="1"/>
    <col min="8959" max="8960" width="5.5703125" style="128" customWidth="1"/>
    <col min="8961" max="8961" width="10.28515625" style="128" customWidth="1"/>
    <col min="8962" max="8962" width="12.5703125" style="128" customWidth="1"/>
    <col min="8963" max="8963" width="15.5703125" style="128" customWidth="1"/>
    <col min="8964" max="8964" width="17.7109375" style="128" customWidth="1"/>
    <col min="8965" max="8965" width="12" style="128" customWidth="1"/>
    <col min="8966" max="8966" width="14.7109375" style="128" customWidth="1"/>
    <col min="8967" max="8967" width="10.85546875" style="128" customWidth="1"/>
    <col min="8968" max="8968" width="16.28515625" style="128" customWidth="1"/>
    <col min="8969" max="8969" width="0" style="128" hidden="1" customWidth="1"/>
    <col min="8970" max="8970" width="12.7109375" style="128" customWidth="1"/>
    <col min="8971" max="9108" width="29.28515625" style="128" customWidth="1"/>
    <col min="9109" max="9109" width="42.42578125" style="128" customWidth="1"/>
    <col min="9110" max="9112" width="12.42578125" style="128" customWidth="1"/>
    <col min="9113" max="9115" width="10.85546875" style="128" customWidth="1"/>
    <col min="9116" max="9118" width="14.5703125" style="128" bestFit="1" customWidth="1"/>
    <col min="9119" max="9121" width="11" style="128" customWidth="1"/>
    <col min="9122" max="9124" width="14.5703125" style="128" customWidth="1"/>
    <col min="9125" max="9127" width="15.28515625" style="128" customWidth="1"/>
    <col min="9128" max="9128" width="15.5703125" style="128" customWidth="1"/>
    <col min="9129" max="9129" width="44.5703125" style="128" customWidth="1"/>
    <col min="9130" max="9130" width="13.85546875" style="128" customWidth="1"/>
    <col min="9131" max="9131" width="10.85546875" style="128" customWidth="1"/>
    <col min="9132" max="9132" width="14.5703125" style="128" customWidth="1"/>
    <col min="9133" max="9133" width="11" style="128" customWidth="1"/>
    <col min="9134" max="9134" width="10.85546875" style="128" customWidth="1"/>
    <col min="9135" max="9135" width="14.5703125" style="128" customWidth="1"/>
    <col min="9136" max="9137" width="15.5703125" style="128" customWidth="1"/>
    <col min="9138" max="9138" width="17.7109375" style="128" customWidth="1"/>
    <col min="9139" max="9213" width="29.28515625" style="128"/>
    <col min="9214" max="9214" width="51.140625" style="128" customWidth="1"/>
    <col min="9215" max="9216" width="5.5703125" style="128" customWidth="1"/>
    <col min="9217" max="9217" width="10.28515625" style="128" customWidth="1"/>
    <col min="9218" max="9218" width="12.5703125" style="128" customWidth="1"/>
    <col min="9219" max="9219" width="15.5703125" style="128" customWidth="1"/>
    <col min="9220" max="9220" width="17.7109375" style="128" customWidth="1"/>
    <col min="9221" max="9221" width="12" style="128" customWidth="1"/>
    <col min="9222" max="9222" width="14.7109375" style="128" customWidth="1"/>
    <col min="9223" max="9223" width="10.85546875" style="128" customWidth="1"/>
    <col min="9224" max="9224" width="16.28515625" style="128" customWidth="1"/>
    <col min="9225" max="9225" width="0" style="128" hidden="1" customWidth="1"/>
    <col min="9226" max="9226" width="12.7109375" style="128" customWidth="1"/>
    <col min="9227" max="9364" width="29.28515625" style="128" customWidth="1"/>
    <col min="9365" max="9365" width="42.42578125" style="128" customWidth="1"/>
    <col min="9366" max="9368" width="12.42578125" style="128" customWidth="1"/>
    <col min="9369" max="9371" width="10.85546875" style="128" customWidth="1"/>
    <col min="9372" max="9374" width="14.5703125" style="128" bestFit="1" customWidth="1"/>
    <col min="9375" max="9377" width="11" style="128" customWidth="1"/>
    <col min="9378" max="9380" width="14.5703125" style="128" customWidth="1"/>
    <col min="9381" max="9383" width="15.28515625" style="128" customWidth="1"/>
    <col min="9384" max="9384" width="15.5703125" style="128" customWidth="1"/>
    <col min="9385" max="9385" width="44.5703125" style="128" customWidth="1"/>
    <col min="9386" max="9386" width="13.85546875" style="128" customWidth="1"/>
    <col min="9387" max="9387" width="10.85546875" style="128" customWidth="1"/>
    <col min="9388" max="9388" width="14.5703125" style="128" customWidth="1"/>
    <col min="9389" max="9389" width="11" style="128" customWidth="1"/>
    <col min="9390" max="9390" width="10.85546875" style="128" customWidth="1"/>
    <col min="9391" max="9391" width="14.5703125" style="128" customWidth="1"/>
    <col min="9392" max="9393" width="15.5703125" style="128" customWidth="1"/>
    <col min="9394" max="9394" width="17.7109375" style="128" customWidth="1"/>
    <col min="9395" max="9469" width="29.28515625" style="128"/>
    <col min="9470" max="9470" width="51.140625" style="128" customWidth="1"/>
    <col min="9471" max="9472" width="5.5703125" style="128" customWidth="1"/>
    <col min="9473" max="9473" width="10.28515625" style="128" customWidth="1"/>
    <col min="9474" max="9474" width="12.5703125" style="128" customWidth="1"/>
    <col min="9475" max="9475" width="15.5703125" style="128" customWidth="1"/>
    <col min="9476" max="9476" width="17.7109375" style="128" customWidth="1"/>
    <col min="9477" max="9477" width="12" style="128" customWidth="1"/>
    <col min="9478" max="9478" width="14.7109375" style="128" customWidth="1"/>
    <col min="9479" max="9479" width="10.85546875" style="128" customWidth="1"/>
    <col min="9480" max="9480" width="16.28515625" style="128" customWidth="1"/>
    <col min="9481" max="9481" width="0" style="128" hidden="1" customWidth="1"/>
    <col min="9482" max="9482" width="12.7109375" style="128" customWidth="1"/>
    <col min="9483" max="9620" width="29.28515625" style="128" customWidth="1"/>
    <col min="9621" max="9621" width="42.42578125" style="128" customWidth="1"/>
    <col min="9622" max="9624" width="12.42578125" style="128" customWidth="1"/>
    <col min="9625" max="9627" width="10.85546875" style="128" customWidth="1"/>
    <col min="9628" max="9630" width="14.5703125" style="128" bestFit="1" customWidth="1"/>
    <col min="9631" max="9633" width="11" style="128" customWidth="1"/>
    <col min="9634" max="9636" width="14.5703125" style="128" customWidth="1"/>
    <col min="9637" max="9639" width="15.28515625" style="128" customWidth="1"/>
    <col min="9640" max="9640" width="15.5703125" style="128" customWidth="1"/>
    <col min="9641" max="9641" width="44.5703125" style="128" customWidth="1"/>
    <col min="9642" max="9642" width="13.85546875" style="128" customWidth="1"/>
    <col min="9643" max="9643" width="10.85546875" style="128" customWidth="1"/>
    <col min="9644" max="9644" width="14.5703125" style="128" customWidth="1"/>
    <col min="9645" max="9645" width="11" style="128" customWidth="1"/>
    <col min="9646" max="9646" width="10.85546875" style="128" customWidth="1"/>
    <col min="9647" max="9647" width="14.5703125" style="128" customWidth="1"/>
    <col min="9648" max="9649" width="15.5703125" style="128" customWidth="1"/>
    <col min="9650" max="9650" width="17.7109375" style="128" customWidth="1"/>
    <col min="9651" max="9725" width="29.28515625" style="128"/>
    <col min="9726" max="9726" width="51.140625" style="128" customWidth="1"/>
    <col min="9727" max="9728" width="5.5703125" style="128" customWidth="1"/>
    <col min="9729" max="9729" width="10.28515625" style="128" customWidth="1"/>
    <col min="9730" max="9730" width="12.5703125" style="128" customWidth="1"/>
    <col min="9731" max="9731" width="15.5703125" style="128" customWidth="1"/>
    <col min="9732" max="9732" width="17.7109375" style="128" customWidth="1"/>
    <col min="9733" max="9733" width="12" style="128" customWidth="1"/>
    <col min="9734" max="9734" width="14.7109375" style="128" customWidth="1"/>
    <col min="9735" max="9735" width="10.85546875" style="128" customWidth="1"/>
    <col min="9736" max="9736" width="16.28515625" style="128" customWidth="1"/>
    <col min="9737" max="9737" width="0" style="128" hidden="1" customWidth="1"/>
    <col min="9738" max="9738" width="12.7109375" style="128" customWidth="1"/>
    <col min="9739" max="9876" width="29.28515625" style="128" customWidth="1"/>
    <col min="9877" max="9877" width="42.42578125" style="128" customWidth="1"/>
    <col min="9878" max="9880" width="12.42578125" style="128" customWidth="1"/>
    <col min="9881" max="9883" width="10.85546875" style="128" customWidth="1"/>
    <col min="9884" max="9886" width="14.5703125" style="128" bestFit="1" customWidth="1"/>
    <col min="9887" max="9889" width="11" style="128" customWidth="1"/>
    <col min="9890" max="9892" width="14.5703125" style="128" customWidth="1"/>
    <col min="9893" max="9895" width="15.28515625" style="128" customWidth="1"/>
    <col min="9896" max="9896" width="15.5703125" style="128" customWidth="1"/>
    <col min="9897" max="9897" width="44.5703125" style="128" customWidth="1"/>
    <col min="9898" max="9898" width="13.85546875" style="128" customWidth="1"/>
    <col min="9899" max="9899" width="10.85546875" style="128" customWidth="1"/>
    <col min="9900" max="9900" width="14.5703125" style="128" customWidth="1"/>
    <col min="9901" max="9901" width="11" style="128" customWidth="1"/>
    <col min="9902" max="9902" width="10.85546875" style="128" customWidth="1"/>
    <col min="9903" max="9903" width="14.5703125" style="128" customWidth="1"/>
    <col min="9904" max="9905" width="15.5703125" style="128" customWidth="1"/>
    <col min="9906" max="9906" width="17.7109375" style="128" customWidth="1"/>
    <col min="9907" max="9981" width="29.28515625" style="128"/>
    <col min="9982" max="9982" width="51.140625" style="128" customWidth="1"/>
    <col min="9983" max="9984" width="5.5703125" style="128" customWidth="1"/>
    <col min="9985" max="9985" width="10.28515625" style="128" customWidth="1"/>
    <col min="9986" max="9986" width="12.5703125" style="128" customWidth="1"/>
    <col min="9987" max="9987" width="15.5703125" style="128" customWidth="1"/>
    <col min="9988" max="9988" width="17.7109375" style="128" customWidth="1"/>
    <col min="9989" max="9989" width="12" style="128" customWidth="1"/>
    <col min="9990" max="9990" width="14.7109375" style="128" customWidth="1"/>
    <col min="9991" max="9991" width="10.85546875" style="128" customWidth="1"/>
    <col min="9992" max="9992" width="16.28515625" style="128" customWidth="1"/>
    <col min="9993" max="9993" width="0" style="128" hidden="1" customWidth="1"/>
    <col min="9994" max="9994" width="12.7109375" style="128" customWidth="1"/>
    <col min="9995" max="10132" width="29.28515625" style="128" customWidth="1"/>
    <col min="10133" max="10133" width="42.42578125" style="128" customWidth="1"/>
    <col min="10134" max="10136" width="12.42578125" style="128" customWidth="1"/>
    <col min="10137" max="10139" width="10.85546875" style="128" customWidth="1"/>
    <col min="10140" max="10142" width="14.5703125" style="128" bestFit="1" customWidth="1"/>
    <col min="10143" max="10145" width="11" style="128" customWidth="1"/>
    <col min="10146" max="10148" width="14.5703125" style="128" customWidth="1"/>
    <col min="10149" max="10151" width="15.28515625" style="128" customWidth="1"/>
    <col min="10152" max="10152" width="15.5703125" style="128" customWidth="1"/>
    <col min="10153" max="10153" width="44.5703125" style="128" customWidth="1"/>
    <col min="10154" max="10154" width="13.85546875" style="128" customWidth="1"/>
    <col min="10155" max="10155" width="10.85546875" style="128" customWidth="1"/>
    <col min="10156" max="10156" width="14.5703125" style="128" customWidth="1"/>
    <col min="10157" max="10157" width="11" style="128" customWidth="1"/>
    <col min="10158" max="10158" width="10.85546875" style="128" customWidth="1"/>
    <col min="10159" max="10159" width="14.5703125" style="128" customWidth="1"/>
    <col min="10160" max="10161" width="15.5703125" style="128" customWidth="1"/>
    <col min="10162" max="10162" width="17.7109375" style="128" customWidth="1"/>
    <col min="10163" max="10237" width="29.28515625" style="128"/>
    <col min="10238" max="10238" width="51.140625" style="128" customWidth="1"/>
    <col min="10239" max="10240" width="5.5703125" style="128" customWidth="1"/>
    <col min="10241" max="10241" width="10.28515625" style="128" customWidth="1"/>
    <col min="10242" max="10242" width="12.5703125" style="128" customWidth="1"/>
    <col min="10243" max="10243" width="15.5703125" style="128" customWidth="1"/>
    <col min="10244" max="10244" width="17.7109375" style="128" customWidth="1"/>
    <col min="10245" max="10245" width="12" style="128" customWidth="1"/>
    <col min="10246" max="10246" width="14.7109375" style="128" customWidth="1"/>
    <col min="10247" max="10247" width="10.85546875" style="128" customWidth="1"/>
    <col min="10248" max="10248" width="16.28515625" style="128" customWidth="1"/>
    <col min="10249" max="10249" width="0" style="128" hidden="1" customWidth="1"/>
    <col min="10250" max="10250" width="12.7109375" style="128" customWidth="1"/>
    <col min="10251" max="10388" width="29.28515625" style="128" customWidth="1"/>
    <col min="10389" max="10389" width="42.42578125" style="128" customWidth="1"/>
    <col min="10390" max="10392" width="12.42578125" style="128" customWidth="1"/>
    <col min="10393" max="10395" width="10.85546875" style="128" customWidth="1"/>
    <col min="10396" max="10398" width="14.5703125" style="128" bestFit="1" customWidth="1"/>
    <col min="10399" max="10401" width="11" style="128" customWidth="1"/>
    <col min="10402" max="10404" width="14.5703125" style="128" customWidth="1"/>
    <col min="10405" max="10407" width="15.28515625" style="128" customWidth="1"/>
    <col min="10408" max="10408" width="15.5703125" style="128" customWidth="1"/>
    <col min="10409" max="10409" width="44.5703125" style="128" customWidth="1"/>
    <col min="10410" max="10410" width="13.85546875" style="128" customWidth="1"/>
    <col min="10411" max="10411" width="10.85546875" style="128" customWidth="1"/>
    <col min="10412" max="10412" width="14.5703125" style="128" customWidth="1"/>
    <col min="10413" max="10413" width="11" style="128" customWidth="1"/>
    <col min="10414" max="10414" width="10.85546875" style="128" customWidth="1"/>
    <col min="10415" max="10415" width="14.5703125" style="128" customWidth="1"/>
    <col min="10416" max="10417" width="15.5703125" style="128" customWidth="1"/>
    <col min="10418" max="10418" width="17.7109375" style="128" customWidth="1"/>
    <col min="10419" max="10493" width="29.28515625" style="128"/>
    <col min="10494" max="10494" width="51.140625" style="128" customWidth="1"/>
    <col min="10495" max="10496" width="5.5703125" style="128" customWidth="1"/>
    <col min="10497" max="10497" width="10.28515625" style="128" customWidth="1"/>
    <col min="10498" max="10498" width="12.5703125" style="128" customWidth="1"/>
    <col min="10499" max="10499" width="15.5703125" style="128" customWidth="1"/>
    <col min="10500" max="10500" width="17.7109375" style="128" customWidth="1"/>
    <col min="10501" max="10501" width="12" style="128" customWidth="1"/>
    <col min="10502" max="10502" width="14.7109375" style="128" customWidth="1"/>
    <col min="10503" max="10503" width="10.85546875" style="128" customWidth="1"/>
    <col min="10504" max="10504" width="16.28515625" style="128" customWidth="1"/>
    <col min="10505" max="10505" width="0" style="128" hidden="1" customWidth="1"/>
    <col min="10506" max="10506" width="12.7109375" style="128" customWidth="1"/>
    <col min="10507" max="10644" width="29.28515625" style="128" customWidth="1"/>
    <col min="10645" max="10645" width="42.42578125" style="128" customWidth="1"/>
    <col min="10646" max="10648" width="12.42578125" style="128" customWidth="1"/>
    <col min="10649" max="10651" width="10.85546875" style="128" customWidth="1"/>
    <col min="10652" max="10654" width="14.5703125" style="128" bestFit="1" customWidth="1"/>
    <col min="10655" max="10657" width="11" style="128" customWidth="1"/>
    <col min="10658" max="10660" width="14.5703125" style="128" customWidth="1"/>
    <col min="10661" max="10663" width="15.28515625" style="128" customWidth="1"/>
    <col min="10664" max="10664" width="15.5703125" style="128" customWidth="1"/>
    <col min="10665" max="10665" width="44.5703125" style="128" customWidth="1"/>
    <col min="10666" max="10666" width="13.85546875" style="128" customWidth="1"/>
    <col min="10667" max="10667" width="10.85546875" style="128" customWidth="1"/>
    <col min="10668" max="10668" width="14.5703125" style="128" customWidth="1"/>
    <col min="10669" max="10669" width="11" style="128" customWidth="1"/>
    <col min="10670" max="10670" width="10.85546875" style="128" customWidth="1"/>
    <col min="10671" max="10671" width="14.5703125" style="128" customWidth="1"/>
    <col min="10672" max="10673" width="15.5703125" style="128" customWidth="1"/>
    <col min="10674" max="10674" width="17.7109375" style="128" customWidth="1"/>
    <col min="10675" max="10749" width="29.28515625" style="128"/>
    <col min="10750" max="10750" width="51.140625" style="128" customWidth="1"/>
    <col min="10751" max="10752" width="5.5703125" style="128" customWidth="1"/>
    <col min="10753" max="10753" width="10.28515625" style="128" customWidth="1"/>
    <col min="10754" max="10754" width="12.5703125" style="128" customWidth="1"/>
    <col min="10755" max="10755" width="15.5703125" style="128" customWidth="1"/>
    <col min="10756" max="10756" width="17.7109375" style="128" customWidth="1"/>
    <col min="10757" max="10757" width="12" style="128" customWidth="1"/>
    <col min="10758" max="10758" width="14.7109375" style="128" customWidth="1"/>
    <col min="10759" max="10759" width="10.85546875" style="128" customWidth="1"/>
    <col min="10760" max="10760" width="16.28515625" style="128" customWidth="1"/>
    <col min="10761" max="10761" width="0" style="128" hidden="1" customWidth="1"/>
    <col min="10762" max="10762" width="12.7109375" style="128" customWidth="1"/>
    <col min="10763" max="10900" width="29.28515625" style="128" customWidth="1"/>
    <col min="10901" max="10901" width="42.42578125" style="128" customWidth="1"/>
    <col min="10902" max="10904" width="12.42578125" style="128" customWidth="1"/>
    <col min="10905" max="10907" width="10.85546875" style="128" customWidth="1"/>
    <col min="10908" max="10910" width="14.5703125" style="128" bestFit="1" customWidth="1"/>
    <col min="10911" max="10913" width="11" style="128" customWidth="1"/>
    <col min="10914" max="10916" width="14.5703125" style="128" customWidth="1"/>
    <col min="10917" max="10919" width="15.28515625" style="128" customWidth="1"/>
    <col min="10920" max="10920" width="15.5703125" style="128" customWidth="1"/>
    <col min="10921" max="10921" width="44.5703125" style="128" customWidth="1"/>
    <col min="10922" max="10922" width="13.85546875" style="128" customWidth="1"/>
    <col min="10923" max="10923" width="10.85546875" style="128" customWidth="1"/>
    <col min="10924" max="10924" width="14.5703125" style="128" customWidth="1"/>
    <col min="10925" max="10925" width="11" style="128" customWidth="1"/>
    <col min="10926" max="10926" width="10.85546875" style="128" customWidth="1"/>
    <col min="10927" max="10927" width="14.5703125" style="128" customWidth="1"/>
    <col min="10928" max="10929" width="15.5703125" style="128" customWidth="1"/>
    <col min="10930" max="10930" width="17.7109375" style="128" customWidth="1"/>
    <col min="10931" max="11005" width="29.28515625" style="128"/>
    <col min="11006" max="11006" width="51.140625" style="128" customWidth="1"/>
    <col min="11007" max="11008" width="5.5703125" style="128" customWidth="1"/>
    <col min="11009" max="11009" width="10.28515625" style="128" customWidth="1"/>
    <col min="11010" max="11010" width="12.5703125" style="128" customWidth="1"/>
    <col min="11011" max="11011" width="15.5703125" style="128" customWidth="1"/>
    <col min="11012" max="11012" width="17.7109375" style="128" customWidth="1"/>
    <col min="11013" max="11013" width="12" style="128" customWidth="1"/>
    <col min="11014" max="11014" width="14.7109375" style="128" customWidth="1"/>
    <col min="11015" max="11015" width="10.85546875" style="128" customWidth="1"/>
    <col min="11016" max="11016" width="16.28515625" style="128" customWidth="1"/>
    <col min="11017" max="11017" width="0" style="128" hidden="1" customWidth="1"/>
    <col min="11018" max="11018" width="12.7109375" style="128" customWidth="1"/>
    <col min="11019" max="11156" width="29.28515625" style="128" customWidth="1"/>
    <col min="11157" max="11157" width="42.42578125" style="128" customWidth="1"/>
    <col min="11158" max="11160" width="12.42578125" style="128" customWidth="1"/>
    <col min="11161" max="11163" width="10.85546875" style="128" customWidth="1"/>
    <col min="11164" max="11166" width="14.5703125" style="128" bestFit="1" customWidth="1"/>
    <col min="11167" max="11169" width="11" style="128" customWidth="1"/>
    <col min="11170" max="11172" width="14.5703125" style="128" customWidth="1"/>
    <col min="11173" max="11175" width="15.28515625" style="128" customWidth="1"/>
    <col min="11176" max="11176" width="15.5703125" style="128" customWidth="1"/>
    <col min="11177" max="11177" width="44.5703125" style="128" customWidth="1"/>
    <col min="11178" max="11178" width="13.85546875" style="128" customWidth="1"/>
    <col min="11179" max="11179" width="10.85546875" style="128" customWidth="1"/>
    <col min="11180" max="11180" width="14.5703125" style="128" customWidth="1"/>
    <col min="11181" max="11181" width="11" style="128" customWidth="1"/>
    <col min="11182" max="11182" width="10.85546875" style="128" customWidth="1"/>
    <col min="11183" max="11183" width="14.5703125" style="128" customWidth="1"/>
    <col min="11184" max="11185" width="15.5703125" style="128" customWidth="1"/>
    <col min="11186" max="11186" width="17.7109375" style="128" customWidth="1"/>
    <col min="11187" max="11261" width="29.28515625" style="128"/>
    <col min="11262" max="11262" width="51.140625" style="128" customWidth="1"/>
    <col min="11263" max="11264" width="5.5703125" style="128" customWidth="1"/>
    <col min="11265" max="11265" width="10.28515625" style="128" customWidth="1"/>
    <col min="11266" max="11266" width="12.5703125" style="128" customWidth="1"/>
    <col min="11267" max="11267" width="15.5703125" style="128" customWidth="1"/>
    <col min="11268" max="11268" width="17.7109375" style="128" customWidth="1"/>
    <col min="11269" max="11269" width="12" style="128" customWidth="1"/>
    <col min="11270" max="11270" width="14.7109375" style="128" customWidth="1"/>
    <col min="11271" max="11271" width="10.85546875" style="128" customWidth="1"/>
    <col min="11272" max="11272" width="16.28515625" style="128" customWidth="1"/>
    <col min="11273" max="11273" width="0" style="128" hidden="1" customWidth="1"/>
    <col min="11274" max="11274" width="12.7109375" style="128" customWidth="1"/>
    <col min="11275" max="11412" width="29.28515625" style="128" customWidth="1"/>
    <col min="11413" max="11413" width="42.42578125" style="128" customWidth="1"/>
    <col min="11414" max="11416" width="12.42578125" style="128" customWidth="1"/>
    <col min="11417" max="11419" width="10.85546875" style="128" customWidth="1"/>
    <col min="11420" max="11422" width="14.5703125" style="128" bestFit="1" customWidth="1"/>
    <col min="11423" max="11425" width="11" style="128" customWidth="1"/>
    <col min="11426" max="11428" width="14.5703125" style="128" customWidth="1"/>
    <col min="11429" max="11431" width="15.28515625" style="128" customWidth="1"/>
    <col min="11432" max="11432" width="15.5703125" style="128" customWidth="1"/>
    <col min="11433" max="11433" width="44.5703125" style="128" customWidth="1"/>
    <col min="11434" max="11434" width="13.85546875" style="128" customWidth="1"/>
    <col min="11435" max="11435" width="10.85546875" style="128" customWidth="1"/>
    <col min="11436" max="11436" width="14.5703125" style="128" customWidth="1"/>
    <col min="11437" max="11437" width="11" style="128" customWidth="1"/>
    <col min="11438" max="11438" width="10.85546875" style="128" customWidth="1"/>
    <col min="11439" max="11439" width="14.5703125" style="128" customWidth="1"/>
    <col min="11440" max="11441" width="15.5703125" style="128" customWidth="1"/>
    <col min="11442" max="11442" width="17.7109375" style="128" customWidth="1"/>
    <col min="11443" max="11517" width="29.28515625" style="128"/>
    <col min="11518" max="11518" width="51.140625" style="128" customWidth="1"/>
    <col min="11519" max="11520" width="5.5703125" style="128" customWidth="1"/>
    <col min="11521" max="11521" width="10.28515625" style="128" customWidth="1"/>
    <col min="11522" max="11522" width="12.5703125" style="128" customWidth="1"/>
    <col min="11523" max="11523" width="15.5703125" style="128" customWidth="1"/>
    <col min="11524" max="11524" width="17.7109375" style="128" customWidth="1"/>
    <col min="11525" max="11525" width="12" style="128" customWidth="1"/>
    <col min="11526" max="11526" width="14.7109375" style="128" customWidth="1"/>
    <col min="11527" max="11527" width="10.85546875" style="128" customWidth="1"/>
    <col min="11528" max="11528" width="16.28515625" style="128" customWidth="1"/>
    <col min="11529" max="11529" width="0" style="128" hidden="1" customWidth="1"/>
    <col min="11530" max="11530" width="12.7109375" style="128" customWidth="1"/>
    <col min="11531" max="11668" width="29.28515625" style="128" customWidth="1"/>
    <col min="11669" max="11669" width="42.42578125" style="128" customWidth="1"/>
    <col min="11670" max="11672" width="12.42578125" style="128" customWidth="1"/>
    <col min="11673" max="11675" width="10.85546875" style="128" customWidth="1"/>
    <col min="11676" max="11678" width="14.5703125" style="128" bestFit="1" customWidth="1"/>
    <col min="11679" max="11681" width="11" style="128" customWidth="1"/>
    <col min="11682" max="11684" width="14.5703125" style="128" customWidth="1"/>
    <col min="11685" max="11687" width="15.28515625" style="128" customWidth="1"/>
    <col min="11688" max="11688" width="15.5703125" style="128" customWidth="1"/>
    <col min="11689" max="11689" width="44.5703125" style="128" customWidth="1"/>
    <col min="11690" max="11690" width="13.85546875" style="128" customWidth="1"/>
    <col min="11691" max="11691" width="10.85546875" style="128" customWidth="1"/>
    <col min="11692" max="11692" width="14.5703125" style="128" customWidth="1"/>
    <col min="11693" max="11693" width="11" style="128" customWidth="1"/>
    <col min="11694" max="11694" width="10.85546875" style="128" customWidth="1"/>
    <col min="11695" max="11695" width="14.5703125" style="128" customWidth="1"/>
    <col min="11696" max="11697" width="15.5703125" style="128" customWidth="1"/>
    <col min="11698" max="11698" width="17.7109375" style="128" customWidth="1"/>
    <col min="11699" max="11773" width="29.28515625" style="128"/>
    <col min="11774" max="11774" width="51.140625" style="128" customWidth="1"/>
    <col min="11775" max="11776" width="5.5703125" style="128" customWidth="1"/>
    <col min="11777" max="11777" width="10.28515625" style="128" customWidth="1"/>
    <col min="11778" max="11778" width="12.5703125" style="128" customWidth="1"/>
    <col min="11779" max="11779" width="15.5703125" style="128" customWidth="1"/>
    <col min="11780" max="11780" width="17.7109375" style="128" customWidth="1"/>
    <col min="11781" max="11781" width="12" style="128" customWidth="1"/>
    <col min="11782" max="11782" width="14.7109375" style="128" customWidth="1"/>
    <col min="11783" max="11783" width="10.85546875" style="128" customWidth="1"/>
    <col min="11784" max="11784" width="16.28515625" style="128" customWidth="1"/>
    <col min="11785" max="11785" width="0" style="128" hidden="1" customWidth="1"/>
    <col min="11786" max="11786" width="12.7109375" style="128" customWidth="1"/>
    <col min="11787" max="11924" width="29.28515625" style="128" customWidth="1"/>
    <col min="11925" max="11925" width="42.42578125" style="128" customWidth="1"/>
    <col min="11926" max="11928" width="12.42578125" style="128" customWidth="1"/>
    <col min="11929" max="11931" width="10.85546875" style="128" customWidth="1"/>
    <col min="11932" max="11934" width="14.5703125" style="128" bestFit="1" customWidth="1"/>
    <col min="11935" max="11937" width="11" style="128" customWidth="1"/>
    <col min="11938" max="11940" width="14.5703125" style="128" customWidth="1"/>
    <col min="11941" max="11943" width="15.28515625" style="128" customWidth="1"/>
    <col min="11944" max="11944" width="15.5703125" style="128" customWidth="1"/>
    <col min="11945" max="11945" width="44.5703125" style="128" customWidth="1"/>
    <col min="11946" max="11946" width="13.85546875" style="128" customWidth="1"/>
    <col min="11947" max="11947" width="10.85546875" style="128" customWidth="1"/>
    <col min="11948" max="11948" width="14.5703125" style="128" customWidth="1"/>
    <col min="11949" max="11949" width="11" style="128" customWidth="1"/>
    <col min="11950" max="11950" width="10.85546875" style="128" customWidth="1"/>
    <col min="11951" max="11951" width="14.5703125" style="128" customWidth="1"/>
    <col min="11952" max="11953" width="15.5703125" style="128" customWidth="1"/>
    <col min="11954" max="11954" width="17.7109375" style="128" customWidth="1"/>
    <col min="11955" max="12029" width="29.28515625" style="128"/>
    <col min="12030" max="12030" width="51.140625" style="128" customWidth="1"/>
    <col min="12031" max="12032" width="5.5703125" style="128" customWidth="1"/>
    <col min="12033" max="12033" width="10.28515625" style="128" customWidth="1"/>
    <col min="12034" max="12034" width="12.5703125" style="128" customWidth="1"/>
    <col min="12035" max="12035" width="15.5703125" style="128" customWidth="1"/>
    <col min="12036" max="12036" width="17.7109375" style="128" customWidth="1"/>
    <col min="12037" max="12037" width="12" style="128" customWidth="1"/>
    <col min="12038" max="12038" width="14.7109375" style="128" customWidth="1"/>
    <col min="12039" max="12039" width="10.85546875" style="128" customWidth="1"/>
    <col min="12040" max="12040" width="16.28515625" style="128" customWidth="1"/>
    <col min="12041" max="12041" width="0" style="128" hidden="1" customWidth="1"/>
    <col min="12042" max="12042" width="12.7109375" style="128" customWidth="1"/>
    <col min="12043" max="12180" width="29.28515625" style="128" customWidth="1"/>
    <col min="12181" max="12181" width="42.42578125" style="128" customWidth="1"/>
    <col min="12182" max="12184" width="12.42578125" style="128" customWidth="1"/>
    <col min="12185" max="12187" width="10.85546875" style="128" customWidth="1"/>
    <col min="12188" max="12190" width="14.5703125" style="128" bestFit="1" customWidth="1"/>
    <col min="12191" max="12193" width="11" style="128" customWidth="1"/>
    <col min="12194" max="12196" width="14.5703125" style="128" customWidth="1"/>
    <col min="12197" max="12199" width="15.28515625" style="128" customWidth="1"/>
    <col min="12200" max="12200" width="15.5703125" style="128" customWidth="1"/>
    <col min="12201" max="12201" width="44.5703125" style="128" customWidth="1"/>
    <col min="12202" max="12202" width="13.85546875" style="128" customWidth="1"/>
    <col min="12203" max="12203" width="10.85546875" style="128" customWidth="1"/>
    <col min="12204" max="12204" width="14.5703125" style="128" customWidth="1"/>
    <col min="12205" max="12205" width="11" style="128" customWidth="1"/>
    <col min="12206" max="12206" width="10.85546875" style="128" customWidth="1"/>
    <col min="12207" max="12207" width="14.5703125" style="128" customWidth="1"/>
    <col min="12208" max="12209" width="15.5703125" style="128" customWidth="1"/>
    <col min="12210" max="12210" width="17.7109375" style="128" customWidth="1"/>
    <col min="12211" max="12285" width="29.28515625" style="128"/>
    <col min="12286" max="12286" width="51.140625" style="128" customWidth="1"/>
    <col min="12287" max="12288" width="5.5703125" style="128" customWidth="1"/>
    <col min="12289" max="12289" width="10.28515625" style="128" customWidth="1"/>
    <col min="12290" max="12290" width="12.5703125" style="128" customWidth="1"/>
    <col min="12291" max="12291" width="15.5703125" style="128" customWidth="1"/>
    <col min="12292" max="12292" width="17.7109375" style="128" customWidth="1"/>
    <col min="12293" max="12293" width="12" style="128" customWidth="1"/>
    <col min="12294" max="12294" width="14.7109375" style="128" customWidth="1"/>
    <col min="12295" max="12295" width="10.85546875" style="128" customWidth="1"/>
    <col min="12296" max="12296" width="16.28515625" style="128" customWidth="1"/>
    <col min="12297" max="12297" width="0" style="128" hidden="1" customWidth="1"/>
    <col min="12298" max="12298" width="12.7109375" style="128" customWidth="1"/>
    <col min="12299" max="12436" width="29.28515625" style="128" customWidth="1"/>
    <col min="12437" max="12437" width="42.42578125" style="128" customWidth="1"/>
    <col min="12438" max="12440" width="12.42578125" style="128" customWidth="1"/>
    <col min="12441" max="12443" width="10.85546875" style="128" customWidth="1"/>
    <col min="12444" max="12446" width="14.5703125" style="128" bestFit="1" customWidth="1"/>
    <col min="12447" max="12449" width="11" style="128" customWidth="1"/>
    <col min="12450" max="12452" width="14.5703125" style="128" customWidth="1"/>
    <col min="12453" max="12455" width="15.28515625" style="128" customWidth="1"/>
    <col min="12456" max="12456" width="15.5703125" style="128" customWidth="1"/>
    <col min="12457" max="12457" width="44.5703125" style="128" customWidth="1"/>
    <col min="12458" max="12458" width="13.85546875" style="128" customWidth="1"/>
    <col min="12459" max="12459" width="10.85546875" style="128" customWidth="1"/>
    <col min="12460" max="12460" width="14.5703125" style="128" customWidth="1"/>
    <col min="12461" max="12461" width="11" style="128" customWidth="1"/>
    <col min="12462" max="12462" width="10.85546875" style="128" customWidth="1"/>
    <col min="12463" max="12463" width="14.5703125" style="128" customWidth="1"/>
    <col min="12464" max="12465" width="15.5703125" style="128" customWidth="1"/>
    <col min="12466" max="12466" width="17.7109375" style="128" customWidth="1"/>
    <col min="12467" max="12541" width="29.28515625" style="128"/>
    <col min="12542" max="12542" width="51.140625" style="128" customWidth="1"/>
    <col min="12543" max="12544" width="5.5703125" style="128" customWidth="1"/>
    <col min="12545" max="12545" width="10.28515625" style="128" customWidth="1"/>
    <col min="12546" max="12546" width="12.5703125" style="128" customWidth="1"/>
    <col min="12547" max="12547" width="15.5703125" style="128" customWidth="1"/>
    <col min="12548" max="12548" width="17.7109375" style="128" customWidth="1"/>
    <col min="12549" max="12549" width="12" style="128" customWidth="1"/>
    <col min="12550" max="12550" width="14.7109375" style="128" customWidth="1"/>
    <col min="12551" max="12551" width="10.85546875" style="128" customWidth="1"/>
    <col min="12552" max="12552" width="16.28515625" style="128" customWidth="1"/>
    <col min="12553" max="12553" width="0" style="128" hidden="1" customWidth="1"/>
    <col min="12554" max="12554" width="12.7109375" style="128" customWidth="1"/>
    <col min="12555" max="12692" width="29.28515625" style="128" customWidth="1"/>
    <col min="12693" max="12693" width="42.42578125" style="128" customWidth="1"/>
    <col min="12694" max="12696" width="12.42578125" style="128" customWidth="1"/>
    <col min="12697" max="12699" width="10.85546875" style="128" customWidth="1"/>
    <col min="12700" max="12702" width="14.5703125" style="128" bestFit="1" customWidth="1"/>
    <col min="12703" max="12705" width="11" style="128" customWidth="1"/>
    <col min="12706" max="12708" width="14.5703125" style="128" customWidth="1"/>
    <col min="12709" max="12711" width="15.28515625" style="128" customWidth="1"/>
    <col min="12712" max="12712" width="15.5703125" style="128" customWidth="1"/>
    <col min="12713" max="12713" width="44.5703125" style="128" customWidth="1"/>
    <col min="12714" max="12714" width="13.85546875" style="128" customWidth="1"/>
    <col min="12715" max="12715" width="10.85546875" style="128" customWidth="1"/>
    <col min="12716" max="12716" width="14.5703125" style="128" customWidth="1"/>
    <col min="12717" max="12717" width="11" style="128" customWidth="1"/>
    <col min="12718" max="12718" width="10.85546875" style="128" customWidth="1"/>
    <col min="12719" max="12719" width="14.5703125" style="128" customWidth="1"/>
    <col min="12720" max="12721" width="15.5703125" style="128" customWidth="1"/>
    <col min="12722" max="12722" width="17.7109375" style="128" customWidth="1"/>
    <col min="12723" max="12797" width="29.28515625" style="128"/>
    <col min="12798" max="12798" width="51.140625" style="128" customWidth="1"/>
    <col min="12799" max="12800" width="5.5703125" style="128" customWidth="1"/>
    <col min="12801" max="12801" width="10.28515625" style="128" customWidth="1"/>
    <col min="12802" max="12802" width="12.5703125" style="128" customWidth="1"/>
    <col min="12803" max="12803" width="15.5703125" style="128" customWidth="1"/>
    <col min="12804" max="12804" width="17.7109375" style="128" customWidth="1"/>
    <col min="12805" max="12805" width="12" style="128" customWidth="1"/>
    <col min="12806" max="12806" width="14.7109375" style="128" customWidth="1"/>
    <col min="12807" max="12807" width="10.85546875" style="128" customWidth="1"/>
    <col min="12808" max="12808" width="16.28515625" style="128" customWidth="1"/>
    <col min="12809" max="12809" width="0" style="128" hidden="1" customWidth="1"/>
    <col min="12810" max="12810" width="12.7109375" style="128" customWidth="1"/>
    <col min="12811" max="12948" width="29.28515625" style="128" customWidth="1"/>
    <col min="12949" max="12949" width="42.42578125" style="128" customWidth="1"/>
    <col min="12950" max="12952" width="12.42578125" style="128" customWidth="1"/>
    <col min="12953" max="12955" width="10.85546875" style="128" customWidth="1"/>
    <col min="12956" max="12958" width="14.5703125" style="128" bestFit="1" customWidth="1"/>
    <col min="12959" max="12961" width="11" style="128" customWidth="1"/>
    <col min="12962" max="12964" width="14.5703125" style="128" customWidth="1"/>
    <col min="12965" max="12967" width="15.28515625" style="128" customWidth="1"/>
    <col min="12968" max="12968" width="15.5703125" style="128" customWidth="1"/>
    <col min="12969" max="12969" width="44.5703125" style="128" customWidth="1"/>
    <col min="12970" max="12970" width="13.85546875" style="128" customWidth="1"/>
    <col min="12971" max="12971" width="10.85546875" style="128" customWidth="1"/>
    <col min="12972" max="12972" width="14.5703125" style="128" customWidth="1"/>
    <col min="12973" max="12973" width="11" style="128" customWidth="1"/>
    <col min="12974" max="12974" width="10.85546875" style="128" customWidth="1"/>
    <col min="12975" max="12975" width="14.5703125" style="128" customWidth="1"/>
    <col min="12976" max="12977" width="15.5703125" style="128" customWidth="1"/>
    <col min="12978" max="12978" width="17.7109375" style="128" customWidth="1"/>
    <col min="12979" max="13053" width="29.28515625" style="128"/>
    <col min="13054" max="13054" width="51.140625" style="128" customWidth="1"/>
    <col min="13055" max="13056" width="5.5703125" style="128" customWidth="1"/>
    <col min="13057" max="13057" width="10.28515625" style="128" customWidth="1"/>
    <col min="13058" max="13058" width="12.5703125" style="128" customWidth="1"/>
    <col min="13059" max="13059" width="15.5703125" style="128" customWidth="1"/>
    <col min="13060" max="13060" width="17.7109375" style="128" customWidth="1"/>
    <col min="13061" max="13061" width="12" style="128" customWidth="1"/>
    <col min="13062" max="13062" width="14.7109375" style="128" customWidth="1"/>
    <col min="13063" max="13063" width="10.85546875" style="128" customWidth="1"/>
    <col min="13064" max="13064" width="16.28515625" style="128" customWidth="1"/>
    <col min="13065" max="13065" width="0" style="128" hidden="1" customWidth="1"/>
    <col min="13066" max="13066" width="12.7109375" style="128" customWidth="1"/>
    <col min="13067" max="13204" width="29.28515625" style="128" customWidth="1"/>
    <col min="13205" max="13205" width="42.42578125" style="128" customWidth="1"/>
    <col min="13206" max="13208" width="12.42578125" style="128" customWidth="1"/>
    <col min="13209" max="13211" width="10.85546875" style="128" customWidth="1"/>
    <col min="13212" max="13214" width="14.5703125" style="128" bestFit="1" customWidth="1"/>
    <col min="13215" max="13217" width="11" style="128" customWidth="1"/>
    <col min="13218" max="13220" width="14.5703125" style="128" customWidth="1"/>
    <col min="13221" max="13223" width="15.28515625" style="128" customWidth="1"/>
    <col min="13224" max="13224" width="15.5703125" style="128" customWidth="1"/>
    <col min="13225" max="13225" width="44.5703125" style="128" customWidth="1"/>
    <col min="13226" max="13226" width="13.85546875" style="128" customWidth="1"/>
    <col min="13227" max="13227" width="10.85546875" style="128" customWidth="1"/>
    <col min="13228" max="13228" width="14.5703125" style="128" customWidth="1"/>
    <col min="13229" max="13229" width="11" style="128" customWidth="1"/>
    <col min="13230" max="13230" width="10.85546875" style="128" customWidth="1"/>
    <col min="13231" max="13231" width="14.5703125" style="128" customWidth="1"/>
    <col min="13232" max="13233" width="15.5703125" style="128" customWidth="1"/>
    <col min="13234" max="13234" width="17.7109375" style="128" customWidth="1"/>
    <col min="13235" max="13309" width="29.28515625" style="128"/>
    <col min="13310" max="13310" width="51.140625" style="128" customWidth="1"/>
    <col min="13311" max="13312" width="5.5703125" style="128" customWidth="1"/>
    <col min="13313" max="13313" width="10.28515625" style="128" customWidth="1"/>
    <col min="13314" max="13314" width="12.5703125" style="128" customWidth="1"/>
    <col min="13315" max="13315" width="15.5703125" style="128" customWidth="1"/>
    <col min="13316" max="13316" width="17.7109375" style="128" customWidth="1"/>
    <col min="13317" max="13317" width="12" style="128" customWidth="1"/>
    <col min="13318" max="13318" width="14.7109375" style="128" customWidth="1"/>
    <col min="13319" max="13319" width="10.85546875" style="128" customWidth="1"/>
    <col min="13320" max="13320" width="16.28515625" style="128" customWidth="1"/>
    <col min="13321" max="13321" width="0" style="128" hidden="1" customWidth="1"/>
    <col min="13322" max="13322" width="12.7109375" style="128" customWidth="1"/>
    <col min="13323" max="13460" width="29.28515625" style="128" customWidth="1"/>
    <col min="13461" max="13461" width="42.42578125" style="128" customWidth="1"/>
    <col min="13462" max="13464" width="12.42578125" style="128" customWidth="1"/>
    <col min="13465" max="13467" width="10.85546875" style="128" customWidth="1"/>
    <col min="13468" max="13470" width="14.5703125" style="128" bestFit="1" customWidth="1"/>
    <col min="13471" max="13473" width="11" style="128" customWidth="1"/>
    <col min="13474" max="13476" width="14.5703125" style="128" customWidth="1"/>
    <col min="13477" max="13479" width="15.28515625" style="128" customWidth="1"/>
    <col min="13480" max="13480" width="15.5703125" style="128" customWidth="1"/>
    <col min="13481" max="13481" width="44.5703125" style="128" customWidth="1"/>
    <col min="13482" max="13482" width="13.85546875" style="128" customWidth="1"/>
    <col min="13483" max="13483" width="10.85546875" style="128" customWidth="1"/>
    <col min="13484" max="13484" width="14.5703125" style="128" customWidth="1"/>
    <col min="13485" max="13485" width="11" style="128" customWidth="1"/>
    <col min="13486" max="13486" width="10.85546875" style="128" customWidth="1"/>
    <col min="13487" max="13487" width="14.5703125" style="128" customWidth="1"/>
    <col min="13488" max="13489" width="15.5703125" style="128" customWidth="1"/>
    <col min="13490" max="13490" width="17.7109375" style="128" customWidth="1"/>
    <col min="13491" max="13565" width="29.28515625" style="128"/>
    <col min="13566" max="13566" width="51.140625" style="128" customWidth="1"/>
    <col min="13567" max="13568" width="5.5703125" style="128" customWidth="1"/>
    <col min="13569" max="13569" width="10.28515625" style="128" customWidth="1"/>
    <col min="13570" max="13570" width="12.5703125" style="128" customWidth="1"/>
    <col min="13571" max="13571" width="15.5703125" style="128" customWidth="1"/>
    <col min="13572" max="13572" width="17.7109375" style="128" customWidth="1"/>
    <col min="13573" max="13573" width="12" style="128" customWidth="1"/>
    <col min="13574" max="13574" width="14.7109375" style="128" customWidth="1"/>
    <col min="13575" max="13575" width="10.85546875" style="128" customWidth="1"/>
    <col min="13576" max="13576" width="16.28515625" style="128" customWidth="1"/>
    <col min="13577" max="13577" width="0" style="128" hidden="1" customWidth="1"/>
    <col min="13578" max="13578" width="12.7109375" style="128" customWidth="1"/>
    <col min="13579" max="13716" width="29.28515625" style="128" customWidth="1"/>
    <col min="13717" max="13717" width="42.42578125" style="128" customWidth="1"/>
    <col min="13718" max="13720" width="12.42578125" style="128" customWidth="1"/>
    <col min="13721" max="13723" width="10.85546875" style="128" customWidth="1"/>
    <col min="13724" max="13726" width="14.5703125" style="128" bestFit="1" customWidth="1"/>
    <col min="13727" max="13729" width="11" style="128" customWidth="1"/>
    <col min="13730" max="13732" width="14.5703125" style="128" customWidth="1"/>
    <col min="13733" max="13735" width="15.28515625" style="128" customWidth="1"/>
    <col min="13736" max="13736" width="15.5703125" style="128" customWidth="1"/>
    <col min="13737" max="13737" width="44.5703125" style="128" customWidth="1"/>
    <col min="13738" max="13738" width="13.85546875" style="128" customWidth="1"/>
    <col min="13739" max="13739" width="10.85546875" style="128" customWidth="1"/>
    <col min="13740" max="13740" width="14.5703125" style="128" customWidth="1"/>
    <col min="13741" max="13741" width="11" style="128" customWidth="1"/>
    <col min="13742" max="13742" width="10.85546875" style="128" customWidth="1"/>
    <col min="13743" max="13743" width="14.5703125" style="128" customWidth="1"/>
    <col min="13744" max="13745" width="15.5703125" style="128" customWidth="1"/>
    <col min="13746" max="13746" width="17.7109375" style="128" customWidth="1"/>
    <col min="13747" max="13821" width="29.28515625" style="128"/>
    <col min="13822" max="13822" width="51.140625" style="128" customWidth="1"/>
    <col min="13823" max="13824" width="5.5703125" style="128" customWidth="1"/>
    <col min="13825" max="13825" width="10.28515625" style="128" customWidth="1"/>
    <col min="13826" max="13826" width="12.5703125" style="128" customWidth="1"/>
    <col min="13827" max="13827" width="15.5703125" style="128" customWidth="1"/>
    <col min="13828" max="13828" width="17.7109375" style="128" customWidth="1"/>
    <col min="13829" max="13829" width="12" style="128" customWidth="1"/>
    <col min="13830" max="13830" width="14.7109375" style="128" customWidth="1"/>
    <col min="13831" max="13831" width="10.85546875" style="128" customWidth="1"/>
    <col min="13832" max="13832" width="16.28515625" style="128" customWidth="1"/>
    <col min="13833" max="13833" width="0" style="128" hidden="1" customWidth="1"/>
    <col min="13834" max="13834" width="12.7109375" style="128" customWidth="1"/>
    <col min="13835" max="13972" width="29.28515625" style="128" customWidth="1"/>
    <col min="13973" max="13973" width="42.42578125" style="128" customWidth="1"/>
    <col min="13974" max="13976" width="12.42578125" style="128" customWidth="1"/>
    <col min="13977" max="13979" width="10.85546875" style="128" customWidth="1"/>
    <col min="13980" max="13982" width="14.5703125" style="128" bestFit="1" customWidth="1"/>
    <col min="13983" max="13985" width="11" style="128" customWidth="1"/>
    <col min="13986" max="13988" width="14.5703125" style="128" customWidth="1"/>
    <col min="13989" max="13991" width="15.28515625" style="128" customWidth="1"/>
    <col min="13992" max="13992" width="15.5703125" style="128" customWidth="1"/>
    <col min="13993" max="13993" width="44.5703125" style="128" customWidth="1"/>
    <col min="13994" max="13994" width="13.85546875" style="128" customWidth="1"/>
    <col min="13995" max="13995" width="10.85546875" style="128" customWidth="1"/>
    <col min="13996" max="13996" width="14.5703125" style="128" customWidth="1"/>
    <col min="13997" max="13997" width="11" style="128" customWidth="1"/>
    <col min="13998" max="13998" width="10.85546875" style="128" customWidth="1"/>
    <col min="13999" max="13999" width="14.5703125" style="128" customWidth="1"/>
    <col min="14000" max="14001" width="15.5703125" style="128" customWidth="1"/>
    <col min="14002" max="14002" width="17.7109375" style="128" customWidth="1"/>
    <col min="14003" max="14077" width="29.28515625" style="128"/>
    <col min="14078" max="14078" width="51.140625" style="128" customWidth="1"/>
    <col min="14079" max="14080" width="5.5703125" style="128" customWidth="1"/>
    <col min="14081" max="14081" width="10.28515625" style="128" customWidth="1"/>
    <col min="14082" max="14082" width="12.5703125" style="128" customWidth="1"/>
    <col min="14083" max="14083" width="15.5703125" style="128" customWidth="1"/>
    <col min="14084" max="14084" width="17.7109375" style="128" customWidth="1"/>
    <col min="14085" max="14085" width="12" style="128" customWidth="1"/>
    <col min="14086" max="14086" width="14.7109375" style="128" customWidth="1"/>
    <col min="14087" max="14087" width="10.85546875" style="128" customWidth="1"/>
    <col min="14088" max="14088" width="16.28515625" style="128" customWidth="1"/>
    <col min="14089" max="14089" width="0" style="128" hidden="1" customWidth="1"/>
    <col min="14090" max="14090" width="12.7109375" style="128" customWidth="1"/>
    <col min="14091" max="14228" width="29.28515625" style="128" customWidth="1"/>
    <col min="14229" max="14229" width="42.42578125" style="128" customWidth="1"/>
    <col min="14230" max="14232" width="12.42578125" style="128" customWidth="1"/>
    <col min="14233" max="14235" width="10.85546875" style="128" customWidth="1"/>
    <col min="14236" max="14238" width="14.5703125" style="128" bestFit="1" customWidth="1"/>
    <col min="14239" max="14241" width="11" style="128" customWidth="1"/>
    <col min="14242" max="14244" width="14.5703125" style="128" customWidth="1"/>
    <col min="14245" max="14247" width="15.28515625" style="128" customWidth="1"/>
    <col min="14248" max="14248" width="15.5703125" style="128" customWidth="1"/>
    <col min="14249" max="14249" width="44.5703125" style="128" customWidth="1"/>
    <col min="14250" max="14250" width="13.85546875" style="128" customWidth="1"/>
    <col min="14251" max="14251" width="10.85546875" style="128" customWidth="1"/>
    <col min="14252" max="14252" width="14.5703125" style="128" customWidth="1"/>
    <col min="14253" max="14253" width="11" style="128" customWidth="1"/>
    <col min="14254" max="14254" width="10.85546875" style="128" customWidth="1"/>
    <col min="14255" max="14255" width="14.5703125" style="128" customWidth="1"/>
    <col min="14256" max="14257" width="15.5703125" style="128" customWidth="1"/>
    <col min="14258" max="14258" width="17.7109375" style="128" customWidth="1"/>
    <col min="14259" max="14333" width="29.28515625" style="128"/>
    <col min="14334" max="14334" width="51.140625" style="128" customWidth="1"/>
    <col min="14335" max="14336" width="5.5703125" style="128" customWidth="1"/>
    <col min="14337" max="14337" width="10.28515625" style="128" customWidth="1"/>
    <col min="14338" max="14338" width="12.5703125" style="128" customWidth="1"/>
    <col min="14339" max="14339" width="15.5703125" style="128" customWidth="1"/>
    <col min="14340" max="14340" width="17.7109375" style="128" customWidth="1"/>
    <col min="14341" max="14341" width="12" style="128" customWidth="1"/>
    <col min="14342" max="14342" width="14.7109375" style="128" customWidth="1"/>
    <col min="14343" max="14343" width="10.85546875" style="128" customWidth="1"/>
    <col min="14344" max="14344" width="16.28515625" style="128" customWidth="1"/>
    <col min="14345" max="14345" width="0" style="128" hidden="1" customWidth="1"/>
    <col min="14346" max="14346" width="12.7109375" style="128" customWidth="1"/>
    <col min="14347" max="14484" width="29.28515625" style="128" customWidth="1"/>
    <col min="14485" max="14485" width="42.42578125" style="128" customWidth="1"/>
    <col min="14486" max="14488" width="12.42578125" style="128" customWidth="1"/>
    <col min="14489" max="14491" width="10.85546875" style="128" customWidth="1"/>
    <col min="14492" max="14494" width="14.5703125" style="128" bestFit="1" customWidth="1"/>
    <col min="14495" max="14497" width="11" style="128" customWidth="1"/>
    <col min="14498" max="14500" width="14.5703125" style="128" customWidth="1"/>
    <col min="14501" max="14503" width="15.28515625" style="128" customWidth="1"/>
    <col min="14504" max="14504" width="15.5703125" style="128" customWidth="1"/>
    <col min="14505" max="14505" width="44.5703125" style="128" customWidth="1"/>
    <col min="14506" max="14506" width="13.85546875" style="128" customWidth="1"/>
    <col min="14507" max="14507" width="10.85546875" style="128" customWidth="1"/>
    <col min="14508" max="14508" width="14.5703125" style="128" customWidth="1"/>
    <col min="14509" max="14509" width="11" style="128" customWidth="1"/>
    <col min="14510" max="14510" width="10.85546875" style="128" customWidth="1"/>
    <col min="14511" max="14511" width="14.5703125" style="128" customWidth="1"/>
    <col min="14512" max="14513" width="15.5703125" style="128" customWidth="1"/>
    <col min="14514" max="14514" width="17.7109375" style="128" customWidth="1"/>
    <col min="14515" max="14589" width="29.28515625" style="128"/>
    <col min="14590" max="14590" width="51.140625" style="128" customWidth="1"/>
    <col min="14591" max="14592" width="5.5703125" style="128" customWidth="1"/>
    <col min="14593" max="14593" width="10.28515625" style="128" customWidth="1"/>
    <col min="14594" max="14594" width="12.5703125" style="128" customWidth="1"/>
    <col min="14595" max="14595" width="15.5703125" style="128" customWidth="1"/>
    <col min="14596" max="14596" width="17.7109375" style="128" customWidth="1"/>
    <col min="14597" max="14597" width="12" style="128" customWidth="1"/>
    <col min="14598" max="14598" width="14.7109375" style="128" customWidth="1"/>
    <col min="14599" max="14599" width="10.85546875" style="128" customWidth="1"/>
    <col min="14600" max="14600" width="16.28515625" style="128" customWidth="1"/>
    <col min="14601" max="14601" width="0" style="128" hidden="1" customWidth="1"/>
    <col min="14602" max="14602" width="12.7109375" style="128" customWidth="1"/>
    <col min="14603" max="14740" width="29.28515625" style="128" customWidth="1"/>
    <col min="14741" max="14741" width="42.42578125" style="128" customWidth="1"/>
    <col min="14742" max="14744" width="12.42578125" style="128" customWidth="1"/>
    <col min="14745" max="14747" width="10.85546875" style="128" customWidth="1"/>
    <col min="14748" max="14750" width="14.5703125" style="128" bestFit="1" customWidth="1"/>
    <col min="14751" max="14753" width="11" style="128" customWidth="1"/>
    <col min="14754" max="14756" width="14.5703125" style="128" customWidth="1"/>
    <col min="14757" max="14759" width="15.28515625" style="128" customWidth="1"/>
    <col min="14760" max="14760" width="15.5703125" style="128" customWidth="1"/>
    <col min="14761" max="14761" width="44.5703125" style="128" customWidth="1"/>
    <col min="14762" max="14762" width="13.85546875" style="128" customWidth="1"/>
    <col min="14763" max="14763" width="10.85546875" style="128" customWidth="1"/>
    <col min="14764" max="14764" width="14.5703125" style="128" customWidth="1"/>
    <col min="14765" max="14765" width="11" style="128" customWidth="1"/>
    <col min="14766" max="14766" width="10.85546875" style="128" customWidth="1"/>
    <col min="14767" max="14767" width="14.5703125" style="128" customWidth="1"/>
    <col min="14768" max="14769" width="15.5703125" style="128" customWidth="1"/>
    <col min="14770" max="14770" width="17.7109375" style="128" customWidth="1"/>
    <col min="14771" max="14845" width="29.28515625" style="128"/>
    <col min="14846" max="14846" width="51.140625" style="128" customWidth="1"/>
    <col min="14847" max="14848" width="5.5703125" style="128" customWidth="1"/>
    <col min="14849" max="14849" width="10.28515625" style="128" customWidth="1"/>
    <col min="14850" max="14850" width="12.5703125" style="128" customWidth="1"/>
    <col min="14851" max="14851" width="15.5703125" style="128" customWidth="1"/>
    <col min="14852" max="14852" width="17.7109375" style="128" customWidth="1"/>
    <col min="14853" max="14853" width="12" style="128" customWidth="1"/>
    <col min="14854" max="14854" width="14.7109375" style="128" customWidth="1"/>
    <col min="14855" max="14855" width="10.85546875" style="128" customWidth="1"/>
    <col min="14856" max="14856" width="16.28515625" style="128" customWidth="1"/>
    <col min="14857" max="14857" width="0" style="128" hidden="1" customWidth="1"/>
    <col min="14858" max="14858" width="12.7109375" style="128" customWidth="1"/>
    <col min="14859" max="14996" width="29.28515625" style="128" customWidth="1"/>
    <col min="14997" max="14997" width="42.42578125" style="128" customWidth="1"/>
    <col min="14998" max="15000" width="12.42578125" style="128" customWidth="1"/>
    <col min="15001" max="15003" width="10.85546875" style="128" customWidth="1"/>
    <col min="15004" max="15006" width="14.5703125" style="128" bestFit="1" customWidth="1"/>
    <col min="15007" max="15009" width="11" style="128" customWidth="1"/>
    <col min="15010" max="15012" width="14.5703125" style="128" customWidth="1"/>
    <col min="15013" max="15015" width="15.28515625" style="128" customWidth="1"/>
    <col min="15016" max="15016" width="15.5703125" style="128" customWidth="1"/>
    <col min="15017" max="15017" width="44.5703125" style="128" customWidth="1"/>
    <col min="15018" max="15018" width="13.85546875" style="128" customWidth="1"/>
    <col min="15019" max="15019" width="10.85546875" style="128" customWidth="1"/>
    <col min="15020" max="15020" width="14.5703125" style="128" customWidth="1"/>
    <col min="15021" max="15021" width="11" style="128" customWidth="1"/>
    <col min="15022" max="15022" width="10.85546875" style="128" customWidth="1"/>
    <col min="15023" max="15023" width="14.5703125" style="128" customWidth="1"/>
    <col min="15024" max="15025" width="15.5703125" style="128" customWidth="1"/>
    <col min="15026" max="15026" width="17.7109375" style="128" customWidth="1"/>
    <col min="15027" max="15101" width="29.28515625" style="128"/>
    <col min="15102" max="15102" width="51.140625" style="128" customWidth="1"/>
    <col min="15103" max="15104" width="5.5703125" style="128" customWidth="1"/>
    <col min="15105" max="15105" width="10.28515625" style="128" customWidth="1"/>
    <col min="15106" max="15106" width="12.5703125" style="128" customWidth="1"/>
    <col min="15107" max="15107" width="15.5703125" style="128" customWidth="1"/>
    <col min="15108" max="15108" width="17.7109375" style="128" customWidth="1"/>
    <col min="15109" max="15109" width="12" style="128" customWidth="1"/>
    <col min="15110" max="15110" width="14.7109375" style="128" customWidth="1"/>
    <col min="15111" max="15111" width="10.85546875" style="128" customWidth="1"/>
    <col min="15112" max="15112" width="16.28515625" style="128" customWidth="1"/>
    <col min="15113" max="15113" width="0" style="128" hidden="1" customWidth="1"/>
    <col min="15114" max="15114" width="12.7109375" style="128" customWidth="1"/>
    <col min="15115" max="15252" width="29.28515625" style="128" customWidth="1"/>
    <col min="15253" max="15253" width="42.42578125" style="128" customWidth="1"/>
    <col min="15254" max="15256" width="12.42578125" style="128" customWidth="1"/>
    <col min="15257" max="15259" width="10.85546875" style="128" customWidth="1"/>
    <col min="15260" max="15262" width="14.5703125" style="128" bestFit="1" customWidth="1"/>
    <col min="15263" max="15265" width="11" style="128" customWidth="1"/>
    <col min="15266" max="15268" width="14.5703125" style="128" customWidth="1"/>
    <col min="15269" max="15271" width="15.28515625" style="128" customWidth="1"/>
    <col min="15272" max="15272" width="15.5703125" style="128" customWidth="1"/>
    <col min="15273" max="15273" width="44.5703125" style="128" customWidth="1"/>
    <col min="15274" max="15274" width="13.85546875" style="128" customWidth="1"/>
    <col min="15275" max="15275" width="10.85546875" style="128" customWidth="1"/>
    <col min="15276" max="15276" width="14.5703125" style="128" customWidth="1"/>
    <col min="15277" max="15277" width="11" style="128" customWidth="1"/>
    <col min="15278" max="15278" width="10.85546875" style="128" customWidth="1"/>
    <col min="15279" max="15279" width="14.5703125" style="128" customWidth="1"/>
    <col min="15280" max="15281" width="15.5703125" style="128" customWidth="1"/>
    <col min="15282" max="15282" width="17.7109375" style="128" customWidth="1"/>
    <col min="15283" max="15357" width="29.28515625" style="128"/>
    <col min="15358" max="15358" width="51.140625" style="128" customWidth="1"/>
    <col min="15359" max="15360" width="5.5703125" style="128" customWidth="1"/>
    <col min="15361" max="15361" width="10.28515625" style="128" customWidth="1"/>
    <col min="15362" max="15362" width="12.5703125" style="128" customWidth="1"/>
    <col min="15363" max="15363" width="15.5703125" style="128" customWidth="1"/>
    <col min="15364" max="15364" width="17.7109375" style="128" customWidth="1"/>
    <col min="15365" max="15365" width="12" style="128" customWidth="1"/>
    <col min="15366" max="15366" width="14.7109375" style="128" customWidth="1"/>
    <col min="15367" max="15367" width="10.85546875" style="128" customWidth="1"/>
    <col min="15368" max="15368" width="16.28515625" style="128" customWidth="1"/>
    <col min="15369" max="15369" width="0" style="128" hidden="1" customWidth="1"/>
    <col min="15370" max="15370" width="12.7109375" style="128" customWidth="1"/>
    <col min="15371" max="15508" width="29.28515625" style="128" customWidth="1"/>
    <col min="15509" max="15509" width="42.42578125" style="128" customWidth="1"/>
    <col min="15510" max="15512" width="12.42578125" style="128" customWidth="1"/>
    <col min="15513" max="15515" width="10.85546875" style="128" customWidth="1"/>
    <col min="15516" max="15518" width="14.5703125" style="128" bestFit="1" customWidth="1"/>
    <col min="15519" max="15521" width="11" style="128" customWidth="1"/>
    <col min="15522" max="15524" width="14.5703125" style="128" customWidth="1"/>
    <col min="15525" max="15527" width="15.28515625" style="128" customWidth="1"/>
    <col min="15528" max="15528" width="15.5703125" style="128" customWidth="1"/>
    <col min="15529" max="15529" width="44.5703125" style="128" customWidth="1"/>
    <col min="15530" max="15530" width="13.85546875" style="128" customWidth="1"/>
    <col min="15531" max="15531" width="10.85546875" style="128" customWidth="1"/>
    <col min="15532" max="15532" width="14.5703125" style="128" customWidth="1"/>
    <col min="15533" max="15533" width="11" style="128" customWidth="1"/>
    <col min="15534" max="15534" width="10.85546875" style="128" customWidth="1"/>
    <col min="15535" max="15535" width="14.5703125" style="128" customWidth="1"/>
    <col min="15536" max="15537" width="15.5703125" style="128" customWidth="1"/>
    <col min="15538" max="15538" width="17.7109375" style="128" customWidth="1"/>
    <col min="15539" max="15613" width="29.28515625" style="128"/>
    <col min="15614" max="15614" width="51.140625" style="128" customWidth="1"/>
    <col min="15615" max="15616" width="5.5703125" style="128" customWidth="1"/>
    <col min="15617" max="15617" width="10.28515625" style="128" customWidth="1"/>
    <col min="15618" max="15618" width="12.5703125" style="128" customWidth="1"/>
    <col min="15619" max="15619" width="15.5703125" style="128" customWidth="1"/>
    <col min="15620" max="15620" width="17.7109375" style="128" customWidth="1"/>
    <col min="15621" max="15621" width="12" style="128" customWidth="1"/>
    <col min="15622" max="15622" width="14.7109375" style="128" customWidth="1"/>
    <col min="15623" max="15623" width="10.85546875" style="128" customWidth="1"/>
    <col min="15624" max="15624" width="16.28515625" style="128" customWidth="1"/>
    <col min="15625" max="15625" width="0" style="128" hidden="1" customWidth="1"/>
    <col min="15626" max="15626" width="12.7109375" style="128" customWidth="1"/>
    <col min="15627" max="15764" width="29.28515625" style="128" customWidth="1"/>
    <col min="15765" max="15765" width="42.42578125" style="128" customWidth="1"/>
    <col min="15766" max="15768" width="12.42578125" style="128" customWidth="1"/>
    <col min="15769" max="15771" width="10.85546875" style="128" customWidth="1"/>
    <col min="15772" max="15774" width="14.5703125" style="128" bestFit="1" customWidth="1"/>
    <col min="15775" max="15777" width="11" style="128" customWidth="1"/>
    <col min="15778" max="15780" width="14.5703125" style="128" customWidth="1"/>
    <col min="15781" max="15783" width="15.28515625" style="128" customWidth="1"/>
    <col min="15784" max="15784" width="15.5703125" style="128" customWidth="1"/>
    <col min="15785" max="15785" width="44.5703125" style="128" customWidth="1"/>
    <col min="15786" max="15786" width="13.85546875" style="128" customWidth="1"/>
    <col min="15787" max="15787" width="10.85546875" style="128" customWidth="1"/>
    <col min="15788" max="15788" width="14.5703125" style="128" customWidth="1"/>
    <col min="15789" max="15789" width="11" style="128" customWidth="1"/>
    <col min="15790" max="15790" width="10.85546875" style="128" customWidth="1"/>
    <col min="15791" max="15791" width="14.5703125" style="128" customWidth="1"/>
    <col min="15792" max="15793" width="15.5703125" style="128" customWidth="1"/>
    <col min="15794" max="15794" width="17.7109375" style="128" customWidth="1"/>
    <col min="15795" max="15869" width="29.28515625" style="128"/>
    <col min="15870" max="15870" width="51.140625" style="128" customWidth="1"/>
    <col min="15871" max="15872" width="5.5703125" style="128" customWidth="1"/>
    <col min="15873" max="15873" width="10.28515625" style="128" customWidth="1"/>
    <col min="15874" max="15874" width="12.5703125" style="128" customWidth="1"/>
    <col min="15875" max="15875" width="15.5703125" style="128" customWidth="1"/>
    <col min="15876" max="15876" width="17.7109375" style="128" customWidth="1"/>
    <col min="15877" max="15877" width="12" style="128" customWidth="1"/>
    <col min="15878" max="15878" width="14.7109375" style="128" customWidth="1"/>
    <col min="15879" max="15879" width="10.85546875" style="128" customWidth="1"/>
    <col min="15880" max="15880" width="16.28515625" style="128" customWidth="1"/>
    <col min="15881" max="15881" width="0" style="128" hidden="1" customWidth="1"/>
    <col min="15882" max="15882" width="12.7109375" style="128" customWidth="1"/>
    <col min="15883" max="16020" width="29.28515625" style="128" customWidth="1"/>
    <col min="16021" max="16021" width="42.42578125" style="128" customWidth="1"/>
    <col min="16022" max="16024" width="12.42578125" style="128" customWidth="1"/>
    <col min="16025" max="16027" width="10.85546875" style="128" customWidth="1"/>
    <col min="16028" max="16030" width="14.5703125" style="128" bestFit="1" customWidth="1"/>
    <col min="16031" max="16033" width="11" style="128" customWidth="1"/>
    <col min="16034" max="16036" width="14.5703125" style="128" customWidth="1"/>
    <col min="16037" max="16039" width="15.28515625" style="128" customWidth="1"/>
    <col min="16040" max="16040" width="15.5703125" style="128" customWidth="1"/>
    <col min="16041" max="16041" width="44.5703125" style="128" customWidth="1"/>
    <col min="16042" max="16042" width="13.85546875" style="128" customWidth="1"/>
    <col min="16043" max="16043" width="10.85546875" style="128" customWidth="1"/>
    <col min="16044" max="16044" width="14.5703125" style="128" customWidth="1"/>
    <col min="16045" max="16045" width="11" style="128" customWidth="1"/>
    <col min="16046" max="16046" width="10.85546875" style="128" customWidth="1"/>
    <col min="16047" max="16047" width="14.5703125" style="128" customWidth="1"/>
    <col min="16048" max="16049" width="15.5703125" style="128" customWidth="1"/>
    <col min="16050" max="16050" width="17.7109375" style="128" customWidth="1"/>
    <col min="16051" max="16125" width="29.28515625" style="128"/>
    <col min="16126" max="16126" width="51.140625" style="128" customWidth="1"/>
    <col min="16127" max="16128" width="5.5703125" style="128" customWidth="1"/>
    <col min="16129" max="16129" width="10.28515625" style="128" customWidth="1"/>
    <col min="16130" max="16130" width="12.5703125" style="128" customWidth="1"/>
    <col min="16131" max="16131" width="15.5703125" style="128" customWidth="1"/>
    <col min="16132" max="16132" width="17.7109375" style="128" customWidth="1"/>
    <col min="16133" max="16133" width="12" style="128" customWidth="1"/>
    <col min="16134" max="16134" width="14.7109375" style="128" customWidth="1"/>
    <col min="16135" max="16135" width="10.85546875" style="128" customWidth="1"/>
    <col min="16136" max="16136" width="16.28515625" style="128" customWidth="1"/>
    <col min="16137" max="16137" width="0" style="128" hidden="1" customWidth="1"/>
    <col min="16138" max="16138" width="12.7109375" style="128" customWidth="1"/>
    <col min="16139" max="16276" width="29.28515625" style="128" customWidth="1"/>
    <col min="16277" max="16277" width="42.42578125" style="128" customWidth="1"/>
    <col min="16278" max="16280" width="12.42578125" style="128" customWidth="1"/>
    <col min="16281" max="16283" width="10.85546875" style="128" customWidth="1"/>
    <col min="16284" max="16286" width="14.5703125" style="128" bestFit="1" customWidth="1"/>
    <col min="16287" max="16289" width="11" style="128" customWidth="1"/>
    <col min="16290" max="16292" width="14.5703125" style="128" customWidth="1"/>
    <col min="16293" max="16295" width="15.28515625" style="128" customWidth="1"/>
    <col min="16296" max="16296" width="15.5703125" style="128" customWidth="1"/>
    <col min="16297" max="16297" width="44.5703125" style="128" customWidth="1"/>
    <col min="16298" max="16298" width="13.85546875" style="128" customWidth="1"/>
    <col min="16299" max="16299" width="10.85546875" style="128" customWidth="1"/>
    <col min="16300" max="16300" width="14.5703125" style="128" customWidth="1"/>
    <col min="16301" max="16301" width="11" style="128" customWidth="1"/>
    <col min="16302" max="16302" width="10.85546875" style="128" customWidth="1"/>
    <col min="16303" max="16303" width="14.5703125" style="128" customWidth="1"/>
    <col min="16304" max="16305" width="15.5703125" style="128" customWidth="1"/>
    <col min="16306" max="16306" width="17.7109375" style="128" customWidth="1"/>
    <col min="16307" max="16384" width="29.28515625" style="128"/>
  </cols>
  <sheetData>
    <row r="1" spans="1:235">
      <c r="A1" s="466"/>
      <c r="J1" s="82" t="s">
        <v>1531</v>
      </c>
    </row>
    <row r="2" spans="1:235">
      <c r="A2" s="132"/>
      <c r="B2" s="136"/>
      <c r="C2" s="136"/>
      <c r="D2" s="136"/>
      <c r="E2" s="136"/>
      <c r="F2" s="136"/>
      <c r="G2" s="136"/>
      <c r="H2" s="467"/>
      <c r="I2" s="467"/>
    </row>
    <row r="3" spans="1:235">
      <c r="A3" s="468" t="s">
        <v>1425</v>
      </c>
      <c r="B3" s="468"/>
      <c r="C3" s="468"/>
      <c r="D3" s="468"/>
      <c r="E3" s="468"/>
      <c r="F3" s="468"/>
      <c r="G3" s="468"/>
      <c r="H3" s="468"/>
      <c r="I3" s="468"/>
      <c r="J3" s="468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</row>
    <row r="4" spans="1:235">
      <c r="A4" s="469">
        <v>2023</v>
      </c>
      <c r="B4" s="468"/>
      <c r="C4" s="468"/>
      <c r="D4" s="468"/>
      <c r="E4" s="468"/>
      <c r="F4" s="468"/>
      <c r="G4" s="468"/>
      <c r="H4" s="468"/>
      <c r="I4" s="468"/>
      <c r="J4" s="468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</row>
    <row r="5" spans="1:235">
      <c r="A5" s="470"/>
      <c r="B5" s="468"/>
      <c r="C5" s="471"/>
      <c r="D5" s="472"/>
      <c r="E5" s="468"/>
      <c r="F5" s="468"/>
      <c r="G5" s="468"/>
      <c r="H5" s="468"/>
      <c r="I5" s="468"/>
      <c r="J5" s="468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</row>
    <row r="6" spans="1:235" ht="63">
      <c r="A6" s="237" t="s">
        <v>716</v>
      </c>
      <c r="B6" s="130" t="s">
        <v>1067</v>
      </c>
      <c r="C6" s="131" t="s">
        <v>1161</v>
      </c>
      <c r="D6" s="131" t="s">
        <v>526</v>
      </c>
      <c r="E6" s="131" t="s">
        <v>527</v>
      </c>
      <c r="F6" s="131" t="s">
        <v>529</v>
      </c>
      <c r="G6" s="131" t="s">
        <v>528</v>
      </c>
      <c r="H6" s="131" t="s">
        <v>530</v>
      </c>
      <c r="I6" s="131" t="s">
        <v>1193</v>
      </c>
      <c r="J6" s="131" t="s">
        <v>531</v>
      </c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</row>
    <row r="7" spans="1:235">
      <c r="A7" s="133" t="s">
        <v>227</v>
      </c>
      <c r="B7" s="134">
        <f>C7+D7+E7+F7+G7+H7+I7+J7</f>
        <v>61344885</v>
      </c>
      <c r="C7" s="134">
        <f t="shared" ref="C7:J7" si="0">SUM(C8,C86,C249,C265)</f>
        <v>4011600</v>
      </c>
      <c r="D7" s="134">
        <f t="shared" si="0"/>
        <v>974781</v>
      </c>
      <c r="E7" s="134">
        <f t="shared" si="0"/>
        <v>3652275</v>
      </c>
      <c r="F7" s="134">
        <f t="shared" si="0"/>
        <v>23853538</v>
      </c>
      <c r="G7" s="134">
        <f t="shared" si="0"/>
        <v>1383310</v>
      </c>
      <c r="H7" s="134">
        <f t="shared" si="0"/>
        <v>7970392</v>
      </c>
      <c r="I7" s="134">
        <f t="shared" si="0"/>
        <v>0</v>
      </c>
      <c r="J7" s="134">
        <f t="shared" si="0"/>
        <v>19498989</v>
      </c>
      <c r="K7" s="300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</row>
    <row r="8" spans="1:235">
      <c r="A8" s="475" t="s">
        <v>532</v>
      </c>
      <c r="B8" s="135">
        <f t="shared" ref="B8:B93" si="1">C8+D8+E8+F8+G8+H8+I8+J8</f>
        <v>27187902</v>
      </c>
      <c r="C8" s="135">
        <f t="shared" ref="C8:J8" si="2">SUM(C9,C14,C28,C49,C72,C80,C37,C62)</f>
        <v>2392437</v>
      </c>
      <c r="D8" s="135">
        <f t="shared" si="2"/>
        <v>582500</v>
      </c>
      <c r="E8" s="135">
        <f t="shared" si="2"/>
        <v>2037692</v>
      </c>
      <c r="F8" s="135">
        <f t="shared" si="2"/>
        <v>14323284</v>
      </c>
      <c r="G8" s="135">
        <f t="shared" si="2"/>
        <v>940495</v>
      </c>
      <c r="H8" s="135">
        <f t="shared" si="2"/>
        <v>4436620</v>
      </c>
      <c r="I8" s="135">
        <f t="shared" si="2"/>
        <v>0</v>
      </c>
      <c r="J8" s="135">
        <f t="shared" si="2"/>
        <v>2474874</v>
      </c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</row>
    <row r="9" spans="1:235">
      <c r="A9" s="475" t="s">
        <v>533</v>
      </c>
      <c r="B9" s="135">
        <f t="shared" si="1"/>
        <v>297173</v>
      </c>
      <c r="C9" s="135">
        <f t="shared" ref="C9:J9" si="3">SUM(C10)</f>
        <v>0</v>
      </c>
      <c r="D9" s="135">
        <f t="shared" si="3"/>
        <v>0</v>
      </c>
      <c r="E9" s="135">
        <f t="shared" si="3"/>
        <v>297173</v>
      </c>
      <c r="F9" s="135">
        <f t="shared" si="3"/>
        <v>0</v>
      </c>
      <c r="G9" s="135">
        <f t="shared" si="3"/>
        <v>0</v>
      </c>
      <c r="H9" s="135">
        <f t="shared" si="3"/>
        <v>0</v>
      </c>
      <c r="I9" s="135">
        <f t="shared" si="3"/>
        <v>0</v>
      </c>
      <c r="J9" s="135">
        <f t="shared" si="3"/>
        <v>0</v>
      </c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</row>
    <row r="10" spans="1:235">
      <c r="A10" s="475" t="s">
        <v>534</v>
      </c>
      <c r="B10" s="137">
        <f t="shared" si="1"/>
        <v>297173</v>
      </c>
      <c r="C10" s="137">
        <f t="shared" ref="C10:J10" si="4">SUM(C11:C13)</f>
        <v>0</v>
      </c>
      <c r="D10" s="137">
        <f t="shared" si="4"/>
        <v>0</v>
      </c>
      <c r="E10" s="137">
        <f t="shared" si="4"/>
        <v>297173</v>
      </c>
      <c r="F10" s="137">
        <f t="shared" si="4"/>
        <v>0</v>
      </c>
      <c r="G10" s="137">
        <f t="shared" si="4"/>
        <v>0</v>
      </c>
      <c r="H10" s="137">
        <f t="shared" si="4"/>
        <v>0</v>
      </c>
      <c r="I10" s="137">
        <f t="shared" si="4"/>
        <v>0</v>
      </c>
      <c r="J10" s="137">
        <f t="shared" si="4"/>
        <v>0</v>
      </c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</row>
    <row r="11" spans="1:235" ht="31.5">
      <c r="A11" s="476" t="s">
        <v>1282</v>
      </c>
      <c r="B11" s="139">
        <f t="shared" si="1"/>
        <v>3548</v>
      </c>
      <c r="C11" s="139">
        <v>0</v>
      </c>
      <c r="D11" s="139">
        <v>0</v>
      </c>
      <c r="E11" s="139">
        <v>3548</v>
      </c>
      <c r="F11" s="139">
        <v>0</v>
      </c>
      <c r="G11" s="139">
        <v>0</v>
      </c>
      <c r="H11" s="139">
        <v>0</v>
      </c>
      <c r="I11" s="139">
        <v>0</v>
      </c>
      <c r="J11" s="139">
        <v>0</v>
      </c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</row>
    <row r="12" spans="1:235" ht="47.25">
      <c r="A12" s="476" t="s">
        <v>1194</v>
      </c>
      <c r="B12" s="139">
        <f t="shared" si="1"/>
        <v>206360</v>
      </c>
      <c r="C12" s="139">
        <v>0</v>
      </c>
      <c r="D12" s="139">
        <v>0</v>
      </c>
      <c r="E12" s="139">
        <v>206360</v>
      </c>
      <c r="F12" s="139">
        <v>0</v>
      </c>
      <c r="G12" s="139">
        <v>0</v>
      </c>
      <c r="H12" s="139">
        <v>0</v>
      </c>
      <c r="I12" s="139">
        <v>0</v>
      </c>
      <c r="J12" s="139">
        <v>0</v>
      </c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</row>
    <row r="13" spans="1:235" ht="31.5">
      <c r="A13" s="476" t="s">
        <v>1195</v>
      </c>
      <c r="B13" s="139">
        <f t="shared" si="1"/>
        <v>87265</v>
      </c>
      <c r="C13" s="139">
        <v>0</v>
      </c>
      <c r="D13" s="139">
        <v>0</v>
      </c>
      <c r="E13" s="139">
        <v>87265</v>
      </c>
      <c r="F13" s="139">
        <v>0</v>
      </c>
      <c r="G13" s="139">
        <v>0</v>
      </c>
      <c r="H13" s="139">
        <v>0</v>
      </c>
      <c r="I13" s="139">
        <v>0</v>
      </c>
      <c r="J13" s="139">
        <v>0</v>
      </c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</row>
    <row r="14" spans="1:235">
      <c r="A14" s="477" t="s">
        <v>535</v>
      </c>
      <c r="B14" s="137">
        <f t="shared" si="1"/>
        <v>1025450</v>
      </c>
      <c r="C14" s="137">
        <f t="shared" ref="C14:J14" si="5">SUM(C15)</f>
        <v>0</v>
      </c>
      <c r="D14" s="137">
        <f t="shared" si="5"/>
        <v>0</v>
      </c>
      <c r="E14" s="137">
        <f t="shared" si="5"/>
        <v>360338</v>
      </c>
      <c r="F14" s="137">
        <f t="shared" si="5"/>
        <v>0</v>
      </c>
      <c r="G14" s="137">
        <f t="shared" si="5"/>
        <v>17414</v>
      </c>
      <c r="H14" s="137">
        <f t="shared" si="5"/>
        <v>537698</v>
      </c>
      <c r="I14" s="137">
        <f t="shared" si="5"/>
        <v>0</v>
      </c>
      <c r="J14" s="137">
        <f t="shared" si="5"/>
        <v>110000</v>
      </c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</row>
    <row r="15" spans="1:235">
      <c r="A15" s="475" t="s">
        <v>534</v>
      </c>
      <c r="B15" s="137">
        <f t="shared" si="1"/>
        <v>1025450</v>
      </c>
      <c r="C15" s="137">
        <f t="shared" ref="C15:J15" si="6">SUM(C16:C27)</f>
        <v>0</v>
      </c>
      <c r="D15" s="137">
        <f t="shared" si="6"/>
        <v>0</v>
      </c>
      <c r="E15" s="137">
        <f t="shared" si="6"/>
        <v>360338</v>
      </c>
      <c r="F15" s="137">
        <f t="shared" si="6"/>
        <v>0</v>
      </c>
      <c r="G15" s="137">
        <f t="shared" si="6"/>
        <v>17414</v>
      </c>
      <c r="H15" s="137">
        <f t="shared" si="6"/>
        <v>537698</v>
      </c>
      <c r="I15" s="137">
        <f t="shared" si="6"/>
        <v>0</v>
      </c>
      <c r="J15" s="137">
        <f t="shared" si="6"/>
        <v>110000</v>
      </c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</row>
    <row r="16" spans="1:235">
      <c r="A16" s="478" t="s">
        <v>1162</v>
      </c>
      <c r="B16" s="141">
        <f t="shared" si="1"/>
        <v>110000</v>
      </c>
      <c r="C16" s="141">
        <v>0</v>
      </c>
      <c r="D16" s="141">
        <v>0</v>
      </c>
      <c r="E16" s="141"/>
      <c r="F16" s="141">
        <v>0</v>
      </c>
      <c r="G16" s="141">
        <v>0</v>
      </c>
      <c r="H16" s="141">
        <v>0</v>
      </c>
      <c r="I16" s="141">
        <v>0</v>
      </c>
      <c r="J16" s="141">
        <v>110000</v>
      </c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6"/>
      <c r="FZ16" s="136"/>
      <c r="GA16" s="136"/>
      <c r="GB16" s="136"/>
      <c r="GC16" s="136"/>
      <c r="GD16" s="136"/>
      <c r="GE16" s="136"/>
      <c r="GF16" s="136"/>
      <c r="GG16" s="136"/>
      <c r="GH16" s="136"/>
      <c r="GI16" s="136"/>
      <c r="GJ16" s="136"/>
      <c r="GK16" s="136"/>
      <c r="GL16" s="136"/>
      <c r="GM16" s="136"/>
      <c r="GN16" s="136"/>
      <c r="GO16" s="136"/>
      <c r="GP16" s="136"/>
      <c r="GQ16" s="136"/>
      <c r="GR16" s="136"/>
      <c r="GS16" s="136"/>
      <c r="GT16" s="136"/>
      <c r="GU16" s="136"/>
      <c r="GV16" s="136"/>
      <c r="GW16" s="136"/>
      <c r="GX16" s="136"/>
      <c r="GY16" s="136"/>
      <c r="GZ16" s="136"/>
      <c r="HA16" s="136"/>
      <c r="HB16" s="136"/>
      <c r="HC16" s="136"/>
      <c r="HD16" s="136"/>
      <c r="HE16" s="136"/>
      <c r="HF16" s="136"/>
      <c r="HG16" s="136"/>
      <c r="HH16" s="136"/>
      <c r="HI16" s="136"/>
      <c r="HJ16" s="136"/>
      <c r="HK16" s="136"/>
      <c r="HL16" s="136"/>
      <c r="HM16" s="136"/>
      <c r="HN16" s="136"/>
      <c r="HO16" s="136"/>
      <c r="HP16" s="136"/>
      <c r="HQ16" s="136"/>
      <c r="HR16" s="136"/>
      <c r="HS16" s="136"/>
      <c r="HT16" s="136"/>
      <c r="HU16" s="136"/>
      <c r="HV16" s="136"/>
      <c r="HW16" s="136"/>
      <c r="HX16" s="136"/>
      <c r="HY16" s="136"/>
      <c r="HZ16" s="136"/>
      <c r="IA16" s="136"/>
    </row>
    <row r="17" spans="1:235">
      <c r="A17" s="479" t="s">
        <v>1283</v>
      </c>
      <c r="B17" s="141">
        <f>C17+D17+E17+F17+G17+H17+I17+J17</f>
        <v>88900</v>
      </c>
      <c r="C17" s="141">
        <v>0</v>
      </c>
      <c r="D17" s="141">
        <v>0</v>
      </c>
      <c r="E17" s="141">
        <v>88900</v>
      </c>
      <c r="F17" s="141">
        <v>0</v>
      </c>
      <c r="G17" s="141">
        <v>0</v>
      </c>
      <c r="H17" s="141">
        <v>0</v>
      </c>
      <c r="I17" s="141">
        <v>0</v>
      </c>
      <c r="J17" s="141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6"/>
      <c r="ES17" s="136"/>
      <c r="ET17" s="136"/>
      <c r="EU17" s="136"/>
      <c r="EV17" s="136"/>
      <c r="EW17" s="136"/>
      <c r="EX17" s="136"/>
      <c r="EY17" s="136"/>
      <c r="EZ17" s="136"/>
      <c r="FA17" s="136"/>
      <c r="FB17" s="136"/>
      <c r="FC17" s="136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  <c r="GC17" s="136"/>
      <c r="GD17" s="136"/>
      <c r="GE17" s="136"/>
      <c r="GF17" s="136"/>
      <c r="GG17" s="136"/>
      <c r="GH17" s="136"/>
      <c r="GI17" s="136"/>
      <c r="GJ17" s="136"/>
      <c r="GK17" s="136"/>
      <c r="GL17" s="136"/>
      <c r="GM17" s="136"/>
      <c r="GN17" s="136"/>
      <c r="GO17" s="136"/>
      <c r="GP17" s="136"/>
      <c r="GQ17" s="136"/>
      <c r="GR17" s="136"/>
      <c r="GS17" s="136"/>
      <c r="GT17" s="136"/>
      <c r="GU17" s="136"/>
      <c r="GV17" s="136"/>
      <c r="GW17" s="136"/>
      <c r="GX17" s="136"/>
      <c r="GY17" s="136"/>
      <c r="GZ17" s="136"/>
      <c r="HA17" s="136"/>
      <c r="HB17" s="136"/>
      <c r="HC17" s="136"/>
      <c r="HD17" s="136"/>
      <c r="HE17" s="136"/>
      <c r="HF17" s="136"/>
      <c r="HG17" s="136"/>
      <c r="HH17" s="136"/>
      <c r="HI17" s="136"/>
      <c r="HJ17" s="136"/>
      <c r="HK17" s="136"/>
      <c r="HL17" s="136"/>
      <c r="HM17" s="136"/>
      <c r="HN17" s="136"/>
      <c r="HO17" s="136"/>
      <c r="HP17" s="136"/>
      <c r="HQ17" s="136"/>
      <c r="HR17" s="136"/>
      <c r="HS17" s="136"/>
      <c r="HT17" s="136"/>
      <c r="HU17" s="136"/>
      <c r="HV17" s="136"/>
      <c r="HW17" s="136"/>
      <c r="HX17" s="136"/>
      <c r="HY17" s="136"/>
      <c r="HZ17" s="136"/>
      <c r="IA17" s="136"/>
    </row>
    <row r="18" spans="1:235" ht="31.5">
      <c r="A18" s="479" t="s">
        <v>1284</v>
      </c>
      <c r="B18" s="141">
        <f t="shared" si="1"/>
        <v>146200</v>
      </c>
      <c r="C18" s="141">
        <v>0</v>
      </c>
      <c r="D18" s="141">
        <v>0</v>
      </c>
      <c r="E18" s="141">
        <v>146200</v>
      </c>
      <c r="F18" s="141">
        <v>0</v>
      </c>
      <c r="G18" s="141">
        <v>0</v>
      </c>
      <c r="H18" s="141">
        <v>0</v>
      </c>
      <c r="I18" s="141">
        <v>0</v>
      </c>
      <c r="J18" s="141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</row>
    <row r="19" spans="1:235">
      <c r="A19" s="479" t="s">
        <v>1285</v>
      </c>
      <c r="B19" s="141">
        <f t="shared" si="1"/>
        <v>68500</v>
      </c>
      <c r="C19" s="141">
        <v>0</v>
      </c>
      <c r="D19" s="141">
        <v>0</v>
      </c>
      <c r="E19" s="141">
        <v>68500</v>
      </c>
      <c r="F19" s="141">
        <v>0</v>
      </c>
      <c r="G19" s="141">
        <v>0</v>
      </c>
      <c r="H19" s="141">
        <v>0</v>
      </c>
      <c r="I19" s="141">
        <v>0</v>
      </c>
      <c r="J19" s="141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6"/>
      <c r="DT19" s="136"/>
      <c r="DU19" s="136"/>
      <c r="DV19" s="136"/>
      <c r="DW19" s="136"/>
      <c r="DX19" s="136"/>
      <c r="DY19" s="136"/>
      <c r="DZ19" s="136"/>
      <c r="EA19" s="136"/>
      <c r="EB19" s="136"/>
      <c r="EC19" s="136"/>
      <c r="ED19" s="136"/>
      <c r="EE19" s="136"/>
      <c r="EF19" s="136"/>
      <c r="EG19" s="136"/>
      <c r="EH19" s="136"/>
      <c r="EI19" s="136"/>
      <c r="EJ19" s="136"/>
      <c r="EK19" s="136"/>
      <c r="EL19" s="136"/>
      <c r="EM19" s="136"/>
      <c r="EN19" s="136"/>
      <c r="EO19" s="136"/>
      <c r="EP19" s="136"/>
      <c r="EQ19" s="136"/>
      <c r="ER19" s="136"/>
      <c r="ES19" s="136"/>
      <c r="ET19" s="136"/>
      <c r="EU19" s="136"/>
      <c r="EV19" s="136"/>
      <c r="EW19" s="136"/>
      <c r="EX19" s="136"/>
      <c r="EY19" s="136"/>
      <c r="EZ19" s="136"/>
      <c r="FA19" s="136"/>
      <c r="FB19" s="136"/>
      <c r="FC19" s="136"/>
      <c r="FD19" s="136"/>
      <c r="FE19" s="136"/>
      <c r="FF19" s="136"/>
      <c r="FG19" s="136"/>
      <c r="FH19" s="136"/>
      <c r="FI19" s="136"/>
      <c r="FJ19" s="136"/>
      <c r="FK19" s="136"/>
      <c r="FL19" s="136"/>
      <c r="FM19" s="136"/>
      <c r="FN19" s="136"/>
      <c r="FO19" s="136"/>
      <c r="FP19" s="136"/>
      <c r="FQ19" s="136"/>
      <c r="FR19" s="136"/>
      <c r="FS19" s="136"/>
      <c r="FT19" s="136"/>
      <c r="FU19" s="136"/>
      <c r="FV19" s="136"/>
      <c r="FW19" s="136"/>
      <c r="FX19" s="136"/>
      <c r="FY19" s="136"/>
      <c r="FZ19" s="136"/>
      <c r="GA19" s="136"/>
      <c r="GB19" s="136"/>
      <c r="GC19" s="136"/>
      <c r="GD19" s="136"/>
      <c r="GE19" s="136"/>
      <c r="GF19" s="136"/>
      <c r="GG19" s="136"/>
      <c r="GH19" s="136"/>
      <c r="GI19" s="136"/>
      <c r="GJ19" s="136"/>
      <c r="GK19" s="136"/>
      <c r="GL19" s="136"/>
      <c r="GM19" s="136"/>
      <c r="GN19" s="136"/>
      <c r="GO19" s="136"/>
      <c r="GP19" s="136"/>
      <c r="GQ19" s="136"/>
      <c r="GR19" s="136"/>
      <c r="GS19" s="136"/>
      <c r="GT19" s="136"/>
      <c r="GU19" s="136"/>
      <c r="GV19" s="136"/>
      <c r="GW19" s="136"/>
      <c r="GX19" s="136"/>
      <c r="GY19" s="136"/>
      <c r="GZ19" s="136"/>
      <c r="HA19" s="136"/>
      <c r="HB19" s="136"/>
      <c r="HC19" s="136"/>
      <c r="HD19" s="136"/>
      <c r="HE19" s="136"/>
      <c r="HF19" s="136"/>
      <c r="HG19" s="136"/>
      <c r="HH19" s="136"/>
      <c r="HI19" s="136"/>
      <c r="HJ19" s="136"/>
      <c r="HK19" s="136"/>
      <c r="HL19" s="136"/>
      <c r="HM19" s="136"/>
      <c r="HN19" s="136"/>
      <c r="HO19" s="136"/>
      <c r="HP19" s="136"/>
      <c r="HQ19" s="136"/>
      <c r="HR19" s="136"/>
      <c r="HS19" s="136"/>
      <c r="HT19" s="136"/>
      <c r="HU19" s="136"/>
      <c r="HV19" s="136"/>
      <c r="HW19" s="136"/>
      <c r="HX19" s="136"/>
      <c r="HY19" s="136"/>
      <c r="HZ19" s="136"/>
      <c r="IA19" s="136"/>
    </row>
    <row r="20" spans="1:235">
      <c r="A20" s="479" t="s">
        <v>1196</v>
      </c>
      <c r="B20" s="141">
        <f t="shared" si="1"/>
        <v>52100</v>
      </c>
      <c r="C20" s="141">
        <v>0</v>
      </c>
      <c r="D20" s="141">
        <v>0</v>
      </c>
      <c r="E20" s="141">
        <v>52100</v>
      </c>
      <c r="F20" s="141">
        <v>0</v>
      </c>
      <c r="G20" s="141">
        <v>0</v>
      </c>
      <c r="H20" s="141">
        <v>0</v>
      </c>
      <c r="I20" s="141">
        <v>0</v>
      </c>
      <c r="J20" s="141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36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6"/>
      <c r="GA20" s="136"/>
      <c r="GB20" s="136"/>
      <c r="GC20" s="136"/>
      <c r="GD20" s="136"/>
      <c r="GE20" s="136"/>
      <c r="GF20" s="136"/>
      <c r="GG20" s="136"/>
      <c r="GH20" s="136"/>
      <c r="GI20" s="136"/>
      <c r="GJ20" s="136"/>
      <c r="GK20" s="136"/>
      <c r="GL20" s="136"/>
      <c r="GM20" s="136"/>
      <c r="GN20" s="136"/>
      <c r="GO20" s="136"/>
      <c r="GP20" s="136"/>
      <c r="GQ20" s="136"/>
      <c r="GR20" s="136"/>
      <c r="GS20" s="136"/>
      <c r="GT20" s="136"/>
      <c r="GU20" s="136"/>
      <c r="GV20" s="136"/>
      <c r="GW20" s="136"/>
      <c r="GX20" s="136"/>
      <c r="GY20" s="136"/>
      <c r="GZ20" s="136"/>
      <c r="HA20" s="136"/>
      <c r="HB20" s="136"/>
      <c r="HC20" s="136"/>
      <c r="HD20" s="136"/>
      <c r="HE20" s="136"/>
      <c r="HF20" s="136"/>
      <c r="HG20" s="136"/>
      <c r="HH20" s="136"/>
      <c r="HI20" s="136"/>
      <c r="HJ20" s="136"/>
      <c r="HK20" s="136"/>
      <c r="HL20" s="136"/>
      <c r="HM20" s="136"/>
      <c r="HN20" s="136"/>
      <c r="HO20" s="136"/>
      <c r="HP20" s="136"/>
      <c r="HQ20" s="136"/>
      <c r="HR20" s="136"/>
      <c r="HS20" s="136"/>
      <c r="HT20" s="136"/>
      <c r="HU20" s="136"/>
      <c r="HV20" s="136"/>
      <c r="HW20" s="136"/>
      <c r="HX20" s="136"/>
      <c r="HY20" s="136"/>
      <c r="HZ20" s="136"/>
      <c r="IA20" s="136"/>
    </row>
    <row r="21" spans="1:235" ht="47.25">
      <c r="A21" s="479" t="s">
        <v>1286</v>
      </c>
      <c r="B21" s="141">
        <f t="shared" si="1"/>
        <v>416741</v>
      </c>
      <c r="C21" s="141">
        <v>0</v>
      </c>
      <c r="D21" s="141">
        <v>0</v>
      </c>
      <c r="E21" s="141">
        <v>0</v>
      </c>
      <c r="F21" s="141">
        <v>0</v>
      </c>
      <c r="G21" s="141">
        <v>0</v>
      </c>
      <c r="H21" s="141">
        <v>416741</v>
      </c>
      <c r="I21" s="141"/>
      <c r="J21" s="141">
        <v>0</v>
      </c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136"/>
      <c r="EK21" s="136"/>
      <c r="EL21" s="136"/>
      <c r="EM21" s="136"/>
      <c r="EN21" s="136"/>
      <c r="EO21" s="136"/>
      <c r="EP21" s="136"/>
      <c r="EQ21" s="136"/>
      <c r="ER21" s="136"/>
      <c r="ES21" s="13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136"/>
      <c r="FO21" s="136"/>
      <c r="FP21" s="136"/>
      <c r="FQ21" s="136"/>
      <c r="FR21" s="136"/>
      <c r="FS21" s="136"/>
      <c r="FT21" s="136"/>
      <c r="FU21" s="136"/>
      <c r="FV21" s="136"/>
      <c r="FW21" s="136"/>
      <c r="FX21" s="136"/>
      <c r="FY21" s="136"/>
      <c r="FZ21" s="136"/>
      <c r="GA21" s="136"/>
      <c r="GB21" s="136"/>
      <c r="GC21" s="136"/>
      <c r="GD21" s="136"/>
      <c r="GE21" s="136"/>
      <c r="GF21" s="136"/>
      <c r="GG21" s="136"/>
      <c r="GH21" s="136"/>
      <c r="GI21" s="136"/>
      <c r="GJ21" s="136"/>
      <c r="GK21" s="136"/>
      <c r="GL21" s="136"/>
      <c r="GM21" s="136"/>
      <c r="GN21" s="136"/>
      <c r="GO21" s="136"/>
      <c r="GP21" s="136"/>
      <c r="GQ21" s="136"/>
      <c r="GR21" s="136"/>
      <c r="GS21" s="136"/>
      <c r="GT21" s="136"/>
      <c r="GU21" s="136"/>
      <c r="GV21" s="136"/>
      <c r="GW21" s="136"/>
      <c r="GX21" s="136"/>
      <c r="GY21" s="136"/>
      <c r="GZ21" s="136"/>
      <c r="HA21" s="136"/>
      <c r="HB21" s="136"/>
      <c r="HC21" s="136"/>
      <c r="HD21" s="136"/>
      <c r="HE21" s="136"/>
      <c r="HF21" s="136"/>
      <c r="HG21" s="136"/>
      <c r="HH21" s="136"/>
      <c r="HI21" s="136"/>
      <c r="HJ21" s="136"/>
      <c r="HK21" s="136"/>
      <c r="HL21" s="136"/>
      <c r="HM21" s="136"/>
      <c r="HN21" s="136"/>
      <c r="HO21" s="136"/>
      <c r="HP21" s="136"/>
      <c r="HQ21" s="136"/>
      <c r="HR21" s="136"/>
      <c r="HS21" s="136"/>
      <c r="HT21" s="136"/>
      <c r="HU21" s="136"/>
      <c r="HV21" s="136"/>
      <c r="HW21" s="136"/>
      <c r="HX21" s="136"/>
      <c r="HY21" s="136"/>
      <c r="HZ21" s="136"/>
      <c r="IA21" s="136"/>
    </row>
    <row r="22" spans="1:235">
      <c r="A22" s="480" t="s">
        <v>1287</v>
      </c>
      <c r="B22" s="141">
        <f t="shared" si="1"/>
        <v>7414</v>
      </c>
      <c r="C22" s="141">
        <v>0</v>
      </c>
      <c r="D22" s="141">
        <v>0</v>
      </c>
      <c r="E22" s="141">
        <v>0</v>
      </c>
      <c r="F22" s="141">
        <v>0</v>
      </c>
      <c r="G22" s="141">
        <v>7414</v>
      </c>
      <c r="H22" s="141">
        <v>0</v>
      </c>
      <c r="I22" s="141">
        <v>0</v>
      </c>
      <c r="J22" s="141">
        <v>0</v>
      </c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6"/>
      <c r="HW22" s="136"/>
      <c r="HX22" s="136"/>
      <c r="HY22" s="136"/>
      <c r="HZ22" s="136"/>
      <c r="IA22" s="136"/>
    </row>
    <row r="23" spans="1:235">
      <c r="A23" s="478" t="s">
        <v>1130</v>
      </c>
      <c r="B23" s="141">
        <f t="shared" si="1"/>
        <v>10000</v>
      </c>
      <c r="C23" s="141">
        <v>0</v>
      </c>
      <c r="D23" s="141">
        <v>0</v>
      </c>
      <c r="E23" s="141">
        <v>0</v>
      </c>
      <c r="F23" s="141">
        <v>0</v>
      </c>
      <c r="G23" s="141">
        <v>10000</v>
      </c>
      <c r="H23" s="141">
        <v>0</v>
      </c>
      <c r="I23" s="141">
        <v>0</v>
      </c>
      <c r="J23" s="141">
        <v>0</v>
      </c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6"/>
      <c r="HW23" s="136"/>
      <c r="HX23" s="136"/>
      <c r="HY23" s="136"/>
      <c r="HZ23" s="136"/>
      <c r="IA23" s="136"/>
    </row>
    <row r="24" spans="1:235">
      <c r="A24" s="481" t="s">
        <v>536</v>
      </c>
      <c r="B24" s="141">
        <f t="shared" si="1"/>
        <v>21270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21270</v>
      </c>
      <c r="I24" s="141">
        <v>0</v>
      </c>
      <c r="J24" s="141">
        <v>0</v>
      </c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</row>
    <row r="25" spans="1:235" ht="31.5">
      <c r="A25" s="481" t="s">
        <v>1163</v>
      </c>
      <c r="B25" s="141">
        <f t="shared" si="1"/>
        <v>79916</v>
      </c>
      <c r="C25" s="141">
        <v>0</v>
      </c>
      <c r="D25" s="141">
        <v>0</v>
      </c>
      <c r="E25" s="141">
        <v>0</v>
      </c>
      <c r="F25" s="141">
        <v>0</v>
      </c>
      <c r="G25" s="141">
        <v>0</v>
      </c>
      <c r="H25" s="141">
        <v>79916</v>
      </c>
      <c r="I25" s="141">
        <v>0</v>
      </c>
      <c r="J25" s="141">
        <v>0</v>
      </c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  <c r="HI25" s="136"/>
      <c r="HJ25" s="136"/>
      <c r="HK25" s="136"/>
      <c r="HL25" s="136"/>
      <c r="HM25" s="136"/>
      <c r="HN25" s="136"/>
      <c r="HO25" s="136"/>
      <c r="HP25" s="136"/>
      <c r="HQ25" s="136"/>
      <c r="HR25" s="136"/>
      <c r="HS25" s="136"/>
      <c r="HT25" s="136"/>
      <c r="HU25" s="136"/>
      <c r="HV25" s="136"/>
      <c r="HW25" s="136"/>
      <c r="HX25" s="136"/>
      <c r="HY25" s="136"/>
      <c r="HZ25" s="136"/>
      <c r="IA25" s="136"/>
    </row>
    <row r="26" spans="1:235" ht="31.5">
      <c r="A26" s="481" t="s">
        <v>1288</v>
      </c>
      <c r="B26" s="141">
        <f t="shared" si="1"/>
        <v>4638</v>
      </c>
      <c r="C26" s="141">
        <v>0</v>
      </c>
      <c r="D26" s="141">
        <v>0</v>
      </c>
      <c r="E26" s="141">
        <v>4638</v>
      </c>
      <c r="F26" s="141">
        <v>0</v>
      </c>
      <c r="G26" s="141">
        <v>0</v>
      </c>
      <c r="H26" s="141"/>
      <c r="I26" s="141">
        <v>0</v>
      </c>
      <c r="J26" s="141">
        <v>0</v>
      </c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</row>
    <row r="27" spans="1:235" ht="31.5">
      <c r="A27" s="478" t="s">
        <v>1197</v>
      </c>
      <c r="B27" s="139">
        <f t="shared" si="1"/>
        <v>19771</v>
      </c>
      <c r="C27" s="139">
        <v>0</v>
      </c>
      <c r="D27" s="139">
        <v>0</v>
      </c>
      <c r="E27" s="139"/>
      <c r="F27" s="139">
        <v>0</v>
      </c>
      <c r="G27" s="139">
        <v>0</v>
      </c>
      <c r="H27" s="139">
        <v>19771</v>
      </c>
      <c r="I27" s="139">
        <v>0</v>
      </c>
      <c r="J27" s="139">
        <v>0</v>
      </c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</row>
    <row r="28" spans="1:235">
      <c r="A28" s="475" t="s">
        <v>537</v>
      </c>
      <c r="B28" s="135">
        <f t="shared" si="1"/>
        <v>1956236</v>
      </c>
      <c r="C28" s="135">
        <f t="shared" ref="C28:J28" si="7">SUM(C29)</f>
        <v>0</v>
      </c>
      <c r="D28" s="135">
        <f t="shared" si="7"/>
        <v>0</v>
      </c>
      <c r="E28" s="135">
        <f t="shared" si="7"/>
        <v>0</v>
      </c>
      <c r="F28" s="135">
        <f t="shared" si="7"/>
        <v>0</v>
      </c>
      <c r="G28" s="135">
        <f t="shared" si="7"/>
        <v>309328</v>
      </c>
      <c r="H28" s="135">
        <f t="shared" si="7"/>
        <v>796966</v>
      </c>
      <c r="I28" s="135">
        <f t="shared" si="7"/>
        <v>0</v>
      </c>
      <c r="J28" s="135">
        <f t="shared" si="7"/>
        <v>849942</v>
      </c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</row>
    <row r="29" spans="1:235">
      <c r="A29" s="475" t="s">
        <v>534</v>
      </c>
      <c r="B29" s="135">
        <f t="shared" si="1"/>
        <v>1956236</v>
      </c>
      <c r="C29" s="135">
        <f t="shared" ref="C29:J29" si="8">SUM(C30:C36)</f>
        <v>0</v>
      </c>
      <c r="D29" s="135">
        <f t="shared" si="8"/>
        <v>0</v>
      </c>
      <c r="E29" s="135">
        <f t="shared" si="8"/>
        <v>0</v>
      </c>
      <c r="F29" s="135">
        <f t="shared" si="8"/>
        <v>0</v>
      </c>
      <c r="G29" s="135">
        <f t="shared" si="8"/>
        <v>309328</v>
      </c>
      <c r="H29" s="135">
        <f t="shared" si="8"/>
        <v>796966</v>
      </c>
      <c r="I29" s="135">
        <f t="shared" si="8"/>
        <v>0</v>
      </c>
      <c r="J29" s="135">
        <f t="shared" si="8"/>
        <v>849942</v>
      </c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  <c r="HI29" s="136"/>
      <c r="HJ29" s="136"/>
      <c r="HK29" s="136"/>
      <c r="HL29" s="136"/>
      <c r="HM29" s="136"/>
      <c r="HN29" s="136"/>
      <c r="HO29" s="136"/>
      <c r="HP29" s="136"/>
      <c r="HQ29" s="136"/>
      <c r="HR29" s="136"/>
      <c r="HS29" s="136"/>
      <c r="HT29" s="136"/>
      <c r="HU29" s="136"/>
      <c r="HV29" s="136"/>
      <c r="HW29" s="136"/>
      <c r="HX29" s="136"/>
      <c r="HY29" s="136"/>
      <c r="HZ29" s="136"/>
      <c r="IA29" s="136"/>
    </row>
    <row r="30" spans="1:235" ht="31.5">
      <c r="A30" s="482" t="s">
        <v>1164</v>
      </c>
      <c r="B30" s="141">
        <f t="shared" si="1"/>
        <v>469216</v>
      </c>
      <c r="C30" s="141">
        <v>0</v>
      </c>
      <c r="D30" s="141">
        <v>0</v>
      </c>
      <c r="E30" s="141">
        <v>0</v>
      </c>
      <c r="F30" s="141">
        <v>0</v>
      </c>
      <c r="G30" s="141">
        <v>0</v>
      </c>
      <c r="H30" s="141">
        <v>386326</v>
      </c>
      <c r="I30" s="141">
        <v>0</v>
      </c>
      <c r="J30" s="141">
        <v>82890</v>
      </c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  <c r="HI30" s="136"/>
      <c r="HJ30" s="136"/>
      <c r="HK30" s="136"/>
      <c r="HL30" s="136"/>
      <c r="HM30" s="136"/>
      <c r="HN30" s="136"/>
      <c r="HO30" s="136"/>
      <c r="HP30" s="136"/>
      <c r="HQ30" s="136"/>
      <c r="HR30" s="136"/>
      <c r="HS30" s="136"/>
      <c r="HT30" s="136"/>
      <c r="HU30" s="136"/>
      <c r="HV30" s="136"/>
      <c r="HW30" s="136"/>
      <c r="HX30" s="136"/>
      <c r="HY30" s="136"/>
      <c r="HZ30" s="136"/>
      <c r="IA30" s="136"/>
    </row>
    <row r="31" spans="1:235" ht="31.5">
      <c r="A31" s="482" t="s">
        <v>1068</v>
      </c>
      <c r="B31" s="141">
        <f t="shared" si="1"/>
        <v>100000</v>
      </c>
      <c r="C31" s="141">
        <v>0</v>
      </c>
      <c r="D31" s="141">
        <v>0</v>
      </c>
      <c r="E31" s="141"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100000</v>
      </c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</row>
    <row r="32" spans="1:235" ht="31.5">
      <c r="A32" s="482" t="s">
        <v>1289</v>
      </c>
      <c r="B32" s="141">
        <f t="shared" si="1"/>
        <v>99966</v>
      </c>
      <c r="C32" s="141">
        <v>0</v>
      </c>
      <c r="D32" s="141">
        <v>0</v>
      </c>
      <c r="E32" s="141">
        <v>0</v>
      </c>
      <c r="F32" s="141">
        <v>0</v>
      </c>
      <c r="G32" s="141">
        <v>0</v>
      </c>
      <c r="H32" s="141">
        <v>99966</v>
      </c>
      <c r="I32" s="141">
        <v>0</v>
      </c>
      <c r="J32" s="141">
        <v>0</v>
      </c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36"/>
      <c r="GM32" s="136"/>
      <c r="GN32" s="136"/>
      <c r="GO32" s="136"/>
      <c r="GP32" s="136"/>
      <c r="GQ32" s="136"/>
      <c r="GR32" s="136"/>
      <c r="GS32" s="136"/>
      <c r="GT32" s="136"/>
      <c r="GU32" s="136"/>
      <c r="GV32" s="136"/>
      <c r="GW32" s="136"/>
      <c r="GX32" s="136"/>
      <c r="GY32" s="136"/>
      <c r="GZ32" s="136"/>
      <c r="HA32" s="136"/>
      <c r="HB32" s="136"/>
      <c r="HC32" s="136"/>
      <c r="HD32" s="136"/>
      <c r="HE32" s="136"/>
      <c r="HF32" s="136"/>
      <c r="HG32" s="136"/>
      <c r="HH32" s="136"/>
      <c r="HI32" s="136"/>
      <c r="HJ32" s="136"/>
      <c r="HK32" s="136"/>
      <c r="HL32" s="136"/>
      <c r="HM32" s="136"/>
      <c r="HN32" s="136"/>
      <c r="HO32" s="136"/>
      <c r="HP32" s="136"/>
      <c r="HQ32" s="136"/>
      <c r="HR32" s="136"/>
      <c r="HS32" s="136"/>
      <c r="HT32" s="136"/>
      <c r="HU32" s="136"/>
      <c r="HV32" s="136"/>
      <c r="HW32" s="136"/>
      <c r="HX32" s="136"/>
      <c r="HY32" s="136"/>
      <c r="HZ32" s="136"/>
      <c r="IA32" s="136"/>
    </row>
    <row r="33" spans="1:235" ht="31.5">
      <c r="A33" s="482" t="s">
        <v>1290</v>
      </c>
      <c r="B33" s="141">
        <f t="shared" si="1"/>
        <v>93593</v>
      </c>
      <c r="C33" s="141">
        <v>0</v>
      </c>
      <c r="D33" s="141">
        <v>0</v>
      </c>
      <c r="E33" s="141">
        <v>0</v>
      </c>
      <c r="F33" s="141">
        <v>0</v>
      </c>
      <c r="G33" s="141">
        <v>0</v>
      </c>
      <c r="H33" s="141">
        <v>93593</v>
      </c>
      <c r="I33" s="141">
        <v>0</v>
      </c>
      <c r="J33" s="141">
        <v>0</v>
      </c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</row>
    <row r="34" spans="1:235" ht="31.5">
      <c r="A34" s="482" t="s">
        <v>1291</v>
      </c>
      <c r="B34" s="141">
        <f t="shared" si="1"/>
        <v>219312</v>
      </c>
      <c r="C34" s="141">
        <v>0</v>
      </c>
      <c r="D34" s="141">
        <v>0</v>
      </c>
      <c r="E34" s="141">
        <v>0</v>
      </c>
      <c r="F34" s="141">
        <v>0</v>
      </c>
      <c r="G34" s="141">
        <v>0</v>
      </c>
      <c r="H34" s="141">
        <v>199312</v>
      </c>
      <c r="I34" s="141">
        <v>0</v>
      </c>
      <c r="J34" s="141">
        <v>20000</v>
      </c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6"/>
      <c r="FL34" s="136"/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6"/>
      <c r="GA34" s="136"/>
      <c r="GB34" s="136"/>
      <c r="GC34" s="136"/>
      <c r="GD34" s="136"/>
      <c r="GE34" s="136"/>
      <c r="GF34" s="136"/>
      <c r="GG34" s="136"/>
      <c r="GH34" s="136"/>
      <c r="GI34" s="136"/>
      <c r="GJ34" s="136"/>
      <c r="GK34" s="136"/>
      <c r="GL34" s="136"/>
      <c r="GM34" s="136"/>
      <c r="GN34" s="136"/>
      <c r="GO34" s="136"/>
      <c r="GP34" s="136"/>
      <c r="GQ34" s="136"/>
      <c r="GR34" s="136"/>
      <c r="GS34" s="136"/>
      <c r="GT34" s="136"/>
      <c r="GU34" s="136"/>
      <c r="GV34" s="136"/>
      <c r="GW34" s="136"/>
      <c r="GX34" s="136"/>
      <c r="GY34" s="136"/>
      <c r="GZ34" s="136"/>
      <c r="HA34" s="136"/>
      <c r="HB34" s="136"/>
      <c r="HC34" s="136"/>
      <c r="HD34" s="136"/>
      <c r="HE34" s="136"/>
      <c r="HF34" s="136"/>
      <c r="HG34" s="136"/>
      <c r="HH34" s="136"/>
      <c r="HI34" s="136"/>
      <c r="HJ34" s="136"/>
      <c r="HK34" s="136"/>
      <c r="HL34" s="136"/>
      <c r="HM34" s="136"/>
      <c r="HN34" s="136"/>
      <c r="HO34" s="136"/>
      <c r="HP34" s="136"/>
      <c r="HQ34" s="136"/>
      <c r="HR34" s="136"/>
      <c r="HS34" s="136"/>
      <c r="HT34" s="136"/>
      <c r="HU34" s="136"/>
      <c r="HV34" s="136"/>
      <c r="HW34" s="136"/>
      <c r="HX34" s="136"/>
      <c r="HY34" s="136"/>
      <c r="HZ34" s="136"/>
      <c r="IA34" s="136"/>
    </row>
    <row r="35" spans="1:235" ht="31.5">
      <c r="A35" s="482" t="s">
        <v>1292</v>
      </c>
      <c r="B35" s="141">
        <f t="shared" si="1"/>
        <v>962096</v>
      </c>
      <c r="C35" s="141">
        <v>0</v>
      </c>
      <c r="D35" s="141">
        <v>0</v>
      </c>
      <c r="E35" s="141">
        <v>0</v>
      </c>
      <c r="F35" s="141">
        <v>0</v>
      </c>
      <c r="G35" s="141">
        <v>297275</v>
      </c>
      <c r="H35" s="141">
        <v>17769</v>
      </c>
      <c r="I35" s="141">
        <v>0</v>
      </c>
      <c r="J35" s="141">
        <v>647052</v>
      </c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  <c r="GW35" s="136"/>
      <c r="GX35" s="136"/>
      <c r="GY35" s="136"/>
      <c r="GZ35" s="136"/>
      <c r="HA35" s="136"/>
      <c r="HB35" s="136"/>
      <c r="HC35" s="136"/>
      <c r="HD35" s="136"/>
      <c r="HE35" s="136"/>
      <c r="HF35" s="136"/>
      <c r="HG35" s="136"/>
      <c r="HH35" s="136"/>
      <c r="HI35" s="136"/>
      <c r="HJ35" s="136"/>
      <c r="HK35" s="136"/>
      <c r="HL35" s="136"/>
      <c r="HM35" s="136"/>
      <c r="HN35" s="136"/>
      <c r="HO35" s="136"/>
      <c r="HP35" s="136"/>
      <c r="HQ35" s="136"/>
      <c r="HR35" s="136"/>
      <c r="HS35" s="136"/>
      <c r="HT35" s="136"/>
      <c r="HU35" s="136"/>
      <c r="HV35" s="136"/>
      <c r="HW35" s="136"/>
      <c r="HX35" s="136"/>
      <c r="HY35" s="136"/>
      <c r="HZ35" s="136"/>
      <c r="IA35" s="136"/>
    </row>
    <row r="36" spans="1:235">
      <c r="A36" s="482" t="s">
        <v>1165</v>
      </c>
      <c r="B36" s="141">
        <f t="shared" si="1"/>
        <v>12053</v>
      </c>
      <c r="C36" s="141">
        <v>0</v>
      </c>
      <c r="D36" s="141">
        <v>0</v>
      </c>
      <c r="E36" s="141">
        <v>0</v>
      </c>
      <c r="F36" s="141">
        <v>0</v>
      </c>
      <c r="G36" s="141">
        <v>12053</v>
      </c>
      <c r="H36" s="141">
        <v>0</v>
      </c>
      <c r="I36" s="141">
        <v>0</v>
      </c>
      <c r="J36" s="141">
        <v>0</v>
      </c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</row>
    <row r="37" spans="1:235">
      <c r="A37" s="475" t="s">
        <v>538</v>
      </c>
      <c r="B37" s="135">
        <f t="shared" si="1"/>
        <v>627917</v>
      </c>
      <c r="C37" s="135">
        <f t="shared" ref="C37:J37" si="9">SUM(C38)</f>
        <v>0</v>
      </c>
      <c r="D37" s="135">
        <f t="shared" si="9"/>
        <v>0</v>
      </c>
      <c r="E37" s="135">
        <f t="shared" si="9"/>
        <v>0</v>
      </c>
      <c r="F37" s="135">
        <f t="shared" si="9"/>
        <v>0</v>
      </c>
      <c r="G37" s="135">
        <f t="shared" si="9"/>
        <v>409917</v>
      </c>
      <c r="H37" s="135">
        <f t="shared" si="9"/>
        <v>0</v>
      </c>
      <c r="I37" s="135">
        <f t="shared" si="9"/>
        <v>0</v>
      </c>
      <c r="J37" s="135">
        <f t="shared" si="9"/>
        <v>218000</v>
      </c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136"/>
      <c r="FN37" s="136"/>
      <c r="FO37" s="136"/>
      <c r="FP37" s="136"/>
      <c r="FQ37" s="136"/>
      <c r="FR37" s="136"/>
      <c r="FS37" s="136"/>
      <c r="FT37" s="136"/>
      <c r="FU37" s="136"/>
      <c r="FV37" s="136"/>
      <c r="FW37" s="136"/>
      <c r="FX37" s="136"/>
      <c r="FY37" s="136"/>
      <c r="FZ37" s="136"/>
      <c r="GA37" s="136"/>
      <c r="GB37" s="136"/>
      <c r="GC37" s="136"/>
      <c r="GD37" s="136"/>
      <c r="GE37" s="136"/>
      <c r="GF37" s="136"/>
      <c r="GG37" s="136"/>
      <c r="GH37" s="136"/>
      <c r="GI37" s="136"/>
      <c r="GJ37" s="136"/>
      <c r="GK37" s="136"/>
      <c r="GL37" s="136"/>
      <c r="GM37" s="136"/>
      <c r="GN37" s="136"/>
      <c r="GO37" s="136"/>
      <c r="GP37" s="136"/>
      <c r="GQ37" s="136"/>
      <c r="GR37" s="136"/>
      <c r="GS37" s="136"/>
      <c r="GT37" s="136"/>
      <c r="GU37" s="136"/>
      <c r="GV37" s="136"/>
      <c r="GW37" s="136"/>
      <c r="GX37" s="136"/>
      <c r="GY37" s="136"/>
      <c r="GZ37" s="136"/>
      <c r="HA37" s="136"/>
      <c r="HB37" s="136"/>
      <c r="HC37" s="136"/>
      <c r="HD37" s="136"/>
      <c r="HE37" s="136"/>
      <c r="HF37" s="136"/>
      <c r="HG37" s="136"/>
      <c r="HH37" s="136"/>
      <c r="HI37" s="136"/>
      <c r="HJ37" s="136"/>
      <c r="HK37" s="136"/>
      <c r="HL37" s="136"/>
      <c r="HM37" s="136"/>
      <c r="HN37" s="136"/>
      <c r="HO37" s="136"/>
      <c r="HP37" s="136"/>
      <c r="HQ37" s="136"/>
      <c r="HR37" s="136"/>
      <c r="HS37" s="136"/>
      <c r="HT37" s="136"/>
      <c r="HU37" s="136"/>
      <c r="HV37" s="136"/>
      <c r="HW37" s="136"/>
      <c r="HX37" s="136"/>
      <c r="HY37" s="136"/>
      <c r="HZ37" s="136"/>
      <c r="IA37" s="136"/>
    </row>
    <row r="38" spans="1:235">
      <c r="A38" s="475" t="s">
        <v>534</v>
      </c>
      <c r="B38" s="135">
        <f t="shared" si="1"/>
        <v>627917</v>
      </c>
      <c r="C38" s="135">
        <f t="shared" ref="C38:J38" si="10">SUM(C39:C48)</f>
        <v>0</v>
      </c>
      <c r="D38" s="135">
        <f t="shared" si="10"/>
        <v>0</v>
      </c>
      <c r="E38" s="135">
        <f t="shared" si="10"/>
        <v>0</v>
      </c>
      <c r="F38" s="135">
        <f t="shared" si="10"/>
        <v>0</v>
      </c>
      <c r="G38" s="135">
        <f t="shared" si="10"/>
        <v>409917</v>
      </c>
      <c r="H38" s="135">
        <f t="shared" si="10"/>
        <v>0</v>
      </c>
      <c r="I38" s="135">
        <f t="shared" si="10"/>
        <v>0</v>
      </c>
      <c r="J38" s="135">
        <f t="shared" si="10"/>
        <v>218000</v>
      </c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</row>
    <row r="39" spans="1:235">
      <c r="A39" s="478" t="s">
        <v>1166</v>
      </c>
      <c r="B39" s="141">
        <f t="shared" si="1"/>
        <v>218000</v>
      </c>
      <c r="C39" s="141">
        <v>0</v>
      </c>
      <c r="D39" s="141">
        <v>0</v>
      </c>
      <c r="E39" s="141"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218000</v>
      </c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  <c r="DV39" s="136"/>
      <c r="DW39" s="136"/>
      <c r="DX39" s="136"/>
      <c r="DY39" s="136"/>
      <c r="DZ39" s="136"/>
      <c r="EA39" s="136"/>
      <c r="EB39" s="136"/>
      <c r="EC39" s="136"/>
      <c r="ED39" s="136"/>
      <c r="EE39" s="136"/>
      <c r="EF39" s="136"/>
      <c r="EG39" s="136"/>
      <c r="EH39" s="136"/>
      <c r="EI39" s="136"/>
      <c r="EJ39" s="136"/>
      <c r="EK39" s="136"/>
      <c r="EL39" s="136"/>
      <c r="EM39" s="136"/>
      <c r="EN39" s="136"/>
      <c r="EO39" s="136"/>
      <c r="EP39" s="136"/>
      <c r="EQ39" s="136"/>
      <c r="ER39" s="136"/>
      <c r="ES39" s="136"/>
      <c r="ET39" s="136"/>
      <c r="EU39" s="136"/>
      <c r="EV39" s="136"/>
      <c r="EW39" s="136"/>
      <c r="EX39" s="136"/>
      <c r="EY39" s="136"/>
      <c r="EZ39" s="136"/>
      <c r="FA39" s="136"/>
      <c r="FB39" s="136"/>
      <c r="FC39" s="136"/>
      <c r="FD39" s="136"/>
      <c r="FE39" s="136"/>
      <c r="FF39" s="136"/>
      <c r="FG39" s="136"/>
      <c r="FH39" s="136"/>
      <c r="FI39" s="136"/>
      <c r="FJ39" s="136"/>
      <c r="FK39" s="136"/>
      <c r="FL39" s="136"/>
      <c r="FM39" s="136"/>
      <c r="FN39" s="136"/>
      <c r="FO39" s="136"/>
      <c r="FP39" s="136"/>
      <c r="FQ39" s="136"/>
      <c r="FR39" s="136"/>
      <c r="FS39" s="136"/>
      <c r="FT39" s="136"/>
      <c r="FU39" s="136"/>
      <c r="FV39" s="136"/>
      <c r="FW39" s="136"/>
      <c r="FX39" s="136"/>
      <c r="FY39" s="136"/>
      <c r="FZ39" s="136"/>
      <c r="GA39" s="136"/>
      <c r="GB39" s="136"/>
      <c r="GC39" s="136"/>
      <c r="GD39" s="136"/>
      <c r="GE39" s="136"/>
      <c r="GF39" s="136"/>
      <c r="GG39" s="136"/>
      <c r="GH39" s="136"/>
      <c r="GI39" s="136"/>
      <c r="GJ39" s="136"/>
      <c r="GK39" s="136"/>
      <c r="GL39" s="136"/>
      <c r="GM39" s="136"/>
      <c r="GN39" s="136"/>
      <c r="GO39" s="136"/>
      <c r="GP39" s="136"/>
      <c r="GQ39" s="136"/>
      <c r="GR39" s="136"/>
      <c r="GS39" s="136"/>
      <c r="GT39" s="136"/>
      <c r="GU39" s="136"/>
      <c r="GV39" s="136"/>
      <c r="GW39" s="136"/>
      <c r="GX39" s="136"/>
      <c r="GY39" s="136"/>
      <c r="GZ39" s="136"/>
      <c r="HA39" s="136"/>
      <c r="HB39" s="136"/>
      <c r="HC39" s="136"/>
      <c r="HD39" s="136"/>
      <c r="HE39" s="136"/>
      <c r="HF39" s="136"/>
      <c r="HG39" s="136"/>
      <c r="HH39" s="136"/>
      <c r="HI39" s="136"/>
      <c r="HJ39" s="136"/>
      <c r="HK39" s="136"/>
      <c r="HL39" s="136"/>
      <c r="HM39" s="136"/>
      <c r="HN39" s="136"/>
      <c r="HO39" s="136"/>
      <c r="HP39" s="136"/>
      <c r="HQ39" s="136"/>
      <c r="HR39" s="136"/>
      <c r="HS39" s="136"/>
      <c r="HT39" s="136"/>
      <c r="HU39" s="136"/>
      <c r="HV39" s="136"/>
      <c r="HW39" s="136"/>
      <c r="HX39" s="136"/>
      <c r="HY39" s="136"/>
      <c r="HZ39" s="136"/>
      <c r="IA39" s="136"/>
    </row>
    <row r="40" spans="1:235">
      <c r="A40" s="478" t="s">
        <v>1293</v>
      </c>
      <c r="B40" s="141">
        <f t="shared" si="1"/>
        <v>38676</v>
      </c>
      <c r="C40" s="141">
        <v>0</v>
      </c>
      <c r="D40" s="141">
        <v>0</v>
      </c>
      <c r="E40" s="141"/>
      <c r="F40" s="141">
        <v>0</v>
      </c>
      <c r="G40" s="141">
        <v>38676</v>
      </c>
      <c r="H40" s="141">
        <v>0</v>
      </c>
      <c r="I40" s="141">
        <v>0</v>
      </c>
      <c r="J40" s="141">
        <v>0</v>
      </c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  <c r="EZ40" s="136"/>
      <c r="FA40" s="136"/>
      <c r="FB40" s="136"/>
      <c r="FC40" s="136"/>
      <c r="FD40" s="136"/>
      <c r="FE40" s="136"/>
      <c r="FF40" s="136"/>
      <c r="FG40" s="136"/>
      <c r="FH40" s="136"/>
      <c r="FI40" s="136"/>
      <c r="FJ40" s="136"/>
      <c r="FK40" s="136"/>
      <c r="FL40" s="136"/>
      <c r="FM40" s="136"/>
      <c r="FN40" s="136"/>
      <c r="FO40" s="136"/>
      <c r="FP40" s="136"/>
      <c r="FQ40" s="136"/>
      <c r="FR40" s="136"/>
      <c r="FS40" s="136"/>
      <c r="FT40" s="136"/>
      <c r="FU40" s="136"/>
      <c r="FV40" s="136"/>
      <c r="FW40" s="136"/>
      <c r="FX40" s="136"/>
      <c r="FY40" s="136"/>
      <c r="FZ40" s="136"/>
      <c r="GA40" s="136"/>
      <c r="GB40" s="136"/>
      <c r="GC40" s="136"/>
      <c r="GD40" s="136"/>
      <c r="GE40" s="136"/>
      <c r="GF40" s="136"/>
      <c r="GG40" s="136"/>
      <c r="GH40" s="136"/>
      <c r="GI40" s="136"/>
      <c r="GJ40" s="136"/>
      <c r="GK40" s="136"/>
      <c r="GL40" s="136"/>
      <c r="GM40" s="136"/>
      <c r="GN40" s="136"/>
      <c r="GO40" s="136"/>
      <c r="GP40" s="136"/>
      <c r="GQ40" s="136"/>
      <c r="GR40" s="136"/>
      <c r="GS40" s="136"/>
      <c r="GT40" s="136"/>
      <c r="GU40" s="136"/>
      <c r="GV40" s="136"/>
      <c r="GW40" s="136"/>
      <c r="GX40" s="136"/>
      <c r="GY40" s="136"/>
      <c r="GZ40" s="136"/>
      <c r="HA40" s="136"/>
      <c r="HB40" s="136"/>
      <c r="HC40" s="136"/>
      <c r="HD40" s="136"/>
      <c r="HE40" s="136"/>
      <c r="HF40" s="136"/>
      <c r="HG40" s="136"/>
      <c r="HH40" s="136"/>
      <c r="HI40" s="136"/>
      <c r="HJ40" s="136"/>
      <c r="HK40" s="136"/>
      <c r="HL40" s="136"/>
      <c r="HM40" s="136"/>
      <c r="HN40" s="136"/>
      <c r="HO40" s="136"/>
      <c r="HP40" s="136"/>
      <c r="HQ40" s="136"/>
      <c r="HR40" s="136"/>
      <c r="HS40" s="136"/>
      <c r="HT40" s="136"/>
      <c r="HU40" s="136"/>
      <c r="HV40" s="136"/>
      <c r="HW40" s="136"/>
      <c r="HX40" s="136"/>
      <c r="HY40" s="136"/>
      <c r="HZ40" s="136"/>
      <c r="IA40" s="136"/>
    </row>
    <row r="41" spans="1:235">
      <c r="A41" s="478" t="s">
        <v>1294</v>
      </c>
      <c r="B41" s="141">
        <f t="shared" si="1"/>
        <v>17746</v>
      </c>
      <c r="C41" s="141">
        <v>0</v>
      </c>
      <c r="D41" s="141">
        <v>0</v>
      </c>
      <c r="E41" s="141"/>
      <c r="F41" s="141">
        <v>0</v>
      </c>
      <c r="G41" s="141">
        <v>17746</v>
      </c>
      <c r="H41" s="141">
        <v>0</v>
      </c>
      <c r="I41" s="141">
        <v>0</v>
      </c>
      <c r="J41" s="141">
        <v>0</v>
      </c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36"/>
      <c r="EY41" s="136"/>
      <c r="EZ41" s="136"/>
      <c r="FA41" s="136"/>
      <c r="FB41" s="136"/>
      <c r="FC41" s="136"/>
      <c r="FD41" s="136"/>
      <c r="FE41" s="136"/>
      <c r="FF41" s="136"/>
      <c r="FG41" s="136"/>
      <c r="FH41" s="136"/>
      <c r="FI41" s="136"/>
      <c r="FJ41" s="136"/>
      <c r="FK41" s="136"/>
      <c r="FL41" s="136"/>
      <c r="FM41" s="136"/>
      <c r="FN41" s="136"/>
      <c r="FO41" s="136"/>
      <c r="FP41" s="136"/>
      <c r="FQ41" s="136"/>
      <c r="FR41" s="136"/>
      <c r="FS41" s="136"/>
      <c r="FT41" s="136"/>
      <c r="FU41" s="136"/>
      <c r="FV41" s="136"/>
      <c r="FW41" s="136"/>
      <c r="FX41" s="136"/>
      <c r="FY41" s="136"/>
      <c r="FZ41" s="136"/>
      <c r="GA41" s="136"/>
      <c r="GB41" s="136"/>
      <c r="GC41" s="136"/>
      <c r="GD41" s="136"/>
      <c r="GE41" s="136"/>
      <c r="GF41" s="136"/>
      <c r="GG41" s="136"/>
      <c r="GH41" s="136"/>
      <c r="GI41" s="136"/>
      <c r="GJ41" s="136"/>
      <c r="GK41" s="136"/>
      <c r="GL41" s="136"/>
      <c r="GM41" s="136"/>
      <c r="GN41" s="136"/>
      <c r="GO41" s="136"/>
      <c r="GP41" s="136"/>
      <c r="GQ41" s="136"/>
      <c r="GR41" s="136"/>
      <c r="GS41" s="136"/>
      <c r="GT41" s="136"/>
      <c r="GU41" s="136"/>
      <c r="GV41" s="136"/>
      <c r="GW41" s="136"/>
      <c r="GX41" s="136"/>
      <c r="GY41" s="136"/>
      <c r="GZ41" s="136"/>
      <c r="HA41" s="136"/>
      <c r="HB41" s="136"/>
      <c r="HC41" s="136"/>
      <c r="HD41" s="136"/>
      <c r="HE41" s="136"/>
      <c r="HF41" s="136"/>
      <c r="HG41" s="136"/>
      <c r="HH41" s="136"/>
      <c r="HI41" s="136"/>
      <c r="HJ41" s="136"/>
      <c r="HK41" s="136"/>
      <c r="HL41" s="136"/>
      <c r="HM41" s="136"/>
      <c r="HN41" s="136"/>
      <c r="HO41" s="136"/>
      <c r="HP41" s="136"/>
      <c r="HQ41" s="136"/>
      <c r="HR41" s="136"/>
      <c r="HS41" s="136"/>
      <c r="HT41" s="136"/>
      <c r="HU41" s="136"/>
      <c r="HV41" s="136"/>
      <c r="HW41" s="136"/>
      <c r="HX41" s="136"/>
      <c r="HY41" s="136"/>
      <c r="HZ41" s="136"/>
      <c r="IA41" s="136"/>
    </row>
    <row r="42" spans="1:235" ht="31.5">
      <c r="A42" s="478" t="s">
        <v>1295</v>
      </c>
      <c r="B42" s="141">
        <f t="shared" si="1"/>
        <v>11677</v>
      </c>
      <c r="C42" s="141">
        <v>0</v>
      </c>
      <c r="D42" s="141">
        <v>0</v>
      </c>
      <c r="E42" s="141"/>
      <c r="F42" s="141">
        <v>0</v>
      </c>
      <c r="G42" s="141">
        <v>11677</v>
      </c>
      <c r="H42" s="141">
        <v>0</v>
      </c>
      <c r="I42" s="141">
        <v>0</v>
      </c>
      <c r="J42" s="141">
        <v>0</v>
      </c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136"/>
      <c r="DR42" s="136"/>
      <c r="DS42" s="136"/>
      <c r="DT42" s="136"/>
      <c r="DU42" s="136"/>
      <c r="DV42" s="136"/>
      <c r="DW42" s="136"/>
      <c r="DX42" s="136"/>
      <c r="DY42" s="136"/>
      <c r="DZ42" s="136"/>
      <c r="EA42" s="136"/>
      <c r="EB42" s="136"/>
      <c r="EC42" s="136"/>
      <c r="ED42" s="136"/>
      <c r="EE42" s="136"/>
      <c r="EF42" s="136"/>
      <c r="EG42" s="136"/>
      <c r="EH42" s="136"/>
      <c r="EI42" s="136"/>
      <c r="EJ42" s="136"/>
      <c r="EK42" s="136"/>
      <c r="EL42" s="136"/>
      <c r="EM42" s="136"/>
      <c r="EN42" s="136"/>
      <c r="EO42" s="136"/>
      <c r="EP42" s="136"/>
      <c r="EQ42" s="136"/>
      <c r="ER42" s="136"/>
      <c r="ES42" s="136"/>
      <c r="ET42" s="136"/>
      <c r="EU42" s="136"/>
      <c r="EV42" s="136"/>
      <c r="EW42" s="136"/>
      <c r="EX42" s="136"/>
      <c r="EY42" s="136"/>
      <c r="EZ42" s="136"/>
      <c r="FA42" s="136"/>
      <c r="FB42" s="136"/>
      <c r="FC42" s="136"/>
      <c r="FD42" s="136"/>
      <c r="FE42" s="136"/>
      <c r="FF42" s="136"/>
      <c r="FG42" s="136"/>
      <c r="FH42" s="136"/>
      <c r="FI42" s="136"/>
      <c r="FJ42" s="136"/>
      <c r="FK42" s="136"/>
      <c r="FL42" s="136"/>
      <c r="FM42" s="136"/>
      <c r="FN42" s="136"/>
      <c r="FO42" s="136"/>
      <c r="FP42" s="136"/>
      <c r="FQ42" s="136"/>
      <c r="FR42" s="136"/>
      <c r="FS42" s="136"/>
      <c r="FT42" s="136"/>
      <c r="FU42" s="136"/>
      <c r="FV42" s="136"/>
      <c r="FW42" s="136"/>
      <c r="FX42" s="136"/>
      <c r="FY42" s="136"/>
      <c r="FZ42" s="136"/>
      <c r="GA42" s="136"/>
      <c r="GB42" s="136"/>
      <c r="GC42" s="136"/>
      <c r="GD42" s="136"/>
      <c r="GE42" s="136"/>
      <c r="GF42" s="136"/>
      <c r="GG42" s="136"/>
      <c r="GH42" s="136"/>
      <c r="GI42" s="136"/>
      <c r="GJ42" s="136"/>
      <c r="GK42" s="136"/>
      <c r="GL42" s="136"/>
      <c r="GM42" s="136"/>
      <c r="GN42" s="136"/>
      <c r="GO42" s="136"/>
      <c r="GP42" s="136"/>
      <c r="GQ42" s="136"/>
      <c r="GR42" s="136"/>
      <c r="GS42" s="136"/>
      <c r="GT42" s="136"/>
      <c r="GU42" s="136"/>
      <c r="GV42" s="136"/>
      <c r="GW42" s="136"/>
      <c r="GX42" s="136"/>
      <c r="GY42" s="136"/>
      <c r="GZ42" s="136"/>
      <c r="HA42" s="136"/>
      <c r="HB42" s="136"/>
      <c r="HC42" s="136"/>
      <c r="HD42" s="136"/>
      <c r="HE42" s="136"/>
      <c r="HF42" s="136"/>
      <c r="HG42" s="136"/>
      <c r="HH42" s="136"/>
      <c r="HI42" s="136"/>
      <c r="HJ42" s="136"/>
      <c r="HK42" s="136"/>
      <c r="HL42" s="136"/>
      <c r="HM42" s="136"/>
      <c r="HN42" s="136"/>
      <c r="HO42" s="136"/>
      <c r="HP42" s="136"/>
      <c r="HQ42" s="136"/>
      <c r="HR42" s="136"/>
      <c r="HS42" s="136"/>
      <c r="HT42" s="136"/>
      <c r="HU42" s="136"/>
      <c r="HV42" s="136"/>
      <c r="HW42" s="136"/>
      <c r="HX42" s="136"/>
      <c r="HY42" s="136"/>
      <c r="HZ42" s="136"/>
      <c r="IA42" s="136"/>
    </row>
    <row r="43" spans="1:235" ht="31.5">
      <c r="A43" s="478" t="s">
        <v>1296</v>
      </c>
      <c r="B43" s="141">
        <f t="shared" si="1"/>
        <v>22787</v>
      </c>
      <c r="C43" s="141">
        <v>0</v>
      </c>
      <c r="D43" s="141">
        <v>0</v>
      </c>
      <c r="E43" s="141"/>
      <c r="F43" s="141">
        <v>0</v>
      </c>
      <c r="G43" s="141">
        <v>22787</v>
      </c>
      <c r="H43" s="141">
        <v>0</v>
      </c>
      <c r="I43" s="141">
        <v>0</v>
      </c>
      <c r="J43" s="141">
        <v>0</v>
      </c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  <c r="DV43" s="136"/>
      <c r="DW43" s="136"/>
      <c r="DX43" s="136"/>
      <c r="DY43" s="136"/>
      <c r="DZ43" s="136"/>
      <c r="EA43" s="136"/>
      <c r="EB43" s="136"/>
      <c r="EC43" s="136"/>
      <c r="ED43" s="136"/>
      <c r="EE43" s="136"/>
      <c r="EF43" s="136"/>
      <c r="EG43" s="136"/>
      <c r="EH43" s="136"/>
      <c r="EI43" s="136"/>
      <c r="EJ43" s="136"/>
      <c r="EK43" s="136"/>
      <c r="EL43" s="136"/>
      <c r="EM43" s="136"/>
      <c r="EN43" s="136"/>
      <c r="EO43" s="136"/>
      <c r="EP43" s="136"/>
      <c r="EQ43" s="136"/>
      <c r="ER43" s="136"/>
      <c r="ES43" s="136"/>
      <c r="ET43" s="136"/>
      <c r="EU43" s="136"/>
      <c r="EV43" s="136"/>
      <c r="EW43" s="136"/>
      <c r="EX43" s="136"/>
      <c r="EY43" s="136"/>
      <c r="EZ43" s="136"/>
      <c r="FA43" s="136"/>
      <c r="FB43" s="136"/>
      <c r="FC43" s="136"/>
      <c r="FD43" s="136"/>
      <c r="FE43" s="136"/>
      <c r="FF43" s="136"/>
      <c r="FG43" s="136"/>
      <c r="FH43" s="136"/>
      <c r="FI43" s="136"/>
      <c r="FJ43" s="136"/>
      <c r="FK43" s="136"/>
      <c r="FL43" s="136"/>
      <c r="FM43" s="136"/>
      <c r="FN43" s="136"/>
      <c r="FO43" s="136"/>
      <c r="FP43" s="136"/>
      <c r="FQ43" s="136"/>
      <c r="FR43" s="136"/>
      <c r="FS43" s="136"/>
      <c r="FT43" s="136"/>
      <c r="FU43" s="136"/>
      <c r="FV43" s="136"/>
      <c r="FW43" s="136"/>
      <c r="FX43" s="136"/>
      <c r="FY43" s="136"/>
      <c r="FZ43" s="136"/>
      <c r="GA43" s="136"/>
      <c r="GB43" s="136"/>
      <c r="GC43" s="136"/>
      <c r="GD43" s="136"/>
      <c r="GE43" s="136"/>
      <c r="GF43" s="136"/>
      <c r="GG43" s="136"/>
      <c r="GH43" s="136"/>
      <c r="GI43" s="136"/>
      <c r="GJ43" s="136"/>
      <c r="GK43" s="136"/>
      <c r="GL43" s="136"/>
      <c r="GM43" s="136"/>
      <c r="GN43" s="136"/>
      <c r="GO43" s="136"/>
      <c r="GP43" s="136"/>
      <c r="GQ43" s="136"/>
      <c r="GR43" s="136"/>
      <c r="GS43" s="136"/>
      <c r="GT43" s="136"/>
      <c r="GU43" s="136"/>
      <c r="GV43" s="136"/>
      <c r="GW43" s="136"/>
      <c r="GX43" s="136"/>
      <c r="GY43" s="136"/>
      <c r="GZ43" s="136"/>
      <c r="HA43" s="136"/>
      <c r="HB43" s="136"/>
      <c r="HC43" s="136"/>
      <c r="HD43" s="136"/>
      <c r="HE43" s="136"/>
      <c r="HF43" s="136"/>
      <c r="HG43" s="136"/>
      <c r="HH43" s="136"/>
      <c r="HI43" s="136"/>
      <c r="HJ43" s="136"/>
      <c r="HK43" s="136"/>
      <c r="HL43" s="136"/>
      <c r="HM43" s="136"/>
      <c r="HN43" s="136"/>
      <c r="HO43" s="136"/>
      <c r="HP43" s="136"/>
      <c r="HQ43" s="136"/>
      <c r="HR43" s="136"/>
      <c r="HS43" s="136"/>
      <c r="HT43" s="136"/>
      <c r="HU43" s="136"/>
      <c r="HV43" s="136"/>
      <c r="HW43" s="136"/>
      <c r="HX43" s="136"/>
      <c r="HY43" s="136"/>
      <c r="HZ43" s="136"/>
      <c r="IA43" s="136"/>
    </row>
    <row r="44" spans="1:235" ht="31.5">
      <c r="A44" s="478" t="s">
        <v>1297</v>
      </c>
      <c r="B44" s="141">
        <f t="shared" si="1"/>
        <v>12030</v>
      </c>
      <c r="C44" s="141">
        <v>0</v>
      </c>
      <c r="D44" s="141">
        <v>0</v>
      </c>
      <c r="E44" s="141"/>
      <c r="F44" s="141">
        <v>0</v>
      </c>
      <c r="G44" s="141">
        <v>12030</v>
      </c>
      <c r="H44" s="141">
        <v>0</v>
      </c>
      <c r="I44" s="141">
        <v>0</v>
      </c>
      <c r="J44" s="141">
        <v>0</v>
      </c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6"/>
      <c r="DE44" s="136"/>
      <c r="DF44" s="136"/>
      <c r="DG44" s="136"/>
      <c r="DH44" s="136"/>
      <c r="DI44" s="136"/>
      <c r="DJ44" s="136"/>
      <c r="DK44" s="136"/>
      <c r="DL44" s="136"/>
      <c r="DM44" s="136"/>
      <c r="DN44" s="136"/>
      <c r="DO44" s="136"/>
      <c r="DP44" s="136"/>
      <c r="DQ44" s="136"/>
      <c r="DR44" s="136"/>
      <c r="DS44" s="136"/>
      <c r="DT44" s="136"/>
      <c r="DU44" s="136"/>
      <c r="DV44" s="136"/>
      <c r="DW44" s="136"/>
      <c r="DX44" s="136"/>
      <c r="DY44" s="136"/>
      <c r="DZ44" s="136"/>
      <c r="EA44" s="136"/>
      <c r="EB44" s="136"/>
      <c r="EC44" s="136"/>
      <c r="ED44" s="136"/>
      <c r="EE44" s="136"/>
      <c r="EF44" s="136"/>
      <c r="EG44" s="136"/>
      <c r="EH44" s="136"/>
      <c r="EI44" s="136"/>
      <c r="EJ44" s="136"/>
      <c r="EK44" s="136"/>
      <c r="EL44" s="136"/>
      <c r="EM44" s="136"/>
      <c r="EN44" s="136"/>
      <c r="EO44" s="136"/>
      <c r="EP44" s="136"/>
      <c r="EQ44" s="136"/>
      <c r="ER44" s="136"/>
      <c r="ES44" s="136"/>
      <c r="ET44" s="136"/>
      <c r="EU44" s="136"/>
      <c r="EV44" s="136"/>
      <c r="EW44" s="136"/>
      <c r="EX44" s="136"/>
      <c r="EY44" s="136"/>
      <c r="EZ44" s="136"/>
      <c r="FA44" s="136"/>
      <c r="FB44" s="136"/>
      <c r="FC44" s="136"/>
      <c r="FD44" s="136"/>
      <c r="FE44" s="136"/>
      <c r="FF44" s="136"/>
      <c r="FG44" s="136"/>
      <c r="FH44" s="136"/>
      <c r="FI44" s="136"/>
      <c r="FJ44" s="136"/>
      <c r="FK44" s="136"/>
      <c r="FL44" s="136"/>
      <c r="FM44" s="136"/>
      <c r="FN44" s="136"/>
      <c r="FO44" s="136"/>
      <c r="FP44" s="136"/>
      <c r="FQ44" s="136"/>
      <c r="FR44" s="136"/>
      <c r="FS44" s="136"/>
      <c r="FT44" s="136"/>
      <c r="FU44" s="136"/>
      <c r="FV44" s="136"/>
      <c r="FW44" s="136"/>
      <c r="FX44" s="136"/>
      <c r="FY44" s="136"/>
      <c r="FZ44" s="136"/>
      <c r="GA44" s="136"/>
      <c r="GB44" s="136"/>
      <c r="GC44" s="136"/>
      <c r="GD44" s="136"/>
      <c r="GE44" s="136"/>
      <c r="GF44" s="136"/>
      <c r="GG44" s="136"/>
      <c r="GH44" s="136"/>
      <c r="GI44" s="136"/>
      <c r="GJ44" s="136"/>
      <c r="GK44" s="136"/>
      <c r="GL44" s="136"/>
      <c r="GM44" s="136"/>
      <c r="GN44" s="136"/>
      <c r="GO44" s="136"/>
      <c r="GP44" s="136"/>
      <c r="GQ44" s="136"/>
      <c r="GR44" s="136"/>
      <c r="GS44" s="136"/>
      <c r="GT44" s="136"/>
      <c r="GU44" s="136"/>
      <c r="GV44" s="136"/>
      <c r="GW44" s="136"/>
      <c r="GX44" s="136"/>
      <c r="GY44" s="136"/>
      <c r="GZ44" s="136"/>
      <c r="HA44" s="136"/>
      <c r="HB44" s="136"/>
      <c r="HC44" s="136"/>
      <c r="HD44" s="136"/>
      <c r="HE44" s="136"/>
      <c r="HF44" s="136"/>
      <c r="HG44" s="136"/>
      <c r="HH44" s="136"/>
      <c r="HI44" s="136"/>
      <c r="HJ44" s="136"/>
      <c r="HK44" s="136"/>
      <c r="HL44" s="136"/>
      <c r="HM44" s="136"/>
      <c r="HN44" s="136"/>
      <c r="HO44" s="136"/>
      <c r="HP44" s="136"/>
      <c r="HQ44" s="136"/>
      <c r="HR44" s="136"/>
      <c r="HS44" s="136"/>
      <c r="HT44" s="136"/>
      <c r="HU44" s="136"/>
      <c r="HV44" s="136"/>
      <c r="HW44" s="136"/>
      <c r="HX44" s="136"/>
      <c r="HY44" s="136"/>
      <c r="HZ44" s="136"/>
      <c r="IA44" s="136"/>
    </row>
    <row r="45" spans="1:235" ht="31.5">
      <c r="A45" s="478" t="s">
        <v>1298</v>
      </c>
      <c r="B45" s="141">
        <f t="shared" si="1"/>
        <v>15695</v>
      </c>
      <c r="C45" s="141">
        <v>0</v>
      </c>
      <c r="D45" s="141">
        <v>0</v>
      </c>
      <c r="E45" s="141"/>
      <c r="F45" s="141">
        <v>0</v>
      </c>
      <c r="G45" s="141">
        <v>15695</v>
      </c>
      <c r="H45" s="141">
        <v>0</v>
      </c>
      <c r="I45" s="141">
        <v>0</v>
      </c>
      <c r="J45" s="141">
        <v>0</v>
      </c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  <c r="DD45" s="136"/>
      <c r="DE45" s="136"/>
      <c r="DF45" s="136"/>
      <c r="DG45" s="136"/>
      <c r="DH45" s="136"/>
      <c r="DI45" s="136"/>
      <c r="DJ45" s="136"/>
      <c r="DK45" s="136"/>
      <c r="DL45" s="136"/>
      <c r="DM45" s="136"/>
      <c r="DN45" s="136"/>
      <c r="DO45" s="136"/>
      <c r="DP45" s="136"/>
      <c r="DQ45" s="136"/>
      <c r="DR45" s="136"/>
      <c r="DS45" s="136"/>
      <c r="DT45" s="136"/>
      <c r="DU45" s="136"/>
      <c r="DV45" s="136"/>
      <c r="DW45" s="136"/>
      <c r="DX45" s="136"/>
      <c r="DY45" s="136"/>
      <c r="DZ45" s="136"/>
      <c r="EA45" s="136"/>
      <c r="EB45" s="136"/>
      <c r="EC45" s="136"/>
      <c r="ED45" s="136"/>
      <c r="EE45" s="136"/>
      <c r="EF45" s="136"/>
      <c r="EG45" s="136"/>
      <c r="EH45" s="136"/>
      <c r="EI45" s="136"/>
      <c r="EJ45" s="136"/>
      <c r="EK45" s="136"/>
      <c r="EL45" s="136"/>
      <c r="EM45" s="136"/>
      <c r="EN45" s="136"/>
      <c r="EO45" s="136"/>
      <c r="EP45" s="136"/>
      <c r="EQ45" s="136"/>
      <c r="ER45" s="136"/>
      <c r="ES45" s="136"/>
      <c r="ET45" s="136"/>
      <c r="EU45" s="136"/>
      <c r="EV45" s="136"/>
      <c r="EW45" s="136"/>
      <c r="EX45" s="136"/>
      <c r="EY45" s="136"/>
      <c r="EZ45" s="136"/>
      <c r="FA45" s="136"/>
      <c r="FB45" s="136"/>
      <c r="FC45" s="136"/>
      <c r="FD45" s="136"/>
      <c r="FE45" s="136"/>
      <c r="FF45" s="136"/>
      <c r="FG45" s="136"/>
      <c r="FH45" s="136"/>
      <c r="FI45" s="136"/>
      <c r="FJ45" s="136"/>
      <c r="FK45" s="136"/>
      <c r="FL45" s="136"/>
      <c r="FM45" s="136"/>
      <c r="FN45" s="136"/>
      <c r="FO45" s="136"/>
      <c r="FP45" s="136"/>
      <c r="FQ45" s="136"/>
      <c r="FR45" s="136"/>
      <c r="FS45" s="136"/>
      <c r="FT45" s="136"/>
      <c r="FU45" s="136"/>
      <c r="FV45" s="136"/>
      <c r="FW45" s="136"/>
      <c r="FX45" s="136"/>
      <c r="FY45" s="136"/>
      <c r="FZ45" s="136"/>
      <c r="GA45" s="136"/>
      <c r="GB45" s="136"/>
      <c r="GC45" s="136"/>
      <c r="GD45" s="136"/>
      <c r="GE45" s="136"/>
      <c r="GF45" s="136"/>
      <c r="GG45" s="136"/>
      <c r="GH45" s="136"/>
      <c r="GI45" s="136"/>
      <c r="GJ45" s="136"/>
      <c r="GK45" s="136"/>
      <c r="GL45" s="136"/>
      <c r="GM45" s="136"/>
      <c r="GN45" s="136"/>
      <c r="GO45" s="136"/>
      <c r="GP45" s="136"/>
      <c r="GQ45" s="136"/>
      <c r="GR45" s="136"/>
      <c r="GS45" s="136"/>
      <c r="GT45" s="136"/>
      <c r="GU45" s="136"/>
      <c r="GV45" s="136"/>
      <c r="GW45" s="136"/>
      <c r="GX45" s="136"/>
      <c r="GY45" s="136"/>
      <c r="GZ45" s="136"/>
      <c r="HA45" s="136"/>
      <c r="HB45" s="136"/>
      <c r="HC45" s="136"/>
      <c r="HD45" s="136"/>
      <c r="HE45" s="136"/>
      <c r="HF45" s="136"/>
      <c r="HG45" s="136"/>
      <c r="HH45" s="136"/>
      <c r="HI45" s="136"/>
      <c r="HJ45" s="136"/>
      <c r="HK45" s="136"/>
      <c r="HL45" s="136"/>
      <c r="HM45" s="136"/>
      <c r="HN45" s="136"/>
      <c r="HO45" s="136"/>
      <c r="HP45" s="136"/>
      <c r="HQ45" s="136"/>
      <c r="HR45" s="136"/>
      <c r="HS45" s="136"/>
      <c r="HT45" s="136"/>
      <c r="HU45" s="136"/>
      <c r="HV45" s="136"/>
      <c r="HW45" s="136"/>
      <c r="HX45" s="136"/>
      <c r="HY45" s="136"/>
      <c r="HZ45" s="136"/>
      <c r="IA45" s="136"/>
    </row>
    <row r="46" spans="1:235" ht="31.5">
      <c r="A46" s="478" t="s">
        <v>1299</v>
      </c>
      <c r="B46" s="141">
        <f t="shared" si="1"/>
        <v>16218</v>
      </c>
      <c r="C46" s="141">
        <v>0</v>
      </c>
      <c r="D46" s="141">
        <v>0</v>
      </c>
      <c r="E46" s="141"/>
      <c r="F46" s="141">
        <v>0</v>
      </c>
      <c r="G46" s="141">
        <v>16218</v>
      </c>
      <c r="H46" s="141">
        <v>0</v>
      </c>
      <c r="I46" s="141">
        <v>0</v>
      </c>
      <c r="J46" s="141">
        <v>0</v>
      </c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  <c r="DE46" s="136"/>
      <c r="DF46" s="136"/>
      <c r="DG46" s="136"/>
      <c r="DH46" s="136"/>
      <c r="DI46" s="136"/>
      <c r="DJ46" s="136"/>
      <c r="DK46" s="136"/>
      <c r="DL46" s="136"/>
      <c r="DM46" s="136"/>
      <c r="DN46" s="136"/>
      <c r="DO46" s="136"/>
      <c r="DP46" s="136"/>
      <c r="DQ46" s="136"/>
      <c r="DR46" s="136"/>
      <c r="DS46" s="136"/>
      <c r="DT46" s="136"/>
      <c r="DU46" s="136"/>
      <c r="DV46" s="136"/>
      <c r="DW46" s="136"/>
      <c r="DX46" s="136"/>
      <c r="DY46" s="136"/>
      <c r="DZ46" s="136"/>
      <c r="EA46" s="136"/>
      <c r="EB46" s="136"/>
      <c r="EC46" s="136"/>
      <c r="ED46" s="136"/>
      <c r="EE46" s="136"/>
      <c r="EF46" s="136"/>
      <c r="EG46" s="136"/>
      <c r="EH46" s="136"/>
      <c r="EI46" s="136"/>
      <c r="EJ46" s="136"/>
      <c r="EK46" s="136"/>
      <c r="EL46" s="136"/>
      <c r="EM46" s="136"/>
      <c r="EN46" s="136"/>
      <c r="EO46" s="136"/>
      <c r="EP46" s="136"/>
      <c r="EQ46" s="136"/>
      <c r="ER46" s="136"/>
      <c r="ES46" s="136"/>
      <c r="ET46" s="136"/>
      <c r="EU46" s="136"/>
      <c r="EV46" s="136"/>
      <c r="EW46" s="136"/>
      <c r="EX46" s="136"/>
      <c r="EY46" s="136"/>
      <c r="EZ46" s="136"/>
      <c r="FA46" s="136"/>
      <c r="FB46" s="136"/>
      <c r="FC46" s="136"/>
      <c r="FD46" s="136"/>
      <c r="FE46" s="136"/>
      <c r="FF46" s="136"/>
      <c r="FG46" s="136"/>
      <c r="FH46" s="136"/>
      <c r="FI46" s="136"/>
      <c r="FJ46" s="136"/>
      <c r="FK46" s="136"/>
      <c r="FL46" s="136"/>
      <c r="FM46" s="136"/>
      <c r="FN46" s="136"/>
      <c r="FO46" s="136"/>
      <c r="FP46" s="136"/>
      <c r="FQ46" s="136"/>
      <c r="FR46" s="136"/>
      <c r="FS46" s="136"/>
      <c r="FT46" s="136"/>
      <c r="FU46" s="136"/>
      <c r="FV46" s="136"/>
      <c r="FW46" s="136"/>
      <c r="FX46" s="136"/>
      <c r="FY46" s="136"/>
      <c r="FZ46" s="136"/>
      <c r="GA46" s="136"/>
      <c r="GB46" s="136"/>
      <c r="GC46" s="136"/>
      <c r="GD46" s="136"/>
      <c r="GE46" s="136"/>
      <c r="GF46" s="136"/>
      <c r="GG46" s="136"/>
      <c r="GH46" s="136"/>
      <c r="GI46" s="136"/>
      <c r="GJ46" s="136"/>
      <c r="GK46" s="136"/>
      <c r="GL46" s="136"/>
      <c r="GM46" s="136"/>
      <c r="GN46" s="136"/>
      <c r="GO46" s="136"/>
      <c r="GP46" s="136"/>
      <c r="GQ46" s="136"/>
      <c r="GR46" s="136"/>
      <c r="GS46" s="136"/>
      <c r="GT46" s="136"/>
      <c r="GU46" s="136"/>
      <c r="GV46" s="136"/>
      <c r="GW46" s="136"/>
      <c r="GX46" s="136"/>
      <c r="GY46" s="136"/>
      <c r="GZ46" s="136"/>
      <c r="HA46" s="136"/>
      <c r="HB46" s="136"/>
      <c r="HC46" s="136"/>
      <c r="HD46" s="136"/>
      <c r="HE46" s="136"/>
      <c r="HF46" s="136"/>
      <c r="HG46" s="136"/>
      <c r="HH46" s="136"/>
      <c r="HI46" s="136"/>
      <c r="HJ46" s="136"/>
      <c r="HK46" s="136"/>
      <c r="HL46" s="136"/>
      <c r="HM46" s="136"/>
      <c r="HN46" s="136"/>
      <c r="HO46" s="136"/>
      <c r="HP46" s="136"/>
      <c r="HQ46" s="136"/>
      <c r="HR46" s="136"/>
      <c r="HS46" s="136"/>
      <c r="HT46" s="136"/>
      <c r="HU46" s="136"/>
      <c r="HV46" s="136"/>
      <c r="HW46" s="136"/>
      <c r="HX46" s="136"/>
      <c r="HY46" s="136"/>
      <c r="HZ46" s="136"/>
      <c r="IA46" s="136"/>
    </row>
    <row r="47" spans="1:235">
      <c r="A47" s="478" t="s">
        <v>1300</v>
      </c>
      <c r="B47" s="141">
        <f t="shared" si="1"/>
        <v>152666</v>
      </c>
      <c r="C47" s="141">
        <v>0</v>
      </c>
      <c r="D47" s="141">
        <v>0</v>
      </c>
      <c r="E47" s="141"/>
      <c r="F47" s="141">
        <v>0</v>
      </c>
      <c r="G47" s="141">
        <f>135314+17352</f>
        <v>152666</v>
      </c>
      <c r="H47" s="141">
        <v>0</v>
      </c>
      <c r="I47" s="141">
        <v>0</v>
      </c>
      <c r="J47" s="141">
        <v>0</v>
      </c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  <c r="DR47" s="136"/>
      <c r="DS47" s="136"/>
      <c r="DT47" s="136"/>
      <c r="DU47" s="136"/>
      <c r="DV47" s="136"/>
      <c r="DW47" s="136"/>
      <c r="DX47" s="136"/>
      <c r="DY47" s="136"/>
      <c r="DZ47" s="136"/>
      <c r="EA47" s="136"/>
      <c r="EB47" s="136"/>
      <c r="EC47" s="136"/>
      <c r="ED47" s="136"/>
      <c r="EE47" s="136"/>
      <c r="EF47" s="136"/>
      <c r="EG47" s="136"/>
      <c r="EH47" s="136"/>
      <c r="EI47" s="136"/>
      <c r="EJ47" s="136"/>
      <c r="EK47" s="136"/>
      <c r="EL47" s="136"/>
      <c r="EM47" s="136"/>
      <c r="EN47" s="136"/>
      <c r="EO47" s="136"/>
      <c r="EP47" s="136"/>
      <c r="EQ47" s="136"/>
      <c r="ER47" s="136"/>
      <c r="ES47" s="136"/>
      <c r="ET47" s="136"/>
      <c r="EU47" s="136"/>
      <c r="EV47" s="136"/>
      <c r="EW47" s="136"/>
      <c r="EX47" s="136"/>
      <c r="EY47" s="136"/>
      <c r="EZ47" s="136"/>
      <c r="FA47" s="136"/>
      <c r="FB47" s="136"/>
      <c r="FC47" s="136"/>
      <c r="FD47" s="136"/>
      <c r="FE47" s="136"/>
      <c r="FF47" s="136"/>
      <c r="FG47" s="136"/>
      <c r="FH47" s="136"/>
      <c r="FI47" s="136"/>
      <c r="FJ47" s="136"/>
      <c r="FK47" s="136"/>
      <c r="FL47" s="136"/>
      <c r="FM47" s="136"/>
      <c r="FN47" s="136"/>
      <c r="FO47" s="136"/>
      <c r="FP47" s="136"/>
      <c r="FQ47" s="136"/>
      <c r="FR47" s="136"/>
      <c r="FS47" s="136"/>
      <c r="FT47" s="136"/>
      <c r="FU47" s="136"/>
      <c r="FV47" s="136"/>
      <c r="FW47" s="136"/>
      <c r="FX47" s="136"/>
      <c r="FY47" s="136"/>
      <c r="FZ47" s="136"/>
      <c r="GA47" s="136"/>
      <c r="GB47" s="136"/>
      <c r="GC47" s="136"/>
      <c r="GD47" s="136"/>
      <c r="GE47" s="136"/>
      <c r="GF47" s="136"/>
      <c r="GG47" s="136"/>
      <c r="GH47" s="136"/>
      <c r="GI47" s="136"/>
      <c r="GJ47" s="136"/>
      <c r="GK47" s="136"/>
      <c r="GL47" s="136"/>
      <c r="GM47" s="136"/>
      <c r="GN47" s="136"/>
      <c r="GO47" s="136"/>
      <c r="GP47" s="136"/>
      <c r="GQ47" s="136"/>
      <c r="GR47" s="136"/>
      <c r="GS47" s="136"/>
      <c r="GT47" s="136"/>
      <c r="GU47" s="136"/>
      <c r="GV47" s="136"/>
      <c r="GW47" s="136"/>
      <c r="GX47" s="136"/>
      <c r="GY47" s="136"/>
      <c r="GZ47" s="136"/>
      <c r="HA47" s="136"/>
      <c r="HB47" s="136"/>
      <c r="HC47" s="136"/>
      <c r="HD47" s="136"/>
      <c r="HE47" s="136"/>
      <c r="HF47" s="136"/>
      <c r="HG47" s="136"/>
      <c r="HH47" s="136"/>
      <c r="HI47" s="136"/>
      <c r="HJ47" s="136"/>
      <c r="HK47" s="136"/>
      <c r="HL47" s="136"/>
      <c r="HM47" s="136"/>
      <c r="HN47" s="136"/>
      <c r="HO47" s="136"/>
      <c r="HP47" s="136"/>
      <c r="HQ47" s="136"/>
      <c r="HR47" s="136"/>
      <c r="HS47" s="136"/>
      <c r="HT47" s="136"/>
      <c r="HU47" s="136"/>
      <c r="HV47" s="136"/>
      <c r="HW47" s="136"/>
      <c r="HX47" s="136"/>
      <c r="HY47" s="136"/>
      <c r="HZ47" s="136"/>
      <c r="IA47" s="136"/>
    </row>
    <row r="48" spans="1:235">
      <c r="A48" s="478" t="s">
        <v>1198</v>
      </c>
      <c r="B48" s="141">
        <f t="shared" si="1"/>
        <v>122422</v>
      </c>
      <c r="C48" s="141">
        <v>0</v>
      </c>
      <c r="D48" s="141">
        <v>0</v>
      </c>
      <c r="E48" s="141"/>
      <c r="F48" s="141">
        <v>0</v>
      </c>
      <c r="G48" s="141">
        <v>122422</v>
      </c>
      <c r="H48" s="141">
        <v>0</v>
      </c>
      <c r="I48" s="141">
        <v>0</v>
      </c>
      <c r="J48" s="141">
        <v>0</v>
      </c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  <c r="DN48" s="136"/>
      <c r="DO48" s="136"/>
      <c r="DP48" s="136"/>
      <c r="DQ48" s="136"/>
      <c r="DR48" s="136"/>
      <c r="DS48" s="136"/>
      <c r="DT48" s="136"/>
      <c r="DU48" s="136"/>
      <c r="DV48" s="136"/>
      <c r="DW48" s="136"/>
      <c r="DX48" s="136"/>
      <c r="DY48" s="136"/>
      <c r="DZ48" s="136"/>
      <c r="EA48" s="136"/>
      <c r="EB48" s="136"/>
      <c r="EC48" s="136"/>
      <c r="ED48" s="136"/>
      <c r="EE48" s="136"/>
      <c r="EF48" s="136"/>
      <c r="EG48" s="136"/>
      <c r="EH48" s="136"/>
      <c r="EI48" s="136"/>
      <c r="EJ48" s="136"/>
      <c r="EK48" s="136"/>
      <c r="EL48" s="136"/>
      <c r="EM48" s="136"/>
      <c r="EN48" s="136"/>
      <c r="EO48" s="136"/>
      <c r="EP48" s="136"/>
      <c r="EQ48" s="136"/>
      <c r="ER48" s="136"/>
      <c r="ES48" s="136"/>
      <c r="ET48" s="136"/>
      <c r="EU48" s="136"/>
      <c r="EV48" s="136"/>
      <c r="EW48" s="136"/>
      <c r="EX48" s="136"/>
      <c r="EY48" s="136"/>
      <c r="EZ48" s="136"/>
      <c r="FA48" s="136"/>
      <c r="FB48" s="136"/>
      <c r="FC48" s="136"/>
      <c r="FD48" s="136"/>
      <c r="FE48" s="136"/>
      <c r="FF48" s="136"/>
      <c r="FG48" s="136"/>
      <c r="FH48" s="136"/>
      <c r="FI48" s="136"/>
      <c r="FJ48" s="136"/>
      <c r="FK48" s="136"/>
      <c r="FL48" s="136"/>
      <c r="FM48" s="136"/>
      <c r="FN48" s="136"/>
      <c r="FO48" s="136"/>
      <c r="FP48" s="136"/>
      <c r="FQ48" s="136"/>
      <c r="FR48" s="136"/>
      <c r="FS48" s="136"/>
      <c r="FT48" s="136"/>
      <c r="FU48" s="136"/>
      <c r="FV48" s="136"/>
      <c r="FW48" s="136"/>
      <c r="FX48" s="136"/>
      <c r="FY48" s="136"/>
      <c r="FZ48" s="136"/>
      <c r="GA48" s="136"/>
      <c r="GB48" s="136"/>
      <c r="GC48" s="136"/>
      <c r="GD48" s="136"/>
      <c r="GE48" s="136"/>
      <c r="GF48" s="136"/>
      <c r="GG48" s="136"/>
      <c r="GH48" s="136"/>
      <c r="GI48" s="136"/>
      <c r="GJ48" s="136"/>
      <c r="GK48" s="136"/>
      <c r="GL48" s="136"/>
      <c r="GM48" s="136"/>
      <c r="GN48" s="136"/>
      <c r="GO48" s="136"/>
      <c r="GP48" s="136"/>
      <c r="GQ48" s="136"/>
      <c r="GR48" s="136"/>
      <c r="GS48" s="136"/>
      <c r="GT48" s="136"/>
      <c r="GU48" s="136"/>
      <c r="GV48" s="136"/>
      <c r="GW48" s="136"/>
      <c r="GX48" s="136"/>
      <c r="GY48" s="136"/>
      <c r="GZ48" s="136"/>
      <c r="HA48" s="136"/>
      <c r="HB48" s="136"/>
      <c r="HC48" s="136"/>
      <c r="HD48" s="136"/>
      <c r="HE48" s="136"/>
      <c r="HF48" s="136"/>
      <c r="HG48" s="136"/>
      <c r="HH48" s="136"/>
      <c r="HI48" s="136"/>
      <c r="HJ48" s="136"/>
      <c r="HK48" s="136"/>
      <c r="HL48" s="136"/>
      <c r="HM48" s="136"/>
      <c r="HN48" s="136"/>
      <c r="HO48" s="136"/>
      <c r="HP48" s="136"/>
      <c r="HQ48" s="136"/>
      <c r="HR48" s="136"/>
      <c r="HS48" s="136"/>
      <c r="HT48" s="136"/>
      <c r="HU48" s="136"/>
      <c r="HV48" s="136"/>
      <c r="HW48" s="136"/>
      <c r="HX48" s="136"/>
      <c r="HY48" s="136"/>
      <c r="HZ48" s="136"/>
      <c r="IA48" s="136"/>
    </row>
    <row r="49" spans="1:235">
      <c r="A49" s="475" t="s">
        <v>539</v>
      </c>
      <c r="B49" s="135">
        <f t="shared" si="1"/>
        <v>946477</v>
      </c>
      <c r="C49" s="135">
        <f t="shared" ref="C49:J49" si="11">SUM(C50)</f>
        <v>0</v>
      </c>
      <c r="D49" s="135">
        <f t="shared" si="11"/>
        <v>0</v>
      </c>
      <c r="E49" s="135">
        <f t="shared" si="11"/>
        <v>92305</v>
      </c>
      <c r="F49" s="135">
        <f t="shared" si="11"/>
        <v>490336</v>
      </c>
      <c r="G49" s="135">
        <f t="shared" si="11"/>
        <v>203836</v>
      </c>
      <c r="H49" s="135">
        <f t="shared" si="11"/>
        <v>0</v>
      </c>
      <c r="I49" s="135">
        <f t="shared" si="11"/>
        <v>0</v>
      </c>
      <c r="J49" s="135">
        <f t="shared" si="11"/>
        <v>160000</v>
      </c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  <c r="DA49" s="136"/>
      <c r="DB49" s="136"/>
      <c r="DC49" s="136"/>
      <c r="DD49" s="136"/>
      <c r="DE49" s="136"/>
      <c r="DF49" s="136"/>
      <c r="DG49" s="136"/>
      <c r="DH49" s="136"/>
      <c r="DI49" s="136"/>
      <c r="DJ49" s="136"/>
      <c r="DK49" s="136"/>
      <c r="DL49" s="136"/>
      <c r="DM49" s="136"/>
      <c r="DN49" s="136"/>
      <c r="DO49" s="136"/>
      <c r="DP49" s="136"/>
      <c r="DQ49" s="136"/>
      <c r="DR49" s="136"/>
      <c r="DS49" s="136"/>
      <c r="DT49" s="136"/>
      <c r="DU49" s="136"/>
      <c r="DV49" s="136"/>
      <c r="DW49" s="136"/>
      <c r="DX49" s="136"/>
      <c r="DY49" s="136"/>
      <c r="DZ49" s="136"/>
      <c r="EA49" s="136"/>
      <c r="EB49" s="136"/>
      <c r="EC49" s="136"/>
      <c r="ED49" s="136"/>
      <c r="EE49" s="136"/>
      <c r="EF49" s="136"/>
      <c r="EG49" s="136"/>
      <c r="EH49" s="136"/>
      <c r="EI49" s="136"/>
      <c r="EJ49" s="136"/>
      <c r="EK49" s="136"/>
      <c r="EL49" s="136"/>
      <c r="EM49" s="136"/>
      <c r="EN49" s="136"/>
      <c r="EO49" s="136"/>
      <c r="EP49" s="136"/>
      <c r="EQ49" s="136"/>
      <c r="ER49" s="136"/>
      <c r="ES49" s="136"/>
      <c r="ET49" s="136"/>
      <c r="EU49" s="136"/>
      <c r="EV49" s="136"/>
      <c r="EW49" s="136"/>
      <c r="EX49" s="136"/>
      <c r="EY49" s="136"/>
      <c r="EZ49" s="136"/>
      <c r="FA49" s="136"/>
      <c r="FB49" s="136"/>
      <c r="FC49" s="136"/>
      <c r="FD49" s="136"/>
      <c r="FE49" s="136"/>
      <c r="FF49" s="136"/>
      <c r="FG49" s="136"/>
      <c r="FH49" s="136"/>
      <c r="FI49" s="136"/>
      <c r="FJ49" s="136"/>
      <c r="FK49" s="136"/>
      <c r="FL49" s="136"/>
      <c r="FM49" s="136"/>
      <c r="FN49" s="136"/>
      <c r="FO49" s="136"/>
      <c r="FP49" s="136"/>
      <c r="FQ49" s="136"/>
      <c r="FR49" s="136"/>
      <c r="FS49" s="136"/>
      <c r="FT49" s="136"/>
      <c r="FU49" s="136"/>
      <c r="FV49" s="136"/>
      <c r="FW49" s="136"/>
      <c r="FX49" s="136"/>
      <c r="FY49" s="136"/>
      <c r="FZ49" s="136"/>
      <c r="GA49" s="136"/>
      <c r="GB49" s="136"/>
      <c r="GC49" s="136"/>
      <c r="GD49" s="136"/>
      <c r="GE49" s="136"/>
      <c r="GF49" s="136"/>
      <c r="GG49" s="136"/>
      <c r="GH49" s="136"/>
      <c r="GI49" s="136"/>
      <c r="GJ49" s="136"/>
      <c r="GK49" s="136"/>
      <c r="GL49" s="136"/>
      <c r="GM49" s="136"/>
      <c r="GN49" s="136"/>
      <c r="GO49" s="136"/>
      <c r="GP49" s="136"/>
      <c r="GQ49" s="136"/>
      <c r="GR49" s="136"/>
      <c r="GS49" s="136"/>
      <c r="GT49" s="136"/>
      <c r="GU49" s="136"/>
      <c r="GV49" s="136"/>
      <c r="GW49" s="136"/>
      <c r="GX49" s="136"/>
      <c r="GY49" s="136"/>
      <c r="GZ49" s="136"/>
      <c r="HA49" s="136"/>
      <c r="HB49" s="136"/>
      <c r="HC49" s="136"/>
      <c r="HD49" s="136"/>
      <c r="HE49" s="136"/>
      <c r="HF49" s="136"/>
      <c r="HG49" s="136"/>
      <c r="HH49" s="136"/>
      <c r="HI49" s="136"/>
      <c r="HJ49" s="136"/>
      <c r="HK49" s="136"/>
      <c r="HL49" s="136"/>
      <c r="HM49" s="136"/>
      <c r="HN49" s="136"/>
      <c r="HO49" s="136"/>
      <c r="HP49" s="136"/>
      <c r="HQ49" s="136"/>
      <c r="HR49" s="136"/>
      <c r="HS49" s="136"/>
      <c r="HT49" s="136"/>
      <c r="HU49" s="136"/>
      <c r="HV49" s="136"/>
      <c r="HW49" s="136"/>
      <c r="HX49" s="136"/>
      <c r="HY49" s="136"/>
      <c r="HZ49" s="136"/>
      <c r="IA49" s="136"/>
    </row>
    <row r="50" spans="1:235">
      <c r="A50" s="475" t="s">
        <v>534</v>
      </c>
      <c r="B50" s="135">
        <f t="shared" si="1"/>
        <v>946477</v>
      </c>
      <c r="C50" s="135">
        <f t="shared" ref="C50:J50" si="12">SUM(C51:C61)</f>
        <v>0</v>
      </c>
      <c r="D50" s="135">
        <f t="shared" si="12"/>
        <v>0</v>
      </c>
      <c r="E50" s="135">
        <f t="shared" si="12"/>
        <v>92305</v>
      </c>
      <c r="F50" s="135">
        <f t="shared" si="12"/>
        <v>490336</v>
      </c>
      <c r="G50" s="135">
        <f t="shared" si="12"/>
        <v>203836</v>
      </c>
      <c r="H50" s="135">
        <f t="shared" si="12"/>
        <v>0</v>
      </c>
      <c r="I50" s="135">
        <f t="shared" si="12"/>
        <v>0</v>
      </c>
      <c r="J50" s="135">
        <f t="shared" si="12"/>
        <v>160000</v>
      </c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36"/>
      <c r="CX50" s="136"/>
      <c r="CY50" s="136"/>
      <c r="CZ50" s="136"/>
      <c r="DA50" s="136"/>
      <c r="DB50" s="136"/>
      <c r="DC50" s="136"/>
      <c r="DD50" s="136"/>
      <c r="DE50" s="136"/>
      <c r="DF50" s="136"/>
      <c r="DG50" s="136"/>
      <c r="DH50" s="136"/>
      <c r="DI50" s="136"/>
      <c r="DJ50" s="136"/>
      <c r="DK50" s="136"/>
      <c r="DL50" s="136"/>
      <c r="DM50" s="136"/>
      <c r="DN50" s="136"/>
      <c r="DO50" s="136"/>
      <c r="DP50" s="136"/>
      <c r="DQ50" s="136"/>
      <c r="DR50" s="136"/>
      <c r="DS50" s="136"/>
      <c r="DT50" s="136"/>
      <c r="DU50" s="136"/>
      <c r="DV50" s="136"/>
      <c r="DW50" s="136"/>
      <c r="DX50" s="136"/>
      <c r="DY50" s="136"/>
      <c r="DZ50" s="136"/>
      <c r="EA50" s="136"/>
      <c r="EB50" s="136"/>
      <c r="EC50" s="136"/>
      <c r="ED50" s="136"/>
      <c r="EE50" s="136"/>
      <c r="EF50" s="136"/>
      <c r="EG50" s="136"/>
      <c r="EH50" s="136"/>
      <c r="EI50" s="136"/>
      <c r="EJ50" s="136"/>
      <c r="EK50" s="136"/>
      <c r="EL50" s="136"/>
      <c r="EM50" s="136"/>
      <c r="EN50" s="136"/>
      <c r="EO50" s="136"/>
      <c r="EP50" s="136"/>
      <c r="EQ50" s="136"/>
      <c r="ER50" s="136"/>
      <c r="ES50" s="136"/>
      <c r="ET50" s="136"/>
      <c r="EU50" s="136"/>
      <c r="EV50" s="136"/>
      <c r="EW50" s="136"/>
      <c r="EX50" s="136"/>
      <c r="EY50" s="136"/>
      <c r="EZ50" s="136"/>
      <c r="FA50" s="136"/>
      <c r="FB50" s="136"/>
      <c r="FC50" s="136"/>
      <c r="FD50" s="136"/>
      <c r="FE50" s="136"/>
      <c r="FF50" s="136"/>
      <c r="FG50" s="136"/>
      <c r="FH50" s="136"/>
      <c r="FI50" s="136"/>
      <c r="FJ50" s="136"/>
      <c r="FK50" s="136"/>
      <c r="FL50" s="136"/>
      <c r="FM50" s="136"/>
      <c r="FN50" s="136"/>
      <c r="FO50" s="136"/>
      <c r="FP50" s="136"/>
      <c r="FQ50" s="136"/>
      <c r="FR50" s="136"/>
      <c r="FS50" s="136"/>
      <c r="FT50" s="136"/>
      <c r="FU50" s="136"/>
      <c r="FV50" s="136"/>
      <c r="FW50" s="136"/>
      <c r="FX50" s="136"/>
      <c r="FY50" s="136"/>
      <c r="FZ50" s="136"/>
      <c r="GA50" s="136"/>
      <c r="GB50" s="136"/>
      <c r="GC50" s="136"/>
      <c r="GD50" s="136"/>
      <c r="GE50" s="136"/>
      <c r="GF50" s="136"/>
      <c r="GG50" s="136"/>
      <c r="GH50" s="136"/>
      <c r="GI50" s="136"/>
      <c r="GJ50" s="136"/>
      <c r="GK50" s="136"/>
      <c r="GL50" s="136"/>
      <c r="GM50" s="136"/>
      <c r="GN50" s="136"/>
      <c r="GO50" s="136"/>
      <c r="GP50" s="136"/>
      <c r="GQ50" s="136"/>
      <c r="GR50" s="136"/>
      <c r="GS50" s="136"/>
      <c r="GT50" s="136"/>
      <c r="GU50" s="136"/>
      <c r="GV50" s="136"/>
      <c r="GW50" s="136"/>
      <c r="GX50" s="136"/>
      <c r="GY50" s="136"/>
      <c r="GZ50" s="136"/>
      <c r="HA50" s="136"/>
      <c r="HB50" s="136"/>
      <c r="HC50" s="136"/>
      <c r="HD50" s="136"/>
      <c r="HE50" s="136"/>
      <c r="HF50" s="136"/>
      <c r="HG50" s="136"/>
      <c r="HH50" s="136"/>
      <c r="HI50" s="136"/>
      <c r="HJ50" s="136"/>
      <c r="HK50" s="136"/>
      <c r="HL50" s="136"/>
      <c r="HM50" s="136"/>
      <c r="HN50" s="136"/>
      <c r="HO50" s="136"/>
      <c r="HP50" s="136"/>
      <c r="HQ50" s="136"/>
      <c r="HR50" s="136"/>
      <c r="HS50" s="136"/>
      <c r="HT50" s="136"/>
      <c r="HU50" s="136"/>
      <c r="HV50" s="136"/>
      <c r="HW50" s="136"/>
      <c r="HX50" s="136"/>
      <c r="HY50" s="136"/>
      <c r="HZ50" s="136"/>
      <c r="IA50" s="136"/>
    </row>
    <row r="51" spans="1:235" ht="31.5">
      <c r="A51" s="476" t="s">
        <v>1199</v>
      </c>
      <c r="B51" s="139">
        <f t="shared" si="1"/>
        <v>181656</v>
      </c>
      <c r="C51" s="139">
        <v>0</v>
      </c>
      <c r="D51" s="139">
        <v>0</v>
      </c>
      <c r="E51" s="139">
        <v>0</v>
      </c>
      <c r="F51" s="139">
        <v>0</v>
      </c>
      <c r="G51" s="139">
        <v>181656</v>
      </c>
      <c r="H51" s="139">
        <v>0</v>
      </c>
      <c r="I51" s="139">
        <v>0</v>
      </c>
      <c r="J51" s="139">
        <v>0</v>
      </c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36"/>
      <c r="CJ51" s="136"/>
      <c r="CK51" s="136"/>
      <c r="CL51" s="136"/>
      <c r="CM51" s="136"/>
      <c r="CN51" s="136"/>
      <c r="CO51" s="136"/>
      <c r="CP51" s="136"/>
      <c r="CQ51" s="136"/>
      <c r="CR51" s="136"/>
      <c r="CS51" s="136"/>
      <c r="CT51" s="136"/>
      <c r="CU51" s="136"/>
      <c r="CV51" s="136"/>
      <c r="CW51" s="136"/>
      <c r="CX51" s="136"/>
      <c r="CY51" s="136"/>
      <c r="CZ51" s="136"/>
      <c r="DA51" s="136"/>
      <c r="DB51" s="136"/>
      <c r="DC51" s="136"/>
      <c r="DD51" s="136"/>
      <c r="DE51" s="136"/>
      <c r="DF51" s="136"/>
      <c r="DG51" s="136"/>
      <c r="DH51" s="136"/>
      <c r="DI51" s="136"/>
      <c r="DJ51" s="136"/>
      <c r="DK51" s="136"/>
      <c r="DL51" s="136"/>
      <c r="DM51" s="136"/>
      <c r="DN51" s="136"/>
      <c r="DO51" s="136"/>
      <c r="DP51" s="136"/>
      <c r="DQ51" s="136"/>
      <c r="DR51" s="136"/>
      <c r="DS51" s="136"/>
      <c r="DT51" s="136"/>
      <c r="DU51" s="136"/>
      <c r="DV51" s="136"/>
      <c r="DW51" s="136"/>
      <c r="DX51" s="136"/>
      <c r="DY51" s="136"/>
      <c r="DZ51" s="136"/>
      <c r="EA51" s="136"/>
      <c r="EB51" s="136"/>
      <c r="EC51" s="136"/>
      <c r="ED51" s="136"/>
      <c r="EE51" s="136"/>
      <c r="EF51" s="136"/>
      <c r="EG51" s="136"/>
      <c r="EH51" s="136"/>
      <c r="EI51" s="136"/>
      <c r="EJ51" s="136"/>
      <c r="EK51" s="136"/>
      <c r="EL51" s="136"/>
      <c r="EM51" s="136"/>
      <c r="EN51" s="136"/>
      <c r="EO51" s="136"/>
      <c r="EP51" s="136"/>
      <c r="EQ51" s="136"/>
      <c r="ER51" s="136"/>
      <c r="ES51" s="136"/>
      <c r="ET51" s="136"/>
      <c r="EU51" s="136"/>
      <c r="EV51" s="136"/>
      <c r="EW51" s="136"/>
      <c r="EX51" s="136"/>
      <c r="EY51" s="136"/>
      <c r="EZ51" s="136"/>
      <c r="FA51" s="136"/>
      <c r="FB51" s="136"/>
      <c r="FC51" s="136"/>
      <c r="FD51" s="136"/>
      <c r="FE51" s="136"/>
      <c r="FF51" s="136"/>
      <c r="FG51" s="136"/>
      <c r="FH51" s="136"/>
      <c r="FI51" s="136"/>
      <c r="FJ51" s="136"/>
      <c r="FK51" s="136"/>
      <c r="FL51" s="136"/>
      <c r="FM51" s="136"/>
      <c r="FN51" s="136"/>
      <c r="FO51" s="136"/>
      <c r="FP51" s="136"/>
      <c r="FQ51" s="136"/>
      <c r="FR51" s="136"/>
      <c r="FS51" s="136"/>
      <c r="FT51" s="136"/>
      <c r="FU51" s="136"/>
      <c r="FV51" s="136"/>
      <c r="FW51" s="136"/>
      <c r="FX51" s="136"/>
      <c r="FY51" s="136"/>
      <c r="FZ51" s="136"/>
      <c r="GA51" s="136"/>
      <c r="GB51" s="136"/>
      <c r="GC51" s="136"/>
      <c r="GD51" s="136"/>
      <c r="GE51" s="136"/>
      <c r="GF51" s="136"/>
      <c r="GG51" s="136"/>
      <c r="GH51" s="136"/>
      <c r="GI51" s="136"/>
      <c r="GJ51" s="136"/>
      <c r="GK51" s="136"/>
      <c r="GL51" s="136"/>
      <c r="GM51" s="136"/>
      <c r="GN51" s="136"/>
      <c r="GO51" s="136"/>
      <c r="GP51" s="136"/>
      <c r="GQ51" s="136"/>
      <c r="GR51" s="136"/>
      <c r="GS51" s="136"/>
      <c r="GT51" s="136"/>
      <c r="GU51" s="136"/>
      <c r="GV51" s="136"/>
      <c r="GW51" s="136"/>
      <c r="GX51" s="136"/>
      <c r="GY51" s="136"/>
      <c r="GZ51" s="136"/>
      <c r="HA51" s="136"/>
      <c r="HB51" s="136"/>
      <c r="HC51" s="136"/>
      <c r="HD51" s="136"/>
      <c r="HE51" s="136"/>
      <c r="HF51" s="136"/>
      <c r="HG51" s="136"/>
      <c r="HH51" s="136"/>
      <c r="HI51" s="136"/>
      <c r="HJ51" s="136"/>
      <c r="HK51" s="136"/>
      <c r="HL51" s="136"/>
      <c r="HM51" s="136"/>
      <c r="HN51" s="136"/>
      <c r="HO51" s="136"/>
      <c r="HP51" s="136"/>
      <c r="HQ51" s="136"/>
      <c r="HR51" s="136"/>
      <c r="HS51" s="136"/>
      <c r="HT51" s="136"/>
      <c r="HU51" s="136"/>
      <c r="HV51" s="136"/>
      <c r="HW51" s="136"/>
      <c r="HX51" s="136"/>
      <c r="HY51" s="136"/>
      <c r="HZ51" s="136"/>
      <c r="IA51" s="136"/>
    </row>
    <row r="52" spans="1:235">
      <c r="A52" s="481" t="s">
        <v>1301</v>
      </c>
      <c r="B52" s="142">
        <f t="shared" si="1"/>
        <v>15914</v>
      </c>
      <c r="C52" s="142">
        <v>0</v>
      </c>
      <c r="D52" s="142">
        <v>0</v>
      </c>
      <c r="E52" s="142">
        <v>15914</v>
      </c>
      <c r="F52" s="142">
        <v>0</v>
      </c>
      <c r="G52" s="142">
        <v>0</v>
      </c>
      <c r="H52" s="142">
        <v>0</v>
      </c>
      <c r="I52" s="142">
        <v>0</v>
      </c>
      <c r="J52" s="142">
        <v>0</v>
      </c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6"/>
      <c r="CB52" s="136"/>
      <c r="CC52" s="136"/>
      <c r="CD52" s="136"/>
      <c r="CE52" s="136"/>
      <c r="CF52" s="136"/>
      <c r="CG52" s="136"/>
      <c r="CH52" s="136"/>
      <c r="CI52" s="136"/>
      <c r="CJ52" s="136"/>
      <c r="CK52" s="136"/>
      <c r="CL52" s="136"/>
      <c r="CM52" s="136"/>
      <c r="CN52" s="136"/>
      <c r="CO52" s="136"/>
      <c r="CP52" s="136"/>
      <c r="CQ52" s="136"/>
      <c r="CR52" s="136"/>
      <c r="CS52" s="136"/>
      <c r="CT52" s="136"/>
      <c r="CU52" s="136"/>
      <c r="CV52" s="136"/>
      <c r="CW52" s="136"/>
      <c r="CX52" s="136"/>
      <c r="CY52" s="136"/>
      <c r="CZ52" s="136"/>
      <c r="DA52" s="136"/>
      <c r="DB52" s="136"/>
      <c r="DC52" s="136"/>
      <c r="DD52" s="136"/>
      <c r="DE52" s="136"/>
      <c r="DF52" s="136"/>
      <c r="DG52" s="136"/>
      <c r="DH52" s="136"/>
      <c r="DI52" s="136"/>
      <c r="DJ52" s="136"/>
      <c r="DK52" s="136"/>
      <c r="DL52" s="136"/>
      <c r="DM52" s="136"/>
      <c r="DN52" s="136"/>
      <c r="DO52" s="136"/>
      <c r="DP52" s="136"/>
      <c r="DQ52" s="136"/>
      <c r="DR52" s="136"/>
      <c r="DS52" s="136"/>
      <c r="DT52" s="136"/>
      <c r="DU52" s="136"/>
      <c r="DV52" s="136"/>
      <c r="DW52" s="136"/>
      <c r="DX52" s="136"/>
      <c r="DY52" s="136"/>
      <c r="DZ52" s="136"/>
      <c r="EA52" s="136"/>
      <c r="EB52" s="136"/>
      <c r="EC52" s="136"/>
      <c r="ED52" s="136"/>
      <c r="EE52" s="136"/>
      <c r="EF52" s="136"/>
      <c r="EG52" s="136"/>
      <c r="EH52" s="136"/>
      <c r="EI52" s="136"/>
      <c r="EJ52" s="136"/>
      <c r="EK52" s="136"/>
      <c r="EL52" s="136"/>
      <c r="EM52" s="136"/>
      <c r="EN52" s="136"/>
      <c r="EO52" s="136"/>
      <c r="EP52" s="136"/>
      <c r="EQ52" s="136"/>
      <c r="ER52" s="136"/>
      <c r="ES52" s="136"/>
      <c r="ET52" s="136"/>
      <c r="EU52" s="136"/>
      <c r="EV52" s="136"/>
      <c r="EW52" s="136"/>
      <c r="EX52" s="136"/>
      <c r="EY52" s="136"/>
      <c r="EZ52" s="136"/>
      <c r="FA52" s="136"/>
      <c r="FB52" s="136"/>
      <c r="FC52" s="136"/>
      <c r="FD52" s="136"/>
      <c r="FE52" s="136"/>
      <c r="FF52" s="136"/>
      <c r="FG52" s="136"/>
      <c r="FH52" s="136"/>
      <c r="FI52" s="136"/>
      <c r="FJ52" s="136"/>
      <c r="FK52" s="136"/>
      <c r="FL52" s="13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</row>
    <row r="53" spans="1:235" ht="31.5">
      <c r="A53" s="481" t="s">
        <v>1302</v>
      </c>
      <c r="B53" s="142">
        <f>C53+D53+E53+F53+G53+H53+I53+J53</f>
        <v>18059</v>
      </c>
      <c r="C53" s="142">
        <v>0</v>
      </c>
      <c r="D53" s="142">
        <v>0</v>
      </c>
      <c r="E53" s="142">
        <v>18059</v>
      </c>
      <c r="F53" s="142">
        <v>0</v>
      </c>
      <c r="G53" s="142">
        <v>0</v>
      </c>
      <c r="H53" s="142">
        <v>0</v>
      </c>
      <c r="I53" s="142">
        <v>0</v>
      </c>
      <c r="J53" s="142">
        <v>0</v>
      </c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  <c r="DE53" s="136"/>
      <c r="DF53" s="136"/>
      <c r="DG53" s="136"/>
      <c r="DH53" s="136"/>
      <c r="DI53" s="136"/>
      <c r="DJ53" s="136"/>
      <c r="DK53" s="136"/>
      <c r="DL53" s="136"/>
      <c r="DM53" s="136"/>
      <c r="DN53" s="136"/>
      <c r="DO53" s="136"/>
      <c r="DP53" s="136"/>
      <c r="DQ53" s="136"/>
      <c r="DR53" s="136"/>
      <c r="DS53" s="136"/>
      <c r="DT53" s="136"/>
      <c r="DU53" s="136"/>
      <c r="DV53" s="136"/>
      <c r="DW53" s="136"/>
      <c r="DX53" s="136"/>
      <c r="DY53" s="136"/>
      <c r="DZ53" s="136"/>
      <c r="EA53" s="136"/>
      <c r="EB53" s="136"/>
      <c r="EC53" s="136"/>
      <c r="ED53" s="136"/>
      <c r="EE53" s="136"/>
      <c r="EF53" s="136"/>
      <c r="EG53" s="136"/>
      <c r="EH53" s="136"/>
      <c r="EI53" s="136"/>
      <c r="EJ53" s="136"/>
      <c r="EK53" s="136"/>
      <c r="EL53" s="136"/>
      <c r="EM53" s="136"/>
      <c r="EN53" s="136"/>
      <c r="EO53" s="136"/>
      <c r="EP53" s="136"/>
      <c r="EQ53" s="136"/>
      <c r="ER53" s="136"/>
      <c r="ES53" s="136"/>
      <c r="ET53" s="136"/>
      <c r="EU53" s="136"/>
      <c r="EV53" s="136"/>
      <c r="EW53" s="136"/>
      <c r="EX53" s="136"/>
      <c r="EY53" s="136"/>
      <c r="EZ53" s="136"/>
      <c r="FA53" s="136"/>
      <c r="FB53" s="136"/>
      <c r="FC53" s="136"/>
      <c r="FD53" s="136"/>
      <c r="FE53" s="136"/>
      <c r="FF53" s="136"/>
      <c r="FG53" s="136"/>
      <c r="FH53" s="136"/>
      <c r="FI53" s="136"/>
      <c r="FJ53" s="136"/>
      <c r="FK53" s="136"/>
      <c r="FL53" s="13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</row>
    <row r="54" spans="1:235">
      <c r="A54" s="481" t="s">
        <v>1303</v>
      </c>
      <c r="B54" s="142">
        <f>C54+D54+E54+F54+G54+H54+I54+J54</f>
        <v>2711</v>
      </c>
      <c r="C54" s="142">
        <v>0</v>
      </c>
      <c r="D54" s="142">
        <v>0</v>
      </c>
      <c r="E54" s="142">
        <v>2711</v>
      </c>
      <c r="F54" s="142">
        <v>0</v>
      </c>
      <c r="G54" s="142">
        <v>0</v>
      </c>
      <c r="H54" s="142">
        <v>0</v>
      </c>
      <c r="I54" s="142">
        <v>0</v>
      </c>
      <c r="J54" s="142">
        <v>0</v>
      </c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/>
      <c r="CO54" s="136"/>
      <c r="CP54" s="136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  <c r="DD54" s="136"/>
      <c r="DE54" s="136"/>
      <c r="DF54" s="136"/>
      <c r="DG54" s="136"/>
      <c r="DH54" s="136"/>
      <c r="DI54" s="136"/>
      <c r="DJ54" s="136"/>
      <c r="DK54" s="136"/>
      <c r="DL54" s="136"/>
      <c r="DM54" s="136"/>
      <c r="DN54" s="136"/>
      <c r="DO54" s="136"/>
      <c r="DP54" s="136"/>
      <c r="DQ54" s="136"/>
      <c r="DR54" s="136"/>
      <c r="DS54" s="136"/>
      <c r="DT54" s="136"/>
      <c r="DU54" s="136"/>
      <c r="DV54" s="136"/>
      <c r="DW54" s="136"/>
      <c r="DX54" s="136"/>
      <c r="DY54" s="136"/>
      <c r="DZ54" s="136"/>
      <c r="EA54" s="136"/>
      <c r="EB54" s="136"/>
      <c r="EC54" s="136"/>
      <c r="ED54" s="136"/>
      <c r="EE54" s="136"/>
      <c r="EF54" s="136"/>
      <c r="EG54" s="136"/>
      <c r="EH54" s="136"/>
      <c r="EI54" s="136"/>
      <c r="EJ54" s="136"/>
      <c r="EK54" s="136"/>
      <c r="EL54" s="136"/>
      <c r="EM54" s="136"/>
      <c r="EN54" s="136"/>
      <c r="EO54" s="136"/>
      <c r="EP54" s="136"/>
      <c r="EQ54" s="136"/>
      <c r="ER54" s="136"/>
      <c r="ES54" s="136"/>
      <c r="ET54" s="136"/>
      <c r="EU54" s="136"/>
      <c r="EV54" s="136"/>
      <c r="EW54" s="136"/>
      <c r="EX54" s="136"/>
      <c r="EY54" s="136"/>
      <c r="EZ54" s="136"/>
      <c r="FA54" s="136"/>
      <c r="FB54" s="136"/>
      <c r="FC54" s="136"/>
      <c r="FD54" s="136"/>
      <c r="FE54" s="136"/>
      <c r="FF54" s="136"/>
      <c r="FG54" s="136"/>
      <c r="FH54" s="136"/>
      <c r="FI54" s="136"/>
      <c r="FJ54" s="136"/>
      <c r="FK54" s="136"/>
      <c r="FL54" s="13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6"/>
      <c r="HS54" s="66"/>
      <c r="HT54" s="66"/>
      <c r="HU54" s="66"/>
      <c r="HV54" s="66"/>
      <c r="HW54" s="66"/>
      <c r="HX54" s="66"/>
      <c r="HY54" s="66"/>
      <c r="HZ54" s="66"/>
      <c r="IA54" s="66"/>
    </row>
    <row r="55" spans="1:235">
      <c r="A55" s="481" t="s">
        <v>1304</v>
      </c>
      <c r="B55" s="142">
        <f>C55+D55+E55+F55+G55+H55+I55+J55</f>
        <v>1950</v>
      </c>
      <c r="C55" s="142">
        <v>0</v>
      </c>
      <c r="D55" s="142">
        <v>0</v>
      </c>
      <c r="E55" s="142">
        <v>1950</v>
      </c>
      <c r="F55" s="142">
        <v>0</v>
      </c>
      <c r="G55" s="142">
        <v>0</v>
      </c>
      <c r="H55" s="142">
        <v>0</v>
      </c>
      <c r="I55" s="142">
        <v>0</v>
      </c>
      <c r="J55" s="142">
        <v>0</v>
      </c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  <c r="DN55" s="136"/>
      <c r="DO55" s="136"/>
      <c r="DP55" s="136"/>
      <c r="DQ55" s="136"/>
      <c r="DR55" s="136"/>
      <c r="DS55" s="136"/>
      <c r="DT55" s="136"/>
      <c r="DU55" s="136"/>
      <c r="DV55" s="136"/>
      <c r="DW55" s="136"/>
      <c r="DX55" s="136"/>
      <c r="DY55" s="136"/>
      <c r="DZ55" s="136"/>
      <c r="EA55" s="136"/>
      <c r="EB55" s="136"/>
      <c r="EC55" s="136"/>
      <c r="ED55" s="136"/>
      <c r="EE55" s="136"/>
      <c r="EF55" s="136"/>
      <c r="EG55" s="136"/>
      <c r="EH55" s="136"/>
      <c r="EI55" s="136"/>
      <c r="EJ55" s="136"/>
      <c r="EK55" s="136"/>
      <c r="EL55" s="136"/>
      <c r="EM55" s="136"/>
      <c r="EN55" s="136"/>
      <c r="EO55" s="136"/>
      <c r="EP55" s="136"/>
      <c r="EQ55" s="136"/>
      <c r="ER55" s="136"/>
      <c r="ES55" s="136"/>
      <c r="ET55" s="136"/>
      <c r="EU55" s="136"/>
      <c r="EV55" s="136"/>
      <c r="EW55" s="136"/>
      <c r="EX55" s="136"/>
      <c r="EY55" s="136"/>
      <c r="EZ55" s="136"/>
      <c r="FA55" s="136"/>
      <c r="FB55" s="136"/>
      <c r="FC55" s="136"/>
      <c r="FD55" s="136"/>
      <c r="FE55" s="136"/>
      <c r="FF55" s="136"/>
      <c r="FG55" s="136"/>
      <c r="FH55" s="136"/>
      <c r="FI55" s="136"/>
      <c r="FJ55" s="136"/>
      <c r="FK55" s="136"/>
      <c r="FL55" s="13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6"/>
      <c r="HR55" s="66"/>
      <c r="HS55" s="66"/>
      <c r="HT55" s="66"/>
      <c r="HU55" s="66"/>
      <c r="HV55" s="66"/>
      <c r="HW55" s="66"/>
      <c r="HX55" s="66"/>
      <c r="HY55" s="66"/>
      <c r="HZ55" s="66"/>
      <c r="IA55" s="66"/>
    </row>
    <row r="56" spans="1:235">
      <c r="A56" s="481" t="s">
        <v>1305</v>
      </c>
      <c r="B56" s="142">
        <f t="shared" si="1"/>
        <v>2350</v>
      </c>
      <c r="C56" s="142">
        <v>0</v>
      </c>
      <c r="D56" s="142">
        <v>0</v>
      </c>
      <c r="E56" s="142">
        <v>2350</v>
      </c>
      <c r="F56" s="142">
        <v>0</v>
      </c>
      <c r="G56" s="142">
        <v>0</v>
      </c>
      <c r="H56" s="142">
        <v>0</v>
      </c>
      <c r="I56" s="142">
        <v>0</v>
      </c>
      <c r="J56" s="142">
        <v>0</v>
      </c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/>
      <c r="BX56" s="136"/>
      <c r="BY56" s="136"/>
      <c r="BZ56" s="136"/>
      <c r="CA56" s="136"/>
      <c r="CB56" s="136"/>
      <c r="CC56" s="136"/>
      <c r="CD56" s="136"/>
      <c r="CE56" s="136"/>
      <c r="CF56" s="136"/>
      <c r="CG56" s="136"/>
      <c r="CH56" s="136"/>
      <c r="CI56" s="136"/>
      <c r="CJ56" s="136"/>
      <c r="CK56" s="136"/>
      <c r="CL56" s="136"/>
      <c r="CM56" s="136"/>
      <c r="CN56" s="136"/>
      <c r="CO56" s="136"/>
      <c r="CP56" s="136"/>
      <c r="CQ56" s="136"/>
      <c r="CR56" s="136"/>
      <c r="CS56" s="136"/>
      <c r="CT56" s="136"/>
      <c r="CU56" s="136"/>
      <c r="CV56" s="136"/>
      <c r="CW56" s="136"/>
      <c r="CX56" s="136"/>
      <c r="CY56" s="136"/>
      <c r="CZ56" s="136"/>
      <c r="DA56" s="136"/>
      <c r="DB56" s="136"/>
      <c r="DC56" s="136"/>
      <c r="DD56" s="136"/>
      <c r="DE56" s="136"/>
      <c r="DF56" s="136"/>
      <c r="DG56" s="136"/>
      <c r="DH56" s="136"/>
      <c r="DI56" s="136"/>
      <c r="DJ56" s="136"/>
      <c r="DK56" s="136"/>
      <c r="DL56" s="136"/>
      <c r="DM56" s="136"/>
      <c r="DN56" s="136"/>
      <c r="DO56" s="136"/>
      <c r="DP56" s="136"/>
      <c r="DQ56" s="136"/>
      <c r="DR56" s="136"/>
      <c r="DS56" s="136"/>
      <c r="DT56" s="136"/>
      <c r="DU56" s="136"/>
      <c r="DV56" s="136"/>
      <c r="DW56" s="136"/>
      <c r="DX56" s="136"/>
      <c r="DY56" s="136"/>
      <c r="DZ56" s="136"/>
      <c r="EA56" s="136"/>
      <c r="EB56" s="136"/>
      <c r="EC56" s="136"/>
      <c r="ED56" s="136"/>
      <c r="EE56" s="136"/>
      <c r="EF56" s="136"/>
      <c r="EG56" s="136"/>
      <c r="EH56" s="136"/>
      <c r="EI56" s="136"/>
      <c r="EJ56" s="136"/>
      <c r="EK56" s="136"/>
      <c r="EL56" s="136"/>
      <c r="EM56" s="136"/>
      <c r="EN56" s="136"/>
      <c r="EO56" s="136"/>
      <c r="EP56" s="136"/>
      <c r="EQ56" s="136"/>
      <c r="ER56" s="136"/>
      <c r="ES56" s="136"/>
      <c r="ET56" s="136"/>
      <c r="EU56" s="136"/>
      <c r="EV56" s="136"/>
      <c r="EW56" s="136"/>
      <c r="EX56" s="136"/>
      <c r="EY56" s="136"/>
      <c r="EZ56" s="136"/>
      <c r="FA56" s="136"/>
      <c r="FB56" s="136"/>
      <c r="FC56" s="136"/>
      <c r="FD56" s="136"/>
      <c r="FE56" s="136"/>
      <c r="FF56" s="136"/>
      <c r="FG56" s="136"/>
      <c r="FH56" s="136"/>
      <c r="FI56" s="136"/>
      <c r="FJ56" s="136"/>
      <c r="FK56" s="136"/>
      <c r="FL56" s="13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  <c r="HE56" s="66"/>
      <c r="HF56" s="66"/>
      <c r="HG56" s="66"/>
      <c r="HH56" s="66"/>
      <c r="HI56" s="66"/>
      <c r="HJ56" s="66"/>
      <c r="HK56" s="66"/>
      <c r="HL56" s="66"/>
      <c r="HM56" s="66"/>
      <c r="HN56" s="66"/>
      <c r="HO56" s="66"/>
      <c r="HP56" s="66"/>
      <c r="HQ56" s="66"/>
      <c r="HR56" s="66"/>
      <c r="HS56" s="66"/>
      <c r="HT56" s="66"/>
      <c r="HU56" s="66"/>
      <c r="HV56" s="66"/>
      <c r="HW56" s="66"/>
      <c r="HX56" s="66"/>
      <c r="HY56" s="66"/>
      <c r="HZ56" s="66"/>
      <c r="IA56" s="66"/>
    </row>
    <row r="57" spans="1:235" ht="31.5">
      <c r="A57" s="481" t="s">
        <v>1306</v>
      </c>
      <c r="B57" s="142">
        <f t="shared" si="1"/>
        <v>24803</v>
      </c>
      <c r="C57" s="142">
        <v>0</v>
      </c>
      <c r="D57" s="142">
        <v>0</v>
      </c>
      <c r="E57" s="142">
        <v>24803</v>
      </c>
      <c r="F57" s="142">
        <v>0</v>
      </c>
      <c r="G57" s="142">
        <v>0</v>
      </c>
      <c r="H57" s="142">
        <v>0</v>
      </c>
      <c r="I57" s="142">
        <v>0</v>
      </c>
      <c r="J57" s="142">
        <v>0</v>
      </c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  <c r="CK57" s="136"/>
      <c r="CL57" s="136"/>
      <c r="CM57" s="136"/>
      <c r="CN57" s="136"/>
      <c r="CO57" s="136"/>
      <c r="CP57" s="136"/>
      <c r="CQ57" s="136"/>
      <c r="CR57" s="136"/>
      <c r="CS57" s="136"/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  <c r="DD57" s="136"/>
      <c r="DE57" s="136"/>
      <c r="DF57" s="136"/>
      <c r="DG57" s="136"/>
      <c r="DH57" s="136"/>
      <c r="DI57" s="136"/>
      <c r="DJ57" s="136"/>
      <c r="DK57" s="136"/>
      <c r="DL57" s="136"/>
      <c r="DM57" s="136"/>
      <c r="DN57" s="136"/>
      <c r="DO57" s="136"/>
      <c r="DP57" s="136"/>
      <c r="DQ57" s="136"/>
      <c r="DR57" s="136"/>
      <c r="DS57" s="136"/>
      <c r="DT57" s="136"/>
      <c r="DU57" s="136"/>
      <c r="DV57" s="136"/>
      <c r="DW57" s="136"/>
      <c r="DX57" s="136"/>
      <c r="DY57" s="136"/>
      <c r="DZ57" s="136"/>
      <c r="EA57" s="136"/>
      <c r="EB57" s="136"/>
      <c r="EC57" s="136"/>
      <c r="ED57" s="136"/>
      <c r="EE57" s="136"/>
      <c r="EF57" s="136"/>
      <c r="EG57" s="136"/>
      <c r="EH57" s="136"/>
      <c r="EI57" s="136"/>
      <c r="EJ57" s="136"/>
      <c r="EK57" s="136"/>
      <c r="EL57" s="136"/>
      <c r="EM57" s="136"/>
      <c r="EN57" s="136"/>
      <c r="EO57" s="136"/>
      <c r="EP57" s="136"/>
      <c r="EQ57" s="136"/>
      <c r="ER57" s="136"/>
      <c r="ES57" s="136"/>
      <c r="ET57" s="136"/>
      <c r="EU57" s="136"/>
      <c r="EV57" s="136"/>
      <c r="EW57" s="136"/>
      <c r="EX57" s="136"/>
      <c r="EY57" s="136"/>
      <c r="EZ57" s="136"/>
      <c r="FA57" s="136"/>
      <c r="FB57" s="136"/>
      <c r="FC57" s="136"/>
      <c r="FD57" s="136"/>
      <c r="FE57" s="136"/>
      <c r="FF57" s="136"/>
      <c r="FG57" s="136"/>
      <c r="FH57" s="136"/>
      <c r="FI57" s="136"/>
      <c r="FJ57" s="136"/>
      <c r="FK57" s="136"/>
      <c r="FL57" s="13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66"/>
      <c r="HO57" s="66"/>
      <c r="HP57" s="66"/>
      <c r="HQ57" s="66"/>
      <c r="HR57" s="66"/>
      <c r="HS57" s="66"/>
      <c r="HT57" s="66"/>
      <c r="HU57" s="66"/>
      <c r="HV57" s="66"/>
      <c r="HW57" s="66"/>
      <c r="HX57" s="66"/>
      <c r="HY57" s="66"/>
      <c r="HZ57" s="66"/>
      <c r="IA57" s="66"/>
    </row>
    <row r="58" spans="1:235">
      <c r="A58" s="481" t="s">
        <v>1307</v>
      </c>
      <c r="B58" s="142">
        <f>C58+D58+E58+F58+G58+H58+I58+J58</f>
        <v>9034</v>
      </c>
      <c r="C58" s="142">
        <v>0</v>
      </c>
      <c r="D58" s="142">
        <v>0</v>
      </c>
      <c r="E58" s="142">
        <v>9034</v>
      </c>
      <c r="F58" s="142">
        <v>0</v>
      </c>
      <c r="G58" s="142">
        <v>0</v>
      </c>
      <c r="H58" s="142">
        <v>0</v>
      </c>
      <c r="I58" s="142">
        <v>0</v>
      </c>
      <c r="J58" s="142">
        <v>0</v>
      </c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  <c r="BW58" s="136"/>
      <c r="BX58" s="136"/>
      <c r="BY58" s="136"/>
      <c r="BZ58" s="136"/>
      <c r="CA58" s="136"/>
      <c r="CB58" s="136"/>
      <c r="CC58" s="136"/>
      <c r="CD58" s="136"/>
      <c r="CE58" s="136"/>
      <c r="CF58" s="136"/>
      <c r="CG58" s="136"/>
      <c r="CH58" s="136"/>
      <c r="CI58" s="136"/>
      <c r="CJ58" s="136"/>
      <c r="CK58" s="136"/>
      <c r="CL58" s="136"/>
      <c r="CM58" s="136"/>
      <c r="CN58" s="136"/>
      <c r="CO58" s="136"/>
      <c r="CP58" s="136"/>
      <c r="CQ58" s="136"/>
      <c r="CR58" s="136"/>
      <c r="CS58" s="136"/>
      <c r="CT58" s="136"/>
      <c r="CU58" s="136"/>
      <c r="CV58" s="136"/>
      <c r="CW58" s="136"/>
      <c r="CX58" s="136"/>
      <c r="CY58" s="136"/>
      <c r="CZ58" s="136"/>
      <c r="DA58" s="136"/>
      <c r="DB58" s="136"/>
      <c r="DC58" s="136"/>
      <c r="DD58" s="136"/>
      <c r="DE58" s="136"/>
      <c r="DF58" s="136"/>
      <c r="DG58" s="136"/>
      <c r="DH58" s="136"/>
      <c r="DI58" s="136"/>
      <c r="DJ58" s="136"/>
      <c r="DK58" s="136"/>
      <c r="DL58" s="136"/>
      <c r="DM58" s="136"/>
      <c r="DN58" s="136"/>
      <c r="DO58" s="136"/>
      <c r="DP58" s="136"/>
      <c r="DQ58" s="136"/>
      <c r="DR58" s="136"/>
      <c r="DS58" s="136"/>
      <c r="DT58" s="136"/>
      <c r="DU58" s="136"/>
      <c r="DV58" s="136"/>
      <c r="DW58" s="136"/>
      <c r="DX58" s="136"/>
      <c r="DY58" s="136"/>
      <c r="DZ58" s="136"/>
      <c r="EA58" s="136"/>
      <c r="EB58" s="136"/>
      <c r="EC58" s="136"/>
      <c r="ED58" s="136"/>
      <c r="EE58" s="136"/>
      <c r="EF58" s="136"/>
      <c r="EG58" s="136"/>
      <c r="EH58" s="136"/>
      <c r="EI58" s="136"/>
      <c r="EJ58" s="136"/>
      <c r="EK58" s="136"/>
      <c r="EL58" s="136"/>
      <c r="EM58" s="136"/>
      <c r="EN58" s="136"/>
      <c r="EO58" s="136"/>
      <c r="EP58" s="136"/>
      <c r="EQ58" s="136"/>
      <c r="ER58" s="136"/>
      <c r="ES58" s="136"/>
      <c r="ET58" s="136"/>
      <c r="EU58" s="136"/>
      <c r="EV58" s="136"/>
      <c r="EW58" s="136"/>
      <c r="EX58" s="136"/>
      <c r="EY58" s="136"/>
      <c r="EZ58" s="136"/>
      <c r="FA58" s="136"/>
      <c r="FB58" s="136"/>
      <c r="FC58" s="136"/>
      <c r="FD58" s="136"/>
      <c r="FE58" s="136"/>
      <c r="FF58" s="136"/>
      <c r="FG58" s="136"/>
      <c r="FH58" s="136"/>
      <c r="FI58" s="136"/>
      <c r="FJ58" s="136"/>
      <c r="FK58" s="136"/>
      <c r="FL58" s="13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</row>
    <row r="59" spans="1:235">
      <c r="A59" s="481" t="s">
        <v>1308</v>
      </c>
      <c r="B59" s="142">
        <f t="shared" si="1"/>
        <v>4500</v>
      </c>
      <c r="C59" s="142">
        <v>0</v>
      </c>
      <c r="D59" s="142">
        <v>0</v>
      </c>
      <c r="E59" s="142">
        <v>4500</v>
      </c>
      <c r="F59" s="142">
        <v>0</v>
      </c>
      <c r="G59" s="142">
        <v>0</v>
      </c>
      <c r="H59" s="142">
        <v>0</v>
      </c>
      <c r="I59" s="142">
        <v>0</v>
      </c>
      <c r="J59" s="142">
        <v>0</v>
      </c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/>
      <c r="BX59" s="136"/>
      <c r="BY59" s="136"/>
      <c r="BZ59" s="136"/>
      <c r="CA59" s="136"/>
      <c r="CB59" s="136"/>
      <c r="CC59" s="136"/>
      <c r="CD59" s="136"/>
      <c r="CE59" s="136"/>
      <c r="CF59" s="136"/>
      <c r="CG59" s="136"/>
      <c r="CH59" s="136"/>
      <c r="CI59" s="136"/>
      <c r="CJ59" s="136"/>
      <c r="CK59" s="136"/>
      <c r="CL59" s="136"/>
      <c r="CM59" s="136"/>
      <c r="CN59" s="136"/>
      <c r="CO59" s="136"/>
      <c r="CP59" s="136"/>
      <c r="CQ59" s="136"/>
      <c r="CR59" s="136"/>
      <c r="CS59" s="136"/>
      <c r="CT59" s="136"/>
      <c r="CU59" s="136"/>
      <c r="CV59" s="136"/>
      <c r="CW59" s="136"/>
      <c r="CX59" s="136"/>
      <c r="CY59" s="136"/>
      <c r="CZ59" s="136"/>
      <c r="DA59" s="136"/>
      <c r="DB59" s="136"/>
      <c r="DC59" s="136"/>
      <c r="DD59" s="136"/>
      <c r="DE59" s="136"/>
      <c r="DF59" s="136"/>
      <c r="DG59" s="136"/>
      <c r="DH59" s="136"/>
      <c r="DI59" s="136"/>
      <c r="DJ59" s="136"/>
      <c r="DK59" s="136"/>
      <c r="DL59" s="136"/>
      <c r="DM59" s="136"/>
      <c r="DN59" s="136"/>
      <c r="DO59" s="136"/>
      <c r="DP59" s="136"/>
      <c r="DQ59" s="136"/>
      <c r="DR59" s="136"/>
      <c r="DS59" s="136"/>
      <c r="DT59" s="136"/>
      <c r="DU59" s="136"/>
      <c r="DV59" s="136"/>
      <c r="DW59" s="136"/>
      <c r="DX59" s="136"/>
      <c r="DY59" s="136"/>
      <c r="DZ59" s="136"/>
      <c r="EA59" s="136"/>
      <c r="EB59" s="136"/>
      <c r="EC59" s="136"/>
      <c r="ED59" s="136"/>
      <c r="EE59" s="136"/>
      <c r="EF59" s="136"/>
      <c r="EG59" s="136"/>
      <c r="EH59" s="136"/>
      <c r="EI59" s="136"/>
      <c r="EJ59" s="136"/>
      <c r="EK59" s="136"/>
      <c r="EL59" s="136"/>
      <c r="EM59" s="136"/>
      <c r="EN59" s="136"/>
      <c r="EO59" s="136"/>
      <c r="EP59" s="136"/>
      <c r="EQ59" s="136"/>
      <c r="ER59" s="136"/>
      <c r="ES59" s="136"/>
      <c r="ET59" s="136"/>
      <c r="EU59" s="136"/>
      <c r="EV59" s="136"/>
      <c r="EW59" s="136"/>
      <c r="EX59" s="136"/>
      <c r="EY59" s="136"/>
      <c r="EZ59" s="136"/>
      <c r="FA59" s="136"/>
      <c r="FB59" s="136"/>
      <c r="FC59" s="136"/>
      <c r="FD59" s="136"/>
      <c r="FE59" s="136"/>
      <c r="FF59" s="136"/>
      <c r="FG59" s="136"/>
      <c r="FH59" s="136"/>
      <c r="FI59" s="136"/>
      <c r="FJ59" s="136"/>
      <c r="FK59" s="136"/>
      <c r="FL59" s="13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/>
      <c r="HM59" s="66"/>
      <c r="HN59" s="66"/>
      <c r="HO59" s="66"/>
      <c r="HP59" s="66"/>
      <c r="HQ59" s="66"/>
      <c r="HR59" s="66"/>
      <c r="HS59" s="66"/>
      <c r="HT59" s="66"/>
      <c r="HU59" s="66"/>
      <c r="HV59" s="66"/>
      <c r="HW59" s="66"/>
      <c r="HX59" s="66"/>
      <c r="HY59" s="66"/>
      <c r="HZ59" s="66"/>
      <c r="IA59" s="66"/>
    </row>
    <row r="60" spans="1:235">
      <c r="A60" s="481" t="s">
        <v>1309</v>
      </c>
      <c r="B60" s="142">
        <f t="shared" si="1"/>
        <v>12984</v>
      </c>
      <c r="C60" s="142">
        <v>0</v>
      </c>
      <c r="D60" s="142">
        <v>0</v>
      </c>
      <c r="E60" s="142">
        <v>12984</v>
      </c>
      <c r="F60" s="142">
        <v>0</v>
      </c>
      <c r="G60" s="142">
        <v>0</v>
      </c>
      <c r="H60" s="142">
        <v>0</v>
      </c>
      <c r="I60" s="142">
        <v>0</v>
      </c>
      <c r="J60" s="142">
        <v>0</v>
      </c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6"/>
      <c r="CM60" s="136"/>
      <c r="CN60" s="136"/>
      <c r="CO60" s="136"/>
      <c r="CP60" s="136"/>
      <c r="CQ60" s="136"/>
      <c r="CR60" s="136"/>
      <c r="CS60" s="136"/>
      <c r="CT60" s="136"/>
      <c r="CU60" s="136"/>
      <c r="CV60" s="136"/>
      <c r="CW60" s="136"/>
      <c r="CX60" s="136"/>
      <c r="CY60" s="136"/>
      <c r="CZ60" s="136"/>
      <c r="DA60" s="136"/>
      <c r="DB60" s="136"/>
      <c r="DC60" s="136"/>
      <c r="DD60" s="136"/>
      <c r="DE60" s="136"/>
      <c r="DF60" s="136"/>
      <c r="DG60" s="136"/>
      <c r="DH60" s="136"/>
      <c r="DI60" s="136"/>
      <c r="DJ60" s="136"/>
      <c r="DK60" s="136"/>
      <c r="DL60" s="136"/>
      <c r="DM60" s="136"/>
      <c r="DN60" s="136"/>
      <c r="DO60" s="136"/>
      <c r="DP60" s="136"/>
      <c r="DQ60" s="136"/>
      <c r="DR60" s="136"/>
      <c r="DS60" s="136"/>
      <c r="DT60" s="136"/>
      <c r="DU60" s="136"/>
      <c r="DV60" s="136"/>
      <c r="DW60" s="136"/>
      <c r="DX60" s="136"/>
      <c r="DY60" s="136"/>
      <c r="DZ60" s="136"/>
      <c r="EA60" s="136"/>
      <c r="EB60" s="136"/>
      <c r="EC60" s="136"/>
      <c r="ED60" s="136"/>
      <c r="EE60" s="136"/>
      <c r="EF60" s="136"/>
      <c r="EG60" s="136"/>
      <c r="EH60" s="136"/>
      <c r="EI60" s="136"/>
      <c r="EJ60" s="136"/>
      <c r="EK60" s="136"/>
      <c r="EL60" s="136"/>
      <c r="EM60" s="136"/>
      <c r="EN60" s="136"/>
      <c r="EO60" s="136"/>
      <c r="EP60" s="136"/>
      <c r="EQ60" s="136"/>
      <c r="ER60" s="136"/>
      <c r="ES60" s="136"/>
      <c r="ET60" s="136"/>
      <c r="EU60" s="136"/>
      <c r="EV60" s="136"/>
      <c r="EW60" s="136"/>
      <c r="EX60" s="136"/>
      <c r="EY60" s="136"/>
      <c r="EZ60" s="136"/>
      <c r="FA60" s="136"/>
      <c r="FB60" s="136"/>
      <c r="FC60" s="136"/>
      <c r="FD60" s="136"/>
      <c r="FE60" s="136"/>
      <c r="FF60" s="136"/>
      <c r="FG60" s="136"/>
      <c r="FH60" s="136"/>
      <c r="FI60" s="136"/>
      <c r="FJ60" s="136"/>
      <c r="FK60" s="136"/>
      <c r="FL60" s="13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6"/>
      <c r="HR60" s="66"/>
      <c r="HS60" s="66"/>
      <c r="HT60" s="66"/>
      <c r="HU60" s="66"/>
      <c r="HV60" s="66"/>
      <c r="HW60" s="66"/>
      <c r="HX60" s="66"/>
      <c r="HY60" s="66"/>
      <c r="HZ60" s="66"/>
      <c r="IA60" s="66"/>
    </row>
    <row r="61" spans="1:235" ht="63">
      <c r="A61" s="481" t="s">
        <v>1167</v>
      </c>
      <c r="B61" s="139">
        <f t="shared" si="1"/>
        <v>672516</v>
      </c>
      <c r="C61" s="139">
        <v>0</v>
      </c>
      <c r="D61" s="139">
        <v>0</v>
      </c>
      <c r="E61" s="139"/>
      <c r="F61" s="139">
        <v>490336</v>
      </c>
      <c r="G61" s="139">
        <v>22180</v>
      </c>
      <c r="H61" s="139">
        <v>0</v>
      </c>
      <c r="I61" s="139">
        <v>0</v>
      </c>
      <c r="J61" s="139">
        <v>160000</v>
      </c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  <c r="CW61" s="136"/>
      <c r="CX61" s="136"/>
      <c r="CY61" s="136"/>
      <c r="CZ61" s="136"/>
      <c r="DA61" s="136"/>
      <c r="DB61" s="136"/>
      <c r="DC61" s="136"/>
      <c r="DD61" s="136"/>
      <c r="DE61" s="136"/>
      <c r="DF61" s="136"/>
      <c r="DG61" s="136"/>
      <c r="DH61" s="136"/>
      <c r="DI61" s="136"/>
      <c r="DJ61" s="136"/>
      <c r="DK61" s="136"/>
      <c r="DL61" s="136"/>
      <c r="DM61" s="136"/>
      <c r="DN61" s="136"/>
      <c r="DO61" s="136"/>
      <c r="DP61" s="136"/>
      <c r="DQ61" s="136"/>
      <c r="DR61" s="136"/>
      <c r="DS61" s="136"/>
      <c r="DT61" s="136"/>
      <c r="DU61" s="136"/>
      <c r="DV61" s="136"/>
      <c r="DW61" s="136"/>
      <c r="DX61" s="136"/>
      <c r="DY61" s="136"/>
      <c r="DZ61" s="136"/>
      <c r="EA61" s="136"/>
      <c r="EB61" s="136"/>
      <c r="EC61" s="136"/>
      <c r="ED61" s="136"/>
      <c r="EE61" s="136"/>
      <c r="EF61" s="136"/>
      <c r="EG61" s="136"/>
      <c r="EH61" s="136"/>
      <c r="EI61" s="136"/>
      <c r="EJ61" s="136"/>
      <c r="EK61" s="136"/>
      <c r="EL61" s="136"/>
      <c r="EM61" s="136"/>
      <c r="EN61" s="136"/>
      <c r="EO61" s="136"/>
      <c r="EP61" s="136"/>
      <c r="EQ61" s="136"/>
      <c r="ER61" s="136"/>
      <c r="ES61" s="136"/>
      <c r="ET61" s="136"/>
      <c r="EU61" s="136"/>
      <c r="EV61" s="136"/>
      <c r="EW61" s="136"/>
      <c r="EX61" s="136"/>
      <c r="EY61" s="136"/>
      <c r="EZ61" s="136"/>
      <c r="FA61" s="136"/>
      <c r="FB61" s="136"/>
      <c r="FC61" s="136"/>
      <c r="FD61" s="136"/>
      <c r="FE61" s="136"/>
      <c r="FF61" s="136"/>
      <c r="FG61" s="136"/>
      <c r="FH61" s="136"/>
      <c r="FI61" s="136"/>
      <c r="FJ61" s="136"/>
      <c r="FK61" s="136"/>
      <c r="FL61" s="136"/>
      <c r="FM61" s="136"/>
      <c r="FN61" s="136"/>
      <c r="FO61" s="136"/>
      <c r="FP61" s="136"/>
      <c r="FQ61" s="136"/>
      <c r="FR61" s="136"/>
      <c r="FS61" s="136"/>
      <c r="FT61" s="136"/>
      <c r="FU61" s="136"/>
      <c r="FV61" s="136"/>
      <c r="FW61" s="136"/>
      <c r="FX61" s="136"/>
      <c r="FY61" s="136"/>
      <c r="FZ61" s="136"/>
      <c r="GA61" s="136"/>
      <c r="GB61" s="136"/>
      <c r="GC61" s="136"/>
      <c r="GD61" s="136"/>
      <c r="GE61" s="136"/>
      <c r="GF61" s="136"/>
      <c r="GG61" s="136"/>
      <c r="GH61" s="136"/>
      <c r="GI61" s="136"/>
      <c r="GJ61" s="136"/>
      <c r="GK61" s="136"/>
      <c r="GL61" s="136"/>
      <c r="GM61" s="136"/>
      <c r="GN61" s="136"/>
      <c r="GO61" s="136"/>
      <c r="GP61" s="136"/>
      <c r="GQ61" s="136"/>
      <c r="GR61" s="136"/>
      <c r="GS61" s="136"/>
      <c r="GT61" s="136"/>
      <c r="GU61" s="136"/>
      <c r="GV61" s="136"/>
      <c r="GW61" s="136"/>
      <c r="GX61" s="136"/>
      <c r="GY61" s="136"/>
      <c r="GZ61" s="136"/>
      <c r="HA61" s="136"/>
      <c r="HB61" s="136"/>
      <c r="HC61" s="136"/>
      <c r="HD61" s="136"/>
      <c r="HE61" s="136"/>
      <c r="HF61" s="136"/>
      <c r="HG61" s="136"/>
      <c r="HH61" s="136"/>
      <c r="HI61" s="136"/>
      <c r="HJ61" s="136"/>
      <c r="HK61" s="136"/>
      <c r="HL61" s="136"/>
      <c r="HM61" s="136"/>
      <c r="HN61" s="136"/>
      <c r="HO61" s="136"/>
      <c r="HP61" s="136"/>
      <c r="HQ61" s="136"/>
      <c r="HR61" s="136"/>
      <c r="HS61" s="136"/>
      <c r="HT61" s="136"/>
      <c r="HU61" s="136"/>
      <c r="HV61" s="136"/>
      <c r="HW61" s="136"/>
      <c r="HX61" s="136"/>
      <c r="HY61" s="136"/>
      <c r="HZ61" s="136"/>
      <c r="IA61" s="136"/>
    </row>
    <row r="62" spans="1:235">
      <c r="A62" s="475" t="s">
        <v>540</v>
      </c>
      <c r="B62" s="135">
        <f t="shared" si="1"/>
        <v>13570818</v>
      </c>
      <c r="C62" s="135">
        <f t="shared" ref="C62:J62" si="13">SUM(C63)</f>
        <v>1456246</v>
      </c>
      <c r="D62" s="135">
        <f t="shared" si="13"/>
        <v>582500</v>
      </c>
      <c r="E62" s="135">
        <f t="shared" si="13"/>
        <v>1058157</v>
      </c>
      <c r="F62" s="135">
        <f t="shared" si="13"/>
        <v>8445869</v>
      </c>
      <c r="G62" s="135">
        <f t="shared" si="13"/>
        <v>0</v>
      </c>
      <c r="H62" s="135">
        <f t="shared" si="13"/>
        <v>1528046</v>
      </c>
      <c r="I62" s="135">
        <f t="shared" si="13"/>
        <v>0</v>
      </c>
      <c r="J62" s="135">
        <f t="shared" si="13"/>
        <v>500000</v>
      </c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136"/>
      <c r="FN62" s="136"/>
      <c r="FO62" s="136"/>
      <c r="FP62" s="136"/>
      <c r="FQ62" s="136"/>
      <c r="FR62" s="136"/>
      <c r="FS62" s="136"/>
      <c r="FT62" s="136"/>
      <c r="FU62" s="136"/>
      <c r="FV62" s="136"/>
      <c r="FW62" s="136"/>
      <c r="FX62" s="136"/>
      <c r="FY62" s="136"/>
      <c r="FZ62" s="136"/>
      <c r="GA62" s="136"/>
      <c r="GB62" s="136"/>
      <c r="GC62" s="136"/>
      <c r="GD62" s="136"/>
      <c r="GE62" s="136"/>
      <c r="GF62" s="136"/>
      <c r="GG62" s="136"/>
      <c r="GH62" s="136"/>
      <c r="GI62" s="136"/>
      <c r="GJ62" s="136"/>
      <c r="GK62" s="136"/>
      <c r="GL62" s="136"/>
      <c r="GM62" s="136"/>
      <c r="GN62" s="136"/>
      <c r="GO62" s="136"/>
      <c r="GP62" s="136"/>
      <c r="GQ62" s="136"/>
      <c r="GR62" s="136"/>
      <c r="GS62" s="136"/>
      <c r="GT62" s="136"/>
      <c r="GU62" s="136"/>
      <c r="GV62" s="136"/>
      <c r="GW62" s="136"/>
      <c r="GX62" s="136"/>
      <c r="GY62" s="136"/>
      <c r="GZ62" s="136"/>
      <c r="HA62" s="136"/>
      <c r="HB62" s="136"/>
      <c r="HC62" s="136"/>
      <c r="HD62" s="136"/>
      <c r="HE62" s="136"/>
      <c r="HF62" s="136"/>
      <c r="HG62" s="136"/>
      <c r="HH62" s="136"/>
      <c r="HI62" s="136"/>
      <c r="HJ62" s="136"/>
      <c r="HK62" s="136"/>
      <c r="HL62" s="136"/>
      <c r="HM62" s="136"/>
      <c r="HN62" s="136"/>
      <c r="HO62" s="136"/>
      <c r="HP62" s="136"/>
      <c r="HQ62" s="136"/>
      <c r="HR62" s="136"/>
      <c r="HS62" s="136"/>
      <c r="HT62" s="136"/>
      <c r="HU62" s="136"/>
      <c r="HV62" s="136"/>
      <c r="HW62" s="136"/>
      <c r="HX62" s="136"/>
      <c r="HY62" s="136"/>
      <c r="HZ62" s="136"/>
      <c r="IA62" s="136"/>
    </row>
    <row r="63" spans="1:235">
      <c r="A63" s="475" t="s">
        <v>534</v>
      </c>
      <c r="B63" s="135">
        <f t="shared" si="1"/>
        <v>13570818</v>
      </c>
      <c r="C63" s="135">
        <f t="shared" ref="C63:J63" si="14">SUM(C64:C71)</f>
        <v>1456246</v>
      </c>
      <c r="D63" s="135">
        <f t="shared" si="14"/>
        <v>582500</v>
      </c>
      <c r="E63" s="135">
        <f t="shared" si="14"/>
        <v>1058157</v>
      </c>
      <c r="F63" s="135">
        <f t="shared" si="14"/>
        <v>8445869</v>
      </c>
      <c r="G63" s="135">
        <f t="shared" si="14"/>
        <v>0</v>
      </c>
      <c r="H63" s="135">
        <f t="shared" si="14"/>
        <v>1528046</v>
      </c>
      <c r="I63" s="135">
        <f t="shared" si="14"/>
        <v>0</v>
      </c>
      <c r="J63" s="135">
        <f t="shared" si="14"/>
        <v>500000</v>
      </c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136"/>
      <c r="FN63" s="136"/>
      <c r="FO63" s="136"/>
      <c r="FP63" s="136"/>
      <c r="FQ63" s="136"/>
      <c r="FR63" s="136"/>
      <c r="FS63" s="136"/>
      <c r="FT63" s="136"/>
      <c r="FU63" s="136"/>
      <c r="FV63" s="136"/>
      <c r="FW63" s="136"/>
      <c r="FX63" s="136"/>
      <c r="FY63" s="136"/>
      <c r="FZ63" s="136"/>
      <c r="GA63" s="136"/>
      <c r="GB63" s="136"/>
      <c r="GC63" s="136"/>
      <c r="GD63" s="136"/>
      <c r="GE63" s="136"/>
      <c r="GF63" s="136"/>
      <c r="GG63" s="136"/>
      <c r="GH63" s="136"/>
      <c r="GI63" s="136"/>
      <c r="GJ63" s="136"/>
      <c r="GK63" s="136"/>
      <c r="GL63" s="136"/>
      <c r="GM63" s="136"/>
      <c r="GN63" s="136"/>
      <c r="GO63" s="136"/>
      <c r="GP63" s="136"/>
      <c r="GQ63" s="136"/>
      <c r="GR63" s="136"/>
      <c r="GS63" s="136"/>
      <c r="GT63" s="136"/>
      <c r="GU63" s="136"/>
      <c r="GV63" s="136"/>
      <c r="GW63" s="136"/>
      <c r="GX63" s="136"/>
      <c r="GY63" s="136"/>
      <c r="GZ63" s="136"/>
      <c r="HA63" s="136"/>
      <c r="HB63" s="136"/>
      <c r="HC63" s="136"/>
      <c r="HD63" s="136"/>
      <c r="HE63" s="136"/>
      <c r="HF63" s="136"/>
      <c r="HG63" s="136"/>
      <c r="HH63" s="136"/>
      <c r="HI63" s="136"/>
      <c r="HJ63" s="136"/>
      <c r="HK63" s="136"/>
      <c r="HL63" s="136"/>
      <c r="HM63" s="136"/>
      <c r="HN63" s="136"/>
      <c r="HO63" s="136"/>
      <c r="HP63" s="136"/>
      <c r="HQ63" s="136"/>
      <c r="HR63" s="136"/>
      <c r="HS63" s="136"/>
      <c r="HT63" s="136"/>
      <c r="HU63" s="136"/>
      <c r="HV63" s="136"/>
      <c r="HW63" s="136"/>
      <c r="HX63" s="136"/>
      <c r="HY63" s="136"/>
      <c r="HZ63" s="136"/>
      <c r="IA63" s="136"/>
    </row>
    <row r="64" spans="1:235" ht="31.5">
      <c r="A64" s="479" t="s">
        <v>1200</v>
      </c>
      <c r="B64" s="141">
        <f t="shared" si="1"/>
        <v>46230</v>
      </c>
      <c r="C64" s="141">
        <v>0</v>
      </c>
      <c r="D64" s="141">
        <v>0</v>
      </c>
      <c r="E64" s="141">
        <v>46230</v>
      </c>
      <c r="F64" s="141">
        <v>0</v>
      </c>
      <c r="G64" s="141">
        <v>0</v>
      </c>
      <c r="H64" s="141">
        <v>0</v>
      </c>
      <c r="I64" s="141">
        <v>0</v>
      </c>
      <c r="J64" s="141">
        <v>0</v>
      </c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/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  <c r="DD64" s="136"/>
      <c r="DE64" s="136"/>
      <c r="DF64" s="136"/>
      <c r="DG64" s="136"/>
      <c r="DH64" s="136"/>
      <c r="DI64" s="136"/>
      <c r="DJ64" s="136"/>
      <c r="DK64" s="136"/>
      <c r="DL64" s="136"/>
      <c r="DM64" s="136"/>
      <c r="DN64" s="136"/>
      <c r="DO64" s="136"/>
      <c r="DP64" s="136"/>
      <c r="DQ64" s="136"/>
      <c r="DR64" s="136"/>
      <c r="DS64" s="136"/>
      <c r="DT64" s="136"/>
      <c r="DU64" s="136"/>
      <c r="DV64" s="136"/>
      <c r="DW64" s="136"/>
      <c r="DX64" s="136"/>
      <c r="DY64" s="136"/>
      <c r="DZ64" s="136"/>
      <c r="EA64" s="136"/>
      <c r="EB64" s="136"/>
      <c r="EC64" s="136"/>
      <c r="ED64" s="136"/>
      <c r="EE64" s="136"/>
      <c r="EF64" s="136"/>
      <c r="EG64" s="136"/>
      <c r="EH64" s="136"/>
      <c r="EI64" s="136"/>
      <c r="EJ64" s="136"/>
      <c r="EK64" s="136"/>
      <c r="EL64" s="136"/>
      <c r="EM64" s="136"/>
      <c r="EN64" s="136"/>
      <c r="EO64" s="136"/>
      <c r="EP64" s="136"/>
      <c r="EQ64" s="136"/>
      <c r="ER64" s="136"/>
      <c r="ES64" s="136"/>
      <c r="ET64" s="136"/>
      <c r="EU64" s="136"/>
      <c r="EV64" s="136"/>
      <c r="EW64" s="136"/>
      <c r="EX64" s="136"/>
      <c r="EY64" s="136"/>
      <c r="EZ64" s="136"/>
      <c r="FA64" s="136"/>
      <c r="FB64" s="136"/>
      <c r="FC64" s="136"/>
      <c r="FD64" s="136"/>
      <c r="FE64" s="136"/>
      <c r="FF64" s="136"/>
      <c r="FG64" s="136"/>
      <c r="FH64" s="136"/>
      <c r="FI64" s="136"/>
      <c r="FJ64" s="136"/>
      <c r="FK64" s="136"/>
      <c r="FL64" s="136"/>
      <c r="FM64" s="136"/>
      <c r="FN64" s="136"/>
      <c r="FO64" s="136"/>
      <c r="FP64" s="136"/>
      <c r="FQ64" s="136"/>
      <c r="FR64" s="136"/>
      <c r="FS64" s="136"/>
      <c r="FT64" s="136"/>
      <c r="FU64" s="136"/>
      <c r="FV64" s="136"/>
      <c r="FW64" s="136"/>
      <c r="FX64" s="136"/>
      <c r="FY64" s="136"/>
      <c r="FZ64" s="136"/>
      <c r="GA64" s="136"/>
      <c r="GB64" s="136"/>
      <c r="GC64" s="136"/>
      <c r="GD64" s="136"/>
      <c r="GE64" s="136"/>
      <c r="GF64" s="136"/>
      <c r="GG64" s="136"/>
      <c r="GH64" s="136"/>
      <c r="GI64" s="136"/>
      <c r="GJ64" s="136"/>
      <c r="GK64" s="136"/>
      <c r="GL64" s="136"/>
      <c r="GM64" s="136"/>
      <c r="GN64" s="136"/>
      <c r="GO64" s="136"/>
      <c r="GP64" s="136"/>
      <c r="GQ64" s="136"/>
      <c r="GR64" s="136"/>
      <c r="GS64" s="136"/>
      <c r="GT64" s="136"/>
      <c r="GU64" s="136"/>
      <c r="GV64" s="136"/>
      <c r="GW64" s="136"/>
      <c r="GX64" s="136"/>
      <c r="GY64" s="136"/>
      <c r="GZ64" s="136"/>
      <c r="HA64" s="136"/>
      <c r="HB64" s="136"/>
      <c r="HC64" s="136"/>
      <c r="HD64" s="136"/>
      <c r="HE64" s="136"/>
      <c r="HF64" s="136"/>
      <c r="HG64" s="136"/>
      <c r="HH64" s="136"/>
      <c r="HI64" s="136"/>
      <c r="HJ64" s="136"/>
      <c r="HK64" s="136"/>
      <c r="HL64" s="136"/>
      <c r="HM64" s="136"/>
      <c r="HN64" s="136"/>
      <c r="HO64" s="136"/>
      <c r="HP64" s="136"/>
      <c r="HQ64" s="136"/>
      <c r="HR64" s="136"/>
      <c r="HS64" s="136"/>
      <c r="HT64" s="136"/>
      <c r="HU64" s="136"/>
      <c r="HV64" s="136"/>
      <c r="HW64" s="136"/>
      <c r="HX64" s="136"/>
      <c r="HY64" s="136"/>
      <c r="HZ64" s="136"/>
      <c r="IA64" s="136"/>
    </row>
    <row r="65" spans="1:235">
      <c r="A65" s="479" t="s">
        <v>1310</v>
      </c>
      <c r="B65" s="141">
        <f>C65+D65+E65+F65+G65+H65+I65+J65</f>
        <v>500000</v>
      </c>
      <c r="C65" s="141">
        <v>0</v>
      </c>
      <c r="D65" s="141">
        <v>0</v>
      </c>
      <c r="E65" s="141"/>
      <c r="F65" s="141">
        <v>0</v>
      </c>
      <c r="G65" s="141">
        <v>0</v>
      </c>
      <c r="H65" s="141">
        <v>0</v>
      </c>
      <c r="I65" s="141">
        <v>0</v>
      </c>
      <c r="J65" s="141">
        <v>500000</v>
      </c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/>
      <c r="BY65" s="136"/>
      <c r="BZ65" s="136"/>
      <c r="CA65" s="136"/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6"/>
      <c r="CM65" s="136"/>
      <c r="CN65" s="136"/>
      <c r="CO65" s="136"/>
      <c r="CP65" s="136"/>
      <c r="CQ65" s="136"/>
      <c r="CR65" s="136"/>
      <c r="CS65" s="136"/>
      <c r="CT65" s="136"/>
      <c r="CU65" s="136"/>
      <c r="CV65" s="136"/>
      <c r="CW65" s="136"/>
      <c r="CX65" s="136"/>
      <c r="CY65" s="136"/>
      <c r="CZ65" s="136"/>
      <c r="DA65" s="136"/>
      <c r="DB65" s="136"/>
      <c r="DC65" s="136"/>
      <c r="DD65" s="136"/>
      <c r="DE65" s="136"/>
      <c r="DF65" s="136"/>
      <c r="DG65" s="136"/>
      <c r="DH65" s="136"/>
      <c r="DI65" s="136"/>
      <c r="DJ65" s="136"/>
      <c r="DK65" s="136"/>
      <c r="DL65" s="136"/>
      <c r="DM65" s="136"/>
      <c r="DN65" s="136"/>
      <c r="DO65" s="136"/>
      <c r="DP65" s="136"/>
      <c r="DQ65" s="136"/>
      <c r="DR65" s="136"/>
      <c r="DS65" s="136"/>
      <c r="DT65" s="136"/>
      <c r="DU65" s="136"/>
      <c r="DV65" s="136"/>
      <c r="DW65" s="136"/>
      <c r="DX65" s="136"/>
      <c r="DY65" s="136"/>
      <c r="DZ65" s="136"/>
      <c r="EA65" s="136"/>
      <c r="EB65" s="136"/>
      <c r="EC65" s="136"/>
      <c r="ED65" s="136"/>
      <c r="EE65" s="136"/>
      <c r="EF65" s="136"/>
      <c r="EG65" s="136"/>
      <c r="EH65" s="136"/>
      <c r="EI65" s="136"/>
      <c r="EJ65" s="136"/>
      <c r="EK65" s="136"/>
      <c r="EL65" s="136"/>
      <c r="EM65" s="136"/>
      <c r="EN65" s="136"/>
      <c r="EO65" s="136"/>
      <c r="EP65" s="136"/>
      <c r="EQ65" s="136"/>
      <c r="ER65" s="136"/>
      <c r="ES65" s="136"/>
      <c r="ET65" s="136"/>
      <c r="EU65" s="136"/>
      <c r="EV65" s="136"/>
      <c r="EW65" s="136"/>
      <c r="EX65" s="136"/>
      <c r="EY65" s="136"/>
      <c r="EZ65" s="136"/>
      <c r="FA65" s="136"/>
      <c r="FB65" s="136"/>
      <c r="FC65" s="136"/>
      <c r="FD65" s="136"/>
      <c r="FE65" s="136"/>
      <c r="FF65" s="136"/>
      <c r="FG65" s="136"/>
      <c r="FH65" s="136"/>
      <c r="FI65" s="136"/>
      <c r="FJ65" s="136"/>
      <c r="FK65" s="136"/>
      <c r="FL65" s="136"/>
      <c r="FM65" s="136"/>
      <c r="FN65" s="136"/>
      <c r="FO65" s="136"/>
      <c r="FP65" s="136"/>
      <c r="FQ65" s="136"/>
      <c r="FR65" s="136"/>
      <c r="FS65" s="136"/>
      <c r="FT65" s="136"/>
      <c r="FU65" s="136"/>
      <c r="FV65" s="136"/>
      <c r="FW65" s="136"/>
      <c r="FX65" s="136"/>
      <c r="FY65" s="136"/>
      <c r="FZ65" s="136"/>
      <c r="GA65" s="136"/>
      <c r="GB65" s="136"/>
      <c r="GC65" s="136"/>
      <c r="GD65" s="136"/>
      <c r="GE65" s="136"/>
      <c r="GF65" s="136"/>
      <c r="GG65" s="136"/>
      <c r="GH65" s="136"/>
      <c r="GI65" s="136"/>
      <c r="GJ65" s="136"/>
      <c r="GK65" s="136"/>
      <c r="GL65" s="136"/>
      <c r="GM65" s="136"/>
      <c r="GN65" s="136"/>
      <c r="GO65" s="136"/>
      <c r="GP65" s="136"/>
      <c r="GQ65" s="136"/>
      <c r="GR65" s="136"/>
      <c r="GS65" s="136"/>
      <c r="GT65" s="136"/>
      <c r="GU65" s="136"/>
      <c r="GV65" s="136"/>
      <c r="GW65" s="136"/>
      <c r="GX65" s="136"/>
      <c r="GY65" s="136"/>
      <c r="GZ65" s="136"/>
      <c r="HA65" s="136"/>
      <c r="HB65" s="136"/>
      <c r="HC65" s="136"/>
      <c r="HD65" s="136"/>
      <c r="HE65" s="136"/>
      <c r="HF65" s="136"/>
      <c r="HG65" s="136"/>
      <c r="HH65" s="136"/>
      <c r="HI65" s="136"/>
      <c r="HJ65" s="136"/>
      <c r="HK65" s="136"/>
      <c r="HL65" s="136"/>
      <c r="HM65" s="136"/>
      <c r="HN65" s="136"/>
      <c r="HO65" s="136"/>
      <c r="HP65" s="136"/>
      <c r="HQ65" s="136"/>
      <c r="HR65" s="136"/>
      <c r="HS65" s="136"/>
      <c r="HT65" s="136"/>
      <c r="HU65" s="136"/>
      <c r="HV65" s="136"/>
      <c r="HW65" s="136"/>
      <c r="HX65" s="136"/>
      <c r="HY65" s="136"/>
      <c r="HZ65" s="136"/>
      <c r="IA65" s="136"/>
    </row>
    <row r="66" spans="1:235" ht="31.5">
      <c r="A66" s="479" t="s">
        <v>1201</v>
      </c>
      <c r="B66" s="141">
        <f t="shared" si="1"/>
        <v>600880</v>
      </c>
      <c r="C66" s="141">
        <v>0</v>
      </c>
      <c r="D66" s="141">
        <v>0</v>
      </c>
      <c r="E66" s="141">
        <v>573484</v>
      </c>
      <c r="F66" s="141">
        <v>0</v>
      </c>
      <c r="G66" s="141">
        <v>0</v>
      </c>
      <c r="H66" s="141">
        <f>27396</f>
        <v>27396</v>
      </c>
      <c r="I66" s="141">
        <v>0</v>
      </c>
      <c r="J66" s="141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6"/>
      <c r="BX66" s="136"/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6"/>
      <c r="CN66" s="136"/>
      <c r="CO66" s="136"/>
      <c r="CP66" s="136"/>
      <c r="CQ66" s="136"/>
      <c r="CR66" s="136"/>
      <c r="CS66" s="136"/>
      <c r="CT66" s="136"/>
      <c r="CU66" s="136"/>
      <c r="CV66" s="136"/>
      <c r="CW66" s="136"/>
      <c r="CX66" s="136"/>
      <c r="CY66" s="136"/>
      <c r="CZ66" s="136"/>
      <c r="DA66" s="136"/>
      <c r="DB66" s="136"/>
      <c r="DC66" s="136"/>
      <c r="DD66" s="136"/>
      <c r="DE66" s="136"/>
      <c r="DF66" s="136"/>
      <c r="DG66" s="136"/>
      <c r="DH66" s="136"/>
      <c r="DI66" s="136"/>
      <c r="DJ66" s="136"/>
      <c r="DK66" s="136"/>
      <c r="DL66" s="136"/>
      <c r="DM66" s="136"/>
      <c r="DN66" s="136"/>
      <c r="DO66" s="136"/>
      <c r="DP66" s="136"/>
      <c r="DQ66" s="136"/>
      <c r="DR66" s="136"/>
      <c r="DS66" s="136"/>
      <c r="DT66" s="136"/>
      <c r="DU66" s="136"/>
      <c r="DV66" s="136"/>
      <c r="DW66" s="136"/>
      <c r="DX66" s="136"/>
      <c r="DY66" s="136"/>
      <c r="DZ66" s="136"/>
      <c r="EA66" s="136"/>
      <c r="EB66" s="136"/>
      <c r="EC66" s="136"/>
      <c r="ED66" s="136"/>
      <c r="EE66" s="136"/>
      <c r="EF66" s="136"/>
      <c r="EG66" s="136"/>
      <c r="EH66" s="136"/>
      <c r="EI66" s="136"/>
      <c r="EJ66" s="136"/>
      <c r="EK66" s="136"/>
      <c r="EL66" s="136"/>
      <c r="EM66" s="136"/>
      <c r="EN66" s="136"/>
      <c r="EO66" s="136"/>
      <c r="EP66" s="136"/>
      <c r="EQ66" s="136"/>
      <c r="ER66" s="136"/>
      <c r="ES66" s="136"/>
      <c r="ET66" s="136"/>
      <c r="EU66" s="136"/>
      <c r="EV66" s="136"/>
      <c r="EW66" s="136"/>
      <c r="EX66" s="136"/>
      <c r="EY66" s="136"/>
      <c r="EZ66" s="136"/>
      <c r="FA66" s="136"/>
      <c r="FB66" s="136"/>
      <c r="FC66" s="136"/>
      <c r="FD66" s="136"/>
      <c r="FE66" s="136"/>
      <c r="FF66" s="136"/>
      <c r="FG66" s="136"/>
      <c r="FH66" s="136"/>
      <c r="FI66" s="136"/>
      <c r="FJ66" s="136"/>
      <c r="FK66" s="136"/>
      <c r="FL66" s="136"/>
      <c r="FM66" s="136"/>
      <c r="FN66" s="136"/>
      <c r="FO66" s="136"/>
      <c r="FP66" s="136"/>
      <c r="FQ66" s="136"/>
      <c r="FR66" s="136"/>
      <c r="FS66" s="136"/>
      <c r="FT66" s="136"/>
      <c r="FU66" s="136"/>
      <c r="FV66" s="136"/>
      <c r="FW66" s="136"/>
      <c r="FX66" s="136"/>
      <c r="FY66" s="136"/>
      <c r="FZ66" s="136"/>
      <c r="GA66" s="136"/>
      <c r="GB66" s="136"/>
      <c r="GC66" s="136"/>
      <c r="GD66" s="136"/>
      <c r="GE66" s="136"/>
      <c r="GF66" s="136"/>
      <c r="GG66" s="136"/>
      <c r="GH66" s="136"/>
      <c r="GI66" s="136"/>
      <c r="GJ66" s="136"/>
      <c r="GK66" s="136"/>
      <c r="GL66" s="136"/>
      <c r="GM66" s="136"/>
      <c r="GN66" s="136"/>
      <c r="GO66" s="136"/>
      <c r="GP66" s="136"/>
      <c r="GQ66" s="136"/>
      <c r="GR66" s="136"/>
      <c r="GS66" s="136"/>
      <c r="GT66" s="136"/>
      <c r="GU66" s="136"/>
      <c r="GV66" s="136"/>
      <c r="GW66" s="136"/>
      <c r="GX66" s="136"/>
      <c r="GY66" s="136"/>
      <c r="GZ66" s="136"/>
      <c r="HA66" s="136"/>
      <c r="HB66" s="136"/>
      <c r="HC66" s="136"/>
      <c r="HD66" s="136"/>
      <c r="HE66" s="136"/>
      <c r="HF66" s="136"/>
      <c r="HG66" s="136"/>
      <c r="HH66" s="136"/>
      <c r="HI66" s="136"/>
      <c r="HJ66" s="136"/>
      <c r="HK66" s="136"/>
      <c r="HL66" s="136"/>
      <c r="HM66" s="136"/>
      <c r="HN66" s="136"/>
      <c r="HO66" s="136"/>
      <c r="HP66" s="136"/>
      <c r="HQ66" s="136"/>
      <c r="HR66" s="136"/>
      <c r="HS66" s="136"/>
      <c r="HT66" s="136"/>
      <c r="HU66" s="136"/>
      <c r="HV66" s="136"/>
      <c r="HW66" s="136"/>
      <c r="HX66" s="136"/>
      <c r="HY66" s="136"/>
      <c r="HZ66" s="136"/>
      <c r="IA66" s="136"/>
    </row>
    <row r="67" spans="1:235">
      <c r="A67" s="479" t="s">
        <v>1070</v>
      </c>
      <c r="B67" s="141">
        <f t="shared" si="1"/>
        <v>44404</v>
      </c>
      <c r="C67" s="141">
        <v>0</v>
      </c>
      <c r="D67" s="141">
        <v>0</v>
      </c>
      <c r="E67" s="141">
        <v>0</v>
      </c>
      <c r="F67" s="141">
        <v>0</v>
      </c>
      <c r="G67" s="141">
        <v>0</v>
      </c>
      <c r="H67" s="141">
        <v>44404</v>
      </c>
      <c r="I67" s="141">
        <v>0</v>
      </c>
      <c r="J67" s="141">
        <v>0</v>
      </c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36"/>
      <c r="CO67" s="136"/>
      <c r="CP67" s="136"/>
      <c r="CQ67" s="136"/>
      <c r="CR67" s="136"/>
      <c r="CS67" s="136"/>
      <c r="CT67" s="136"/>
      <c r="CU67" s="136"/>
      <c r="CV67" s="136"/>
      <c r="CW67" s="136"/>
      <c r="CX67" s="136"/>
      <c r="CY67" s="136"/>
      <c r="CZ67" s="136"/>
      <c r="DA67" s="136"/>
      <c r="DB67" s="136"/>
      <c r="DC67" s="136"/>
      <c r="DD67" s="136"/>
      <c r="DE67" s="136"/>
      <c r="DF67" s="136"/>
      <c r="DG67" s="136"/>
      <c r="DH67" s="136"/>
      <c r="DI67" s="136"/>
      <c r="DJ67" s="136"/>
      <c r="DK67" s="136"/>
      <c r="DL67" s="136"/>
      <c r="DM67" s="136"/>
      <c r="DN67" s="136"/>
      <c r="DO67" s="136"/>
      <c r="DP67" s="136"/>
      <c r="DQ67" s="136"/>
      <c r="DR67" s="136"/>
      <c r="DS67" s="136"/>
      <c r="DT67" s="136"/>
      <c r="DU67" s="136"/>
      <c r="DV67" s="136"/>
      <c r="DW67" s="136"/>
      <c r="DX67" s="136"/>
      <c r="DY67" s="136"/>
      <c r="DZ67" s="136"/>
      <c r="EA67" s="136"/>
      <c r="EB67" s="136"/>
      <c r="EC67" s="136"/>
      <c r="ED67" s="136"/>
      <c r="EE67" s="136"/>
      <c r="EF67" s="136"/>
      <c r="EG67" s="136"/>
      <c r="EH67" s="136"/>
      <c r="EI67" s="136"/>
      <c r="EJ67" s="136"/>
      <c r="EK67" s="136"/>
      <c r="EL67" s="136"/>
      <c r="EM67" s="136"/>
      <c r="EN67" s="136"/>
      <c r="EO67" s="136"/>
      <c r="EP67" s="136"/>
      <c r="EQ67" s="136"/>
      <c r="ER67" s="136"/>
      <c r="ES67" s="136"/>
      <c r="ET67" s="136"/>
      <c r="EU67" s="136"/>
      <c r="EV67" s="136"/>
      <c r="EW67" s="136"/>
      <c r="EX67" s="136"/>
      <c r="EY67" s="136"/>
      <c r="EZ67" s="136"/>
      <c r="FA67" s="136"/>
      <c r="FB67" s="136"/>
      <c r="FC67" s="136"/>
      <c r="FD67" s="136"/>
      <c r="FE67" s="136"/>
      <c r="FF67" s="136"/>
      <c r="FG67" s="136"/>
      <c r="FH67" s="136"/>
      <c r="FI67" s="136"/>
      <c r="FJ67" s="136"/>
      <c r="FK67" s="136"/>
      <c r="FL67" s="136"/>
      <c r="FM67" s="136"/>
      <c r="FN67" s="136"/>
      <c r="FO67" s="136"/>
      <c r="FP67" s="136"/>
      <c r="FQ67" s="136"/>
      <c r="FR67" s="136"/>
      <c r="FS67" s="136"/>
      <c r="FT67" s="136"/>
      <c r="FU67" s="136"/>
      <c r="FV67" s="136"/>
      <c r="FW67" s="136"/>
      <c r="FX67" s="136"/>
      <c r="FY67" s="136"/>
      <c r="FZ67" s="136"/>
      <c r="GA67" s="136"/>
      <c r="GB67" s="136"/>
      <c r="GC67" s="136"/>
      <c r="GD67" s="136"/>
      <c r="GE67" s="136"/>
      <c r="GF67" s="136"/>
      <c r="GG67" s="136"/>
      <c r="GH67" s="136"/>
      <c r="GI67" s="136"/>
      <c r="GJ67" s="136"/>
      <c r="GK67" s="136"/>
      <c r="GL67" s="136"/>
      <c r="GM67" s="136"/>
      <c r="GN67" s="136"/>
      <c r="GO67" s="136"/>
      <c r="GP67" s="136"/>
      <c r="GQ67" s="136"/>
      <c r="GR67" s="136"/>
      <c r="GS67" s="136"/>
      <c r="GT67" s="136"/>
      <c r="GU67" s="136"/>
      <c r="GV67" s="136"/>
      <c r="GW67" s="136"/>
      <c r="GX67" s="136"/>
      <c r="GY67" s="136"/>
      <c r="GZ67" s="136"/>
      <c r="HA67" s="136"/>
      <c r="HB67" s="136"/>
      <c r="HC67" s="136"/>
      <c r="HD67" s="136"/>
      <c r="HE67" s="136"/>
      <c r="HF67" s="136"/>
      <c r="HG67" s="136"/>
      <c r="HH67" s="136"/>
      <c r="HI67" s="136"/>
      <c r="HJ67" s="136"/>
      <c r="HK67" s="136"/>
      <c r="HL67" s="136"/>
      <c r="HM67" s="136"/>
      <c r="HN67" s="136"/>
      <c r="HO67" s="136"/>
      <c r="HP67" s="136"/>
      <c r="HQ67" s="136"/>
      <c r="HR67" s="136"/>
      <c r="HS67" s="136"/>
      <c r="HT67" s="136"/>
      <c r="HU67" s="136"/>
      <c r="HV67" s="136"/>
      <c r="HW67" s="136"/>
      <c r="HX67" s="136"/>
      <c r="HY67" s="136"/>
      <c r="HZ67" s="136"/>
      <c r="IA67" s="136"/>
    </row>
    <row r="68" spans="1:235" ht="63">
      <c r="A68" s="479" t="s">
        <v>1311</v>
      </c>
      <c r="B68" s="141">
        <f>C68+D68+E68+F68+G68+H68+I68+J68</f>
        <v>243065</v>
      </c>
      <c r="C68" s="141">
        <v>0</v>
      </c>
      <c r="D68" s="141">
        <v>0</v>
      </c>
      <c r="E68" s="141">
        <v>243065</v>
      </c>
      <c r="F68" s="141">
        <v>0</v>
      </c>
      <c r="G68" s="141">
        <v>0</v>
      </c>
      <c r="H68" s="141"/>
      <c r="I68" s="141">
        <v>0</v>
      </c>
      <c r="J68" s="141">
        <v>0</v>
      </c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  <c r="BX68" s="136"/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  <c r="CK68" s="136"/>
      <c r="CL68" s="136"/>
      <c r="CM68" s="136"/>
      <c r="CN68" s="136"/>
      <c r="CO68" s="136"/>
      <c r="CP68" s="136"/>
      <c r="CQ68" s="136"/>
      <c r="CR68" s="136"/>
      <c r="CS68" s="136"/>
      <c r="CT68" s="136"/>
      <c r="CU68" s="136"/>
      <c r="CV68" s="136"/>
      <c r="CW68" s="136"/>
      <c r="CX68" s="136"/>
      <c r="CY68" s="136"/>
      <c r="CZ68" s="136"/>
      <c r="DA68" s="136"/>
      <c r="DB68" s="136"/>
      <c r="DC68" s="136"/>
      <c r="DD68" s="136"/>
      <c r="DE68" s="136"/>
      <c r="DF68" s="136"/>
      <c r="DG68" s="136"/>
      <c r="DH68" s="136"/>
      <c r="DI68" s="136"/>
      <c r="DJ68" s="136"/>
      <c r="DK68" s="136"/>
      <c r="DL68" s="136"/>
      <c r="DM68" s="136"/>
      <c r="DN68" s="136"/>
      <c r="DO68" s="136"/>
      <c r="DP68" s="136"/>
      <c r="DQ68" s="136"/>
      <c r="DR68" s="136"/>
      <c r="DS68" s="136"/>
      <c r="DT68" s="136"/>
      <c r="DU68" s="136"/>
      <c r="DV68" s="136"/>
      <c r="DW68" s="136"/>
      <c r="DX68" s="136"/>
      <c r="DY68" s="136"/>
      <c r="DZ68" s="136"/>
      <c r="EA68" s="136"/>
      <c r="EB68" s="136"/>
      <c r="EC68" s="136"/>
      <c r="ED68" s="136"/>
      <c r="EE68" s="136"/>
      <c r="EF68" s="136"/>
      <c r="EG68" s="136"/>
      <c r="EH68" s="136"/>
      <c r="EI68" s="136"/>
      <c r="EJ68" s="136"/>
      <c r="EK68" s="136"/>
      <c r="EL68" s="136"/>
      <c r="EM68" s="136"/>
      <c r="EN68" s="136"/>
      <c r="EO68" s="136"/>
      <c r="EP68" s="136"/>
      <c r="EQ68" s="136"/>
      <c r="ER68" s="136"/>
      <c r="ES68" s="136"/>
      <c r="ET68" s="136"/>
      <c r="EU68" s="136"/>
      <c r="EV68" s="136"/>
      <c r="EW68" s="136"/>
      <c r="EX68" s="136"/>
      <c r="EY68" s="136"/>
      <c r="EZ68" s="136"/>
      <c r="FA68" s="136"/>
      <c r="FB68" s="136"/>
      <c r="FC68" s="136"/>
      <c r="FD68" s="136"/>
      <c r="FE68" s="136"/>
      <c r="FF68" s="136"/>
      <c r="FG68" s="136"/>
      <c r="FH68" s="136"/>
      <c r="FI68" s="136"/>
      <c r="FJ68" s="136"/>
      <c r="FK68" s="136"/>
      <c r="FL68" s="136"/>
      <c r="FM68" s="136"/>
      <c r="FN68" s="136"/>
      <c r="FO68" s="136"/>
      <c r="FP68" s="136"/>
      <c r="FQ68" s="136"/>
      <c r="FR68" s="136"/>
      <c r="FS68" s="136"/>
      <c r="FT68" s="136"/>
      <c r="FU68" s="136"/>
      <c r="FV68" s="136"/>
      <c r="FW68" s="136"/>
      <c r="FX68" s="136"/>
      <c r="FY68" s="136"/>
      <c r="FZ68" s="136"/>
      <c r="GA68" s="136"/>
      <c r="GB68" s="136"/>
      <c r="GC68" s="136"/>
      <c r="GD68" s="136"/>
      <c r="GE68" s="136"/>
      <c r="GF68" s="136"/>
      <c r="GG68" s="136"/>
      <c r="GH68" s="136"/>
      <c r="GI68" s="136"/>
      <c r="GJ68" s="136"/>
      <c r="GK68" s="136"/>
      <c r="GL68" s="136"/>
      <c r="GM68" s="136"/>
      <c r="GN68" s="136"/>
      <c r="GO68" s="136"/>
      <c r="GP68" s="136"/>
      <c r="GQ68" s="136"/>
      <c r="GR68" s="136"/>
      <c r="GS68" s="136"/>
      <c r="GT68" s="136"/>
      <c r="GU68" s="136"/>
      <c r="GV68" s="136"/>
      <c r="GW68" s="136"/>
      <c r="GX68" s="136"/>
      <c r="GY68" s="136"/>
      <c r="GZ68" s="136"/>
      <c r="HA68" s="136"/>
      <c r="HB68" s="136"/>
      <c r="HC68" s="136"/>
      <c r="HD68" s="136"/>
      <c r="HE68" s="136"/>
      <c r="HF68" s="136"/>
      <c r="HG68" s="136"/>
      <c r="HH68" s="136"/>
      <c r="HI68" s="136"/>
      <c r="HJ68" s="136"/>
      <c r="HK68" s="136"/>
      <c r="HL68" s="136"/>
      <c r="HM68" s="136"/>
      <c r="HN68" s="136"/>
      <c r="HO68" s="136"/>
      <c r="HP68" s="136"/>
      <c r="HQ68" s="136"/>
      <c r="HR68" s="136"/>
      <c r="HS68" s="136"/>
      <c r="HT68" s="136"/>
      <c r="HU68" s="136"/>
      <c r="HV68" s="136"/>
      <c r="HW68" s="136"/>
      <c r="HX68" s="136"/>
      <c r="HY68" s="136"/>
      <c r="HZ68" s="136"/>
      <c r="IA68" s="136"/>
    </row>
    <row r="69" spans="1:235" ht="94.5">
      <c r="A69" s="476" t="s">
        <v>1312</v>
      </c>
      <c r="B69" s="141">
        <f t="shared" si="1"/>
        <v>3653326</v>
      </c>
      <c r="C69" s="141">
        <f>1456246</f>
        <v>1456246</v>
      </c>
      <c r="D69" s="141">
        <f>291250+291250</f>
        <v>582500</v>
      </c>
      <c r="E69" s="141">
        <f>17201+10390+21180+68306+41257</f>
        <v>158334</v>
      </c>
      <c r="F69" s="141">
        <v>0</v>
      </c>
      <c r="G69" s="141">
        <v>0</v>
      </c>
      <c r="H69" s="141">
        <v>1456246</v>
      </c>
      <c r="I69" s="141"/>
      <c r="J69" s="141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36"/>
      <c r="BX69" s="136"/>
      <c r="BY69" s="136"/>
      <c r="BZ69" s="136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  <c r="CK69" s="136"/>
      <c r="CL69" s="136"/>
      <c r="CM69" s="136"/>
      <c r="CN69" s="136"/>
      <c r="CO69" s="136"/>
      <c r="CP69" s="136"/>
      <c r="CQ69" s="136"/>
      <c r="CR69" s="136"/>
      <c r="CS69" s="136"/>
      <c r="CT69" s="136"/>
      <c r="CU69" s="136"/>
      <c r="CV69" s="136"/>
      <c r="CW69" s="136"/>
      <c r="CX69" s="136"/>
      <c r="CY69" s="136"/>
      <c r="CZ69" s="136"/>
      <c r="DA69" s="136"/>
      <c r="DB69" s="136"/>
      <c r="DC69" s="136"/>
      <c r="DD69" s="136"/>
      <c r="DE69" s="136"/>
      <c r="DF69" s="136"/>
      <c r="DG69" s="136"/>
      <c r="DH69" s="136"/>
      <c r="DI69" s="136"/>
      <c r="DJ69" s="136"/>
      <c r="DK69" s="136"/>
      <c r="DL69" s="136"/>
      <c r="DM69" s="136"/>
      <c r="DN69" s="136"/>
      <c r="DO69" s="136"/>
      <c r="DP69" s="136"/>
      <c r="DQ69" s="136"/>
      <c r="DR69" s="136"/>
      <c r="DS69" s="136"/>
      <c r="DT69" s="136"/>
      <c r="DU69" s="136"/>
      <c r="DV69" s="136"/>
      <c r="DW69" s="136"/>
      <c r="DX69" s="136"/>
      <c r="DY69" s="136"/>
      <c r="DZ69" s="136"/>
      <c r="EA69" s="136"/>
      <c r="EB69" s="136"/>
      <c r="EC69" s="136"/>
      <c r="ED69" s="136"/>
      <c r="EE69" s="136"/>
      <c r="EF69" s="136"/>
      <c r="EG69" s="136"/>
      <c r="EH69" s="136"/>
      <c r="EI69" s="136"/>
      <c r="EJ69" s="136"/>
      <c r="EK69" s="136"/>
      <c r="EL69" s="136"/>
      <c r="EM69" s="136"/>
      <c r="EN69" s="136"/>
      <c r="EO69" s="136"/>
      <c r="EP69" s="136"/>
      <c r="EQ69" s="136"/>
      <c r="ER69" s="136"/>
      <c r="ES69" s="136"/>
      <c r="ET69" s="136"/>
      <c r="EU69" s="136"/>
      <c r="EV69" s="136"/>
      <c r="EW69" s="136"/>
      <c r="EX69" s="136"/>
      <c r="EY69" s="136"/>
      <c r="EZ69" s="136"/>
      <c r="FA69" s="136"/>
      <c r="FB69" s="136"/>
      <c r="FC69" s="136"/>
      <c r="FD69" s="136"/>
      <c r="FE69" s="136"/>
      <c r="FF69" s="136"/>
      <c r="FG69" s="136"/>
      <c r="FH69" s="136"/>
      <c r="FI69" s="136"/>
      <c r="FJ69" s="136"/>
      <c r="FK69" s="136"/>
      <c r="FL69" s="136"/>
      <c r="FM69" s="136"/>
      <c r="FN69" s="136"/>
      <c r="FO69" s="136"/>
      <c r="FP69" s="136"/>
      <c r="FQ69" s="136"/>
      <c r="FR69" s="136"/>
      <c r="FS69" s="136"/>
      <c r="FT69" s="136"/>
      <c r="FU69" s="136"/>
      <c r="FV69" s="136"/>
      <c r="FW69" s="136"/>
      <c r="FX69" s="136"/>
      <c r="FY69" s="136"/>
      <c r="FZ69" s="136"/>
      <c r="GA69" s="136"/>
      <c r="GB69" s="136"/>
      <c r="GC69" s="136"/>
      <c r="GD69" s="136"/>
      <c r="GE69" s="136"/>
      <c r="GF69" s="136"/>
      <c r="GG69" s="136"/>
      <c r="GH69" s="136"/>
      <c r="GI69" s="136"/>
      <c r="GJ69" s="136"/>
      <c r="GK69" s="136"/>
      <c r="GL69" s="136"/>
      <c r="GM69" s="136"/>
      <c r="GN69" s="136"/>
      <c r="GO69" s="136"/>
      <c r="GP69" s="136"/>
      <c r="GQ69" s="136"/>
      <c r="GR69" s="136"/>
      <c r="GS69" s="136"/>
      <c r="GT69" s="136"/>
      <c r="GU69" s="136"/>
      <c r="GV69" s="136"/>
      <c r="GW69" s="136"/>
      <c r="GX69" s="136"/>
      <c r="GY69" s="136"/>
      <c r="GZ69" s="136"/>
      <c r="HA69" s="136"/>
      <c r="HB69" s="136"/>
      <c r="HC69" s="136"/>
      <c r="HD69" s="136"/>
      <c r="HE69" s="136"/>
      <c r="HF69" s="136"/>
      <c r="HG69" s="136"/>
      <c r="HH69" s="136"/>
      <c r="HI69" s="136"/>
      <c r="HJ69" s="136"/>
      <c r="HK69" s="136"/>
      <c r="HL69" s="136"/>
      <c r="HM69" s="136"/>
      <c r="HN69" s="136"/>
      <c r="HO69" s="136"/>
      <c r="HP69" s="136"/>
      <c r="HQ69" s="136"/>
      <c r="HR69" s="136"/>
      <c r="HS69" s="136"/>
      <c r="HT69" s="136"/>
      <c r="HU69" s="136"/>
      <c r="HV69" s="136"/>
      <c r="HW69" s="136"/>
      <c r="HX69" s="136"/>
      <c r="HY69" s="136"/>
      <c r="HZ69" s="136"/>
      <c r="IA69" s="136"/>
    </row>
    <row r="70" spans="1:235" ht="110.25">
      <c r="A70" s="476" t="s">
        <v>1313</v>
      </c>
      <c r="B70" s="141">
        <f t="shared" si="1"/>
        <v>8445869</v>
      </c>
      <c r="C70" s="141">
        <v>0</v>
      </c>
      <c r="D70" s="141">
        <v>0</v>
      </c>
      <c r="E70" s="141">
        <v>0</v>
      </c>
      <c r="F70" s="141">
        <v>8445869</v>
      </c>
      <c r="G70" s="141">
        <v>0</v>
      </c>
      <c r="H70" s="141">
        <v>0</v>
      </c>
      <c r="I70" s="141">
        <v>0</v>
      </c>
      <c r="J70" s="141">
        <v>0</v>
      </c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  <c r="BW70" s="136"/>
      <c r="BX70" s="136"/>
      <c r="BY70" s="136"/>
      <c r="BZ70" s="136"/>
      <c r="CA70" s="136"/>
      <c r="CB70" s="136"/>
      <c r="CC70" s="136"/>
      <c r="CD70" s="136"/>
      <c r="CE70" s="136"/>
      <c r="CF70" s="136"/>
      <c r="CG70" s="136"/>
      <c r="CH70" s="136"/>
      <c r="CI70" s="136"/>
      <c r="CJ70" s="136"/>
      <c r="CK70" s="136"/>
      <c r="CL70" s="136"/>
      <c r="CM70" s="136"/>
      <c r="CN70" s="136"/>
      <c r="CO70" s="136"/>
      <c r="CP70" s="136"/>
      <c r="CQ70" s="136"/>
      <c r="CR70" s="136"/>
      <c r="CS70" s="136"/>
      <c r="CT70" s="136"/>
      <c r="CU70" s="136"/>
      <c r="CV70" s="136"/>
      <c r="CW70" s="136"/>
      <c r="CX70" s="136"/>
      <c r="CY70" s="136"/>
      <c r="CZ70" s="136"/>
      <c r="DA70" s="136"/>
      <c r="DB70" s="136"/>
      <c r="DC70" s="136"/>
      <c r="DD70" s="136"/>
      <c r="DE70" s="136"/>
      <c r="DF70" s="136"/>
      <c r="DG70" s="136"/>
      <c r="DH70" s="136"/>
      <c r="DI70" s="136"/>
      <c r="DJ70" s="136"/>
      <c r="DK70" s="136"/>
      <c r="DL70" s="136"/>
      <c r="DM70" s="136"/>
      <c r="DN70" s="136"/>
      <c r="DO70" s="136"/>
      <c r="DP70" s="136"/>
      <c r="DQ70" s="136"/>
      <c r="DR70" s="136"/>
      <c r="DS70" s="136"/>
      <c r="DT70" s="136"/>
      <c r="DU70" s="136"/>
      <c r="DV70" s="136"/>
      <c r="DW70" s="136"/>
      <c r="DX70" s="136"/>
      <c r="DY70" s="136"/>
      <c r="DZ70" s="136"/>
      <c r="EA70" s="136"/>
      <c r="EB70" s="136"/>
      <c r="EC70" s="136"/>
      <c r="ED70" s="136"/>
      <c r="EE70" s="136"/>
      <c r="EF70" s="136"/>
      <c r="EG70" s="136"/>
      <c r="EH70" s="136"/>
      <c r="EI70" s="136"/>
      <c r="EJ70" s="136"/>
      <c r="EK70" s="136"/>
      <c r="EL70" s="136"/>
      <c r="EM70" s="136"/>
      <c r="EN70" s="136"/>
      <c r="EO70" s="136"/>
      <c r="EP70" s="136"/>
      <c r="EQ70" s="136"/>
      <c r="ER70" s="136"/>
      <c r="ES70" s="136"/>
      <c r="ET70" s="136"/>
      <c r="EU70" s="136"/>
      <c r="EV70" s="136"/>
      <c r="EW70" s="136"/>
      <c r="EX70" s="136"/>
      <c r="EY70" s="136"/>
      <c r="EZ70" s="136"/>
      <c r="FA70" s="136"/>
      <c r="FB70" s="136"/>
      <c r="FC70" s="136"/>
      <c r="FD70" s="136"/>
      <c r="FE70" s="136"/>
      <c r="FF70" s="136"/>
      <c r="FG70" s="136"/>
      <c r="FH70" s="136"/>
      <c r="FI70" s="136"/>
      <c r="FJ70" s="136"/>
      <c r="FK70" s="136"/>
      <c r="FL70" s="136"/>
      <c r="FM70" s="136"/>
      <c r="FN70" s="136"/>
      <c r="FO70" s="136"/>
      <c r="FP70" s="136"/>
      <c r="FQ70" s="136"/>
      <c r="FR70" s="136"/>
      <c r="FS70" s="136"/>
      <c r="FT70" s="136"/>
      <c r="FU70" s="136"/>
      <c r="FV70" s="136"/>
      <c r="FW70" s="136"/>
      <c r="FX70" s="136"/>
      <c r="FY70" s="136"/>
      <c r="FZ70" s="136"/>
      <c r="GA70" s="136"/>
      <c r="GB70" s="136"/>
      <c r="GC70" s="136"/>
      <c r="GD70" s="136"/>
      <c r="GE70" s="136"/>
      <c r="GF70" s="136"/>
      <c r="GG70" s="136"/>
      <c r="GH70" s="136"/>
      <c r="GI70" s="136"/>
      <c r="GJ70" s="136"/>
      <c r="GK70" s="136"/>
      <c r="GL70" s="136"/>
      <c r="GM70" s="136"/>
      <c r="GN70" s="136"/>
      <c r="GO70" s="136"/>
      <c r="GP70" s="136"/>
      <c r="GQ70" s="136"/>
      <c r="GR70" s="136"/>
      <c r="GS70" s="136"/>
      <c r="GT70" s="136"/>
      <c r="GU70" s="136"/>
      <c r="GV70" s="136"/>
      <c r="GW70" s="136"/>
      <c r="GX70" s="136"/>
      <c r="GY70" s="136"/>
      <c r="GZ70" s="136"/>
      <c r="HA70" s="136"/>
      <c r="HB70" s="136"/>
      <c r="HC70" s="136"/>
      <c r="HD70" s="136"/>
      <c r="HE70" s="136"/>
      <c r="HF70" s="136"/>
      <c r="HG70" s="136"/>
      <c r="HH70" s="136"/>
      <c r="HI70" s="136"/>
      <c r="HJ70" s="136"/>
      <c r="HK70" s="136"/>
      <c r="HL70" s="136"/>
      <c r="HM70" s="136"/>
      <c r="HN70" s="136"/>
      <c r="HO70" s="136"/>
      <c r="HP70" s="136"/>
      <c r="HQ70" s="136"/>
      <c r="HR70" s="136"/>
      <c r="HS70" s="136"/>
      <c r="HT70" s="136"/>
      <c r="HU70" s="136"/>
      <c r="HV70" s="136"/>
      <c r="HW70" s="136"/>
      <c r="HX70" s="136"/>
      <c r="HY70" s="136"/>
      <c r="HZ70" s="136"/>
      <c r="IA70" s="136"/>
    </row>
    <row r="71" spans="1:235" ht="31.5">
      <c r="A71" s="479" t="s">
        <v>1202</v>
      </c>
      <c r="B71" s="141">
        <f t="shared" si="1"/>
        <v>37044</v>
      </c>
      <c r="C71" s="141">
        <v>0</v>
      </c>
      <c r="D71" s="141">
        <v>0</v>
      </c>
      <c r="E71" s="141">
        <v>37044</v>
      </c>
      <c r="F71" s="141">
        <v>0</v>
      </c>
      <c r="G71" s="141">
        <v>0</v>
      </c>
      <c r="H71" s="141">
        <v>0</v>
      </c>
      <c r="I71" s="141">
        <v>0</v>
      </c>
      <c r="J71" s="141">
        <v>0</v>
      </c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6"/>
      <c r="BT71" s="136"/>
      <c r="BU71" s="136"/>
      <c r="BV71" s="136"/>
      <c r="BW71" s="136"/>
      <c r="BX71" s="136"/>
      <c r="BY71" s="136"/>
      <c r="BZ71" s="136"/>
      <c r="CA71" s="136"/>
      <c r="CB71" s="136"/>
      <c r="CC71" s="136"/>
      <c r="CD71" s="136"/>
      <c r="CE71" s="136"/>
      <c r="CF71" s="136"/>
      <c r="CG71" s="136"/>
      <c r="CH71" s="136"/>
      <c r="CI71" s="136"/>
      <c r="CJ71" s="136"/>
      <c r="CK71" s="136"/>
      <c r="CL71" s="136"/>
      <c r="CM71" s="136"/>
      <c r="CN71" s="136"/>
      <c r="CO71" s="136"/>
      <c r="CP71" s="136"/>
      <c r="CQ71" s="136"/>
      <c r="CR71" s="136"/>
      <c r="CS71" s="136"/>
      <c r="CT71" s="136"/>
      <c r="CU71" s="136"/>
      <c r="CV71" s="136"/>
      <c r="CW71" s="136"/>
      <c r="CX71" s="136"/>
      <c r="CY71" s="136"/>
      <c r="CZ71" s="136"/>
      <c r="DA71" s="136"/>
      <c r="DB71" s="136"/>
      <c r="DC71" s="136"/>
      <c r="DD71" s="136"/>
      <c r="DE71" s="136"/>
      <c r="DF71" s="136"/>
      <c r="DG71" s="136"/>
      <c r="DH71" s="136"/>
      <c r="DI71" s="136"/>
      <c r="DJ71" s="136"/>
      <c r="DK71" s="136"/>
      <c r="DL71" s="136"/>
      <c r="DM71" s="136"/>
      <c r="DN71" s="136"/>
      <c r="DO71" s="136"/>
      <c r="DP71" s="136"/>
      <c r="DQ71" s="136"/>
      <c r="DR71" s="136"/>
      <c r="DS71" s="136"/>
      <c r="DT71" s="136"/>
      <c r="DU71" s="136"/>
      <c r="DV71" s="136"/>
      <c r="DW71" s="136"/>
      <c r="DX71" s="136"/>
      <c r="DY71" s="136"/>
      <c r="DZ71" s="136"/>
      <c r="EA71" s="136"/>
      <c r="EB71" s="136"/>
      <c r="EC71" s="136"/>
      <c r="ED71" s="136"/>
      <c r="EE71" s="136"/>
      <c r="EF71" s="136"/>
      <c r="EG71" s="136"/>
      <c r="EH71" s="136"/>
      <c r="EI71" s="136"/>
      <c r="EJ71" s="136"/>
      <c r="EK71" s="136"/>
      <c r="EL71" s="136"/>
      <c r="EM71" s="136"/>
      <c r="EN71" s="136"/>
      <c r="EO71" s="136"/>
      <c r="EP71" s="136"/>
      <c r="EQ71" s="136"/>
      <c r="ER71" s="136"/>
      <c r="ES71" s="136"/>
      <c r="ET71" s="136"/>
      <c r="EU71" s="136"/>
      <c r="EV71" s="136"/>
      <c r="EW71" s="136"/>
      <c r="EX71" s="136"/>
      <c r="EY71" s="136"/>
      <c r="EZ71" s="136"/>
      <c r="FA71" s="136"/>
      <c r="FB71" s="136"/>
      <c r="FC71" s="136"/>
      <c r="FD71" s="136"/>
      <c r="FE71" s="136"/>
      <c r="FF71" s="136"/>
      <c r="FG71" s="136"/>
      <c r="FH71" s="136"/>
      <c r="FI71" s="136"/>
      <c r="FJ71" s="136"/>
      <c r="FK71" s="136"/>
      <c r="FL71" s="136"/>
      <c r="FM71" s="136"/>
      <c r="FN71" s="136"/>
      <c r="FO71" s="136"/>
      <c r="FP71" s="136"/>
      <c r="FQ71" s="136"/>
      <c r="FR71" s="136"/>
      <c r="FS71" s="136"/>
      <c r="FT71" s="136"/>
      <c r="FU71" s="136"/>
      <c r="FV71" s="136"/>
      <c r="FW71" s="136"/>
      <c r="FX71" s="136"/>
      <c r="FY71" s="136"/>
      <c r="FZ71" s="136"/>
      <c r="GA71" s="136"/>
      <c r="GB71" s="136"/>
      <c r="GC71" s="136"/>
      <c r="GD71" s="136"/>
      <c r="GE71" s="136"/>
      <c r="GF71" s="136"/>
      <c r="GG71" s="136"/>
      <c r="GH71" s="136"/>
      <c r="GI71" s="136"/>
      <c r="GJ71" s="136"/>
      <c r="GK71" s="136"/>
      <c r="GL71" s="136"/>
      <c r="GM71" s="136"/>
      <c r="GN71" s="136"/>
      <c r="GO71" s="136"/>
      <c r="GP71" s="136"/>
      <c r="GQ71" s="136"/>
      <c r="GR71" s="136"/>
      <c r="GS71" s="136"/>
      <c r="GT71" s="136"/>
      <c r="GU71" s="136"/>
      <c r="GV71" s="136"/>
      <c r="GW71" s="136"/>
      <c r="GX71" s="136"/>
      <c r="GY71" s="136"/>
      <c r="GZ71" s="136"/>
      <c r="HA71" s="136"/>
      <c r="HB71" s="136"/>
      <c r="HC71" s="136"/>
      <c r="HD71" s="136"/>
      <c r="HE71" s="136"/>
      <c r="HF71" s="136"/>
      <c r="HG71" s="136"/>
      <c r="HH71" s="136"/>
      <c r="HI71" s="136"/>
      <c r="HJ71" s="136"/>
      <c r="HK71" s="136"/>
      <c r="HL71" s="136"/>
      <c r="HM71" s="136"/>
      <c r="HN71" s="136"/>
      <c r="HO71" s="136"/>
      <c r="HP71" s="136"/>
      <c r="HQ71" s="136"/>
      <c r="HR71" s="136"/>
      <c r="HS71" s="136"/>
      <c r="HT71" s="136"/>
      <c r="HU71" s="136"/>
      <c r="HV71" s="136"/>
      <c r="HW71" s="136"/>
      <c r="HX71" s="136"/>
      <c r="HY71" s="136"/>
      <c r="HZ71" s="136"/>
      <c r="IA71" s="136"/>
    </row>
    <row r="72" spans="1:235">
      <c r="A72" s="475" t="s">
        <v>541</v>
      </c>
      <c r="B72" s="135">
        <f t="shared" si="1"/>
        <v>3077342</v>
      </c>
      <c r="C72" s="135">
        <f t="shared" ref="C72:J72" si="15">SUM(C73)</f>
        <v>0</v>
      </c>
      <c r="D72" s="135">
        <f t="shared" si="15"/>
        <v>0</v>
      </c>
      <c r="E72" s="135">
        <f t="shared" si="15"/>
        <v>134791</v>
      </c>
      <c r="F72" s="135">
        <f t="shared" si="15"/>
        <v>2563179</v>
      </c>
      <c r="G72" s="135">
        <f t="shared" si="15"/>
        <v>0</v>
      </c>
      <c r="H72" s="135">
        <f t="shared" si="15"/>
        <v>30840</v>
      </c>
      <c r="I72" s="135">
        <f t="shared" si="15"/>
        <v>0</v>
      </c>
      <c r="J72" s="135">
        <f t="shared" si="15"/>
        <v>348532</v>
      </c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  <c r="EO72" s="66"/>
      <c r="EP72" s="66"/>
      <c r="EQ72" s="66"/>
      <c r="ER72" s="66"/>
      <c r="ES72" s="66"/>
      <c r="ET72" s="66"/>
      <c r="EU72" s="66"/>
      <c r="EV72" s="66"/>
      <c r="EW72" s="66"/>
      <c r="EX72" s="66"/>
      <c r="EY72" s="66"/>
      <c r="EZ72" s="66"/>
      <c r="FA72" s="66"/>
      <c r="FB72" s="66"/>
      <c r="FC72" s="66"/>
      <c r="FD72" s="66"/>
      <c r="FE72" s="66"/>
      <c r="FF72" s="66"/>
      <c r="FG72" s="66"/>
      <c r="FH72" s="66"/>
      <c r="FI72" s="66"/>
      <c r="FJ72" s="66"/>
      <c r="FK72" s="66"/>
      <c r="FL72" s="66"/>
      <c r="FM72" s="66"/>
      <c r="FN72" s="66"/>
      <c r="FO72" s="66"/>
      <c r="FP72" s="66"/>
      <c r="FQ72" s="66"/>
      <c r="FR72" s="66"/>
      <c r="FS72" s="66"/>
      <c r="FT72" s="66"/>
      <c r="FU72" s="66"/>
      <c r="FV72" s="66"/>
      <c r="FW72" s="66"/>
      <c r="FX72" s="66"/>
      <c r="FY72" s="66"/>
      <c r="FZ72" s="66"/>
      <c r="GA72" s="66"/>
      <c r="GB72" s="66"/>
      <c r="GC72" s="66"/>
      <c r="GD72" s="66"/>
      <c r="GE72" s="66"/>
      <c r="GF72" s="66"/>
      <c r="GG72" s="66"/>
      <c r="GH72" s="66"/>
      <c r="GI72" s="66"/>
      <c r="GJ72" s="66"/>
      <c r="GK72" s="66"/>
      <c r="GL72" s="66"/>
      <c r="GM72" s="66"/>
      <c r="GN72" s="66"/>
      <c r="GO72" s="66"/>
      <c r="GP72" s="66"/>
      <c r="GQ72" s="66"/>
      <c r="GR72" s="66"/>
      <c r="GS72" s="66"/>
      <c r="GT72" s="66"/>
      <c r="GU72" s="66"/>
      <c r="GV72" s="66"/>
      <c r="GW72" s="66"/>
      <c r="GX72" s="66"/>
      <c r="GY72" s="66"/>
      <c r="GZ72" s="66"/>
      <c r="HA72" s="66"/>
      <c r="HB72" s="66"/>
      <c r="HC72" s="66"/>
      <c r="HD72" s="66"/>
      <c r="HE72" s="66"/>
      <c r="HF72" s="66"/>
      <c r="HG72" s="66"/>
      <c r="HH72" s="66"/>
      <c r="HI72" s="66"/>
      <c r="HJ72" s="66"/>
      <c r="HK72" s="66"/>
      <c r="HL72" s="66"/>
      <c r="HM72" s="66"/>
      <c r="HN72" s="66"/>
      <c r="HO72" s="66"/>
      <c r="HP72" s="66"/>
      <c r="HQ72" s="66"/>
      <c r="HR72" s="66"/>
      <c r="HS72" s="66"/>
      <c r="HT72" s="66"/>
      <c r="HU72" s="66"/>
      <c r="HV72" s="66"/>
      <c r="HW72" s="66"/>
      <c r="HX72" s="66"/>
      <c r="HY72" s="66"/>
      <c r="HZ72" s="66"/>
      <c r="IA72" s="66"/>
    </row>
    <row r="73" spans="1:235">
      <c r="A73" s="475" t="s">
        <v>534</v>
      </c>
      <c r="B73" s="135">
        <f t="shared" si="1"/>
        <v>3077342</v>
      </c>
      <c r="C73" s="135">
        <f t="shared" ref="C73:J73" si="16">SUM(C74:C79)</f>
        <v>0</v>
      </c>
      <c r="D73" s="135">
        <f t="shared" si="16"/>
        <v>0</v>
      </c>
      <c r="E73" s="135">
        <f t="shared" si="16"/>
        <v>134791</v>
      </c>
      <c r="F73" s="135">
        <f t="shared" si="16"/>
        <v>2563179</v>
      </c>
      <c r="G73" s="135">
        <f t="shared" si="16"/>
        <v>0</v>
      </c>
      <c r="H73" s="135">
        <f t="shared" si="16"/>
        <v>30840</v>
      </c>
      <c r="I73" s="135">
        <f t="shared" si="16"/>
        <v>0</v>
      </c>
      <c r="J73" s="135">
        <f t="shared" si="16"/>
        <v>348532</v>
      </c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  <c r="EO73" s="66"/>
      <c r="EP73" s="66"/>
      <c r="EQ73" s="66"/>
      <c r="ER73" s="66"/>
      <c r="ES73" s="66"/>
      <c r="ET73" s="66"/>
      <c r="EU73" s="66"/>
      <c r="EV73" s="66"/>
      <c r="EW73" s="66"/>
      <c r="EX73" s="66"/>
      <c r="EY73" s="66"/>
      <c r="EZ73" s="66"/>
      <c r="FA73" s="66"/>
      <c r="FB73" s="66"/>
      <c r="FC73" s="66"/>
      <c r="FD73" s="66"/>
      <c r="FE73" s="66"/>
      <c r="FF73" s="66"/>
      <c r="FG73" s="66"/>
      <c r="FH73" s="66"/>
      <c r="FI73" s="66"/>
      <c r="FJ73" s="66"/>
      <c r="FK73" s="66"/>
      <c r="FL73" s="66"/>
      <c r="FM73" s="136"/>
      <c r="FN73" s="136"/>
      <c r="FO73" s="136"/>
      <c r="FP73" s="136"/>
      <c r="FQ73" s="136"/>
      <c r="FR73" s="136"/>
      <c r="FS73" s="136"/>
      <c r="FT73" s="136"/>
      <c r="FU73" s="136"/>
      <c r="FV73" s="136"/>
      <c r="FW73" s="136"/>
      <c r="FX73" s="136"/>
      <c r="FY73" s="136"/>
      <c r="FZ73" s="136"/>
      <c r="GA73" s="136"/>
      <c r="GB73" s="136"/>
      <c r="GC73" s="136"/>
      <c r="GD73" s="136"/>
      <c r="GE73" s="136"/>
      <c r="GF73" s="136"/>
      <c r="GG73" s="136"/>
      <c r="GH73" s="136"/>
      <c r="GI73" s="136"/>
      <c r="GJ73" s="136"/>
      <c r="GK73" s="136"/>
      <c r="GL73" s="136"/>
      <c r="GM73" s="136"/>
      <c r="GN73" s="136"/>
      <c r="GO73" s="136"/>
      <c r="GP73" s="136"/>
      <c r="GQ73" s="136"/>
      <c r="GR73" s="136"/>
      <c r="GS73" s="136"/>
      <c r="GT73" s="136"/>
      <c r="GU73" s="136"/>
      <c r="GV73" s="136"/>
      <c r="GW73" s="136"/>
      <c r="GX73" s="136"/>
      <c r="GY73" s="136"/>
      <c r="GZ73" s="136"/>
      <c r="HA73" s="136"/>
      <c r="HB73" s="136"/>
      <c r="HC73" s="136"/>
      <c r="HD73" s="136"/>
      <c r="HE73" s="136"/>
      <c r="HF73" s="136"/>
      <c r="HG73" s="136"/>
      <c r="HH73" s="136"/>
      <c r="HI73" s="136"/>
      <c r="HJ73" s="136"/>
      <c r="HK73" s="136"/>
      <c r="HL73" s="136"/>
      <c r="HM73" s="136"/>
      <c r="HN73" s="136"/>
      <c r="HO73" s="136"/>
      <c r="HP73" s="136"/>
      <c r="HQ73" s="136"/>
      <c r="HR73" s="136"/>
      <c r="HS73" s="136"/>
      <c r="HT73" s="136"/>
      <c r="HU73" s="136"/>
      <c r="HV73" s="136"/>
      <c r="HW73" s="136"/>
      <c r="HX73" s="136"/>
      <c r="HY73" s="136"/>
      <c r="HZ73" s="136"/>
      <c r="IA73" s="136"/>
    </row>
    <row r="74" spans="1:235">
      <c r="A74" s="479" t="s">
        <v>1168</v>
      </c>
      <c r="B74" s="141">
        <f t="shared" si="1"/>
        <v>85631</v>
      </c>
      <c r="C74" s="141">
        <v>0</v>
      </c>
      <c r="D74" s="141">
        <v>0</v>
      </c>
      <c r="E74" s="141">
        <v>54791</v>
      </c>
      <c r="F74" s="141">
        <v>0</v>
      </c>
      <c r="G74" s="141">
        <v>0</v>
      </c>
      <c r="H74" s="141">
        <f>30840</f>
        <v>30840</v>
      </c>
      <c r="I74" s="141">
        <v>0</v>
      </c>
      <c r="J74" s="141">
        <v>0</v>
      </c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  <c r="BQ74" s="136"/>
      <c r="BR74" s="136"/>
      <c r="BS74" s="136"/>
      <c r="BT74" s="136"/>
      <c r="BU74" s="136"/>
      <c r="BV74" s="136"/>
      <c r="BW74" s="136"/>
      <c r="BX74" s="136"/>
      <c r="BY74" s="136"/>
      <c r="BZ74" s="136"/>
      <c r="CA74" s="136"/>
      <c r="CB74" s="136"/>
      <c r="CC74" s="136"/>
      <c r="CD74" s="136"/>
      <c r="CE74" s="136"/>
      <c r="CF74" s="136"/>
      <c r="CG74" s="136"/>
      <c r="CH74" s="136"/>
      <c r="CI74" s="136"/>
      <c r="CJ74" s="136"/>
      <c r="CK74" s="136"/>
      <c r="CL74" s="136"/>
      <c r="CM74" s="136"/>
      <c r="CN74" s="136"/>
      <c r="CO74" s="136"/>
      <c r="CP74" s="136"/>
      <c r="CQ74" s="136"/>
      <c r="CR74" s="136"/>
      <c r="CS74" s="136"/>
      <c r="CT74" s="136"/>
      <c r="CU74" s="136"/>
      <c r="CV74" s="136"/>
      <c r="CW74" s="136"/>
      <c r="CX74" s="136"/>
      <c r="CY74" s="136"/>
      <c r="CZ74" s="136"/>
      <c r="DA74" s="136"/>
      <c r="DB74" s="136"/>
      <c r="DC74" s="136"/>
      <c r="DD74" s="136"/>
      <c r="DE74" s="136"/>
      <c r="DF74" s="136"/>
      <c r="DG74" s="136"/>
      <c r="DH74" s="136"/>
      <c r="DI74" s="136"/>
      <c r="DJ74" s="136"/>
      <c r="DK74" s="136"/>
      <c r="DL74" s="136"/>
      <c r="DM74" s="136"/>
      <c r="DN74" s="136"/>
      <c r="DO74" s="136"/>
      <c r="DP74" s="136"/>
      <c r="DQ74" s="136"/>
      <c r="DR74" s="136"/>
      <c r="DS74" s="136"/>
      <c r="DT74" s="136"/>
      <c r="DU74" s="136"/>
      <c r="DV74" s="136"/>
      <c r="DW74" s="136"/>
      <c r="DX74" s="136"/>
      <c r="DY74" s="136"/>
      <c r="DZ74" s="136"/>
      <c r="EA74" s="136"/>
      <c r="EB74" s="136"/>
      <c r="EC74" s="136"/>
      <c r="ED74" s="136"/>
      <c r="EE74" s="136"/>
      <c r="EF74" s="136"/>
      <c r="EG74" s="136"/>
      <c r="EH74" s="136"/>
      <c r="EI74" s="136"/>
      <c r="EJ74" s="136"/>
      <c r="EK74" s="136"/>
      <c r="EL74" s="136"/>
      <c r="EM74" s="136"/>
      <c r="EN74" s="136"/>
      <c r="EO74" s="136"/>
      <c r="EP74" s="136"/>
      <c r="EQ74" s="136"/>
      <c r="ER74" s="136"/>
      <c r="ES74" s="136"/>
      <c r="ET74" s="136"/>
      <c r="EU74" s="136"/>
      <c r="EV74" s="136"/>
      <c r="EW74" s="136"/>
      <c r="EX74" s="136"/>
      <c r="EY74" s="136"/>
      <c r="EZ74" s="136"/>
      <c r="FA74" s="136"/>
      <c r="FB74" s="136"/>
      <c r="FC74" s="136"/>
      <c r="FD74" s="136"/>
      <c r="FE74" s="136"/>
      <c r="FF74" s="136"/>
      <c r="FG74" s="136"/>
      <c r="FH74" s="136"/>
      <c r="FI74" s="136"/>
      <c r="FJ74" s="136"/>
      <c r="FK74" s="136"/>
      <c r="FL74" s="136"/>
      <c r="FM74" s="136"/>
      <c r="FN74" s="136"/>
      <c r="FO74" s="136"/>
      <c r="FP74" s="136"/>
      <c r="FQ74" s="136"/>
      <c r="FR74" s="136"/>
      <c r="FS74" s="136"/>
      <c r="FT74" s="136"/>
      <c r="FU74" s="136"/>
      <c r="FV74" s="136"/>
      <c r="FW74" s="136"/>
      <c r="FX74" s="136"/>
      <c r="FY74" s="136"/>
      <c r="FZ74" s="136"/>
      <c r="GA74" s="136"/>
      <c r="GB74" s="136"/>
      <c r="GC74" s="136"/>
      <c r="GD74" s="136"/>
      <c r="GE74" s="136"/>
      <c r="GF74" s="136"/>
      <c r="GG74" s="136"/>
      <c r="GH74" s="136"/>
      <c r="GI74" s="136"/>
      <c r="GJ74" s="136"/>
      <c r="GK74" s="136"/>
      <c r="GL74" s="136"/>
      <c r="GM74" s="136"/>
      <c r="GN74" s="136"/>
      <c r="GO74" s="136"/>
      <c r="GP74" s="136"/>
      <c r="GQ74" s="136"/>
      <c r="GR74" s="136"/>
      <c r="GS74" s="136"/>
      <c r="GT74" s="136"/>
      <c r="GU74" s="136"/>
      <c r="GV74" s="136"/>
      <c r="GW74" s="136"/>
      <c r="GX74" s="136"/>
      <c r="GY74" s="136"/>
      <c r="GZ74" s="136"/>
      <c r="HA74" s="136"/>
      <c r="HB74" s="136"/>
      <c r="HC74" s="136"/>
      <c r="HD74" s="136"/>
      <c r="HE74" s="136"/>
      <c r="HF74" s="136"/>
      <c r="HG74" s="136"/>
      <c r="HH74" s="136"/>
      <c r="HI74" s="136"/>
      <c r="HJ74" s="136"/>
      <c r="HK74" s="136"/>
      <c r="HL74" s="136"/>
      <c r="HM74" s="136"/>
      <c r="HN74" s="136"/>
      <c r="HO74" s="136"/>
      <c r="HP74" s="136"/>
      <c r="HQ74" s="136"/>
      <c r="HR74" s="136"/>
      <c r="HS74" s="136"/>
      <c r="HT74" s="136"/>
      <c r="HU74" s="136"/>
      <c r="HV74" s="136"/>
      <c r="HW74" s="136"/>
      <c r="HX74" s="136"/>
      <c r="HY74" s="136"/>
      <c r="HZ74" s="136"/>
      <c r="IA74" s="136"/>
    </row>
    <row r="75" spans="1:235" ht="31.5">
      <c r="A75" s="479" t="s">
        <v>1535</v>
      </c>
      <c r="B75" s="141">
        <f>C75+D75+E75+F75+G75+H75+I75+J75</f>
        <v>38532</v>
      </c>
      <c r="C75" s="141">
        <v>0</v>
      </c>
      <c r="D75" s="141">
        <v>0</v>
      </c>
      <c r="E75" s="141"/>
      <c r="F75" s="141">
        <v>0</v>
      </c>
      <c r="G75" s="141">
        <v>0</v>
      </c>
      <c r="H75" s="141">
        <v>0</v>
      </c>
      <c r="I75" s="141">
        <v>0</v>
      </c>
      <c r="J75" s="141">
        <v>38532</v>
      </c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6"/>
      <c r="BX75" s="136"/>
      <c r="BY75" s="136"/>
      <c r="BZ75" s="136"/>
      <c r="CA75" s="136"/>
      <c r="CB75" s="136"/>
      <c r="CC75" s="136"/>
      <c r="CD75" s="136"/>
      <c r="CE75" s="136"/>
      <c r="CF75" s="136"/>
      <c r="CG75" s="136"/>
      <c r="CH75" s="136"/>
      <c r="CI75" s="136"/>
      <c r="CJ75" s="136"/>
      <c r="CK75" s="136"/>
      <c r="CL75" s="136"/>
      <c r="CM75" s="136"/>
      <c r="CN75" s="136"/>
      <c r="CO75" s="136"/>
      <c r="CP75" s="136"/>
      <c r="CQ75" s="136"/>
      <c r="CR75" s="136"/>
      <c r="CS75" s="136"/>
      <c r="CT75" s="136"/>
      <c r="CU75" s="136"/>
      <c r="CV75" s="136"/>
      <c r="CW75" s="136"/>
      <c r="CX75" s="136"/>
      <c r="CY75" s="136"/>
      <c r="CZ75" s="136"/>
      <c r="DA75" s="136"/>
      <c r="DB75" s="136"/>
      <c r="DC75" s="136"/>
      <c r="DD75" s="136"/>
      <c r="DE75" s="136"/>
      <c r="DF75" s="136"/>
      <c r="DG75" s="136"/>
      <c r="DH75" s="136"/>
      <c r="DI75" s="136"/>
      <c r="DJ75" s="136"/>
      <c r="DK75" s="136"/>
      <c r="DL75" s="136"/>
      <c r="DM75" s="136"/>
      <c r="DN75" s="136"/>
      <c r="DO75" s="136"/>
      <c r="DP75" s="136"/>
      <c r="DQ75" s="136"/>
      <c r="DR75" s="136"/>
      <c r="DS75" s="136"/>
      <c r="DT75" s="136"/>
      <c r="DU75" s="136"/>
      <c r="DV75" s="136"/>
      <c r="DW75" s="136"/>
      <c r="DX75" s="136"/>
      <c r="DY75" s="136"/>
      <c r="DZ75" s="136"/>
      <c r="EA75" s="136"/>
      <c r="EB75" s="136"/>
      <c r="EC75" s="136"/>
      <c r="ED75" s="136"/>
      <c r="EE75" s="136"/>
      <c r="EF75" s="136"/>
      <c r="EG75" s="136"/>
      <c r="EH75" s="136"/>
      <c r="EI75" s="136"/>
      <c r="EJ75" s="136"/>
      <c r="EK75" s="136"/>
      <c r="EL75" s="136"/>
      <c r="EM75" s="136"/>
      <c r="EN75" s="136"/>
      <c r="EO75" s="136"/>
      <c r="EP75" s="136"/>
      <c r="EQ75" s="136"/>
      <c r="ER75" s="136"/>
      <c r="ES75" s="136"/>
      <c r="ET75" s="136"/>
      <c r="EU75" s="136"/>
      <c r="EV75" s="136"/>
      <c r="EW75" s="136"/>
      <c r="EX75" s="136"/>
      <c r="EY75" s="136"/>
      <c r="EZ75" s="136"/>
      <c r="FA75" s="136"/>
      <c r="FB75" s="136"/>
      <c r="FC75" s="136"/>
      <c r="FD75" s="136"/>
      <c r="FE75" s="136"/>
      <c r="FF75" s="136"/>
      <c r="FG75" s="136"/>
      <c r="FH75" s="136"/>
      <c r="FI75" s="136"/>
      <c r="FJ75" s="136"/>
      <c r="FK75" s="136"/>
      <c r="FL75" s="136"/>
      <c r="FM75" s="136"/>
      <c r="FN75" s="136"/>
      <c r="FO75" s="136"/>
      <c r="FP75" s="136"/>
      <c r="FQ75" s="136"/>
      <c r="FR75" s="136"/>
      <c r="FS75" s="136"/>
      <c r="FT75" s="136"/>
      <c r="FU75" s="136"/>
      <c r="FV75" s="136"/>
      <c r="FW75" s="136"/>
      <c r="FX75" s="136"/>
      <c r="FY75" s="136"/>
      <c r="FZ75" s="136"/>
      <c r="GA75" s="136"/>
      <c r="GB75" s="136"/>
      <c r="GC75" s="136"/>
      <c r="GD75" s="136"/>
      <c r="GE75" s="136"/>
      <c r="GF75" s="136"/>
      <c r="GG75" s="136"/>
      <c r="GH75" s="136"/>
      <c r="GI75" s="136"/>
      <c r="GJ75" s="136"/>
      <c r="GK75" s="136"/>
      <c r="GL75" s="136"/>
      <c r="GM75" s="136"/>
      <c r="GN75" s="136"/>
      <c r="GO75" s="136"/>
      <c r="GP75" s="136"/>
      <c r="GQ75" s="136"/>
      <c r="GR75" s="136"/>
      <c r="GS75" s="136"/>
      <c r="GT75" s="136"/>
      <c r="GU75" s="136"/>
      <c r="GV75" s="136"/>
      <c r="GW75" s="136"/>
      <c r="GX75" s="136"/>
      <c r="GY75" s="136"/>
      <c r="GZ75" s="136"/>
      <c r="HA75" s="136"/>
      <c r="HB75" s="136"/>
      <c r="HC75" s="136"/>
      <c r="HD75" s="136"/>
      <c r="HE75" s="136"/>
      <c r="HF75" s="136"/>
      <c r="HG75" s="136"/>
      <c r="HH75" s="136"/>
      <c r="HI75" s="136"/>
      <c r="HJ75" s="136"/>
      <c r="HK75" s="136"/>
      <c r="HL75" s="136"/>
      <c r="HM75" s="136"/>
      <c r="HN75" s="136"/>
      <c r="HO75" s="136"/>
      <c r="HP75" s="136"/>
      <c r="HQ75" s="136"/>
      <c r="HR75" s="136"/>
      <c r="HS75" s="136"/>
      <c r="HT75" s="136"/>
      <c r="HU75" s="136"/>
      <c r="HV75" s="136"/>
      <c r="HW75" s="136"/>
      <c r="HX75" s="136"/>
      <c r="HY75" s="136"/>
      <c r="HZ75" s="136"/>
      <c r="IA75" s="136"/>
    </row>
    <row r="76" spans="1:235" ht="47.25">
      <c r="A76" s="483" t="s">
        <v>1314</v>
      </c>
      <c r="B76" s="141">
        <f t="shared" si="1"/>
        <v>297000</v>
      </c>
      <c r="C76" s="141">
        <v>0</v>
      </c>
      <c r="D76" s="141">
        <v>0</v>
      </c>
      <c r="E76" s="141">
        <v>0</v>
      </c>
      <c r="F76" s="141">
        <v>297000</v>
      </c>
      <c r="G76" s="141">
        <v>0</v>
      </c>
      <c r="H76" s="141">
        <v>0</v>
      </c>
      <c r="I76" s="141">
        <v>0</v>
      </c>
      <c r="J76" s="141">
        <v>0</v>
      </c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36"/>
      <c r="CM76" s="136"/>
      <c r="CN76" s="136"/>
      <c r="CO76" s="136"/>
      <c r="CP76" s="136"/>
      <c r="CQ76" s="136"/>
      <c r="CR76" s="136"/>
      <c r="CS76" s="136"/>
      <c r="CT76" s="136"/>
      <c r="CU76" s="136"/>
      <c r="CV76" s="136"/>
      <c r="CW76" s="136"/>
      <c r="CX76" s="136"/>
      <c r="CY76" s="136"/>
      <c r="CZ76" s="136"/>
      <c r="DA76" s="136"/>
      <c r="DB76" s="136"/>
      <c r="DC76" s="136"/>
      <c r="DD76" s="136"/>
      <c r="DE76" s="136"/>
      <c r="DF76" s="136"/>
      <c r="DG76" s="136"/>
      <c r="DH76" s="136"/>
      <c r="DI76" s="136"/>
      <c r="DJ76" s="136"/>
      <c r="DK76" s="136"/>
      <c r="DL76" s="136"/>
      <c r="DM76" s="136"/>
      <c r="DN76" s="136"/>
      <c r="DO76" s="136"/>
      <c r="DP76" s="136"/>
      <c r="DQ76" s="136"/>
      <c r="DR76" s="136"/>
      <c r="DS76" s="136"/>
      <c r="DT76" s="136"/>
      <c r="DU76" s="136"/>
      <c r="DV76" s="136"/>
      <c r="DW76" s="136"/>
      <c r="DX76" s="136"/>
      <c r="DY76" s="136"/>
      <c r="DZ76" s="136"/>
      <c r="EA76" s="136"/>
      <c r="EB76" s="136"/>
      <c r="EC76" s="136"/>
      <c r="ED76" s="136"/>
      <c r="EE76" s="136"/>
      <c r="EF76" s="136"/>
      <c r="EG76" s="136"/>
      <c r="EH76" s="136"/>
      <c r="EI76" s="136"/>
      <c r="EJ76" s="136"/>
      <c r="EK76" s="136"/>
      <c r="EL76" s="136"/>
      <c r="EM76" s="136"/>
      <c r="EN76" s="136"/>
      <c r="EO76" s="136"/>
      <c r="EP76" s="136"/>
      <c r="EQ76" s="136"/>
      <c r="ER76" s="136"/>
      <c r="ES76" s="136"/>
      <c r="ET76" s="136"/>
      <c r="EU76" s="136"/>
      <c r="EV76" s="136"/>
      <c r="EW76" s="136"/>
      <c r="EX76" s="136"/>
      <c r="EY76" s="136"/>
      <c r="EZ76" s="136"/>
      <c r="FA76" s="136"/>
      <c r="FB76" s="136"/>
      <c r="FC76" s="136"/>
      <c r="FD76" s="136"/>
      <c r="FE76" s="136"/>
      <c r="FF76" s="136"/>
      <c r="FG76" s="136"/>
      <c r="FH76" s="136"/>
      <c r="FI76" s="136"/>
      <c r="FJ76" s="136"/>
      <c r="FK76" s="136"/>
      <c r="FL76" s="136"/>
      <c r="FM76" s="136"/>
      <c r="FN76" s="136"/>
      <c r="FO76" s="136"/>
      <c r="FP76" s="136"/>
      <c r="FQ76" s="136"/>
      <c r="FR76" s="136"/>
      <c r="FS76" s="136"/>
      <c r="FT76" s="136"/>
      <c r="FU76" s="136"/>
      <c r="FV76" s="136"/>
      <c r="FW76" s="136"/>
      <c r="FX76" s="136"/>
      <c r="FY76" s="136"/>
      <c r="FZ76" s="136"/>
      <c r="GA76" s="136"/>
      <c r="GB76" s="136"/>
      <c r="GC76" s="136"/>
      <c r="GD76" s="136"/>
      <c r="GE76" s="136"/>
      <c r="GF76" s="136"/>
      <c r="GG76" s="136"/>
      <c r="GH76" s="136"/>
      <c r="GI76" s="136"/>
      <c r="GJ76" s="136"/>
      <c r="GK76" s="136"/>
      <c r="GL76" s="136"/>
      <c r="GM76" s="136"/>
      <c r="GN76" s="136"/>
      <c r="GO76" s="136"/>
      <c r="GP76" s="136"/>
      <c r="GQ76" s="136"/>
      <c r="GR76" s="136"/>
      <c r="GS76" s="136"/>
      <c r="GT76" s="136"/>
      <c r="GU76" s="136"/>
      <c r="GV76" s="136"/>
      <c r="GW76" s="136"/>
      <c r="GX76" s="136"/>
      <c r="GY76" s="136"/>
      <c r="GZ76" s="136"/>
      <c r="HA76" s="136"/>
      <c r="HB76" s="136"/>
      <c r="HC76" s="136"/>
      <c r="HD76" s="136"/>
      <c r="HE76" s="136"/>
      <c r="HF76" s="136"/>
      <c r="HG76" s="136"/>
      <c r="HH76" s="136"/>
      <c r="HI76" s="136"/>
      <c r="HJ76" s="136"/>
      <c r="HK76" s="136"/>
      <c r="HL76" s="136"/>
      <c r="HM76" s="136"/>
      <c r="HN76" s="136"/>
      <c r="HO76" s="136"/>
      <c r="HP76" s="136"/>
      <c r="HQ76" s="136"/>
      <c r="HR76" s="136"/>
      <c r="HS76" s="136"/>
      <c r="HT76" s="136"/>
      <c r="HU76" s="136"/>
      <c r="HV76" s="136"/>
      <c r="HW76" s="136"/>
      <c r="HX76" s="136"/>
      <c r="HY76" s="136"/>
      <c r="HZ76" s="136"/>
      <c r="IA76" s="136"/>
    </row>
    <row r="77" spans="1:235">
      <c r="A77" s="476" t="s">
        <v>1315</v>
      </c>
      <c r="B77" s="139">
        <f>C77+D77+E77+F77+G77+H77+I77+J77</f>
        <v>310000</v>
      </c>
      <c r="C77" s="139">
        <v>0</v>
      </c>
      <c r="D77" s="139">
        <v>0</v>
      </c>
      <c r="E77" s="139">
        <v>0</v>
      </c>
      <c r="F77" s="139">
        <v>0</v>
      </c>
      <c r="G77" s="139">
        <v>0</v>
      </c>
      <c r="H77" s="139">
        <v>0</v>
      </c>
      <c r="I77" s="139">
        <v>0</v>
      </c>
      <c r="J77" s="139">
        <v>310000</v>
      </c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36"/>
      <c r="CL77" s="136"/>
      <c r="CM77" s="136"/>
      <c r="CN77" s="136"/>
      <c r="CO77" s="136"/>
      <c r="CP77" s="136"/>
      <c r="CQ77" s="136"/>
      <c r="CR77" s="136"/>
      <c r="CS77" s="136"/>
      <c r="CT77" s="136"/>
      <c r="CU77" s="136"/>
      <c r="CV77" s="136"/>
      <c r="CW77" s="136"/>
      <c r="CX77" s="136"/>
      <c r="CY77" s="136"/>
      <c r="CZ77" s="136"/>
      <c r="DA77" s="136"/>
      <c r="DB77" s="136"/>
      <c r="DC77" s="136"/>
      <c r="DD77" s="136"/>
      <c r="DE77" s="136"/>
      <c r="DF77" s="136"/>
      <c r="DG77" s="136"/>
      <c r="DH77" s="136"/>
      <c r="DI77" s="136"/>
      <c r="DJ77" s="136"/>
      <c r="DK77" s="136"/>
      <c r="DL77" s="136"/>
      <c r="DM77" s="136"/>
      <c r="DN77" s="136"/>
      <c r="DO77" s="136"/>
      <c r="DP77" s="136"/>
      <c r="DQ77" s="136"/>
      <c r="DR77" s="136"/>
      <c r="DS77" s="136"/>
      <c r="DT77" s="136"/>
      <c r="DU77" s="136"/>
      <c r="DV77" s="136"/>
      <c r="DW77" s="136"/>
      <c r="DX77" s="136"/>
      <c r="DY77" s="136"/>
      <c r="DZ77" s="136"/>
      <c r="EA77" s="136"/>
      <c r="EB77" s="136"/>
      <c r="EC77" s="136"/>
      <c r="ED77" s="136"/>
      <c r="EE77" s="136"/>
      <c r="EF77" s="136"/>
      <c r="EG77" s="136"/>
      <c r="EH77" s="136"/>
      <c r="EI77" s="136"/>
      <c r="EJ77" s="136"/>
      <c r="EK77" s="136"/>
      <c r="EL77" s="136"/>
      <c r="EM77" s="136"/>
      <c r="EN77" s="136"/>
      <c r="EO77" s="136"/>
      <c r="EP77" s="136"/>
      <c r="EQ77" s="136"/>
      <c r="ER77" s="136"/>
      <c r="ES77" s="136"/>
      <c r="ET77" s="136"/>
      <c r="EU77" s="136"/>
      <c r="EV77" s="136"/>
      <c r="EW77" s="136"/>
      <c r="EX77" s="136"/>
      <c r="EY77" s="136"/>
      <c r="EZ77" s="136"/>
      <c r="FA77" s="136"/>
      <c r="FB77" s="136"/>
      <c r="FC77" s="136"/>
      <c r="FD77" s="136"/>
      <c r="FE77" s="136"/>
      <c r="FF77" s="136"/>
      <c r="FG77" s="136"/>
      <c r="FH77" s="136"/>
      <c r="FI77" s="136"/>
      <c r="FJ77" s="136"/>
      <c r="FK77" s="136"/>
      <c r="FL77" s="136"/>
      <c r="FM77" s="136"/>
      <c r="FN77" s="136"/>
      <c r="FO77" s="136"/>
      <c r="FP77" s="136"/>
      <c r="FQ77" s="136"/>
      <c r="FR77" s="136"/>
      <c r="FS77" s="136"/>
      <c r="FT77" s="136"/>
      <c r="FU77" s="136"/>
      <c r="FV77" s="136"/>
      <c r="FW77" s="136"/>
      <c r="FX77" s="136"/>
      <c r="FY77" s="136"/>
      <c r="FZ77" s="136"/>
      <c r="GA77" s="136"/>
      <c r="GB77" s="136"/>
      <c r="GC77" s="136"/>
      <c r="GD77" s="136"/>
      <c r="GE77" s="136"/>
      <c r="GF77" s="136"/>
      <c r="GG77" s="136"/>
      <c r="GH77" s="136"/>
      <c r="GI77" s="136"/>
      <c r="GJ77" s="136"/>
      <c r="GK77" s="136"/>
      <c r="GL77" s="136"/>
      <c r="GM77" s="136"/>
      <c r="GN77" s="136"/>
      <c r="GO77" s="136"/>
      <c r="GP77" s="136"/>
      <c r="GQ77" s="136"/>
      <c r="GR77" s="136"/>
      <c r="GS77" s="136"/>
      <c r="GT77" s="136"/>
      <c r="GU77" s="136"/>
      <c r="GV77" s="136"/>
      <c r="GW77" s="136"/>
      <c r="GX77" s="136"/>
      <c r="GY77" s="136"/>
      <c r="GZ77" s="136"/>
      <c r="HA77" s="136"/>
      <c r="HB77" s="136"/>
      <c r="HC77" s="136"/>
      <c r="HD77" s="136"/>
      <c r="HE77" s="136"/>
      <c r="HF77" s="136"/>
      <c r="HG77" s="136"/>
      <c r="HH77" s="136"/>
      <c r="HI77" s="136"/>
      <c r="HJ77" s="136"/>
      <c r="HK77" s="136"/>
      <c r="HL77" s="136"/>
      <c r="HM77" s="136"/>
      <c r="HN77" s="136"/>
      <c r="HO77" s="136"/>
      <c r="HP77" s="136"/>
      <c r="HQ77" s="136"/>
      <c r="HR77" s="136"/>
      <c r="HS77" s="136"/>
      <c r="HT77" s="136"/>
      <c r="HU77" s="136"/>
      <c r="HV77" s="136"/>
      <c r="HW77" s="136"/>
      <c r="HX77" s="136"/>
      <c r="HY77" s="136"/>
      <c r="HZ77" s="136"/>
      <c r="IA77" s="136"/>
    </row>
    <row r="78" spans="1:235">
      <c r="A78" s="476" t="s">
        <v>1316</v>
      </c>
      <c r="B78" s="139">
        <f>C78+D78+E78+F78+G78+H78+I78+J78</f>
        <v>80000</v>
      </c>
      <c r="C78" s="139">
        <v>0</v>
      </c>
      <c r="D78" s="139">
        <v>0</v>
      </c>
      <c r="E78" s="139">
        <v>80000</v>
      </c>
      <c r="F78" s="139">
        <v>0</v>
      </c>
      <c r="G78" s="139">
        <v>0</v>
      </c>
      <c r="H78" s="139">
        <v>0</v>
      </c>
      <c r="I78" s="139">
        <v>0</v>
      </c>
      <c r="J78" s="139">
        <v>0</v>
      </c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  <c r="BZ78" s="136"/>
      <c r="CA78" s="136"/>
      <c r="CB78" s="136"/>
      <c r="CC78" s="136"/>
      <c r="CD78" s="136"/>
      <c r="CE78" s="136"/>
      <c r="CF78" s="136"/>
      <c r="CG78" s="136"/>
      <c r="CH78" s="136"/>
      <c r="CI78" s="136"/>
      <c r="CJ78" s="136"/>
      <c r="CK78" s="136"/>
      <c r="CL78" s="136"/>
      <c r="CM78" s="136"/>
      <c r="CN78" s="136"/>
      <c r="CO78" s="136"/>
      <c r="CP78" s="136"/>
      <c r="CQ78" s="136"/>
      <c r="CR78" s="136"/>
      <c r="CS78" s="136"/>
      <c r="CT78" s="136"/>
      <c r="CU78" s="136"/>
      <c r="CV78" s="136"/>
      <c r="CW78" s="136"/>
      <c r="CX78" s="136"/>
      <c r="CY78" s="136"/>
      <c r="CZ78" s="136"/>
      <c r="DA78" s="136"/>
      <c r="DB78" s="136"/>
      <c r="DC78" s="136"/>
      <c r="DD78" s="136"/>
      <c r="DE78" s="136"/>
      <c r="DF78" s="136"/>
      <c r="DG78" s="136"/>
      <c r="DH78" s="136"/>
      <c r="DI78" s="136"/>
      <c r="DJ78" s="136"/>
      <c r="DK78" s="136"/>
      <c r="DL78" s="136"/>
      <c r="DM78" s="136"/>
      <c r="DN78" s="136"/>
      <c r="DO78" s="136"/>
      <c r="DP78" s="136"/>
      <c r="DQ78" s="136"/>
      <c r="DR78" s="136"/>
      <c r="DS78" s="136"/>
      <c r="DT78" s="136"/>
      <c r="DU78" s="136"/>
      <c r="DV78" s="136"/>
      <c r="DW78" s="136"/>
      <c r="DX78" s="136"/>
      <c r="DY78" s="136"/>
      <c r="DZ78" s="136"/>
      <c r="EA78" s="136"/>
      <c r="EB78" s="136"/>
      <c r="EC78" s="136"/>
      <c r="ED78" s="136"/>
      <c r="EE78" s="136"/>
      <c r="EF78" s="136"/>
      <c r="EG78" s="136"/>
      <c r="EH78" s="136"/>
      <c r="EI78" s="136"/>
      <c r="EJ78" s="136"/>
      <c r="EK78" s="136"/>
      <c r="EL78" s="136"/>
      <c r="EM78" s="136"/>
      <c r="EN78" s="136"/>
      <c r="EO78" s="136"/>
      <c r="EP78" s="136"/>
      <c r="EQ78" s="136"/>
      <c r="ER78" s="136"/>
      <c r="ES78" s="136"/>
      <c r="ET78" s="136"/>
      <c r="EU78" s="136"/>
      <c r="EV78" s="136"/>
      <c r="EW78" s="136"/>
      <c r="EX78" s="136"/>
      <c r="EY78" s="136"/>
      <c r="EZ78" s="136"/>
      <c r="FA78" s="136"/>
      <c r="FB78" s="136"/>
      <c r="FC78" s="136"/>
      <c r="FD78" s="136"/>
      <c r="FE78" s="136"/>
      <c r="FF78" s="136"/>
      <c r="FG78" s="136"/>
      <c r="FH78" s="136"/>
      <c r="FI78" s="136"/>
      <c r="FJ78" s="136"/>
      <c r="FK78" s="136"/>
      <c r="FL78" s="136"/>
      <c r="FM78" s="136"/>
      <c r="FN78" s="136"/>
      <c r="FO78" s="136"/>
      <c r="FP78" s="136"/>
      <c r="FQ78" s="136"/>
      <c r="FR78" s="136"/>
      <c r="FS78" s="136"/>
      <c r="FT78" s="136"/>
      <c r="FU78" s="136"/>
      <c r="FV78" s="136"/>
      <c r="FW78" s="136"/>
      <c r="FX78" s="136"/>
      <c r="FY78" s="136"/>
      <c r="FZ78" s="136"/>
      <c r="GA78" s="136"/>
      <c r="GB78" s="136"/>
      <c r="GC78" s="136"/>
      <c r="GD78" s="136"/>
      <c r="GE78" s="136"/>
      <c r="GF78" s="136"/>
      <c r="GG78" s="136"/>
      <c r="GH78" s="136"/>
      <c r="GI78" s="136"/>
      <c r="GJ78" s="136"/>
      <c r="GK78" s="136"/>
      <c r="GL78" s="136"/>
      <c r="GM78" s="136"/>
      <c r="GN78" s="136"/>
      <c r="GO78" s="136"/>
      <c r="GP78" s="136"/>
      <c r="GQ78" s="136"/>
      <c r="GR78" s="136"/>
      <c r="GS78" s="136"/>
      <c r="GT78" s="136"/>
      <c r="GU78" s="136"/>
      <c r="GV78" s="136"/>
      <c r="GW78" s="136"/>
      <c r="GX78" s="136"/>
      <c r="GY78" s="136"/>
      <c r="GZ78" s="136"/>
      <c r="HA78" s="136"/>
      <c r="HB78" s="136"/>
      <c r="HC78" s="136"/>
      <c r="HD78" s="136"/>
      <c r="HE78" s="136"/>
      <c r="HF78" s="136"/>
      <c r="HG78" s="136"/>
      <c r="HH78" s="136"/>
      <c r="HI78" s="136"/>
      <c r="HJ78" s="136"/>
      <c r="HK78" s="136"/>
      <c r="HL78" s="136"/>
      <c r="HM78" s="136"/>
      <c r="HN78" s="136"/>
      <c r="HO78" s="136"/>
      <c r="HP78" s="136"/>
      <c r="HQ78" s="136"/>
      <c r="HR78" s="136"/>
      <c r="HS78" s="136"/>
      <c r="HT78" s="136"/>
      <c r="HU78" s="136"/>
      <c r="HV78" s="136"/>
      <c r="HW78" s="136"/>
      <c r="HX78" s="136"/>
      <c r="HY78" s="136"/>
      <c r="HZ78" s="136"/>
      <c r="IA78" s="136"/>
    </row>
    <row r="79" spans="1:235" ht="47.25">
      <c r="A79" s="483" t="s">
        <v>1169</v>
      </c>
      <c r="B79" s="141">
        <f t="shared" si="1"/>
        <v>2266179</v>
      </c>
      <c r="C79" s="141">
        <v>0</v>
      </c>
      <c r="D79" s="141">
        <v>0</v>
      </c>
      <c r="E79" s="141">
        <v>0</v>
      </c>
      <c r="F79" s="141">
        <v>2266179</v>
      </c>
      <c r="G79" s="141">
        <v>0</v>
      </c>
      <c r="H79" s="141">
        <v>0</v>
      </c>
      <c r="I79" s="141">
        <v>0</v>
      </c>
      <c r="J79" s="141">
        <v>0</v>
      </c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  <c r="BI79" s="136"/>
      <c r="BJ79" s="136"/>
      <c r="BK79" s="136"/>
      <c r="BL79" s="136"/>
      <c r="BM79" s="136"/>
      <c r="BN79" s="136"/>
      <c r="BO79" s="136"/>
      <c r="BP79" s="136"/>
      <c r="BQ79" s="136"/>
      <c r="BR79" s="136"/>
      <c r="BS79" s="136"/>
      <c r="BT79" s="136"/>
      <c r="BU79" s="136"/>
      <c r="BV79" s="136"/>
      <c r="BW79" s="136"/>
      <c r="BX79" s="136"/>
      <c r="BY79" s="136"/>
      <c r="BZ79" s="136"/>
      <c r="CA79" s="136"/>
      <c r="CB79" s="136"/>
      <c r="CC79" s="136"/>
      <c r="CD79" s="136"/>
      <c r="CE79" s="136"/>
      <c r="CF79" s="136"/>
      <c r="CG79" s="136"/>
      <c r="CH79" s="136"/>
      <c r="CI79" s="136"/>
      <c r="CJ79" s="136"/>
      <c r="CK79" s="136"/>
      <c r="CL79" s="136"/>
      <c r="CM79" s="136"/>
      <c r="CN79" s="136"/>
      <c r="CO79" s="136"/>
      <c r="CP79" s="136"/>
      <c r="CQ79" s="136"/>
      <c r="CR79" s="136"/>
      <c r="CS79" s="136"/>
      <c r="CT79" s="136"/>
      <c r="CU79" s="136"/>
      <c r="CV79" s="136"/>
      <c r="CW79" s="136"/>
      <c r="CX79" s="136"/>
      <c r="CY79" s="136"/>
      <c r="CZ79" s="136"/>
      <c r="DA79" s="136"/>
      <c r="DB79" s="136"/>
      <c r="DC79" s="136"/>
      <c r="DD79" s="136"/>
      <c r="DE79" s="136"/>
      <c r="DF79" s="136"/>
      <c r="DG79" s="136"/>
      <c r="DH79" s="136"/>
      <c r="DI79" s="136"/>
      <c r="DJ79" s="136"/>
      <c r="DK79" s="136"/>
      <c r="DL79" s="136"/>
      <c r="DM79" s="136"/>
      <c r="DN79" s="136"/>
      <c r="DO79" s="136"/>
      <c r="DP79" s="136"/>
      <c r="DQ79" s="136"/>
      <c r="DR79" s="136"/>
      <c r="DS79" s="136"/>
      <c r="DT79" s="136"/>
      <c r="DU79" s="136"/>
      <c r="DV79" s="136"/>
      <c r="DW79" s="136"/>
      <c r="DX79" s="136"/>
      <c r="DY79" s="136"/>
      <c r="DZ79" s="136"/>
      <c r="EA79" s="136"/>
      <c r="EB79" s="136"/>
      <c r="EC79" s="136"/>
      <c r="ED79" s="136"/>
      <c r="EE79" s="136"/>
      <c r="EF79" s="136"/>
      <c r="EG79" s="136"/>
      <c r="EH79" s="136"/>
      <c r="EI79" s="136"/>
      <c r="EJ79" s="136"/>
      <c r="EK79" s="136"/>
      <c r="EL79" s="136"/>
      <c r="EM79" s="136"/>
      <c r="EN79" s="136"/>
      <c r="EO79" s="136"/>
      <c r="EP79" s="136"/>
      <c r="EQ79" s="136"/>
      <c r="ER79" s="136"/>
      <c r="ES79" s="136"/>
      <c r="ET79" s="136"/>
      <c r="EU79" s="136"/>
      <c r="EV79" s="136"/>
      <c r="EW79" s="136"/>
      <c r="EX79" s="136"/>
      <c r="EY79" s="136"/>
      <c r="EZ79" s="136"/>
      <c r="FA79" s="136"/>
      <c r="FB79" s="136"/>
      <c r="FC79" s="136"/>
      <c r="FD79" s="136"/>
      <c r="FE79" s="136"/>
      <c r="FF79" s="136"/>
      <c r="FG79" s="136"/>
      <c r="FH79" s="136"/>
      <c r="FI79" s="136"/>
      <c r="FJ79" s="136"/>
      <c r="FK79" s="136"/>
      <c r="FL79" s="136"/>
      <c r="FM79" s="136"/>
      <c r="FN79" s="136"/>
      <c r="FO79" s="136"/>
      <c r="FP79" s="136"/>
      <c r="FQ79" s="136"/>
      <c r="FR79" s="136"/>
      <c r="FS79" s="136"/>
      <c r="FT79" s="136"/>
      <c r="FU79" s="136"/>
      <c r="FV79" s="136"/>
      <c r="FW79" s="136"/>
      <c r="FX79" s="136"/>
      <c r="FY79" s="136"/>
      <c r="FZ79" s="136"/>
      <c r="GA79" s="136"/>
      <c r="GB79" s="136"/>
      <c r="GC79" s="136"/>
      <c r="GD79" s="136"/>
      <c r="GE79" s="136"/>
      <c r="GF79" s="136"/>
      <c r="GG79" s="136"/>
      <c r="GH79" s="136"/>
      <c r="GI79" s="136"/>
      <c r="GJ79" s="136"/>
      <c r="GK79" s="136"/>
      <c r="GL79" s="136"/>
      <c r="GM79" s="136"/>
      <c r="GN79" s="136"/>
      <c r="GO79" s="136"/>
      <c r="GP79" s="136"/>
      <c r="GQ79" s="136"/>
      <c r="GR79" s="136"/>
      <c r="GS79" s="136"/>
      <c r="GT79" s="136"/>
      <c r="GU79" s="136"/>
      <c r="GV79" s="136"/>
      <c r="GW79" s="136"/>
      <c r="GX79" s="136"/>
      <c r="GY79" s="136"/>
      <c r="GZ79" s="136"/>
      <c r="HA79" s="136"/>
      <c r="HB79" s="136"/>
      <c r="HC79" s="136"/>
      <c r="HD79" s="136"/>
      <c r="HE79" s="136"/>
      <c r="HF79" s="136"/>
      <c r="HG79" s="136"/>
      <c r="HH79" s="136"/>
      <c r="HI79" s="136"/>
      <c r="HJ79" s="136"/>
      <c r="HK79" s="136"/>
      <c r="HL79" s="136"/>
      <c r="HM79" s="136"/>
      <c r="HN79" s="136"/>
      <c r="HO79" s="136"/>
      <c r="HP79" s="136"/>
      <c r="HQ79" s="136"/>
      <c r="HR79" s="136"/>
      <c r="HS79" s="136"/>
      <c r="HT79" s="136"/>
      <c r="HU79" s="136"/>
      <c r="HV79" s="136"/>
      <c r="HW79" s="136"/>
      <c r="HX79" s="136"/>
      <c r="HY79" s="136"/>
      <c r="HZ79" s="136"/>
      <c r="IA79" s="136"/>
    </row>
    <row r="80" spans="1:235">
      <c r="A80" s="475" t="s">
        <v>542</v>
      </c>
      <c r="B80" s="135">
        <f t="shared" si="1"/>
        <v>5686489</v>
      </c>
      <c r="C80" s="135">
        <f t="shared" ref="C80:J80" si="17">SUM(C81)</f>
        <v>936191</v>
      </c>
      <c r="D80" s="135">
        <f t="shared" si="17"/>
        <v>0</v>
      </c>
      <c r="E80" s="135">
        <f t="shared" si="17"/>
        <v>94928</v>
      </c>
      <c r="F80" s="135">
        <f t="shared" si="17"/>
        <v>2823900</v>
      </c>
      <c r="G80" s="135">
        <f t="shared" si="17"/>
        <v>0</v>
      </c>
      <c r="H80" s="135">
        <f t="shared" si="17"/>
        <v>1543070</v>
      </c>
      <c r="I80" s="135">
        <f t="shared" si="17"/>
        <v>0</v>
      </c>
      <c r="J80" s="135">
        <f t="shared" si="17"/>
        <v>288400</v>
      </c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6"/>
      <c r="BT80" s="136"/>
      <c r="BU80" s="136"/>
      <c r="BV80" s="136"/>
      <c r="BW80" s="136"/>
      <c r="BX80" s="136"/>
      <c r="BY80" s="136"/>
      <c r="BZ80" s="136"/>
      <c r="CA80" s="136"/>
      <c r="CB80" s="136"/>
      <c r="CC80" s="136"/>
      <c r="CD80" s="136"/>
      <c r="CE80" s="136"/>
      <c r="CF80" s="136"/>
      <c r="CG80" s="136"/>
      <c r="CH80" s="136"/>
      <c r="CI80" s="136"/>
      <c r="CJ80" s="136"/>
      <c r="CK80" s="136"/>
      <c r="CL80" s="136"/>
      <c r="CM80" s="136"/>
      <c r="CN80" s="136"/>
      <c r="CO80" s="136"/>
      <c r="CP80" s="136"/>
      <c r="CQ80" s="136"/>
      <c r="CR80" s="136"/>
      <c r="CS80" s="136"/>
      <c r="CT80" s="136"/>
      <c r="CU80" s="136"/>
      <c r="CV80" s="136"/>
      <c r="CW80" s="136"/>
      <c r="CX80" s="136"/>
      <c r="CY80" s="136"/>
      <c r="CZ80" s="136"/>
      <c r="DA80" s="136"/>
      <c r="DB80" s="136"/>
      <c r="DC80" s="136"/>
      <c r="DD80" s="136"/>
      <c r="DE80" s="136"/>
      <c r="DF80" s="136"/>
      <c r="DG80" s="136"/>
      <c r="DH80" s="136"/>
      <c r="DI80" s="136"/>
      <c r="DJ80" s="136"/>
      <c r="DK80" s="136"/>
      <c r="DL80" s="136"/>
      <c r="DM80" s="136"/>
      <c r="DN80" s="136"/>
      <c r="DO80" s="136"/>
      <c r="DP80" s="136"/>
      <c r="DQ80" s="136"/>
      <c r="DR80" s="136"/>
      <c r="DS80" s="136"/>
      <c r="DT80" s="136"/>
      <c r="DU80" s="136"/>
      <c r="DV80" s="136"/>
      <c r="DW80" s="136"/>
      <c r="DX80" s="136"/>
      <c r="DY80" s="136"/>
      <c r="DZ80" s="136"/>
      <c r="EA80" s="136"/>
      <c r="EB80" s="136"/>
      <c r="EC80" s="136"/>
      <c r="ED80" s="136"/>
      <c r="EE80" s="136"/>
      <c r="EF80" s="136"/>
      <c r="EG80" s="136"/>
      <c r="EH80" s="136"/>
      <c r="EI80" s="136"/>
      <c r="EJ80" s="136"/>
      <c r="EK80" s="136"/>
      <c r="EL80" s="136"/>
      <c r="EM80" s="136"/>
      <c r="EN80" s="136"/>
      <c r="EO80" s="136"/>
      <c r="EP80" s="136"/>
      <c r="EQ80" s="136"/>
      <c r="ER80" s="136"/>
      <c r="ES80" s="136"/>
      <c r="ET80" s="136"/>
      <c r="EU80" s="136"/>
      <c r="EV80" s="136"/>
      <c r="EW80" s="136"/>
      <c r="EX80" s="136"/>
      <c r="EY80" s="136"/>
      <c r="EZ80" s="136"/>
      <c r="FA80" s="136"/>
      <c r="FB80" s="136"/>
      <c r="FC80" s="136"/>
      <c r="FD80" s="136"/>
      <c r="FE80" s="136"/>
      <c r="FF80" s="136"/>
      <c r="FG80" s="136"/>
      <c r="FH80" s="136"/>
      <c r="FI80" s="136"/>
      <c r="FJ80" s="136"/>
      <c r="FK80" s="136"/>
      <c r="FL80" s="136"/>
      <c r="FM80" s="136"/>
      <c r="FN80" s="136"/>
      <c r="FO80" s="136"/>
      <c r="FP80" s="136"/>
      <c r="FQ80" s="136"/>
      <c r="FR80" s="136"/>
      <c r="FS80" s="136"/>
      <c r="FT80" s="136"/>
      <c r="FU80" s="136"/>
      <c r="FV80" s="136"/>
      <c r="FW80" s="136"/>
      <c r="FX80" s="136"/>
      <c r="FY80" s="136"/>
      <c r="FZ80" s="136"/>
      <c r="GA80" s="136"/>
      <c r="GB80" s="136"/>
      <c r="GC80" s="136"/>
      <c r="GD80" s="136"/>
      <c r="GE80" s="136"/>
      <c r="GF80" s="136"/>
      <c r="GG80" s="136"/>
      <c r="GH80" s="136"/>
      <c r="GI80" s="136"/>
      <c r="GJ80" s="136"/>
      <c r="GK80" s="136"/>
      <c r="GL80" s="136"/>
      <c r="GM80" s="136"/>
      <c r="GN80" s="136"/>
      <c r="GO80" s="136"/>
      <c r="GP80" s="136"/>
      <c r="GQ80" s="136"/>
      <c r="GR80" s="136"/>
      <c r="GS80" s="136"/>
      <c r="GT80" s="136"/>
      <c r="GU80" s="136"/>
      <c r="GV80" s="136"/>
      <c r="GW80" s="136"/>
      <c r="GX80" s="136"/>
      <c r="GY80" s="136"/>
      <c r="GZ80" s="136"/>
      <c r="HA80" s="136"/>
      <c r="HB80" s="136"/>
      <c r="HC80" s="136"/>
      <c r="HD80" s="136"/>
      <c r="HE80" s="136"/>
      <c r="HF80" s="136"/>
      <c r="HG80" s="136"/>
      <c r="HH80" s="136"/>
      <c r="HI80" s="136"/>
      <c r="HJ80" s="136"/>
      <c r="HK80" s="136"/>
      <c r="HL80" s="136"/>
      <c r="HM80" s="136"/>
      <c r="HN80" s="136"/>
      <c r="HO80" s="136"/>
      <c r="HP80" s="136"/>
      <c r="HQ80" s="136"/>
      <c r="HR80" s="136"/>
      <c r="HS80" s="136"/>
      <c r="HT80" s="136"/>
      <c r="HU80" s="136"/>
      <c r="HV80" s="136"/>
      <c r="HW80" s="136"/>
      <c r="HX80" s="136"/>
      <c r="HY80" s="136"/>
      <c r="HZ80" s="136"/>
      <c r="IA80" s="136"/>
    </row>
    <row r="81" spans="1:235">
      <c r="A81" s="475" t="s">
        <v>534</v>
      </c>
      <c r="B81" s="135">
        <f t="shared" si="1"/>
        <v>5686489</v>
      </c>
      <c r="C81" s="135">
        <f t="shared" ref="C81:J81" si="18">SUM(C82:C85)</f>
        <v>936191</v>
      </c>
      <c r="D81" s="135">
        <f t="shared" si="18"/>
        <v>0</v>
      </c>
      <c r="E81" s="135">
        <f t="shared" si="18"/>
        <v>94928</v>
      </c>
      <c r="F81" s="135">
        <f t="shared" si="18"/>
        <v>2823900</v>
      </c>
      <c r="G81" s="135">
        <f t="shared" si="18"/>
        <v>0</v>
      </c>
      <c r="H81" s="135">
        <f t="shared" si="18"/>
        <v>1543070</v>
      </c>
      <c r="I81" s="135">
        <f t="shared" si="18"/>
        <v>0</v>
      </c>
      <c r="J81" s="135">
        <f t="shared" si="18"/>
        <v>288400</v>
      </c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  <c r="EO81" s="66"/>
      <c r="EP81" s="66"/>
      <c r="EQ81" s="66"/>
      <c r="ER81" s="66"/>
      <c r="ES81" s="66"/>
      <c r="ET81" s="66"/>
      <c r="EU81" s="66"/>
      <c r="EV81" s="66"/>
      <c r="EW81" s="66"/>
      <c r="EX81" s="66"/>
      <c r="EY81" s="66"/>
      <c r="EZ81" s="66"/>
      <c r="FA81" s="66"/>
      <c r="FB81" s="66"/>
      <c r="FC81" s="66"/>
      <c r="FD81" s="66"/>
      <c r="FE81" s="66"/>
      <c r="FF81" s="66"/>
      <c r="FG81" s="66"/>
      <c r="FH81" s="66"/>
      <c r="FI81" s="66"/>
      <c r="FJ81" s="66"/>
      <c r="FK81" s="66"/>
      <c r="FL81" s="66"/>
      <c r="FM81" s="136"/>
      <c r="FN81" s="136"/>
      <c r="FO81" s="136"/>
      <c r="FP81" s="136"/>
      <c r="FQ81" s="136"/>
      <c r="FR81" s="136"/>
      <c r="FS81" s="136"/>
      <c r="FT81" s="136"/>
      <c r="FU81" s="136"/>
      <c r="FV81" s="136"/>
      <c r="FW81" s="136"/>
      <c r="FX81" s="136"/>
      <c r="FY81" s="136"/>
      <c r="FZ81" s="136"/>
      <c r="GA81" s="136"/>
      <c r="GB81" s="136"/>
      <c r="GC81" s="136"/>
      <c r="GD81" s="136"/>
      <c r="GE81" s="136"/>
      <c r="GF81" s="136"/>
      <c r="GG81" s="136"/>
      <c r="GH81" s="136"/>
      <c r="GI81" s="136"/>
      <c r="GJ81" s="136"/>
      <c r="GK81" s="136"/>
      <c r="GL81" s="136"/>
      <c r="GM81" s="136"/>
      <c r="GN81" s="136"/>
      <c r="GO81" s="136"/>
      <c r="GP81" s="136"/>
      <c r="GQ81" s="136"/>
      <c r="GR81" s="136"/>
      <c r="GS81" s="136"/>
      <c r="GT81" s="136"/>
      <c r="GU81" s="136"/>
      <c r="GV81" s="136"/>
      <c r="GW81" s="136"/>
      <c r="GX81" s="136"/>
      <c r="GY81" s="136"/>
      <c r="GZ81" s="136"/>
      <c r="HA81" s="136"/>
      <c r="HB81" s="136"/>
      <c r="HC81" s="136"/>
      <c r="HD81" s="136"/>
      <c r="HE81" s="136"/>
      <c r="HF81" s="136"/>
      <c r="HG81" s="136"/>
      <c r="HH81" s="136"/>
      <c r="HI81" s="136"/>
      <c r="HJ81" s="136"/>
      <c r="HK81" s="136"/>
      <c r="HL81" s="136"/>
      <c r="HM81" s="136"/>
      <c r="HN81" s="136"/>
      <c r="HO81" s="136"/>
      <c r="HP81" s="136"/>
      <c r="HQ81" s="136"/>
      <c r="HR81" s="136"/>
      <c r="HS81" s="136"/>
      <c r="HT81" s="136"/>
      <c r="HU81" s="136"/>
      <c r="HV81" s="136"/>
      <c r="HW81" s="136"/>
      <c r="HX81" s="136"/>
      <c r="HY81" s="136"/>
      <c r="HZ81" s="136"/>
      <c r="IA81" s="136"/>
    </row>
    <row r="82" spans="1:235" ht="31.5">
      <c r="A82" s="478" t="s">
        <v>1317</v>
      </c>
      <c r="B82" s="141">
        <f t="shared" si="1"/>
        <v>1981470</v>
      </c>
      <c r="C82" s="141">
        <v>55072</v>
      </c>
      <c r="D82" s="141">
        <v>0</v>
      </c>
      <c r="E82" s="141">
        <f>150000-55072</f>
        <v>94928</v>
      </c>
      <c r="F82" s="141">
        <v>0</v>
      </c>
      <c r="G82" s="141">
        <v>0</v>
      </c>
      <c r="H82" s="141">
        <v>1543070</v>
      </c>
      <c r="I82" s="141">
        <v>0</v>
      </c>
      <c r="J82" s="141">
        <v>288400</v>
      </c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6"/>
      <c r="BM82" s="136"/>
      <c r="BN82" s="136"/>
      <c r="BO82" s="136"/>
      <c r="BP82" s="136"/>
      <c r="BQ82" s="136"/>
      <c r="BR82" s="136"/>
      <c r="BS82" s="136"/>
      <c r="BT82" s="136"/>
      <c r="BU82" s="136"/>
      <c r="BV82" s="136"/>
      <c r="BW82" s="136"/>
      <c r="BX82" s="136"/>
      <c r="BY82" s="136"/>
      <c r="BZ82" s="136"/>
      <c r="CA82" s="136"/>
      <c r="CB82" s="136"/>
      <c r="CC82" s="136"/>
      <c r="CD82" s="136"/>
      <c r="CE82" s="136"/>
      <c r="CF82" s="136"/>
      <c r="CG82" s="136"/>
      <c r="CH82" s="136"/>
      <c r="CI82" s="136"/>
      <c r="CJ82" s="136"/>
      <c r="CK82" s="136"/>
      <c r="CL82" s="136"/>
      <c r="CM82" s="136"/>
      <c r="CN82" s="136"/>
      <c r="CO82" s="136"/>
      <c r="CP82" s="136"/>
      <c r="CQ82" s="136"/>
      <c r="CR82" s="136"/>
      <c r="CS82" s="136"/>
      <c r="CT82" s="136"/>
      <c r="CU82" s="136"/>
      <c r="CV82" s="136"/>
      <c r="CW82" s="136"/>
      <c r="CX82" s="136"/>
      <c r="CY82" s="136"/>
      <c r="CZ82" s="136"/>
      <c r="DA82" s="136"/>
      <c r="DB82" s="136"/>
      <c r="DC82" s="136"/>
      <c r="DD82" s="136"/>
      <c r="DE82" s="136"/>
      <c r="DF82" s="136"/>
      <c r="DG82" s="136"/>
      <c r="DH82" s="136"/>
      <c r="DI82" s="136"/>
      <c r="DJ82" s="136"/>
      <c r="DK82" s="136"/>
      <c r="DL82" s="136"/>
      <c r="DM82" s="136"/>
      <c r="DN82" s="136"/>
      <c r="DO82" s="136"/>
      <c r="DP82" s="136"/>
      <c r="DQ82" s="136"/>
      <c r="DR82" s="136"/>
      <c r="DS82" s="136"/>
      <c r="DT82" s="136"/>
      <c r="DU82" s="136"/>
      <c r="DV82" s="136"/>
      <c r="DW82" s="136"/>
      <c r="DX82" s="136"/>
      <c r="DY82" s="136"/>
      <c r="DZ82" s="136"/>
      <c r="EA82" s="136"/>
      <c r="EB82" s="136"/>
      <c r="EC82" s="136"/>
      <c r="ED82" s="136"/>
      <c r="EE82" s="136"/>
      <c r="EF82" s="136"/>
      <c r="EG82" s="136"/>
      <c r="EH82" s="136"/>
      <c r="EI82" s="136"/>
      <c r="EJ82" s="136"/>
      <c r="EK82" s="136"/>
      <c r="EL82" s="136"/>
      <c r="EM82" s="136"/>
      <c r="EN82" s="136"/>
      <c r="EO82" s="136"/>
      <c r="EP82" s="136"/>
      <c r="EQ82" s="136"/>
      <c r="ER82" s="136"/>
      <c r="ES82" s="136"/>
      <c r="ET82" s="136"/>
      <c r="EU82" s="136"/>
      <c r="EV82" s="136"/>
      <c r="EW82" s="136"/>
      <c r="EX82" s="136"/>
      <c r="EY82" s="136"/>
      <c r="EZ82" s="136"/>
      <c r="FA82" s="136"/>
      <c r="FB82" s="136"/>
      <c r="FC82" s="136"/>
      <c r="FD82" s="136"/>
      <c r="FE82" s="136"/>
      <c r="FF82" s="136"/>
      <c r="FG82" s="136"/>
      <c r="FH82" s="136"/>
      <c r="FI82" s="136"/>
      <c r="FJ82" s="136"/>
      <c r="FK82" s="136"/>
      <c r="FL82" s="136"/>
      <c r="FM82" s="136"/>
      <c r="FN82" s="136"/>
      <c r="FO82" s="136"/>
      <c r="FP82" s="136"/>
      <c r="FQ82" s="136"/>
      <c r="FR82" s="136"/>
      <c r="FS82" s="136"/>
      <c r="FT82" s="136"/>
      <c r="FU82" s="136"/>
      <c r="FV82" s="136"/>
      <c r="FW82" s="136"/>
      <c r="FX82" s="136"/>
      <c r="FY82" s="136"/>
      <c r="FZ82" s="136"/>
      <c r="GA82" s="136"/>
      <c r="GB82" s="136"/>
      <c r="GC82" s="136"/>
      <c r="GD82" s="136"/>
      <c r="GE82" s="136"/>
      <c r="GF82" s="136"/>
      <c r="GG82" s="136"/>
      <c r="GH82" s="136"/>
      <c r="GI82" s="136"/>
      <c r="GJ82" s="136"/>
      <c r="GK82" s="136"/>
      <c r="GL82" s="136"/>
      <c r="GM82" s="136"/>
      <c r="GN82" s="136"/>
      <c r="GO82" s="136"/>
      <c r="GP82" s="136"/>
      <c r="GQ82" s="136"/>
      <c r="GR82" s="136"/>
      <c r="GS82" s="136"/>
      <c r="GT82" s="136"/>
      <c r="GU82" s="136"/>
      <c r="GV82" s="136"/>
      <c r="GW82" s="136"/>
      <c r="GX82" s="136"/>
      <c r="GY82" s="136"/>
      <c r="GZ82" s="136"/>
      <c r="HA82" s="136"/>
      <c r="HB82" s="136"/>
      <c r="HC82" s="136"/>
      <c r="HD82" s="136"/>
      <c r="HE82" s="136"/>
      <c r="HF82" s="136"/>
      <c r="HG82" s="136"/>
      <c r="HH82" s="136"/>
      <c r="HI82" s="136"/>
      <c r="HJ82" s="136"/>
      <c r="HK82" s="136"/>
      <c r="HL82" s="136"/>
      <c r="HM82" s="136"/>
      <c r="HN82" s="136"/>
      <c r="HO82" s="136"/>
      <c r="HP82" s="136"/>
      <c r="HQ82" s="136"/>
      <c r="HR82" s="136"/>
      <c r="HS82" s="136"/>
      <c r="HT82" s="136"/>
      <c r="HU82" s="136"/>
      <c r="HV82" s="136"/>
      <c r="HW82" s="136"/>
      <c r="HX82" s="136"/>
      <c r="HY82" s="136"/>
      <c r="HZ82" s="136"/>
      <c r="IA82" s="136"/>
    </row>
    <row r="83" spans="1:235" ht="63">
      <c r="A83" s="484" t="s">
        <v>1318</v>
      </c>
      <c r="B83" s="141">
        <f t="shared" si="1"/>
        <v>1222176</v>
      </c>
      <c r="C83" s="141">
        <v>322217</v>
      </c>
      <c r="D83" s="141">
        <v>0</v>
      </c>
      <c r="E83" s="141">
        <v>0</v>
      </c>
      <c r="F83" s="141">
        <f>1222176-322217</f>
        <v>899959</v>
      </c>
      <c r="G83" s="141">
        <v>0</v>
      </c>
      <c r="H83" s="141">
        <v>0</v>
      </c>
      <c r="I83" s="141">
        <v>0</v>
      </c>
      <c r="J83" s="141">
        <v>0</v>
      </c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6"/>
      <c r="BI83" s="136"/>
      <c r="BJ83" s="136"/>
      <c r="BK83" s="136"/>
      <c r="BL83" s="136"/>
      <c r="BM83" s="136"/>
      <c r="BN83" s="136"/>
      <c r="BO83" s="136"/>
      <c r="BP83" s="136"/>
      <c r="BQ83" s="136"/>
      <c r="BR83" s="136"/>
      <c r="BS83" s="136"/>
      <c r="BT83" s="136"/>
      <c r="BU83" s="136"/>
      <c r="BV83" s="136"/>
      <c r="BW83" s="136"/>
      <c r="BX83" s="136"/>
      <c r="BY83" s="136"/>
      <c r="BZ83" s="136"/>
      <c r="CA83" s="136"/>
      <c r="CB83" s="136"/>
      <c r="CC83" s="136"/>
      <c r="CD83" s="136"/>
      <c r="CE83" s="136"/>
      <c r="CF83" s="136"/>
      <c r="CG83" s="136"/>
      <c r="CH83" s="136"/>
      <c r="CI83" s="136"/>
      <c r="CJ83" s="136"/>
      <c r="CK83" s="136"/>
      <c r="CL83" s="136"/>
      <c r="CM83" s="136"/>
      <c r="CN83" s="136"/>
      <c r="CO83" s="136"/>
      <c r="CP83" s="136"/>
      <c r="CQ83" s="136"/>
      <c r="CR83" s="136"/>
      <c r="CS83" s="136"/>
      <c r="CT83" s="136"/>
      <c r="CU83" s="136"/>
      <c r="CV83" s="136"/>
      <c r="CW83" s="136"/>
      <c r="CX83" s="136"/>
      <c r="CY83" s="136"/>
      <c r="CZ83" s="136"/>
      <c r="DA83" s="136"/>
      <c r="DB83" s="136"/>
      <c r="DC83" s="136"/>
      <c r="DD83" s="136"/>
      <c r="DE83" s="136"/>
      <c r="DF83" s="136"/>
      <c r="DG83" s="136"/>
      <c r="DH83" s="136"/>
      <c r="DI83" s="136"/>
      <c r="DJ83" s="136"/>
      <c r="DK83" s="136"/>
      <c r="DL83" s="136"/>
      <c r="DM83" s="136"/>
      <c r="DN83" s="136"/>
      <c r="DO83" s="136"/>
      <c r="DP83" s="136"/>
      <c r="DQ83" s="136"/>
      <c r="DR83" s="136"/>
      <c r="DS83" s="136"/>
      <c r="DT83" s="136"/>
      <c r="DU83" s="136"/>
      <c r="DV83" s="136"/>
      <c r="DW83" s="136"/>
      <c r="DX83" s="136"/>
      <c r="DY83" s="136"/>
      <c r="DZ83" s="136"/>
      <c r="EA83" s="136"/>
      <c r="EB83" s="136"/>
      <c r="EC83" s="136"/>
      <c r="ED83" s="136"/>
      <c r="EE83" s="136"/>
      <c r="EF83" s="136"/>
      <c r="EG83" s="136"/>
      <c r="EH83" s="136"/>
      <c r="EI83" s="136"/>
      <c r="EJ83" s="136"/>
      <c r="EK83" s="136"/>
      <c r="EL83" s="136"/>
      <c r="EM83" s="136"/>
      <c r="EN83" s="136"/>
      <c r="EO83" s="136"/>
      <c r="EP83" s="136"/>
      <c r="EQ83" s="136"/>
      <c r="ER83" s="136"/>
      <c r="ES83" s="66"/>
      <c r="ET83" s="66"/>
      <c r="EU83" s="66"/>
      <c r="EV83" s="66"/>
      <c r="EW83" s="66"/>
      <c r="EX83" s="66"/>
      <c r="EY83" s="66"/>
      <c r="EZ83" s="66"/>
      <c r="FA83" s="66"/>
      <c r="FB83" s="66"/>
      <c r="FC83" s="66"/>
      <c r="FD83" s="66"/>
      <c r="FE83" s="66"/>
      <c r="FF83" s="66"/>
      <c r="FG83" s="66"/>
      <c r="FH83" s="66"/>
      <c r="FI83" s="66"/>
      <c r="FJ83" s="66"/>
      <c r="FK83" s="66"/>
      <c r="FL83" s="66"/>
      <c r="FM83" s="136"/>
      <c r="FN83" s="136"/>
      <c r="FO83" s="136"/>
      <c r="FP83" s="136"/>
      <c r="FQ83" s="136"/>
      <c r="FR83" s="136"/>
      <c r="FS83" s="136"/>
      <c r="FT83" s="136"/>
      <c r="FU83" s="136"/>
      <c r="FV83" s="136"/>
      <c r="FW83" s="136"/>
      <c r="FX83" s="136"/>
      <c r="FY83" s="136"/>
      <c r="FZ83" s="136"/>
      <c r="GA83" s="136"/>
      <c r="GB83" s="136"/>
      <c r="GC83" s="136"/>
      <c r="GD83" s="136"/>
      <c r="GE83" s="136"/>
      <c r="GF83" s="136"/>
      <c r="GG83" s="136"/>
      <c r="GH83" s="136"/>
      <c r="GI83" s="136"/>
      <c r="GJ83" s="136"/>
      <c r="GK83" s="136"/>
      <c r="GL83" s="136"/>
      <c r="GM83" s="136"/>
      <c r="GN83" s="136"/>
      <c r="GO83" s="136"/>
      <c r="GP83" s="136"/>
      <c r="GQ83" s="136"/>
      <c r="GR83" s="136"/>
      <c r="GS83" s="136"/>
      <c r="GT83" s="136"/>
      <c r="GU83" s="136"/>
      <c r="GV83" s="136"/>
      <c r="GW83" s="136"/>
      <c r="GX83" s="136"/>
      <c r="GY83" s="136"/>
      <c r="GZ83" s="136"/>
      <c r="HA83" s="136"/>
      <c r="HB83" s="136"/>
      <c r="HC83" s="136"/>
      <c r="HD83" s="136"/>
      <c r="HE83" s="136"/>
      <c r="HF83" s="136"/>
      <c r="HG83" s="136"/>
      <c r="HH83" s="136"/>
      <c r="HI83" s="136"/>
      <c r="HJ83" s="136"/>
      <c r="HK83" s="136"/>
      <c r="HL83" s="136"/>
      <c r="HM83" s="136"/>
      <c r="HN83" s="136"/>
      <c r="HO83" s="136"/>
      <c r="HP83" s="136"/>
      <c r="HQ83" s="136"/>
      <c r="HR83" s="136"/>
      <c r="HS83" s="136"/>
      <c r="HT83" s="136"/>
      <c r="HU83" s="136"/>
      <c r="HV83" s="136"/>
      <c r="HW83" s="136"/>
      <c r="HX83" s="136"/>
      <c r="HY83" s="136"/>
      <c r="HZ83" s="136"/>
      <c r="IA83" s="136"/>
    </row>
    <row r="84" spans="1:235" ht="47.25">
      <c r="A84" s="485" t="s">
        <v>1319</v>
      </c>
      <c r="B84" s="141">
        <f t="shared" si="1"/>
        <v>1776000</v>
      </c>
      <c r="C84" s="141">
        <v>177600</v>
      </c>
      <c r="D84" s="141">
        <v>0</v>
      </c>
      <c r="E84" s="141">
        <v>0</v>
      </c>
      <c r="F84" s="141">
        <v>1598400</v>
      </c>
      <c r="G84" s="141">
        <v>0</v>
      </c>
      <c r="H84" s="141">
        <v>0</v>
      </c>
      <c r="I84" s="141">
        <v>0</v>
      </c>
      <c r="J84" s="141">
        <v>0</v>
      </c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6"/>
      <c r="BM84" s="136"/>
      <c r="BN84" s="136"/>
      <c r="BO84" s="136"/>
      <c r="BP84" s="136"/>
      <c r="BQ84" s="136"/>
      <c r="BR84" s="136"/>
      <c r="BS84" s="136"/>
      <c r="BT84" s="136"/>
      <c r="BU84" s="136"/>
      <c r="BV84" s="136"/>
      <c r="BW84" s="136"/>
      <c r="BX84" s="136"/>
      <c r="BY84" s="136"/>
      <c r="BZ84" s="136"/>
      <c r="CA84" s="136"/>
      <c r="CB84" s="136"/>
      <c r="CC84" s="136"/>
      <c r="CD84" s="136"/>
      <c r="CE84" s="136"/>
      <c r="CF84" s="136"/>
      <c r="CG84" s="136"/>
      <c r="CH84" s="136"/>
      <c r="CI84" s="136"/>
      <c r="CJ84" s="136"/>
      <c r="CK84" s="136"/>
      <c r="CL84" s="136"/>
      <c r="CM84" s="136"/>
      <c r="CN84" s="136"/>
      <c r="CO84" s="136"/>
      <c r="CP84" s="136"/>
      <c r="CQ84" s="136"/>
      <c r="CR84" s="136"/>
      <c r="CS84" s="136"/>
      <c r="CT84" s="136"/>
      <c r="CU84" s="136"/>
      <c r="CV84" s="136"/>
      <c r="CW84" s="136"/>
      <c r="CX84" s="136"/>
      <c r="CY84" s="136"/>
      <c r="CZ84" s="136"/>
      <c r="DA84" s="136"/>
      <c r="DB84" s="136"/>
      <c r="DC84" s="136"/>
      <c r="DD84" s="136"/>
      <c r="DE84" s="136"/>
      <c r="DF84" s="136"/>
      <c r="DG84" s="136"/>
      <c r="DH84" s="136"/>
      <c r="DI84" s="136"/>
      <c r="DJ84" s="136"/>
      <c r="DK84" s="136"/>
      <c r="DL84" s="136"/>
      <c r="DM84" s="136"/>
      <c r="DN84" s="136"/>
      <c r="DO84" s="136"/>
      <c r="DP84" s="136"/>
      <c r="DQ84" s="136"/>
      <c r="DR84" s="136"/>
      <c r="DS84" s="136"/>
      <c r="DT84" s="136"/>
      <c r="DU84" s="136"/>
      <c r="DV84" s="136"/>
      <c r="DW84" s="136"/>
      <c r="DX84" s="136"/>
      <c r="DY84" s="136"/>
      <c r="DZ84" s="136"/>
      <c r="EA84" s="136"/>
      <c r="EB84" s="136"/>
      <c r="EC84" s="136"/>
      <c r="ED84" s="136"/>
      <c r="EE84" s="136"/>
      <c r="EF84" s="136"/>
      <c r="EG84" s="136"/>
      <c r="EH84" s="136"/>
      <c r="EI84" s="136"/>
      <c r="EJ84" s="136"/>
      <c r="EK84" s="136"/>
      <c r="EL84" s="136"/>
      <c r="EM84" s="136"/>
      <c r="EN84" s="136"/>
      <c r="EO84" s="136"/>
      <c r="EP84" s="136"/>
      <c r="EQ84" s="136"/>
      <c r="ER84" s="136"/>
      <c r="ES84" s="66"/>
      <c r="ET84" s="66"/>
      <c r="EU84" s="66"/>
      <c r="EV84" s="66"/>
      <c r="EW84" s="66"/>
      <c r="EX84" s="66"/>
      <c r="EY84" s="66"/>
      <c r="EZ84" s="66"/>
      <c r="FA84" s="66"/>
      <c r="FB84" s="66"/>
      <c r="FC84" s="66"/>
      <c r="FD84" s="66"/>
      <c r="FE84" s="66"/>
      <c r="FF84" s="66"/>
      <c r="FG84" s="66"/>
      <c r="FH84" s="66"/>
      <c r="FI84" s="66"/>
      <c r="FJ84" s="66"/>
      <c r="FK84" s="66"/>
      <c r="FL84" s="66"/>
      <c r="FM84" s="136"/>
      <c r="FN84" s="136"/>
      <c r="FO84" s="136"/>
      <c r="FP84" s="136"/>
      <c r="FQ84" s="136"/>
      <c r="FR84" s="136"/>
      <c r="FS84" s="136"/>
      <c r="FT84" s="136"/>
      <c r="FU84" s="136"/>
      <c r="FV84" s="136"/>
      <c r="FW84" s="136"/>
      <c r="FX84" s="136"/>
      <c r="FY84" s="136"/>
      <c r="FZ84" s="136"/>
      <c r="GA84" s="136"/>
      <c r="GB84" s="136"/>
      <c r="GC84" s="136"/>
      <c r="GD84" s="136"/>
      <c r="GE84" s="136"/>
      <c r="GF84" s="136"/>
      <c r="GG84" s="136"/>
      <c r="GH84" s="136"/>
      <c r="GI84" s="136"/>
      <c r="GJ84" s="136"/>
      <c r="GK84" s="136"/>
      <c r="GL84" s="136"/>
      <c r="GM84" s="136"/>
      <c r="GN84" s="136"/>
      <c r="GO84" s="136"/>
      <c r="GP84" s="136"/>
      <c r="GQ84" s="136"/>
      <c r="GR84" s="136"/>
      <c r="GS84" s="136"/>
      <c r="GT84" s="136"/>
      <c r="GU84" s="136"/>
      <c r="GV84" s="136"/>
      <c r="GW84" s="136"/>
      <c r="GX84" s="136"/>
      <c r="GY84" s="136"/>
      <c r="GZ84" s="136"/>
      <c r="HA84" s="136"/>
      <c r="HB84" s="136"/>
      <c r="HC84" s="136"/>
      <c r="HD84" s="136"/>
      <c r="HE84" s="136"/>
      <c r="HF84" s="136"/>
      <c r="HG84" s="136"/>
      <c r="HH84" s="136"/>
      <c r="HI84" s="136"/>
      <c r="HJ84" s="136"/>
      <c r="HK84" s="136"/>
      <c r="HL84" s="136"/>
      <c r="HM84" s="136"/>
      <c r="HN84" s="136"/>
      <c r="HO84" s="136"/>
      <c r="HP84" s="136"/>
      <c r="HQ84" s="136"/>
      <c r="HR84" s="136"/>
      <c r="HS84" s="136"/>
      <c r="HT84" s="136"/>
      <c r="HU84" s="136"/>
      <c r="HV84" s="136"/>
      <c r="HW84" s="136"/>
      <c r="HX84" s="136"/>
      <c r="HY84" s="136"/>
      <c r="HZ84" s="136"/>
      <c r="IA84" s="136"/>
    </row>
    <row r="85" spans="1:235" ht="63">
      <c r="A85" s="484" t="s">
        <v>1320</v>
      </c>
      <c r="B85" s="141">
        <f t="shared" si="1"/>
        <v>706843</v>
      </c>
      <c r="C85" s="141">
        <v>381302</v>
      </c>
      <c r="D85" s="141">
        <v>0</v>
      </c>
      <c r="E85" s="141">
        <v>0</v>
      </c>
      <c r="F85" s="141">
        <f>706843-381302</f>
        <v>325541</v>
      </c>
      <c r="G85" s="141">
        <v>0</v>
      </c>
      <c r="H85" s="141">
        <v>0</v>
      </c>
      <c r="I85" s="141">
        <v>0</v>
      </c>
      <c r="J85" s="141">
        <v>0</v>
      </c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6"/>
      <c r="BM85" s="136"/>
      <c r="BN85" s="136"/>
      <c r="BO85" s="136"/>
      <c r="BP85" s="136"/>
      <c r="BQ85" s="136"/>
      <c r="BR85" s="136"/>
      <c r="BS85" s="136"/>
      <c r="BT85" s="136"/>
      <c r="BU85" s="136"/>
      <c r="BV85" s="136"/>
      <c r="BW85" s="136"/>
      <c r="BX85" s="136"/>
      <c r="BY85" s="136"/>
      <c r="BZ85" s="136"/>
      <c r="CA85" s="136"/>
      <c r="CB85" s="136"/>
      <c r="CC85" s="136"/>
      <c r="CD85" s="136"/>
      <c r="CE85" s="136"/>
      <c r="CF85" s="136"/>
      <c r="CG85" s="136"/>
      <c r="CH85" s="136"/>
      <c r="CI85" s="136"/>
      <c r="CJ85" s="136"/>
      <c r="CK85" s="136"/>
      <c r="CL85" s="136"/>
      <c r="CM85" s="136"/>
      <c r="CN85" s="136"/>
      <c r="CO85" s="136"/>
      <c r="CP85" s="136"/>
      <c r="CQ85" s="136"/>
      <c r="CR85" s="136"/>
      <c r="CS85" s="136"/>
      <c r="CT85" s="136"/>
      <c r="CU85" s="136"/>
      <c r="CV85" s="136"/>
      <c r="CW85" s="136"/>
      <c r="CX85" s="136"/>
      <c r="CY85" s="136"/>
      <c r="CZ85" s="136"/>
      <c r="DA85" s="136"/>
      <c r="DB85" s="136"/>
      <c r="DC85" s="136"/>
      <c r="DD85" s="136"/>
      <c r="DE85" s="136"/>
      <c r="DF85" s="136"/>
      <c r="DG85" s="136"/>
      <c r="DH85" s="136"/>
      <c r="DI85" s="136"/>
      <c r="DJ85" s="136"/>
      <c r="DK85" s="136"/>
      <c r="DL85" s="136"/>
      <c r="DM85" s="136"/>
      <c r="DN85" s="136"/>
      <c r="DO85" s="136"/>
      <c r="DP85" s="136"/>
      <c r="DQ85" s="136"/>
      <c r="DR85" s="136"/>
      <c r="DS85" s="136"/>
      <c r="DT85" s="136"/>
      <c r="DU85" s="136"/>
      <c r="DV85" s="136"/>
      <c r="DW85" s="136"/>
      <c r="DX85" s="136"/>
      <c r="DY85" s="136"/>
      <c r="DZ85" s="136"/>
      <c r="EA85" s="136"/>
      <c r="EB85" s="136"/>
      <c r="EC85" s="136"/>
      <c r="ED85" s="136"/>
      <c r="EE85" s="136"/>
      <c r="EF85" s="136"/>
      <c r="EG85" s="136"/>
      <c r="EH85" s="136"/>
      <c r="EI85" s="136"/>
      <c r="EJ85" s="136"/>
      <c r="EK85" s="136"/>
      <c r="EL85" s="136"/>
      <c r="EM85" s="136"/>
      <c r="EN85" s="136"/>
      <c r="EO85" s="136"/>
      <c r="EP85" s="136"/>
      <c r="EQ85" s="136"/>
      <c r="ER85" s="136"/>
      <c r="ES85" s="66"/>
      <c r="ET85" s="66"/>
      <c r="EU85" s="66"/>
      <c r="EV85" s="66"/>
      <c r="EW85" s="66"/>
      <c r="EX85" s="66"/>
      <c r="EY85" s="66"/>
      <c r="EZ85" s="66"/>
      <c r="FA85" s="66"/>
      <c r="FB85" s="66"/>
      <c r="FC85" s="66"/>
      <c r="FD85" s="66"/>
      <c r="FE85" s="66"/>
      <c r="FF85" s="66"/>
      <c r="FG85" s="66"/>
      <c r="FH85" s="66"/>
      <c r="FI85" s="66"/>
      <c r="FJ85" s="66"/>
      <c r="FK85" s="66"/>
      <c r="FL85" s="66"/>
      <c r="FM85" s="136"/>
      <c r="FN85" s="136"/>
      <c r="FO85" s="136"/>
      <c r="FP85" s="136"/>
      <c r="FQ85" s="136"/>
      <c r="FR85" s="136"/>
      <c r="FS85" s="136"/>
      <c r="FT85" s="136"/>
      <c r="FU85" s="136"/>
      <c r="FV85" s="136"/>
      <c r="FW85" s="136"/>
      <c r="FX85" s="136"/>
      <c r="FY85" s="136"/>
      <c r="FZ85" s="136"/>
      <c r="GA85" s="136"/>
      <c r="GB85" s="136"/>
      <c r="GC85" s="136"/>
      <c r="GD85" s="136"/>
      <c r="GE85" s="136"/>
      <c r="GF85" s="136"/>
      <c r="GG85" s="136"/>
      <c r="GH85" s="136"/>
      <c r="GI85" s="136"/>
      <c r="GJ85" s="136"/>
      <c r="GK85" s="136"/>
      <c r="GL85" s="136"/>
      <c r="GM85" s="136"/>
      <c r="GN85" s="136"/>
      <c r="GO85" s="136"/>
      <c r="GP85" s="136"/>
      <c r="GQ85" s="136"/>
      <c r="GR85" s="136"/>
      <c r="GS85" s="136"/>
      <c r="GT85" s="136"/>
      <c r="GU85" s="136"/>
      <c r="GV85" s="136"/>
      <c r="GW85" s="136"/>
      <c r="GX85" s="136"/>
      <c r="GY85" s="136"/>
      <c r="GZ85" s="136"/>
      <c r="HA85" s="136"/>
      <c r="HB85" s="136"/>
      <c r="HC85" s="136"/>
      <c r="HD85" s="136"/>
      <c r="HE85" s="136"/>
      <c r="HF85" s="136"/>
      <c r="HG85" s="136"/>
      <c r="HH85" s="136"/>
      <c r="HI85" s="136"/>
      <c r="HJ85" s="136"/>
      <c r="HK85" s="136"/>
      <c r="HL85" s="136"/>
      <c r="HM85" s="136"/>
      <c r="HN85" s="136"/>
      <c r="HO85" s="136"/>
      <c r="HP85" s="136"/>
      <c r="HQ85" s="136"/>
      <c r="HR85" s="136"/>
      <c r="HS85" s="136"/>
      <c r="HT85" s="136"/>
      <c r="HU85" s="136"/>
      <c r="HV85" s="136"/>
      <c r="HW85" s="136"/>
      <c r="HX85" s="136"/>
      <c r="HY85" s="136"/>
      <c r="HZ85" s="136"/>
      <c r="IA85" s="136"/>
    </row>
    <row r="86" spans="1:235">
      <c r="A86" s="475" t="s">
        <v>543</v>
      </c>
      <c r="B86" s="135">
        <f t="shared" si="1"/>
        <v>33956043</v>
      </c>
      <c r="C86" s="135">
        <f t="shared" ref="C86:J86" si="19">SUM(C87,C103,C107,C137,C164,C211,C235,C120)</f>
        <v>1619163</v>
      </c>
      <c r="D86" s="135">
        <f t="shared" si="19"/>
        <v>392281</v>
      </c>
      <c r="E86" s="135">
        <f t="shared" si="19"/>
        <v>1414973</v>
      </c>
      <c r="F86" s="135">
        <f t="shared" si="19"/>
        <v>9530254</v>
      </c>
      <c r="G86" s="135">
        <f t="shared" si="19"/>
        <v>441485</v>
      </c>
      <c r="H86" s="135">
        <f t="shared" si="19"/>
        <v>3533772</v>
      </c>
      <c r="I86" s="135">
        <f t="shared" si="19"/>
        <v>0</v>
      </c>
      <c r="J86" s="135">
        <f t="shared" si="19"/>
        <v>17024115</v>
      </c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6"/>
      <c r="BM86" s="136"/>
      <c r="BN86" s="136"/>
      <c r="BO86" s="136"/>
      <c r="BP86" s="136"/>
      <c r="BQ86" s="136"/>
      <c r="BR86" s="136"/>
      <c r="BS86" s="136"/>
      <c r="BT86" s="136"/>
      <c r="BU86" s="136"/>
      <c r="BV86" s="136"/>
      <c r="BW86" s="136"/>
      <c r="BX86" s="136"/>
      <c r="BY86" s="136"/>
      <c r="BZ86" s="136"/>
      <c r="CA86" s="136"/>
      <c r="CB86" s="136"/>
      <c r="CC86" s="136"/>
      <c r="CD86" s="136"/>
      <c r="CE86" s="136"/>
      <c r="CF86" s="136"/>
      <c r="CG86" s="136"/>
      <c r="CH86" s="136"/>
      <c r="CI86" s="136"/>
      <c r="CJ86" s="136"/>
      <c r="CK86" s="136"/>
      <c r="CL86" s="136"/>
      <c r="CM86" s="136"/>
      <c r="CN86" s="136"/>
      <c r="CO86" s="136"/>
      <c r="CP86" s="136"/>
      <c r="CQ86" s="136"/>
      <c r="CR86" s="136"/>
      <c r="CS86" s="136"/>
      <c r="CT86" s="136"/>
      <c r="CU86" s="136"/>
      <c r="CV86" s="136"/>
      <c r="CW86" s="136"/>
      <c r="CX86" s="136"/>
      <c r="CY86" s="136"/>
      <c r="CZ86" s="136"/>
      <c r="DA86" s="136"/>
      <c r="DB86" s="136"/>
      <c r="DC86" s="136"/>
      <c r="DD86" s="136"/>
      <c r="DE86" s="136"/>
      <c r="DF86" s="136"/>
      <c r="DG86" s="136"/>
      <c r="DH86" s="136"/>
      <c r="DI86" s="136"/>
      <c r="DJ86" s="136"/>
      <c r="DK86" s="136"/>
      <c r="DL86" s="136"/>
      <c r="DM86" s="136"/>
      <c r="DN86" s="136"/>
      <c r="DO86" s="136"/>
      <c r="DP86" s="136"/>
      <c r="DQ86" s="136"/>
      <c r="DR86" s="136"/>
      <c r="DS86" s="136"/>
      <c r="DT86" s="136"/>
      <c r="DU86" s="136"/>
      <c r="DV86" s="136"/>
      <c r="DW86" s="136"/>
      <c r="DX86" s="136"/>
      <c r="DY86" s="136"/>
      <c r="DZ86" s="136"/>
      <c r="EA86" s="136"/>
      <c r="EB86" s="136"/>
      <c r="EC86" s="136"/>
      <c r="ED86" s="136"/>
      <c r="EE86" s="136"/>
      <c r="EF86" s="136"/>
      <c r="EG86" s="136"/>
      <c r="EH86" s="136"/>
      <c r="EI86" s="136"/>
      <c r="EJ86" s="136"/>
      <c r="EK86" s="136"/>
      <c r="EL86" s="136"/>
      <c r="EM86" s="136"/>
      <c r="EN86" s="136"/>
      <c r="EO86" s="136"/>
      <c r="EP86" s="136"/>
      <c r="EQ86" s="136"/>
      <c r="ER86" s="136"/>
      <c r="ES86" s="136"/>
      <c r="ET86" s="136"/>
      <c r="EU86" s="136"/>
      <c r="EV86" s="136"/>
      <c r="EW86" s="136"/>
      <c r="EX86" s="136"/>
      <c r="EY86" s="136"/>
      <c r="EZ86" s="136"/>
      <c r="FA86" s="136"/>
      <c r="FB86" s="136"/>
      <c r="FC86" s="136"/>
      <c r="FD86" s="136"/>
      <c r="FE86" s="136"/>
      <c r="FF86" s="136"/>
      <c r="FG86" s="136"/>
      <c r="FH86" s="136"/>
      <c r="FI86" s="136"/>
      <c r="FJ86" s="136"/>
      <c r="FK86" s="136"/>
      <c r="FL86" s="136"/>
      <c r="FM86" s="136"/>
      <c r="FN86" s="136"/>
      <c r="FO86" s="136"/>
      <c r="FP86" s="136"/>
      <c r="FQ86" s="136"/>
      <c r="FR86" s="136"/>
      <c r="FS86" s="136"/>
      <c r="FT86" s="136"/>
      <c r="FU86" s="136"/>
      <c r="FV86" s="136"/>
      <c r="FW86" s="136"/>
      <c r="FX86" s="136"/>
      <c r="FY86" s="136"/>
      <c r="FZ86" s="136"/>
      <c r="GA86" s="136"/>
      <c r="GB86" s="136"/>
      <c r="GC86" s="136"/>
      <c r="GD86" s="136"/>
      <c r="GE86" s="136"/>
      <c r="GF86" s="136"/>
      <c r="GG86" s="136"/>
      <c r="GH86" s="136"/>
      <c r="GI86" s="136"/>
      <c r="GJ86" s="136"/>
      <c r="GK86" s="136"/>
      <c r="GL86" s="136"/>
      <c r="GM86" s="136"/>
      <c r="GN86" s="136"/>
      <c r="GO86" s="136"/>
      <c r="GP86" s="136"/>
      <c r="GQ86" s="136"/>
      <c r="GR86" s="136"/>
      <c r="GS86" s="136"/>
      <c r="GT86" s="136"/>
      <c r="GU86" s="136"/>
      <c r="GV86" s="136"/>
      <c r="GW86" s="136"/>
      <c r="GX86" s="136"/>
      <c r="GY86" s="136"/>
      <c r="GZ86" s="136"/>
      <c r="HA86" s="136"/>
      <c r="HB86" s="136"/>
      <c r="HC86" s="136"/>
      <c r="HD86" s="136"/>
      <c r="HE86" s="136"/>
      <c r="HF86" s="136"/>
      <c r="HG86" s="136"/>
      <c r="HH86" s="136"/>
      <c r="HI86" s="136"/>
      <c r="HJ86" s="136"/>
      <c r="HK86" s="136"/>
      <c r="HL86" s="136"/>
      <c r="HM86" s="136"/>
      <c r="HN86" s="136"/>
      <c r="HO86" s="136"/>
      <c r="HP86" s="136"/>
      <c r="HQ86" s="136"/>
      <c r="HR86" s="136"/>
      <c r="HS86" s="136"/>
      <c r="HT86" s="136"/>
      <c r="HU86" s="136"/>
      <c r="HV86" s="136"/>
      <c r="HW86" s="136"/>
      <c r="HX86" s="136"/>
      <c r="HY86" s="136"/>
      <c r="HZ86" s="136"/>
      <c r="IA86" s="136"/>
    </row>
    <row r="87" spans="1:235">
      <c r="A87" s="475" t="s">
        <v>533</v>
      </c>
      <c r="B87" s="135">
        <f t="shared" si="1"/>
        <v>201153</v>
      </c>
      <c r="C87" s="135">
        <f>SUM(C88,C93,C95)</f>
        <v>0</v>
      </c>
      <c r="D87" s="135">
        <f t="shared" ref="D87:J87" si="20">SUM(D88,D93,D95)</f>
        <v>0</v>
      </c>
      <c r="E87" s="135">
        <f t="shared" si="20"/>
        <v>107544</v>
      </c>
      <c r="F87" s="135">
        <f t="shared" si="20"/>
        <v>18600</v>
      </c>
      <c r="G87" s="135">
        <f t="shared" si="20"/>
        <v>0</v>
      </c>
      <c r="H87" s="135">
        <f t="shared" si="20"/>
        <v>30865</v>
      </c>
      <c r="I87" s="135">
        <f t="shared" si="20"/>
        <v>0</v>
      </c>
      <c r="J87" s="135">
        <f t="shared" si="20"/>
        <v>44144</v>
      </c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6"/>
      <c r="BM87" s="136"/>
      <c r="BN87" s="136"/>
      <c r="BO87" s="136"/>
      <c r="BP87" s="136"/>
      <c r="BQ87" s="136"/>
      <c r="BR87" s="136"/>
      <c r="BS87" s="136"/>
      <c r="BT87" s="136"/>
      <c r="BU87" s="136"/>
      <c r="BV87" s="136"/>
      <c r="BW87" s="136"/>
      <c r="BX87" s="136"/>
      <c r="BY87" s="136"/>
      <c r="BZ87" s="136"/>
      <c r="CA87" s="136"/>
      <c r="CB87" s="136"/>
      <c r="CC87" s="136"/>
      <c r="CD87" s="136"/>
      <c r="CE87" s="136"/>
      <c r="CF87" s="136"/>
      <c r="CG87" s="136"/>
      <c r="CH87" s="136"/>
      <c r="CI87" s="136"/>
      <c r="CJ87" s="136"/>
      <c r="CK87" s="136"/>
      <c r="CL87" s="136"/>
      <c r="CM87" s="136"/>
      <c r="CN87" s="136"/>
      <c r="CO87" s="136"/>
      <c r="CP87" s="136"/>
      <c r="CQ87" s="136"/>
      <c r="CR87" s="136"/>
      <c r="CS87" s="136"/>
      <c r="CT87" s="136"/>
      <c r="CU87" s="136"/>
      <c r="CV87" s="136"/>
      <c r="CW87" s="136"/>
      <c r="CX87" s="136"/>
      <c r="CY87" s="136"/>
      <c r="CZ87" s="136"/>
      <c r="DA87" s="136"/>
      <c r="DB87" s="136"/>
      <c r="DC87" s="136"/>
      <c r="DD87" s="136"/>
      <c r="DE87" s="136"/>
      <c r="DF87" s="136"/>
      <c r="DG87" s="136"/>
      <c r="DH87" s="136"/>
      <c r="DI87" s="136"/>
      <c r="DJ87" s="136"/>
      <c r="DK87" s="136"/>
      <c r="DL87" s="136"/>
      <c r="DM87" s="136"/>
      <c r="DN87" s="136"/>
      <c r="DO87" s="136"/>
      <c r="DP87" s="136"/>
      <c r="DQ87" s="136"/>
      <c r="DR87" s="136"/>
      <c r="DS87" s="136"/>
      <c r="DT87" s="136"/>
      <c r="DU87" s="136"/>
      <c r="DV87" s="136"/>
      <c r="DW87" s="136"/>
      <c r="DX87" s="136"/>
      <c r="DY87" s="136"/>
      <c r="DZ87" s="136"/>
      <c r="EA87" s="136"/>
      <c r="EB87" s="136"/>
      <c r="EC87" s="136"/>
      <c r="ED87" s="136"/>
      <c r="EE87" s="136"/>
      <c r="EF87" s="136"/>
      <c r="EG87" s="136"/>
      <c r="EH87" s="136"/>
      <c r="EI87" s="136"/>
      <c r="EJ87" s="136"/>
      <c r="EK87" s="136"/>
      <c r="EL87" s="136"/>
      <c r="EM87" s="136"/>
      <c r="EN87" s="136"/>
      <c r="EO87" s="136"/>
      <c r="EP87" s="136"/>
      <c r="EQ87" s="136"/>
      <c r="ER87" s="136"/>
      <c r="ES87" s="136"/>
      <c r="ET87" s="136"/>
      <c r="EU87" s="136"/>
      <c r="EV87" s="136"/>
      <c r="EW87" s="136"/>
      <c r="EX87" s="136"/>
      <c r="EY87" s="136"/>
      <c r="EZ87" s="136"/>
      <c r="FA87" s="136"/>
      <c r="FB87" s="136"/>
      <c r="FC87" s="136"/>
      <c r="FD87" s="136"/>
      <c r="FE87" s="136"/>
      <c r="FF87" s="136"/>
      <c r="FG87" s="136"/>
      <c r="FH87" s="136"/>
      <c r="FI87" s="136"/>
      <c r="FJ87" s="136"/>
      <c r="FK87" s="136"/>
      <c r="FL87" s="136"/>
      <c r="FM87" s="136"/>
      <c r="FN87" s="136"/>
      <c r="FO87" s="136"/>
      <c r="FP87" s="136"/>
      <c r="FQ87" s="136"/>
      <c r="FR87" s="136"/>
      <c r="FS87" s="136"/>
      <c r="FT87" s="136"/>
      <c r="FU87" s="136"/>
      <c r="FV87" s="136"/>
      <c r="FW87" s="136"/>
      <c r="FX87" s="136"/>
      <c r="FY87" s="136"/>
      <c r="FZ87" s="136"/>
      <c r="GA87" s="136"/>
      <c r="GB87" s="136"/>
      <c r="GC87" s="136"/>
      <c r="GD87" s="136"/>
      <c r="GE87" s="136"/>
      <c r="GF87" s="136"/>
      <c r="GG87" s="136"/>
      <c r="GH87" s="136"/>
      <c r="GI87" s="136"/>
      <c r="GJ87" s="136"/>
      <c r="GK87" s="136"/>
      <c r="GL87" s="136"/>
      <c r="GM87" s="136"/>
      <c r="GN87" s="136"/>
      <c r="GO87" s="136"/>
      <c r="GP87" s="136"/>
      <c r="GQ87" s="136"/>
      <c r="GR87" s="136"/>
      <c r="GS87" s="136"/>
      <c r="GT87" s="136"/>
      <c r="GU87" s="136"/>
      <c r="GV87" s="136"/>
      <c r="GW87" s="136"/>
      <c r="GX87" s="136"/>
      <c r="GY87" s="136"/>
      <c r="GZ87" s="136"/>
      <c r="HA87" s="136"/>
      <c r="HB87" s="136"/>
      <c r="HC87" s="136"/>
      <c r="HD87" s="136"/>
      <c r="HE87" s="136"/>
      <c r="HF87" s="136"/>
      <c r="HG87" s="136"/>
      <c r="HH87" s="136"/>
      <c r="HI87" s="136"/>
      <c r="HJ87" s="136"/>
      <c r="HK87" s="136"/>
      <c r="HL87" s="136"/>
      <c r="HM87" s="136"/>
      <c r="HN87" s="136"/>
      <c r="HO87" s="136"/>
      <c r="HP87" s="136"/>
      <c r="HQ87" s="136"/>
      <c r="HR87" s="136"/>
      <c r="HS87" s="136"/>
      <c r="HT87" s="136"/>
      <c r="HU87" s="136"/>
      <c r="HV87" s="136"/>
      <c r="HW87" s="136"/>
      <c r="HX87" s="136"/>
      <c r="HY87" s="136"/>
      <c r="HZ87" s="136"/>
      <c r="IA87" s="136"/>
    </row>
    <row r="88" spans="1:235">
      <c r="A88" s="475" t="s">
        <v>544</v>
      </c>
      <c r="B88" s="135">
        <f t="shared" si="1"/>
        <v>88658</v>
      </c>
      <c r="C88" s="135">
        <f>SUM(C89:C92)</f>
        <v>0</v>
      </c>
      <c r="D88" s="135">
        <f t="shared" ref="D88:J88" si="21">SUM(D89:D92)</f>
        <v>0</v>
      </c>
      <c r="E88" s="135">
        <f t="shared" si="21"/>
        <v>73658</v>
      </c>
      <c r="F88" s="135">
        <f t="shared" si="21"/>
        <v>15000</v>
      </c>
      <c r="G88" s="135">
        <f t="shared" si="21"/>
        <v>0</v>
      </c>
      <c r="H88" s="135">
        <f t="shared" si="21"/>
        <v>0</v>
      </c>
      <c r="I88" s="135">
        <f t="shared" si="21"/>
        <v>0</v>
      </c>
      <c r="J88" s="135">
        <f t="shared" si="21"/>
        <v>0</v>
      </c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6"/>
      <c r="BM88" s="136"/>
      <c r="BN88" s="136"/>
      <c r="BO88" s="136"/>
      <c r="BP88" s="136"/>
      <c r="BQ88" s="136"/>
      <c r="BR88" s="136"/>
      <c r="BS88" s="136"/>
      <c r="BT88" s="136"/>
      <c r="BU88" s="136"/>
      <c r="BV88" s="136"/>
      <c r="BW88" s="136"/>
      <c r="BX88" s="136"/>
      <c r="BY88" s="136"/>
      <c r="BZ88" s="136"/>
      <c r="CA88" s="136"/>
      <c r="CB88" s="136"/>
      <c r="CC88" s="136"/>
      <c r="CD88" s="136"/>
      <c r="CE88" s="136"/>
      <c r="CF88" s="136"/>
      <c r="CG88" s="136"/>
      <c r="CH88" s="136"/>
      <c r="CI88" s="136"/>
      <c r="CJ88" s="136"/>
      <c r="CK88" s="136"/>
      <c r="CL88" s="136"/>
      <c r="CM88" s="136"/>
      <c r="CN88" s="136"/>
      <c r="CO88" s="136"/>
      <c r="CP88" s="136"/>
      <c r="CQ88" s="136"/>
      <c r="CR88" s="136"/>
      <c r="CS88" s="136"/>
      <c r="CT88" s="136"/>
      <c r="CU88" s="136"/>
      <c r="CV88" s="136"/>
      <c r="CW88" s="136"/>
      <c r="CX88" s="136"/>
      <c r="CY88" s="136"/>
      <c r="CZ88" s="136"/>
      <c r="DA88" s="136"/>
      <c r="DB88" s="136"/>
      <c r="DC88" s="136"/>
      <c r="DD88" s="136"/>
      <c r="DE88" s="136"/>
      <c r="DF88" s="136"/>
      <c r="DG88" s="136"/>
      <c r="DH88" s="136"/>
      <c r="DI88" s="136"/>
      <c r="DJ88" s="136"/>
      <c r="DK88" s="136"/>
      <c r="DL88" s="136"/>
      <c r="DM88" s="136"/>
      <c r="DN88" s="136"/>
      <c r="DO88" s="136"/>
      <c r="DP88" s="136"/>
      <c r="DQ88" s="136"/>
      <c r="DR88" s="136"/>
      <c r="DS88" s="136"/>
      <c r="DT88" s="136"/>
      <c r="DU88" s="136"/>
      <c r="DV88" s="136"/>
      <c r="DW88" s="136"/>
      <c r="DX88" s="136"/>
      <c r="DY88" s="136"/>
      <c r="DZ88" s="136"/>
      <c r="EA88" s="136"/>
      <c r="EB88" s="136"/>
      <c r="EC88" s="136"/>
      <c r="ED88" s="136"/>
      <c r="EE88" s="136"/>
      <c r="EF88" s="136"/>
      <c r="EG88" s="136"/>
      <c r="EH88" s="136"/>
      <c r="EI88" s="136"/>
      <c r="EJ88" s="136"/>
      <c r="EK88" s="136"/>
      <c r="EL88" s="136"/>
      <c r="EM88" s="136"/>
      <c r="EN88" s="136"/>
      <c r="EO88" s="136"/>
      <c r="EP88" s="136"/>
      <c r="EQ88" s="136"/>
      <c r="ER88" s="136"/>
      <c r="ES88" s="136"/>
      <c r="ET88" s="136"/>
      <c r="EU88" s="136"/>
      <c r="EV88" s="136"/>
      <c r="EW88" s="136"/>
      <c r="EX88" s="136"/>
      <c r="EY88" s="136"/>
      <c r="EZ88" s="136"/>
      <c r="FA88" s="136"/>
      <c r="FB88" s="136"/>
      <c r="FC88" s="136"/>
      <c r="FD88" s="136"/>
      <c r="FE88" s="136"/>
      <c r="FF88" s="136"/>
      <c r="FG88" s="136"/>
      <c r="FH88" s="136"/>
      <c r="FI88" s="136"/>
      <c r="FJ88" s="136"/>
      <c r="FK88" s="136"/>
      <c r="FL88" s="136"/>
      <c r="FM88" s="136"/>
      <c r="FN88" s="136"/>
      <c r="FO88" s="136"/>
      <c r="FP88" s="136"/>
      <c r="FQ88" s="136"/>
      <c r="FR88" s="136"/>
      <c r="FS88" s="136"/>
      <c r="FT88" s="136"/>
      <c r="FU88" s="136"/>
      <c r="FV88" s="136"/>
      <c r="FW88" s="136"/>
      <c r="FX88" s="136"/>
      <c r="FY88" s="136"/>
      <c r="FZ88" s="136"/>
      <c r="GA88" s="136"/>
      <c r="GB88" s="136"/>
      <c r="GC88" s="136"/>
      <c r="GD88" s="136"/>
      <c r="GE88" s="136"/>
      <c r="GF88" s="136"/>
      <c r="GG88" s="136"/>
      <c r="GH88" s="136"/>
      <c r="GI88" s="136"/>
      <c r="GJ88" s="136"/>
      <c r="GK88" s="136"/>
      <c r="GL88" s="136"/>
      <c r="GM88" s="136"/>
      <c r="GN88" s="136"/>
      <c r="GO88" s="136"/>
      <c r="GP88" s="136"/>
      <c r="GQ88" s="136"/>
      <c r="GR88" s="136"/>
      <c r="GS88" s="136"/>
      <c r="GT88" s="136"/>
      <c r="GU88" s="136"/>
      <c r="GV88" s="136"/>
      <c r="GW88" s="136"/>
      <c r="GX88" s="136"/>
      <c r="GY88" s="136"/>
      <c r="GZ88" s="136"/>
      <c r="HA88" s="136"/>
      <c r="HB88" s="136"/>
      <c r="HC88" s="136"/>
      <c r="HD88" s="136"/>
      <c r="HE88" s="136"/>
      <c r="HF88" s="136"/>
      <c r="HG88" s="136"/>
      <c r="HH88" s="136"/>
      <c r="HI88" s="136"/>
      <c r="HJ88" s="136"/>
      <c r="HK88" s="136"/>
      <c r="HL88" s="136"/>
      <c r="HM88" s="136"/>
      <c r="HN88" s="136"/>
      <c r="HO88" s="136"/>
      <c r="HP88" s="136"/>
      <c r="HQ88" s="136"/>
      <c r="HR88" s="136"/>
      <c r="HS88" s="136"/>
      <c r="HT88" s="136"/>
      <c r="HU88" s="136"/>
      <c r="HV88" s="136"/>
      <c r="HW88" s="136"/>
      <c r="HX88" s="136"/>
      <c r="HY88" s="136"/>
      <c r="HZ88" s="136"/>
      <c r="IA88" s="136"/>
    </row>
    <row r="89" spans="1:235">
      <c r="A89" s="478" t="s">
        <v>1203</v>
      </c>
      <c r="B89" s="141">
        <f t="shared" si="1"/>
        <v>70000</v>
      </c>
      <c r="C89" s="141">
        <v>0</v>
      </c>
      <c r="D89" s="141">
        <v>0</v>
      </c>
      <c r="E89" s="141">
        <v>70000</v>
      </c>
      <c r="F89" s="141">
        <v>0</v>
      </c>
      <c r="G89" s="141">
        <v>0</v>
      </c>
      <c r="H89" s="141">
        <v>0</v>
      </c>
      <c r="I89" s="141">
        <v>0</v>
      </c>
      <c r="J89" s="141">
        <v>0</v>
      </c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36"/>
      <c r="BM89" s="136"/>
      <c r="BN89" s="136"/>
      <c r="BO89" s="136"/>
      <c r="BP89" s="136"/>
      <c r="BQ89" s="136"/>
      <c r="BR89" s="136"/>
      <c r="BS89" s="136"/>
      <c r="BT89" s="136"/>
      <c r="BU89" s="136"/>
      <c r="BV89" s="136"/>
      <c r="BW89" s="136"/>
      <c r="BX89" s="136"/>
      <c r="BY89" s="136"/>
      <c r="BZ89" s="136"/>
      <c r="CA89" s="136"/>
      <c r="CB89" s="136"/>
      <c r="CC89" s="136"/>
      <c r="CD89" s="136"/>
      <c r="CE89" s="136"/>
      <c r="CF89" s="136"/>
      <c r="CG89" s="136"/>
      <c r="CH89" s="136"/>
      <c r="CI89" s="136"/>
      <c r="CJ89" s="136"/>
      <c r="CK89" s="136"/>
      <c r="CL89" s="136"/>
      <c r="CM89" s="136"/>
      <c r="CN89" s="136"/>
      <c r="CO89" s="136"/>
      <c r="CP89" s="136"/>
      <c r="CQ89" s="136"/>
      <c r="CR89" s="136"/>
      <c r="CS89" s="136"/>
      <c r="CT89" s="136"/>
      <c r="CU89" s="136"/>
      <c r="CV89" s="136"/>
      <c r="CW89" s="136"/>
      <c r="CX89" s="136"/>
      <c r="CY89" s="136"/>
      <c r="CZ89" s="136"/>
      <c r="DA89" s="136"/>
      <c r="DB89" s="136"/>
      <c r="DC89" s="136"/>
      <c r="DD89" s="136"/>
      <c r="DE89" s="136"/>
      <c r="DF89" s="136"/>
      <c r="DG89" s="136"/>
      <c r="DH89" s="136"/>
      <c r="DI89" s="136"/>
      <c r="DJ89" s="136"/>
      <c r="DK89" s="136"/>
      <c r="DL89" s="136"/>
      <c r="DM89" s="136"/>
      <c r="DN89" s="136"/>
      <c r="DO89" s="136"/>
      <c r="DP89" s="136"/>
      <c r="DQ89" s="136"/>
      <c r="DR89" s="136"/>
      <c r="DS89" s="136"/>
      <c r="DT89" s="136"/>
      <c r="DU89" s="136"/>
      <c r="DV89" s="136"/>
      <c r="DW89" s="136"/>
      <c r="DX89" s="136"/>
      <c r="DY89" s="136"/>
      <c r="DZ89" s="136"/>
      <c r="EA89" s="136"/>
      <c r="EB89" s="136"/>
      <c r="EC89" s="136"/>
      <c r="ED89" s="136"/>
      <c r="EE89" s="136"/>
      <c r="EF89" s="136"/>
      <c r="EG89" s="136"/>
      <c r="EH89" s="136"/>
      <c r="EI89" s="136"/>
      <c r="EJ89" s="136"/>
      <c r="EK89" s="136"/>
      <c r="EL89" s="136"/>
      <c r="EM89" s="136"/>
      <c r="EN89" s="136"/>
      <c r="EO89" s="136"/>
      <c r="EP89" s="136"/>
      <c r="EQ89" s="136"/>
      <c r="ER89" s="136"/>
      <c r="ES89" s="136"/>
      <c r="ET89" s="136"/>
      <c r="EU89" s="136"/>
      <c r="EV89" s="136"/>
      <c r="EW89" s="136"/>
      <c r="EX89" s="136"/>
      <c r="EY89" s="136"/>
      <c r="EZ89" s="136"/>
      <c r="FA89" s="136"/>
      <c r="FB89" s="136"/>
      <c r="FC89" s="136"/>
      <c r="FD89" s="136"/>
      <c r="FE89" s="136"/>
      <c r="FF89" s="136"/>
      <c r="FG89" s="136"/>
      <c r="FH89" s="136"/>
      <c r="FI89" s="136"/>
      <c r="FJ89" s="136"/>
      <c r="FK89" s="136"/>
      <c r="FL89" s="136"/>
      <c r="FM89" s="136"/>
      <c r="FN89" s="136"/>
      <c r="FO89" s="136"/>
      <c r="FP89" s="136"/>
      <c r="FQ89" s="136"/>
      <c r="FR89" s="136"/>
      <c r="FS89" s="136"/>
      <c r="FT89" s="136"/>
      <c r="FU89" s="136"/>
      <c r="FV89" s="136"/>
      <c r="FW89" s="136"/>
      <c r="FX89" s="136"/>
      <c r="FY89" s="136"/>
      <c r="FZ89" s="136"/>
      <c r="GA89" s="136"/>
      <c r="GB89" s="136"/>
      <c r="GC89" s="136"/>
      <c r="GD89" s="136"/>
      <c r="GE89" s="136"/>
      <c r="GF89" s="136"/>
      <c r="GG89" s="136"/>
      <c r="GH89" s="136"/>
      <c r="GI89" s="136"/>
      <c r="GJ89" s="136"/>
      <c r="GK89" s="136"/>
      <c r="GL89" s="136"/>
      <c r="GM89" s="136"/>
      <c r="GN89" s="136"/>
      <c r="GO89" s="136"/>
      <c r="GP89" s="136"/>
      <c r="GQ89" s="136"/>
      <c r="GR89" s="136"/>
      <c r="GS89" s="136"/>
      <c r="GT89" s="136"/>
      <c r="GU89" s="136"/>
      <c r="GV89" s="136"/>
      <c r="GW89" s="136"/>
      <c r="GX89" s="136"/>
      <c r="GY89" s="136"/>
      <c r="GZ89" s="136"/>
      <c r="HA89" s="136"/>
      <c r="HB89" s="136"/>
      <c r="HC89" s="136"/>
      <c r="HD89" s="136"/>
      <c r="HE89" s="136"/>
      <c r="HF89" s="136"/>
      <c r="HG89" s="136"/>
      <c r="HH89" s="136"/>
      <c r="HI89" s="136"/>
      <c r="HJ89" s="136"/>
      <c r="HK89" s="136"/>
      <c r="HL89" s="136"/>
      <c r="HM89" s="136"/>
      <c r="HN89" s="136"/>
      <c r="HO89" s="136"/>
      <c r="HP89" s="136"/>
      <c r="HQ89" s="136"/>
      <c r="HR89" s="136"/>
      <c r="HS89" s="136"/>
      <c r="HT89" s="136"/>
      <c r="HU89" s="136"/>
      <c r="HV89" s="136"/>
      <c r="HW89" s="136"/>
      <c r="HX89" s="136"/>
      <c r="HY89" s="136"/>
      <c r="HZ89" s="136"/>
      <c r="IA89" s="136"/>
    </row>
    <row r="90" spans="1:235">
      <c r="A90" s="478" t="s">
        <v>1321</v>
      </c>
      <c r="B90" s="141">
        <f t="shared" si="1"/>
        <v>1829</v>
      </c>
      <c r="C90" s="141">
        <v>0</v>
      </c>
      <c r="D90" s="141">
        <v>0</v>
      </c>
      <c r="E90" s="141">
        <v>1829</v>
      </c>
      <c r="F90" s="141">
        <v>0</v>
      </c>
      <c r="G90" s="141">
        <v>0</v>
      </c>
      <c r="H90" s="141">
        <v>0</v>
      </c>
      <c r="I90" s="141">
        <v>0</v>
      </c>
      <c r="J90" s="141">
        <v>0</v>
      </c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6"/>
      <c r="BM90" s="136"/>
      <c r="BN90" s="136"/>
      <c r="BO90" s="136"/>
      <c r="BP90" s="136"/>
      <c r="BQ90" s="136"/>
      <c r="BR90" s="136"/>
      <c r="BS90" s="136"/>
      <c r="BT90" s="136"/>
      <c r="BU90" s="136"/>
      <c r="BV90" s="136"/>
      <c r="BW90" s="136"/>
      <c r="BX90" s="136"/>
      <c r="BY90" s="136"/>
      <c r="BZ90" s="136"/>
      <c r="CA90" s="136"/>
      <c r="CB90" s="136"/>
      <c r="CC90" s="136"/>
      <c r="CD90" s="136"/>
      <c r="CE90" s="136"/>
      <c r="CF90" s="136"/>
      <c r="CG90" s="136"/>
      <c r="CH90" s="136"/>
      <c r="CI90" s="136"/>
      <c r="CJ90" s="136"/>
      <c r="CK90" s="136"/>
      <c r="CL90" s="136"/>
      <c r="CM90" s="136"/>
      <c r="CN90" s="136"/>
      <c r="CO90" s="136"/>
      <c r="CP90" s="136"/>
      <c r="CQ90" s="136"/>
      <c r="CR90" s="136"/>
      <c r="CS90" s="136"/>
      <c r="CT90" s="136"/>
      <c r="CU90" s="136"/>
      <c r="CV90" s="136"/>
      <c r="CW90" s="136"/>
      <c r="CX90" s="136"/>
      <c r="CY90" s="136"/>
      <c r="CZ90" s="136"/>
      <c r="DA90" s="136"/>
      <c r="DB90" s="136"/>
      <c r="DC90" s="136"/>
      <c r="DD90" s="136"/>
      <c r="DE90" s="136"/>
      <c r="DF90" s="136"/>
      <c r="DG90" s="136"/>
      <c r="DH90" s="136"/>
      <c r="DI90" s="136"/>
      <c r="DJ90" s="136"/>
      <c r="DK90" s="136"/>
      <c r="DL90" s="136"/>
      <c r="DM90" s="136"/>
      <c r="DN90" s="136"/>
      <c r="DO90" s="136"/>
      <c r="DP90" s="136"/>
      <c r="DQ90" s="136"/>
      <c r="DR90" s="136"/>
      <c r="DS90" s="136"/>
      <c r="DT90" s="136"/>
      <c r="DU90" s="136"/>
      <c r="DV90" s="136"/>
      <c r="DW90" s="136"/>
      <c r="DX90" s="136"/>
      <c r="DY90" s="136"/>
      <c r="DZ90" s="136"/>
      <c r="EA90" s="136"/>
      <c r="EB90" s="136"/>
      <c r="EC90" s="136"/>
      <c r="ED90" s="136"/>
      <c r="EE90" s="136"/>
      <c r="EF90" s="136"/>
      <c r="EG90" s="136"/>
      <c r="EH90" s="136"/>
      <c r="EI90" s="136"/>
      <c r="EJ90" s="136"/>
      <c r="EK90" s="136"/>
      <c r="EL90" s="136"/>
      <c r="EM90" s="136"/>
      <c r="EN90" s="136"/>
      <c r="EO90" s="136"/>
      <c r="EP90" s="136"/>
      <c r="EQ90" s="136"/>
      <c r="ER90" s="136"/>
      <c r="ES90" s="136"/>
      <c r="ET90" s="136"/>
      <c r="EU90" s="136"/>
      <c r="EV90" s="136"/>
      <c r="EW90" s="136"/>
      <c r="EX90" s="136"/>
      <c r="EY90" s="136"/>
      <c r="EZ90" s="136"/>
      <c r="FA90" s="136"/>
      <c r="FB90" s="136"/>
      <c r="FC90" s="136"/>
      <c r="FD90" s="136"/>
      <c r="FE90" s="136"/>
      <c r="FF90" s="136"/>
      <c r="FG90" s="136"/>
      <c r="FH90" s="136"/>
      <c r="FI90" s="136"/>
      <c r="FJ90" s="136"/>
      <c r="FK90" s="136"/>
      <c r="FL90" s="136"/>
      <c r="FM90" s="136"/>
      <c r="FN90" s="136"/>
      <c r="FO90" s="136"/>
      <c r="FP90" s="136"/>
      <c r="FQ90" s="136"/>
      <c r="FR90" s="136"/>
      <c r="FS90" s="136"/>
      <c r="FT90" s="136"/>
      <c r="FU90" s="136"/>
      <c r="FV90" s="136"/>
      <c r="FW90" s="136"/>
      <c r="FX90" s="136"/>
      <c r="FY90" s="136"/>
      <c r="FZ90" s="136"/>
      <c r="GA90" s="136"/>
      <c r="GB90" s="136"/>
      <c r="GC90" s="136"/>
      <c r="GD90" s="136"/>
      <c r="GE90" s="136"/>
      <c r="GF90" s="136"/>
      <c r="GG90" s="136"/>
      <c r="GH90" s="136"/>
      <c r="GI90" s="136"/>
      <c r="GJ90" s="136"/>
      <c r="GK90" s="136"/>
      <c r="GL90" s="136"/>
      <c r="GM90" s="136"/>
      <c r="GN90" s="136"/>
      <c r="GO90" s="136"/>
      <c r="GP90" s="136"/>
      <c r="GQ90" s="136"/>
      <c r="GR90" s="136"/>
      <c r="GS90" s="136"/>
      <c r="GT90" s="136"/>
      <c r="GU90" s="136"/>
      <c r="GV90" s="136"/>
      <c r="GW90" s="136"/>
      <c r="GX90" s="136"/>
      <c r="GY90" s="136"/>
      <c r="GZ90" s="136"/>
      <c r="HA90" s="136"/>
      <c r="HB90" s="136"/>
      <c r="HC90" s="136"/>
      <c r="HD90" s="136"/>
      <c r="HE90" s="136"/>
      <c r="HF90" s="136"/>
      <c r="HG90" s="136"/>
      <c r="HH90" s="136"/>
      <c r="HI90" s="136"/>
      <c r="HJ90" s="136"/>
      <c r="HK90" s="136"/>
      <c r="HL90" s="136"/>
      <c r="HM90" s="136"/>
      <c r="HN90" s="136"/>
      <c r="HO90" s="136"/>
      <c r="HP90" s="136"/>
      <c r="HQ90" s="136"/>
      <c r="HR90" s="136"/>
      <c r="HS90" s="136"/>
      <c r="HT90" s="136"/>
      <c r="HU90" s="136"/>
      <c r="HV90" s="136"/>
      <c r="HW90" s="136"/>
      <c r="HX90" s="136"/>
      <c r="HY90" s="136"/>
      <c r="HZ90" s="136"/>
      <c r="IA90" s="136"/>
    </row>
    <row r="91" spans="1:235" ht="78.75">
      <c r="A91" s="478" t="s">
        <v>1322</v>
      </c>
      <c r="B91" s="141">
        <f>C91+D91+E91+F91+G91+H91+I91+J91</f>
        <v>15000</v>
      </c>
      <c r="C91" s="141">
        <v>0</v>
      </c>
      <c r="D91" s="141">
        <v>0</v>
      </c>
      <c r="E91" s="141"/>
      <c r="F91" s="141">
        <v>15000</v>
      </c>
      <c r="G91" s="141">
        <v>0</v>
      </c>
      <c r="H91" s="141">
        <v>0</v>
      </c>
      <c r="I91" s="141">
        <v>0</v>
      </c>
      <c r="J91" s="141">
        <v>0</v>
      </c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  <c r="BJ91" s="136"/>
      <c r="BK91" s="136"/>
      <c r="BL91" s="136"/>
      <c r="BM91" s="136"/>
      <c r="BN91" s="136"/>
      <c r="BO91" s="136"/>
      <c r="BP91" s="136"/>
      <c r="BQ91" s="136"/>
      <c r="BR91" s="136"/>
      <c r="BS91" s="136"/>
      <c r="BT91" s="136"/>
      <c r="BU91" s="136"/>
      <c r="BV91" s="136"/>
      <c r="BW91" s="136"/>
      <c r="BX91" s="136"/>
      <c r="BY91" s="136"/>
      <c r="BZ91" s="136"/>
      <c r="CA91" s="136"/>
      <c r="CB91" s="136"/>
      <c r="CC91" s="136"/>
      <c r="CD91" s="136"/>
      <c r="CE91" s="136"/>
      <c r="CF91" s="136"/>
      <c r="CG91" s="136"/>
      <c r="CH91" s="136"/>
      <c r="CI91" s="136"/>
      <c r="CJ91" s="136"/>
      <c r="CK91" s="136"/>
      <c r="CL91" s="136"/>
      <c r="CM91" s="136"/>
      <c r="CN91" s="136"/>
      <c r="CO91" s="136"/>
      <c r="CP91" s="136"/>
      <c r="CQ91" s="136"/>
      <c r="CR91" s="136"/>
      <c r="CS91" s="136"/>
      <c r="CT91" s="136"/>
      <c r="CU91" s="136"/>
      <c r="CV91" s="136"/>
      <c r="CW91" s="136"/>
      <c r="CX91" s="136"/>
      <c r="CY91" s="136"/>
      <c r="CZ91" s="136"/>
      <c r="DA91" s="136"/>
      <c r="DB91" s="136"/>
      <c r="DC91" s="136"/>
      <c r="DD91" s="136"/>
      <c r="DE91" s="136"/>
      <c r="DF91" s="136"/>
      <c r="DG91" s="136"/>
      <c r="DH91" s="136"/>
      <c r="DI91" s="136"/>
      <c r="DJ91" s="136"/>
      <c r="DK91" s="136"/>
      <c r="DL91" s="136"/>
      <c r="DM91" s="136"/>
      <c r="DN91" s="136"/>
      <c r="DO91" s="136"/>
      <c r="DP91" s="136"/>
      <c r="DQ91" s="136"/>
      <c r="DR91" s="136"/>
      <c r="DS91" s="136"/>
      <c r="DT91" s="136"/>
      <c r="DU91" s="136"/>
      <c r="DV91" s="136"/>
      <c r="DW91" s="136"/>
      <c r="DX91" s="136"/>
      <c r="DY91" s="136"/>
      <c r="DZ91" s="136"/>
      <c r="EA91" s="136"/>
      <c r="EB91" s="136"/>
      <c r="EC91" s="136"/>
      <c r="ED91" s="136"/>
      <c r="EE91" s="136"/>
      <c r="EF91" s="136"/>
      <c r="EG91" s="136"/>
      <c r="EH91" s="136"/>
      <c r="EI91" s="136"/>
      <c r="EJ91" s="136"/>
      <c r="EK91" s="136"/>
      <c r="EL91" s="136"/>
      <c r="EM91" s="136"/>
      <c r="EN91" s="136"/>
      <c r="EO91" s="136"/>
      <c r="EP91" s="136"/>
      <c r="EQ91" s="136"/>
      <c r="ER91" s="136"/>
      <c r="ES91" s="136"/>
      <c r="ET91" s="136"/>
      <c r="EU91" s="136"/>
      <c r="EV91" s="136"/>
      <c r="EW91" s="136"/>
      <c r="EX91" s="136"/>
      <c r="EY91" s="136"/>
      <c r="EZ91" s="136"/>
      <c r="FA91" s="136"/>
      <c r="FB91" s="136"/>
      <c r="FC91" s="136"/>
      <c r="FD91" s="136"/>
      <c r="FE91" s="136"/>
      <c r="FF91" s="136"/>
      <c r="FG91" s="136"/>
      <c r="FH91" s="136"/>
      <c r="FI91" s="136"/>
      <c r="FJ91" s="136"/>
      <c r="FK91" s="136"/>
      <c r="FL91" s="136"/>
      <c r="FM91" s="136"/>
      <c r="FN91" s="136"/>
      <c r="FO91" s="136"/>
      <c r="FP91" s="136"/>
      <c r="FQ91" s="136"/>
      <c r="FR91" s="136"/>
      <c r="FS91" s="136"/>
      <c r="FT91" s="136"/>
      <c r="FU91" s="136"/>
      <c r="FV91" s="136"/>
      <c r="FW91" s="136"/>
      <c r="FX91" s="136"/>
      <c r="FY91" s="136"/>
      <c r="FZ91" s="136"/>
      <c r="GA91" s="136"/>
      <c r="GB91" s="136"/>
      <c r="GC91" s="136"/>
      <c r="GD91" s="136"/>
      <c r="GE91" s="136"/>
      <c r="GF91" s="136"/>
      <c r="GG91" s="136"/>
      <c r="GH91" s="136"/>
      <c r="GI91" s="136"/>
      <c r="GJ91" s="136"/>
      <c r="GK91" s="136"/>
      <c r="GL91" s="136"/>
      <c r="GM91" s="136"/>
      <c r="GN91" s="136"/>
      <c r="GO91" s="136"/>
      <c r="GP91" s="136"/>
      <c r="GQ91" s="136"/>
      <c r="GR91" s="136"/>
      <c r="GS91" s="136"/>
      <c r="GT91" s="136"/>
      <c r="GU91" s="136"/>
      <c r="GV91" s="136"/>
      <c r="GW91" s="136"/>
      <c r="GX91" s="136"/>
      <c r="GY91" s="136"/>
      <c r="GZ91" s="136"/>
      <c r="HA91" s="136"/>
      <c r="HB91" s="136"/>
      <c r="HC91" s="136"/>
      <c r="HD91" s="136"/>
      <c r="HE91" s="136"/>
      <c r="HF91" s="136"/>
      <c r="HG91" s="136"/>
      <c r="HH91" s="136"/>
      <c r="HI91" s="136"/>
      <c r="HJ91" s="136"/>
      <c r="HK91" s="136"/>
      <c r="HL91" s="136"/>
      <c r="HM91" s="136"/>
      <c r="HN91" s="136"/>
      <c r="HO91" s="136"/>
      <c r="HP91" s="136"/>
      <c r="HQ91" s="136"/>
      <c r="HR91" s="136"/>
      <c r="HS91" s="136"/>
      <c r="HT91" s="136"/>
      <c r="HU91" s="136"/>
      <c r="HV91" s="136"/>
      <c r="HW91" s="136"/>
      <c r="HX91" s="136"/>
      <c r="HY91" s="136"/>
      <c r="HZ91" s="136"/>
      <c r="IA91" s="136"/>
    </row>
    <row r="92" spans="1:235">
      <c r="A92" s="478" t="s">
        <v>1323</v>
      </c>
      <c r="B92" s="141">
        <f>C92+D92+E92+F92+G92+H92+I92+J92</f>
        <v>1829</v>
      </c>
      <c r="C92" s="141">
        <v>0</v>
      </c>
      <c r="D92" s="141">
        <v>0</v>
      </c>
      <c r="E92" s="141">
        <v>1829</v>
      </c>
      <c r="F92" s="141">
        <v>0</v>
      </c>
      <c r="G92" s="141">
        <v>0</v>
      </c>
      <c r="H92" s="141">
        <v>0</v>
      </c>
      <c r="I92" s="141">
        <v>0</v>
      </c>
      <c r="J92" s="141">
        <v>0</v>
      </c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6"/>
      <c r="BT92" s="136"/>
      <c r="BU92" s="136"/>
      <c r="BV92" s="136"/>
      <c r="BW92" s="136"/>
      <c r="BX92" s="136"/>
      <c r="BY92" s="136"/>
      <c r="BZ92" s="136"/>
      <c r="CA92" s="136"/>
      <c r="CB92" s="136"/>
      <c r="CC92" s="136"/>
      <c r="CD92" s="136"/>
      <c r="CE92" s="136"/>
      <c r="CF92" s="136"/>
      <c r="CG92" s="136"/>
      <c r="CH92" s="136"/>
      <c r="CI92" s="136"/>
      <c r="CJ92" s="136"/>
      <c r="CK92" s="136"/>
      <c r="CL92" s="136"/>
      <c r="CM92" s="136"/>
      <c r="CN92" s="136"/>
      <c r="CO92" s="136"/>
      <c r="CP92" s="136"/>
      <c r="CQ92" s="136"/>
      <c r="CR92" s="136"/>
      <c r="CS92" s="136"/>
      <c r="CT92" s="136"/>
      <c r="CU92" s="136"/>
      <c r="CV92" s="136"/>
      <c r="CW92" s="136"/>
      <c r="CX92" s="136"/>
      <c r="CY92" s="136"/>
      <c r="CZ92" s="136"/>
      <c r="DA92" s="136"/>
      <c r="DB92" s="136"/>
      <c r="DC92" s="136"/>
      <c r="DD92" s="136"/>
      <c r="DE92" s="136"/>
      <c r="DF92" s="136"/>
      <c r="DG92" s="136"/>
      <c r="DH92" s="136"/>
      <c r="DI92" s="136"/>
      <c r="DJ92" s="136"/>
      <c r="DK92" s="136"/>
      <c r="DL92" s="136"/>
      <c r="DM92" s="136"/>
      <c r="DN92" s="136"/>
      <c r="DO92" s="136"/>
      <c r="DP92" s="136"/>
      <c r="DQ92" s="136"/>
      <c r="DR92" s="136"/>
      <c r="DS92" s="136"/>
      <c r="DT92" s="136"/>
      <c r="DU92" s="136"/>
      <c r="DV92" s="136"/>
      <c r="DW92" s="136"/>
      <c r="DX92" s="136"/>
      <c r="DY92" s="136"/>
      <c r="DZ92" s="136"/>
      <c r="EA92" s="136"/>
      <c r="EB92" s="136"/>
      <c r="EC92" s="136"/>
      <c r="ED92" s="136"/>
      <c r="EE92" s="136"/>
      <c r="EF92" s="136"/>
      <c r="EG92" s="136"/>
      <c r="EH92" s="136"/>
      <c r="EI92" s="136"/>
      <c r="EJ92" s="136"/>
      <c r="EK92" s="136"/>
      <c r="EL92" s="136"/>
      <c r="EM92" s="136"/>
      <c r="EN92" s="136"/>
      <c r="EO92" s="136"/>
      <c r="EP92" s="136"/>
      <c r="EQ92" s="136"/>
      <c r="ER92" s="136"/>
      <c r="ES92" s="136"/>
      <c r="ET92" s="136"/>
      <c r="EU92" s="136"/>
      <c r="EV92" s="136"/>
      <c r="EW92" s="136"/>
      <c r="EX92" s="136"/>
      <c r="EY92" s="136"/>
      <c r="EZ92" s="136"/>
      <c r="FA92" s="136"/>
      <c r="FB92" s="136"/>
      <c r="FC92" s="136"/>
      <c r="FD92" s="136"/>
      <c r="FE92" s="136"/>
      <c r="FF92" s="136"/>
      <c r="FG92" s="136"/>
      <c r="FH92" s="136"/>
      <c r="FI92" s="136"/>
      <c r="FJ92" s="136"/>
      <c r="FK92" s="136"/>
      <c r="FL92" s="136"/>
      <c r="FM92" s="136"/>
      <c r="FN92" s="136"/>
      <c r="FO92" s="136"/>
      <c r="FP92" s="136"/>
      <c r="FQ92" s="136"/>
      <c r="FR92" s="136"/>
      <c r="FS92" s="136"/>
      <c r="FT92" s="136"/>
      <c r="FU92" s="136"/>
      <c r="FV92" s="136"/>
      <c r="FW92" s="136"/>
      <c r="FX92" s="136"/>
      <c r="FY92" s="136"/>
      <c r="FZ92" s="136"/>
      <c r="GA92" s="136"/>
      <c r="GB92" s="136"/>
      <c r="GC92" s="136"/>
      <c r="GD92" s="136"/>
      <c r="GE92" s="136"/>
      <c r="GF92" s="136"/>
      <c r="GG92" s="136"/>
      <c r="GH92" s="136"/>
      <c r="GI92" s="136"/>
      <c r="GJ92" s="136"/>
      <c r="GK92" s="136"/>
      <c r="GL92" s="136"/>
      <c r="GM92" s="136"/>
      <c r="GN92" s="136"/>
      <c r="GO92" s="136"/>
      <c r="GP92" s="136"/>
      <c r="GQ92" s="136"/>
      <c r="GR92" s="136"/>
      <c r="GS92" s="136"/>
      <c r="GT92" s="136"/>
      <c r="GU92" s="136"/>
      <c r="GV92" s="136"/>
      <c r="GW92" s="136"/>
      <c r="GX92" s="136"/>
      <c r="GY92" s="136"/>
      <c r="GZ92" s="136"/>
      <c r="HA92" s="136"/>
      <c r="HB92" s="136"/>
      <c r="HC92" s="136"/>
      <c r="HD92" s="136"/>
      <c r="HE92" s="136"/>
      <c r="HF92" s="136"/>
      <c r="HG92" s="136"/>
      <c r="HH92" s="136"/>
      <c r="HI92" s="136"/>
      <c r="HJ92" s="136"/>
      <c r="HK92" s="136"/>
      <c r="HL92" s="136"/>
      <c r="HM92" s="136"/>
      <c r="HN92" s="136"/>
      <c r="HO92" s="136"/>
      <c r="HP92" s="136"/>
      <c r="HQ92" s="136"/>
      <c r="HR92" s="136"/>
      <c r="HS92" s="136"/>
      <c r="HT92" s="136"/>
      <c r="HU92" s="136"/>
      <c r="HV92" s="136"/>
      <c r="HW92" s="136"/>
      <c r="HX92" s="136"/>
      <c r="HY92" s="136"/>
      <c r="HZ92" s="136"/>
      <c r="IA92" s="136"/>
    </row>
    <row r="93" spans="1:235">
      <c r="A93" s="475" t="s">
        <v>545</v>
      </c>
      <c r="B93" s="135">
        <f t="shared" si="1"/>
        <v>44144</v>
      </c>
      <c r="C93" s="135">
        <f t="shared" ref="C93:J93" si="22">SUM(C94:C94)</f>
        <v>0</v>
      </c>
      <c r="D93" s="135">
        <f t="shared" si="22"/>
        <v>0</v>
      </c>
      <c r="E93" s="135">
        <f t="shared" si="22"/>
        <v>0</v>
      </c>
      <c r="F93" s="135">
        <f t="shared" si="22"/>
        <v>0</v>
      </c>
      <c r="G93" s="135">
        <f t="shared" si="22"/>
        <v>0</v>
      </c>
      <c r="H93" s="135">
        <f t="shared" si="22"/>
        <v>0</v>
      </c>
      <c r="I93" s="135">
        <f t="shared" si="22"/>
        <v>0</v>
      </c>
      <c r="J93" s="135">
        <f t="shared" si="22"/>
        <v>44144</v>
      </c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  <c r="BH93" s="136"/>
      <c r="BI93" s="136"/>
      <c r="BJ93" s="136"/>
      <c r="BK93" s="136"/>
      <c r="BL93" s="136"/>
      <c r="BM93" s="136"/>
      <c r="BN93" s="136"/>
      <c r="BO93" s="136"/>
      <c r="BP93" s="136"/>
      <c r="BQ93" s="136"/>
      <c r="BR93" s="136"/>
      <c r="BS93" s="136"/>
      <c r="BT93" s="136"/>
      <c r="BU93" s="136"/>
      <c r="BV93" s="136"/>
      <c r="BW93" s="136"/>
      <c r="BX93" s="136"/>
      <c r="BY93" s="136"/>
      <c r="BZ93" s="136"/>
      <c r="CA93" s="136"/>
      <c r="CB93" s="136"/>
      <c r="CC93" s="136"/>
      <c r="CD93" s="136"/>
      <c r="CE93" s="136"/>
      <c r="CF93" s="136"/>
      <c r="CG93" s="136"/>
      <c r="CH93" s="136"/>
      <c r="CI93" s="136"/>
      <c r="CJ93" s="136"/>
      <c r="CK93" s="136"/>
      <c r="CL93" s="136"/>
      <c r="CM93" s="136"/>
      <c r="CN93" s="136"/>
      <c r="CO93" s="136"/>
      <c r="CP93" s="136"/>
      <c r="CQ93" s="136"/>
      <c r="CR93" s="136"/>
      <c r="CS93" s="136"/>
      <c r="CT93" s="136"/>
      <c r="CU93" s="136"/>
      <c r="CV93" s="136"/>
      <c r="CW93" s="136"/>
      <c r="CX93" s="136"/>
      <c r="CY93" s="136"/>
      <c r="CZ93" s="136"/>
      <c r="DA93" s="136"/>
      <c r="DB93" s="136"/>
      <c r="DC93" s="136"/>
      <c r="DD93" s="136"/>
      <c r="DE93" s="136"/>
      <c r="DF93" s="136"/>
      <c r="DG93" s="136"/>
      <c r="DH93" s="136"/>
      <c r="DI93" s="136"/>
      <c r="DJ93" s="136"/>
      <c r="DK93" s="136"/>
      <c r="DL93" s="136"/>
      <c r="DM93" s="136"/>
      <c r="DN93" s="136"/>
      <c r="DO93" s="136"/>
      <c r="DP93" s="136"/>
      <c r="DQ93" s="136"/>
      <c r="DR93" s="136"/>
      <c r="DS93" s="136"/>
      <c r="DT93" s="136"/>
      <c r="DU93" s="136"/>
      <c r="DV93" s="136"/>
      <c r="DW93" s="136"/>
      <c r="DX93" s="136"/>
      <c r="DY93" s="136"/>
      <c r="DZ93" s="136"/>
      <c r="EA93" s="136"/>
      <c r="EB93" s="136"/>
      <c r="EC93" s="136"/>
      <c r="ED93" s="136"/>
      <c r="EE93" s="136"/>
      <c r="EF93" s="136"/>
      <c r="EG93" s="136"/>
      <c r="EH93" s="136"/>
      <c r="EI93" s="136"/>
      <c r="EJ93" s="136"/>
      <c r="EK93" s="136"/>
      <c r="EL93" s="136"/>
      <c r="EM93" s="136"/>
      <c r="EN93" s="136"/>
      <c r="EO93" s="136"/>
      <c r="EP93" s="136"/>
      <c r="EQ93" s="136"/>
      <c r="ER93" s="136"/>
      <c r="ES93" s="136"/>
      <c r="ET93" s="136"/>
      <c r="EU93" s="136"/>
      <c r="EV93" s="136"/>
      <c r="EW93" s="136"/>
      <c r="EX93" s="136"/>
      <c r="EY93" s="136"/>
      <c r="EZ93" s="136"/>
      <c r="FA93" s="136"/>
      <c r="FB93" s="136"/>
      <c r="FC93" s="136"/>
      <c r="FD93" s="136"/>
      <c r="FE93" s="136"/>
      <c r="FF93" s="136"/>
      <c r="FG93" s="136"/>
      <c r="FH93" s="136"/>
      <c r="FI93" s="136"/>
      <c r="FJ93" s="136"/>
      <c r="FK93" s="136"/>
      <c r="FL93" s="136"/>
      <c r="FM93" s="66"/>
      <c r="FN93" s="66"/>
      <c r="FO93" s="66"/>
      <c r="FP93" s="66"/>
      <c r="FQ93" s="66"/>
      <c r="FR93" s="66"/>
      <c r="FS93" s="66"/>
      <c r="FT93" s="66"/>
      <c r="FU93" s="66"/>
      <c r="FV93" s="66"/>
      <c r="FW93" s="66"/>
      <c r="FX93" s="66"/>
      <c r="FY93" s="66"/>
      <c r="FZ93" s="66"/>
      <c r="GA93" s="66"/>
      <c r="GB93" s="66"/>
      <c r="GC93" s="66"/>
      <c r="GD93" s="66"/>
      <c r="GE93" s="66"/>
      <c r="GF93" s="66"/>
      <c r="GG93" s="66"/>
      <c r="GH93" s="66"/>
      <c r="GI93" s="66"/>
      <c r="GJ93" s="66"/>
      <c r="GK93" s="66"/>
      <c r="GL93" s="66"/>
      <c r="GM93" s="66"/>
      <c r="GN93" s="66"/>
      <c r="GO93" s="66"/>
      <c r="GP93" s="66"/>
      <c r="GQ93" s="66"/>
      <c r="GR93" s="66"/>
      <c r="GS93" s="66"/>
      <c r="GT93" s="66"/>
      <c r="GU93" s="66"/>
      <c r="GV93" s="66"/>
      <c r="GW93" s="66"/>
      <c r="GX93" s="66"/>
      <c r="GY93" s="66"/>
      <c r="GZ93" s="66"/>
      <c r="HA93" s="66"/>
      <c r="HB93" s="66"/>
      <c r="HC93" s="66"/>
      <c r="HD93" s="66"/>
      <c r="HE93" s="66"/>
      <c r="HF93" s="66"/>
      <c r="HG93" s="66"/>
      <c r="HH93" s="66"/>
      <c r="HI93" s="66"/>
      <c r="HJ93" s="66"/>
      <c r="HK93" s="66"/>
      <c r="HL93" s="66"/>
      <c r="HM93" s="66"/>
      <c r="HN93" s="66"/>
      <c r="HO93" s="66"/>
      <c r="HP93" s="66"/>
      <c r="HQ93" s="66"/>
      <c r="HR93" s="66"/>
      <c r="HS93" s="66"/>
      <c r="HT93" s="66"/>
      <c r="HU93" s="66"/>
      <c r="HV93" s="66"/>
      <c r="HW93" s="66"/>
      <c r="HX93" s="66"/>
      <c r="HY93" s="66"/>
      <c r="HZ93" s="66"/>
      <c r="IA93" s="66"/>
    </row>
    <row r="94" spans="1:235" ht="31.5">
      <c r="A94" s="479" t="s">
        <v>1075</v>
      </c>
      <c r="B94" s="141">
        <f t="shared" ref="B94:B160" si="23">C94+D94+E94+F94+G94+H94+I94+J94</f>
        <v>44144</v>
      </c>
      <c r="C94" s="141">
        <v>0</v>
      </c>
      <c r="D94" s="141">
        <v>0</v>
      </c>
      <c r="E94" s="141">
        <v>0</v>
      </c>
      <c r="F94" s="141">
        <v>0</v>
      </c>
      <c r="G94" s="141">
        <v>0</v>
      </c>
      <c r="H94" s="141">
        <v>0</v>
      </c>
      <c r="I94" s="141">
        <v>0</v>
      </c>
      <c r="J94" s="141">
        <v>44144</v>
      </c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136"/>
      <c r="BP94" s="136"/>
      <c r="BQ94" s="136"/>
      <c r="BR94" s="136"/>
      <c r="BS94" s="136"/>
      <c r="BT94" s="136"/>
      <c r="BU94" s="136"/>
      <c r="BV94" s="136"/>
      <c r="BW94" s="136"/>
      <c r="BX94" s="136"/>
      <c r="BY94" s="136"/>
      <c r="BZ94" s="136"/>
      <c r="CA94" s="136"/>
      <c r="CB94" s="136"/>
      <c r="CC94" s="136"/>
      <c r="CD94" s="136"/>
      <c r="CE94" s="136"/>
      <c r="CF94" s="136"/>
      <c r="CG94" s="136"/>
      <c r="CH94" s="136"/>
      <c r="CI94" s="136"/>
      <c r="CJ94" s="136"/>
      <c r="CK94" s="136"/>
      <c r="CL94" s="136"/>
      <c r="CM94" s="136"/>
      <c r="CN94" s="136"/>
      <c r="CO94" s="136"/>
      <c r="CP94" s="136"/>
      <c r="CQ94" s="136"/>
      <c r="CR94" s="136"/>
      <c r="CS94" s="136"/>
      <c r="CT94" s="136"/>
      <c r="CU94" s="136"/>
      <c r="CV94" s="136"/>
      <c r="CW94" s="136"/>
      <c r="CX94" s="136"/>
      <c r="CY94" s="136"/>
      <c r="CZ94" s="136"/>
      <c r="DA94" s="136"/>
      <c r="DB94" s="136"/>
      <c r="DC94" s="136"/>
      <c r="DD94" s="136"/>
      <c r="DE94" s="136"/>
      <c r="DF94" s="136"/>
      <c r="DG94" s="136"/>
      <c r="DH94" s="136"/>
      <c r="DI94" s="136"/>
      <c r="DJ94" s="136"/>
      <c r="DK94" s="136"/>
      <c r="DL94" s="136"/>
      <c r="DM94" s="136"/>
      <c r="DN94" s="136"/>
      <c r="DO94" s="136"/>
      <c r="DP94" s="136"/>
      <c r="DQ94" s="136"/>
      <c r="DR94" s="136"/>
      <c r="DS94" s="136"/>
      <c r="DT94" s="136"/>
      <c r="DU94" s="136"/>
      <c r="DV94" s="136"/>
      <c r="DW94" s="136"/>
      <c r="DX94" s="136"/>
      <c r="DY94" s="136"/>
      <c r="DZ94" s="136"/>
      <c r="EA94" s="136"/>
      <c r="EB94" s="136"/>
      <c r="EC94" s="136"/>
      <c r="ED94" s="136"/>
      <c r="EE94" s="136"/>
      <c r="EF94" s="136"/>
      <c r="EG94" s="136"/>
      <c r="EH94" s="136"/>
      <c r="EI94" s="136"/>
      <c r="EJ94" s="136"/>
      <c r="EK94" s="136"/>
      <c r="EL94" s="136"/>
      <c r="EM94" s="136"/>
      <c r="EN94" s="136"/>
      <c r="EO94" s="136"/>
      <c r="EP94" s="136"/>
      <c r="EQ94" s="136"/>
      <c r="ER94" s="136"/>
      <c r="ES94" s="66"/>
      <c r="ET94" s="66"/>
      <c r="EU94" s="66"/>
      <c r="EV94" s="66"/>
      <c r="EW94" s="66"/>
      <c r="EX94" s="66"/>
      <c r="EY94" s="66"/>
      <c r="EZ94" s="66"/>
      <c r="FA94" s="66"/>
      <c r="FB94" s="66"/>
      <c r="FC94" s="66"/>
      <c r="FD94" s="66"/>
      <c r="FE94" s="66"/>
      <c r="FF94" s="66"/>
      <c r="FG94" s="66"/>
      <c r="FH94" s="66"/>
      <c r="FI94" s="66"/>
      <c r="FJ94" s="66"/>
      <c r="FK94" s="66"/>
      <c r="FL94" s="66"/>
      <c r="FM94" s="136"/>
      <c r="FN94" s="136"/>
      <c r="FO94" s="136"/>
      <c r="FP94" s="136"/>
      <c r="FQ94" s="136"/>
      <c r="FR94" s="136"/>
      <c r="FS94" s="136"/>
      <c r="FT94" s="136"/>
      <c r="FU94" s="136"/>
      <c r="FV94" s="136"/>
      <c r="FW94" s="136"/>
      <c r="FX94" s="136"/>
      <c r="FY94" s="136"/>
      <c r="FZ94" s="136"/>
      <c r="GA94" s="136"/>
      <c r="GB94" s="136"/>
      <c r="GC94" s="136"/>
      <c r="GD94" s="136"/>
      <c r="GE94" s="136"/>
      <c r="GF94" s="136"/>
      <c r="GG94" s="136"/>
      <c r="GH94" s="136"/>
      <c r="GI94" s="136"/>
      <c r="GJ94" s="136"/>
      <c r="GK94" s="136"/>
      <c r="GL94" s="136"/>
      <c r="GM94" s="136"/>
      <c r="GN94" s="136"/>
      <c r="GO94" s="136"/>
      <c r="GP94" s="136"/>
      <c r="GQ94" s="136"/>
      <c r="GR94" s="136"/>
      <c r="GS94" s="136"/>
      <c r="GT94" s="136"/>
      <c r="GU94" s="136"/>
      <c r="GV94" s="136"/>
      <c r="GW94" s="136"/>
      <c r="GX94" s="136"/>
      <c r="GY94" s="136"/>
      <c r="GZ94" s="136"/>
      <c r="HA94" s="136"/>
      <c r="HB94" s="136"/>
      <c r="HC94" s="136"/>
      <c r="HD94" s="136"/>
      <c r="HE94" s="136"/>
      <c r="HF94" s="136"/>
      <c r="HG94" s="136"/>
      <c r="HH94" s="136"/>
      <c r="HI94" s="136"/>
      <c r="HJ94" s="136"/>
      <c r="HK94" s="136"/>
      <c r="HL94" s="136"/>
      <c r="HM94" s="136"/>
      <c r="HN94" s="136"/>
      <c r="HO94" s="136"/>
      <c r="HP94" s="136"/>
      <c r="HQ94" s="136"/>
      <c r="HR94" s="136"/>
      <c r="HS94" s="136"/>
      <c r="HT94" s="136"/>
      <c r="HU94" s="136"/>
      <c r="HV94" s="136"/>
      <c r="HW94" s="136"/>
      <c r="HX94" s="136"/>
      <c r="HY94" s="136"/>
      <c r="HZ94" s="136"/>
      <c r="IA94" s="136"/>
    </row>
    <row r="95" spans="1:235">
      <c r="A95" s="475" t="s">
        <v>546</v>
      </c>
      <c r="B95" s="135">
        <f t="shared" si="23"/>
        <v>68351</v>
      </c>
      <c r="C95" s="135">
        <f t="shared" ref="C95:J95" si="24">SUM(C96:C100)</f>
        <v>0</v>
      </c>
      <c r="D95" s="135">
        <f t="shared" si="24"/>
        <v>0</v>
      </c>
      <c r="E95" s="135">
        <f t="shared" si="24"/>
        <v>33886</v>
      </c>
      <c r="F95" s="135">
        <f t="shared" si="24"/>
        <v>3600</v>
      </c>
      <c r="G95" s="135">
        <f t="shared" si="24"/>
        <v>0</v>
      </c>
      <c r="H95" s="135">
        <f t="shared" si="24"/>
        <v>30865</v>
      </c>
      <c r="I95" s="135">
        <f t="shared" si="24"/>
        <v>0</v>
      </c>
      <c r="J95" s="135">
        <f t="shared" si="24"/>
        <v>0</v>
      </c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  <c r="BK95" s="136"/>
      <c r="BL95" s="136"/>
      <c r="BM95" s="136"/>
      <c r="BN95" s="136"/>
      <c r="BO95" s="136"/>
      <c r="BP95" s="136"/>
      <c r="BQ95" s="136"/>
      <c r="BR95" s="136"/>
      <c r="BS95" s="136"/>
      <c r="BT95" s="136"/>
      <c r="BU95" s="136"/>
      <c r="BV95" s="136"/>
      <c r="BW95" s="136"/>
      <c r="BX95" s="136"/>
      <c r="BY95" s="136"/>
      <c r="BZ95" s="136"/>
      <c r="CA95" s="136"/>
      <c r="CB95" s="136"/>
      <c r="CC95" s="136"/>
      <c r="CD95" s="136"/>
      <c r="CE95" s="136"/>
      <c r="CF95" s="136"/>
      <c r="CG95" s="136"/>
      <c r="CH95" s="136"/>
      <c r="CI95" s="136"/>
      <c r="CJ95" s="136"/>
      <c r="CK95" s="136"/>
      <c r="CL95" s="136"/>
      <c r="CM95" s="136"/>
      <c r="CN95" s="136"/>
      <c r="CO95" s="136"/>
      <c r="CP95" s="136"/>
      <c r="CQ95" s="136"/>
      <c r="CR95" s="136"/>
      <c r="CS95" s="136"/>
      <c r="CT95" s="136"/>
      <c r="CU95" s="136"/>
      <c r="CV95" s="136"/>
      <c r="CW95" s="136"/>
      <c r="CX95" s="136"/>
      <c r="CY95" s="136"/>
      <c r="CZ95" s="136"/>
      <c r="DA95" s="136"/>
      <c r="DB95" s="136"/>
      <c r="DC95" s="136"/>
      <c r="DD95" s="136"/>
      <c r="DE95" s="136"/>
      <c r="DF95" s="136"/>
      <c r="DG95" s="136"/>
      <c r="DH95" s="136"/>
      <c r="DI95" s="136"/>
      <c r="DJ95" s="136"/>
      <c r="DK95" s="136"/>
      <c r="DL95" s="136"/>
      <c r="DM95" s="136"/>
      <c r="DN95" s="136"/>
      <c r="DO95" s="136"/>
      <c r="DP95" s="136"/>
      <c r="DQ95" s="136"/>
      <c r="DR95" s="136"/>
      <c r="DS95" s="136"/>
      <c r="DT95" s="136"/>
      <c r="DU95" s="136"/>
      <c r="DV95" s="136"/>
      <c r="DW95" s="136"/>
      <c r="DX95" s="136"/>
      <c r="DY95" s="136"/>
      <c r="DZ95" s="136"/>
      <c r="EA95" s="136"/>
      <c r="EB95" s="136"/>
      <c r="EC95" s="136"/>
      <c r="ED95" s="136"/>
      <c r="EE95" s="136"/>
      <c r="EF95" s="136"/>
      <c r="EG95" s="136"/>
      <c r="EH95" s="136"/>
      <c r="EI95" s="136"/>
      <c r="EJ95" s="136"/>
      <c r="EK95" s="136"/>
      <c r="EL95" s="136"/>
      <c r="EM95" s="136"/>
      <c r="EN95" s="136"/>
      <c r="EO95" s="136"/>
      <c r="EP95" s="136"/>
      <c r="EQ95" s="136"/>
      <c r="ER95" s="136"/>
      <c r="ES95" s="136"/>
      <c r="ET95" s="136"/>
      <c r="EU95" s="136"/>
      <c r="EV95" s="136"/>
      <c r="EW95" s="136"/>
      <c r="EX95" s="136"/>
      <c r="EY95" s="136"/>
      <c r="EZ95" s="136"/>
      <c r="FA95" s="136"/>
      <c r="FB95" s="136"/>
      <c r="FC95" s="136"/>
      <c r="FD95" s="136"/>
      <c r="FE95" s="136"/>
      <c r="FF95" s="136"/>
      <c r="FG95" s="136"/>
      <c r="FH95" s="136"/>
      <c r="FI95" s="136"/>
      <c r="FJ95" s="136"/>
      <c r="FK95" s="136"/>
      <c r="FL95" s="136"/>
      <c r="FM95" s="136"/>
      <c r="FN95" s="136"/>
      <c r="FO95" s="136"/>
      <c r="FP95" s="136"/>
      <c r="FQ95" s="136"/>
      <c r="FR95" s="136"/>
      <c r="FS95" s="136"/>
      <c r="FT95" s="136"/>
      <c r="FU95" s="136"/>
      <c r="FV95" s="136"/>
      <c r="FW95" s="136"/>
      <c r="FX95" s="136"/>
      <c r="FY95" s="136"/>
      <c r="FZ95" s="136"/>
      <c r="GA95" s="136"/>
      <c r="GB95" s="136"/>
      <c r="GC95" s="136"/>
      <c r="GD95" s="136"/>
      <c r="GE95" s="136"/>
      <c r="GF95" s="136"/>
      <c r="GG95" s="136"/>
      <c r="GH95" s="136"/>
      <c r="GI95" s="136"/>
      <c r="GJ95" s="136"/>
      <c r="GK95" s="136"/>
      <c r="GL95" s="136"/>
      <c r="GM95" s="136"/>
      <c r="GN95" s="136"/>
      <c r="GO95" s="136"/>
      <c r="GP95" s="136"/>
      <c r="GQ95" s="136"/>
      <c r="GR95" s="136"/>
      <c r="GS95" s="136"/>
      <c r="GT95" s="136"/>
      <c r="GU95" s="136"/>
      <c r="GV95" s="136"/>
      <c r="GW95" s="136"/>
      <c r="GX95" s="136"/>
      <c r="GY95" s="136"/>
      <c r="GZ95" s="136"/>
      <c r="HA95" s="136"/>
      <c r="HB95" s="136"/>
      <c r="HC95" s="136"/>
      <c r="HD95" s="136"/>
      <c r="HE95" s="136"/>
      <c r="HF95" s="136"/>
      <c r="HG95" s="136"/>
      <c r="HH95" s="136"/>
      <c r="HI95" s="136"/>
      <c r="HJ95" s="136"/>
      <c r="HK95" s="136"/>
      <c r="HL95" s="136"/>
      <c r="HM95" s="136"/>
      <c r="HN95" s="136"/>
      <c r="HO95" s="136"/>
      <c r="HP95" s="136"/>
      <c r="HQ95" s="136"/>
      <c r="HR95" s="136"/>
      <c r="HS95" s="136"/>
      <c r="HT95" s="136"/>
      <c r="HU95" s="136"/>
      <c r="HV95" s="136"/>
      <c r="HW95" s="136"/>
      <c r="HX95" s="136"/>
      <c r="HY95" s="136"/>
      <c r="HZ95" s="136"/>
      <c r="IA95" s="136"/>
    </row>
    <row r="96" spans="1:235" ht="31.5">
      <c r="A96" s="480" t="s">
        <v>1324</v>
      </c>
      <c r="B96" s="141">
        <f t="shared" si="23"/>
        <v>30865</v>
      </c>
      <c r="C96" s="141">
        <v>0</v>
      </c>
      <c r="D96" s="141">
        <v>0</v>
      </c>
      <c r="E96" s="141">
        <v>0</v>
      </c>
      <c r="F96" s="141">
        <v>0</v>
      </c>
      <c r="G96" s="141">
        <v>0</v>
      </c>
      <c r="H96" s="141">
        <f>30865</f>
        <v>30865</v>
      </c>
      <c r="I96" s="141">
        <v>0</v>
      </c>
      <c r="J96" s="141">
        <v>0</v>
      </c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6"/>
      <c r="BM96" s="136"/>
      <c r="BN96" s="136"/>
      <c r="BO96" s="136"/>
      <c r="BP96" s="136"/>
      <c r="BQ96" s="136"/>
      <c r="BR96" s="136"/>
      <c r="BS96" s="136"/>
      <c r="BT96" s="136"/>
      <c r="BU96" s="136"/>
      <c r="BV96" s="136"/>
      <c r="BW96" s="136"/>
      <c r="BX96" s="136"/>
      <c r="BY96" s="136"/>
      <c r="BZ96" s="136"/>
      <c r="CA96" s="136"/>
      <c r="CB96" s="136"/>
      <c r="CC96" s="136"/>
      <c r="CD96" s="136"/>
      <c r="CE96" s="136"/>
      <c r="CF96" s="136"/>
      <c r="CG96" s="136"/>
      <c r="CH96" s="136"/>
      <c r="CI96" s="136"/>
      <c r="CJ96" s="136"/>
      <c r="CK96" s="136"/>
      <c r="CL96" s="136"/>
      <c r="CM96" s="136"/>
      <c r="CN96" s="136"/>
      <c r="CO96" s="136"/>
      <c r="CP96" s="136"/>
      <c r="CQ96" s="136"/>
      <c r="CR96" s="136"/>
      <c r="CS96" s="136"/>
      <c r="CT96" s="136"/>
      <c r="CU96" s="136"/>
      <c r="CV96" s="136"/>
      <c r="CW96" s="136"/>
      <c r="CX96" s="136"/>
      <c r="CY96" s="136"/>
      <c r="CZ96" s="136"/>
      <c r="DA96" s="136"/>
      <c r="DB96" s="136"/>
      <c r="DC96" s="136"/>
      <c r="DD96" s="136"/>
      <c r="DE96" s="136"/>
      <c r="DF96" s="136"/>
      <c r="DG96" s="136"/>
      <c r="DH96" s="136"/>
      <c r="DI96" s="136"/>
      <c r="DJ96" s="136"/>
      <c r="DK96" s="136"/>
      <c r="DL96" s="136"/>
      <c r="DM96" s="136"/>
      <c r="DN96" s="136"/>
      <c r="DO96" s="136"/>
      <c r="DP96" s="136"/>
      <c r="DQ96" s="136"/>
      <c r="DR96" s="136"/>
      <c r="DS96" s="136"/>
      <c r="DT96" s="136"/>
      <c r="DU96" s="136"/>
      <c r="DV96" s="136"/>
      <c r="DW96" s="136"/>
      <c r="DX96" s="136"/>
      <c r="DY96" s="136"/>
      <c r="DZ96" s="136"/>
      <c r="EA96" s="136"/>
      <c r="EB96" s="136"/>
      <c r="EC96" s="136"/>
      <c r="ED96" s="136"/>
      <c r="EE96" s="136"/>
      <c r="EF96" s="136"/>
      <c r="EG96" s="136"/>
      <c r="EH96" s="136"/>
      <c r="EI96" s="136"/>
      <c r="EJ96" s="136"/>
      <c r="EK96" s="136"/>
      <c r="EL96" s="136"/>
      <c r="EM96" s="136"/>
      <c r="EN96" s="136"/>
      <c r="EO96" s="136"/>
      <c r="EP96" s="136"/>
      <c r="EQ96" s="136"/>
      <c r="ER96" s="136"/>
      <c r="ES96" s="136"/>
      <c r="ET96" s="136"/>
      <c r="EU96" s="136"/>
      <c r="EV96" s="136"/>
      <c r="EW96" s="136"/>
      <c r="EX96" s="136"/>
      <c r="EY96" s="136"/>
      <c r="EZ96" s="136"/>
      <c r="FA96" s="136"/>
      <c r="FB96" s="136"/>
      <c r="FC96" s="136"/>
      <c r="FD96" s="136"/>
      <c r="FE96" s="136"/>
      <c r="FF96" s="136"/>
      <c r="FG96" s="136"/>
      <c r="FH96" s="136"/>
      <c r="FI96" s="136"/>
      <c r="FJ96" s="136"/>
      <c r="FK96" s="136"/>
      <c r="FL96" s="136"/>
      <c r="FM96" s="136"/>
      <c r="FN96" s="136"/>
      <c r="FO96" s="136"/>
      <c r="FP96" s="136"/>
      <c r="FQ96" s="136"/>
      <c r="FR96" s="136"/>
      <c r="FS96" s="136"/>
      <c r="FT96" s="136"/>
      <c r="FU96" s="136"/>
      <c r="FV96" s="136"/>
      <c r="FW96" s="136"/>
      <c r="FX96" s="136"/>
      <c r="FY96" s="136"/>
      <c r="FZ96" s="136"/>
      <c r="GA96" s="136"/>
      <c r="GB96" s="136"/>
      <c r="GC96" s="136"/>
      <c r="GD96" s="136"/>
      <c r="GE96" s="136"/>
      <c r="GF96" s="136"/>
      <c r="GG96" s="136"/>
      <c r="GH96" s="136"/>
      <c r="GI96" s="136"/>
      <c r="GJ96" s="136"/>
      <c r="GK96" s="136"/>
      <c r="GL96" s="136"/>
      <c r="GM96" s="136"/>
      <c r="GN96" s="136"/>
      <c r="GO96" s="136"/>
      <c r="GP96" s="136"/>
      <c r="GQ96" s="136"/>
      <c r="GR96" s="136"/>
      <c r="GS96" s="136"/>
      <c r="GT96" s="136"/>
      <c r="GU96" s="136"/>
      <c r="GV96" s="136"/>
      <c r="GW96" s="136"/>
      <c r="GX96" s="136"/>
      <c r="GY96" s="136"/>
      <c r="GZ96" s="136"/>
      <c r="HA96" s="136"/>
      <c r="HB96" s="136"/>
      <c r="HC96" s="136"/>
      <c r="HD96" s="136"/>
      <c r="HE96" s="136"/>
      <c r="HF96" s="136"/>
      <c r="HG96" s="136"/>
      <c r="HH96" s="136"/>
      <c r="HI96" s="136"/>
      <c r="HJ96" s="136"/>
      <c r="HK96" s="136"/>
      <c r="HL96" s="136"/>
      <c r="HM96" s="136"/>
      <c r="HN96" s="136"/>
      <c r="HO96" s="136"/>
      <c r="HP96" s="136"/>
      <c r="HQ96" s="136"/>
      <c r="HR96" s="136"/>
      <c r="HS96" s="136"/>
      <c r="HT96" s="136"/>
      <c r="HU96" s="136"/>
      <c r="HV96" s="136"/>
      <c r="HW96" s="136"/>
      <c r="HX96" s="136"/>
      <c r="HY96" s="136"/>
      <c r="HZ96" s="136"/>
      <c r="IA96" s="136"/>
    </row>
    <row r="97" spans="1:235" ht="78.75">
      <c r="A97" s="478" t="s">
        <v>1325</v>
      </c>
      <c r="B97" s="141">
        <f>C97+D97+E97+F97+G97+H97+I97+J97</f>
        <v>3600</v>
      </c>
      <c r="C97" s="141">
        <v>0</v>
      </c>
      <c r="D97" s="141">
        <v>0</v>
      </c>
      <c r="E97" s="141"/>
      <c r="F97" s="141">
        <v>3600</v>
      </c>
      <c r="G97" s="141">
        <v>0</v>
      </c>
      <c r="H97" s="141">
        <v>0</v>
      </c>
      <c r="I97" s="141">
        <v>0</v>
      </c>
      <c r="J97" s="141">
        <v>0</v>
      </c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  <c r="BQ97" s="136"/>
      <c r="BR97" s="136"/>
      <c r="BS97" s="136"/>
      <c r="BT97" s="136"/>
      <c r="BU97" s="136"/>
      <c r="BV97" s="136"/>
      <c r="BW97" s="136"/>
      <c r="BX97" s="136"/>
      <c r="BY97" s="136"/>
      <c r="BZ97" s="136"/>
      <c r="CA97" s="136"/>
      <c r="CB97" s="136"/>
      <c r="CC97" s="136"/>
      <c r="CD97" s="136"/>
      <c r="CE97" s="136"/>
      <c r="CF97" s="136"/>
      <c r="CG97" s="136"/>
      <c r="CH97" s="136"/>
      <c r="CI97" s="136"/>
      <c r="CJ97" s="136"/>
      <c r="CK97" s="136"/>
      <c r="CL97" s="136"/>
      <c r="CM97" s="136"/>
      <c r="CN97" s="136"/>
      <c r="CO97" s="136"/>
      <c r="CP97" s="136"/>
      <c r="CQ97" s="136"/>
      <c r="CR97" s="136"/>
      <c r="CS97" s="136"/>
      <c r="CT97" s="136"/>
      <c r="CU97" s="136"/>
      <c r="CV97" s="136"/>
      <c r="CW97" s="136"/>
      <c r="CX97" s="136"/>
      <c r="CY97" s="136"/>
      <c r="CZ97" s="136"/>
      <c r="DA97" s="136"/>
      <c r="DB97" s="136"/>
      <c r="DC97" s="136"/>
      <c r="DD97" s="136"/>
      <c r="DE97" s="136"/>
      <c r="DF97" s="136"/>
      <c r="DG97" s="136"/>
      <c r="DH97" s="136"/>
      <c r="DI97" s="136"/>
      <c r="DJ97" s="136"/>
      <c r="DK97" s="136"/>
      <c r="DL97" s="136"/>
      <c r="DM97" s="136"/>
      <c r="DN97" s="136"/>
      <c r="DO97" s="136"/>
      <c r="DP97" s="136"/>
      <c r="DQ97" s="136"/>
      <c r="DR97" s="136"/>
      <c r="DS97" s="136"/>
      <c r="DT97" s="136"/>
      <c r="DU97" s="136"/>
      <c r="DV97" s="136"/>
      <c r="DW97" s="136"/>
      <c r="DX97" s="136"/>
      <c r="DY97" s="136"/>
      <c r="DZ97" s="136"/>
      <c r="EA97" s="136"/>
      <c r="EB97" s="136"/>
      <c r="EC97" s="136"/>
      <c r="ED97" s="136"/>
      <c r="EE97" s="136"/>
      <c r="EF97" s="136"/>
      <c r="EG97" s="136"/>
      <c r="EH97" s="136"/>
      <c r="EI97" s="136"/>
      <c r="EJ97" s="136"/>
      <c r="EK97" s="136"/>
      <c r="EL97" s="136"/>
      <c r="EM97" s="136"/>
      <c r="EN97" s="136"/>
      <c r="EO97" s="136"/>
      <c r="EP97" s="136"/>
      <c r="EQ97" s="136"/>
      <c r="ER97" s="136"/>
      <c r="ES97" s="136"/>
      <c r="ET97" s="136"/>
      <c r="EU97" s="136"/>
      <c r="EV97" s="136"/>
      <c r="EW97" s="136"/>
      <c r="EX97" s="136"/>
      <c r="EY97" s="136"/>
      <c r="EZ97" s="136"/>
      <c r="FA97" s="136"/>
      <c r="FB97" s="136"/>
      <c r="FC97" s="136"/>
      <c r="FD97" s="136"/>
      <c r="FE97" s="136"/>
      <c r="FF97" s="136"/>
      <c r="FG97" s="136"/>
      <c r="FH97" s="136"/>
      <c r="FI97" s="136"/>
      <c r="FJ97" s="136"/>
      <c r="FK97" s="136"/>
      <c r="FL97" s="136"/>
      <c r="FM97" s="136"/>
      <c r="FN97" s="136"/>
      <c r="FO97" s="136"/>
      <c r="FP97" s="136"/>
      <c r="FQ97" s="136"/>
      <c r="FR97" s="136"/>
      <c r="FS97" s="136"/>
      <c r="FT97" s="136"/>
      <c r="FU97" s="136"/>
      <c r="FV97" s="136"/>
      <c r="FW97" s="136"/>
      <c r="FX97" s="136"/>
      <c r="FY97" s="136"/>
      <c r="FZ97" s="136"/>
      <c r="GA97" s="136"/>
      <c r="GB97" s="136"/>
      <c r="GC97" s="136"/>
      <c r="GD97" s="136"/>
      <c r="GE97" s="136"/>
      <c r="GF97" s="136"/>
      <c r="GG97" s="136"/>
      <c r="GH97" s="136"/>
      <c r="GI97" s="136"/>
      <c r="GJ97" s="136"/>
      <c r="GK97" s="136"/>
      <c r="GL97" s="136"/>
      <c r="GM97" s="136"/>
      <c r="GN97" s="136"/>
      <c r="GO97" s="136"/>
      <c r="GP97" s="136"/>
      <c r="GQ97" s="136"/>
      <c r="GR97" s="136"/>
      <c r="GS97" s="136"/>
      <c r="GT97" s="136"/>
      <c r="GU97" s="136"/>
      <c r="GV97" s="136"/>
      <c r="GW97" s="136"/>
      <c r="GX97" s="136"/>
      <c r="GY97" s="136"/>
      <c r="GZ97" s="136"/>
      <c r="HA97" s="136"/>
      <c r="HB97" s="136"/>
      <c r="HC97" s="136"/>
      <c r="HD97" s="136"/>
      <c r="HE97" s="136"/>
      <c r="HF97" s="136"/>
      <c r="HG97" s="136"/>
      <c r="HH97" s="136"/>
      <c r="HI97" s="136"/>
      <c r="HJ97" s="136"/>
      <c r="HK97" s="136"/>
      <c r="HL97" s="136"/>
      <c r="HM97" s="136"/>
      <c r="HN97" s="136"/>
      <c r="HO97" s="136"/>
      <c r="HP97" s="136"/>
      <c r="HQ97" s="136"/>
      <c r="HR97" s="136"/>
      <c r="HS97" s="136"/>
      <c r="HT97" s="136"/>
      <c r="HU97" s="136"/>
      <c r="HV97" s="136"/>
      <c r="HW97" s="136"/>
      <c r="HX97" s="136"/>
      <c r="HY97" s="136"/>
      <c r="HZ97" s="136"/>
      <c r="IA97" s="136"/>
    </row>
    <row r="98" spans="1:235">
      <c r="A98" s="480" t="s">
        <v>1326</v>
      </c>
      <c r="B98" s="141">
        <f t="shared" si="23"/>
        <v>1620</v>
      </c>
      <c r="C98" s="141">
        <v>0</v>
      </c>
      <c r="D98" s="141">
        <v>0</v>
      </c>
      <c r="E98" s="141">
        <v>1620</v>
      </c>
      <c r="F98" s="141">
        <v>0</v>
      </c>
      <c r="G98" s="141">
        <v>0</v>
      </c>
      <c r="H98" s="141">
        <v>0</v>
      </c>
      <c r="I98" s="141">
        <v>0</v>
      </c>
      <c r="J98" s="141">
        <v>0</v>
      </c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  <c r="AR98" s="136"/>
      <c r="AS98" s="136"/>
      <c r="AT98" s="136"/>
      <c r="AU98" s="136"/>
      <c r="AV98" s="136"/>
      <c r="AW98" s="136"/>
      <c r="AX98" s="136"/>
      <c r="AY98" s="136"/>
      <c r="AZ98" s="136"/>
      <c r="BA98" s="136"/>
      <c r="BB98" s="136"/>
      <c r="BC98" s="136"/>
      <c r="BD98" s="136"/>
      <c r="BE98" s="136"/>
      <c r="BF98" s="136"/>
      <c r="BG98" s="136"/>
      <c r="BH98" s="136"/>
      <c r="BI98" s="136"/>
      <c r="BJ98" s="136"/>
      <c r="BK98" s="136"/>
      <c r="BL98" s="136"/>
      <c r="BM98" s="136"/>
      <c r="BN98" s="136"/>
      <c r="BO98" s="136"/>
      <c r="BP98" s="136"/>
      <c r="BQ98" s="136"/>
      <c r="BR98" s="136"/>
      <c r="BS98" s="136"/>
      <c r="BT98" s="136"/>
      <c r="BU98" s="136"/>
      <c r="BV98" s="136"/>
      <c r="BW98" s="136"/>
      <c r="BX98" s="136"/>
      <c r="BY98" s="136"/>
      <c r="BZ98" s="136"/>
      <c r="CA98" s="136"/>
      <c r="CB98" s="136"/>
      <c r="CC98" s="136"/>
      <c r="CD98" s="136"/>
      <c r="CE98" s="136"/>
      <c r="CF98" s="136"/>
      <c r="CG98" s="136"/>
      <c r="CH98" s="136"/>
      <c r="CI98" s="136"/>
      <c r="CJ98" s="136"/>
      <c r="CK98" s="136"/>
      <c r="CL98" s="136"/>
      <c r="CM98" s="136"/>
      <c r="CN98" s="136"/>
      <c r="CO98" s="136"/>
      <c r="CP98" s="136"/>
      <c r="CQ98" s="136"/>
      <c r="CR98" s="136"/>
      <c r="CS98" s="136"/>
      <c r="CT98" s="136"/>
      <c r="CU98" s="136"/>
      <c r="CV98" s="136"/>
      <c r="CW98" s="136"/>
      <c r="CX98" s="136"/>
      <c r="CY98" s="136"/>
      <c r="CZ98" s="136"/>
      <c r="DA98" s="136"/>
      <c r="DB98" s="136"/>
      <c r="DC98" s="136"/>
      <c r="DD98" s="136"/>
      <c r="DE98" s="136"/>
      <c r="DF98" s="136"/>
      <c r="DG98" s="136"/>
      <c r="DH98" s="136"/>
      <c r="DI98" s="136"/>
      <c r="DJ98" s="136"/>
      <c r="DK98" s="136"/>
      <c r="DL98" s="136"/>
      <c r="DM98" s="136"/>
      <c r="DN98" s="136"/>
      <c r="DO98" s="136"/>
      <c r="DP98" s="136"/>
      <c r="DQ98" s="136"/>
      <c r="DR98" s="136"/>
      <c r="DS98" s="136"/>
      <c r="DT98" s="136"/>
      <c r="DU98" s="136"/>
      <c r="DV98" s="136"/>
      <c r="DW98" s="136"/>
      <c r="DX98" s="136"/>
      <c r="DY98" s="136"/>
      <c r="DZ98" s="136"/>
      <c r="EA98" s="136"/>
      <c r="EB98" s="136"/>
      <c r="EC98" s="136"/>
      <c r="ED98" s="136"/>
      <c r="EE98" s="136"/>
      <c r="EF98" s="136"/>
      <c r="EG98" s="136"/>
      <c r="EH98" s="136"/>
      <c r="EI98" s="136"/>
      <c r="EJ98" s="136"/>
      <c r="EK98" s="136"/>
      <c r="EL98" s="136"/>
      <c r="EM98" s="136"/>
      <c r="EN98" s="136"/>
      <c r="EO98" s="136"/>
      <c r="EP98" s="136"/>
      <c r="EQ98" s="136"/>
      <c r="ER98" s="136"/>
      <c r="ES98" s="136"/>
      <c r="ET98" s="136"/>
      <c r="EU98" s="136"/>
      <c r="EV98" s="136"/>
      <c r="EW98" s="136"/>
      <c r="EX98" s="136"/>
      <c r="EY98" s="136"/>
      <c r="EZ98" s="136"/>
      <c r="FA98" s="136"/>
      <c r="FB98" s="136"/>
      <c r="FC98" s="136"/>
      <c r="FD98" s="136"/>
      <c r="FE98" s="136"/>
      <c r="FF98" s="136"/>
      <c r="FG98" s="136"/>
      <c r="FH98" s="136"/>
      <c r="FI98" s="136"/>
      <c r="FJ98" s="136"/>
      <c r="FK98" s="136"/>
      <c r="FL98" s="136"/>
      <c r="FM98" s="136"/>
      <c r="FN98" s="136"/>
      <c r="FO98" s="136"/>
      <c r="FP98" s="136"/>
      <c r="FQ98" s="136"/>
      <c r="FR98" s="136"/>
      <c r="FS98" s="136"/>
      <c r="FT98" s="136"/>
      <c r="FU98" s="136"/>
      <c r="FV98" s="136"/>
      <c r="FW98" s="136"/>
      <c r="FX98" s="136"/>
      <c r="FY98" s="136"/>
      <c r="FZ98" s="136"/>
      <c r="GA98" s="136"/>
      <c r="GB98" s="136"/>
      <c r="GC98" s="136"/>
      <c r="GD98" s="136"/>
      <c r="GE98" s="136"/>
      <c r="GF98" s="136"/>
      <c r="GG98" s="136"/>
      <c r="GH98" s="136"/>
      <c r="GI98" s="136"/>
      <c r="GJ98" s="136"/>
      <c r="GK98" s="136"/>
      <c r="GL98" s="136"/>
      <c r="GM98" s="136"/>
      <c r="GN98" s="136"/>
      <c r="GO98" s="136"/>
      <c r="GP98" s="136"/>
      <c r="GQ98" s="136"/>
      <c r="GR98" s="136"/>
      <c r="GS98" s="136"/>
      <c r="GT98" s="136"/>
      <c r="GU98" s="136"/>
      <c r="GV98" s="136"/>
      <c r="GW98" s="136"/>
      <c r="GX98" s="136"/>
      <c r="GY98" s="136"/>
      <c r="GZ98" s="136"/>
      <c r="HA98" s="136"/>
      <c r="HB98" s="136"/>
      <c r="HC98" s="136"/>
      <c r="HD98" s="136"/>
      <c r="HE98" s="136"/>
      <c r="HF98" s="136"/>
      <c r="HG98" s="136"/>
      <c r="HH98" s="136"/>
      <c r="HI98" s="136"/>
      <c r="HJ98" s="136"/>
      <c r="HK98" s="136"/>
      <c r="HL98" s="136"/>
      <c r="HM98" s="136"/>
      <c r="HN98" s="136"/>
      <c r="HO98" s="136"/>
      <c r="HP98" s="136"/>
      <c r="HQ98" s="136"/>
      <c r="HR98" s="136"/>
      <c r="HS98" s="136"/>
      <c r="HT98" s="136"/>
      <c r="HU98" s="136"/>
      <c r="HV98" s="136"/>
      <c r="HW98" s="136"/>
      <c r="HX98" s="136"/>
      <c r="HY98" s="136"/>
      <c r="HZ98" s="136"/>
      <c r="IA98" s="136"/>
    </row>
    <row r="99" spans="1:235">
      <c r="A99" s="480" t="s">
        <v>1327</v>
      </c>
      <c r="B99" s="141">
        <f>C99+D99+E99+F99+G99+H99+I99+J99</f>
        <v>2266</v>
      </c>
      <c r="C99" s="141">
        <v>0</v>
      </c>
      <c r="D99" s="141">
        <v>0</v>
      </c>
      <c r="E99" s="141">
        <v>2266</v>
      </c>
      <c r="F99" s="141">
        <v>0</v>
      </c>
      <c r="G99" s="141">
        <v>0</v>
      </c>
      <c r="H99" s="141">
        <v>0</v>
      </c>
      <c r="I99" s="141">
        <v>0</v>
      </c>
      <c r="J99" s="141">
        <v>0</v>
      </c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6"/>
      <c r="AS99" s="136"/>
      <c r="AT99" s="136"/>
      <c r="AU99" s="136"/>
      <c r="AV99" s="136"/>
      <c r="AW99" s="136"/>
      <c r="AX99" s="136"/>
      <c r="AY99" s="136"/>
      <c r="AZ99" s="136"/>
      <c r="BA99" s="136"/>
      <c r="BB99" s="136"/>
      <c r="BC99" s="136"/>
      <c r="BD99" s="136"/>
      <c r="BE99" s="136"/>
      <c r="BF99" s="136"/>
      <c r="BG99" s="136"/>
      <c r="BH99" s="136"/>
      <c r="BI99" s="136"/>
      <c r="BJ99" s="136"/>
      <c r="BK99" s="136"/>
      <c r="BL99" s="136"/>
      <c r="BM99" s="136"/>
      <c r="BN99" s="136"/>
      <c r="BO99" s="136"/>
      <c r="BP99" s="136"/>
      <c r="BQ99" s="136"/>
      <c r="BR99" s="136"/>
      <c r="BS99" s="136"/>
      <c r="BT99" s="136"/>
      <c r="BU99" s="136"/>
      <c r="BV99" s="136"/>
      <c r="BW99" s="136"/>
      <c r="BX99" s="136"/>
      <c r="BY99" s="136"/>
      <c r="BZ99" s="136"/>
      <c r="CA99" s="136"/>
      <c r="CB99" s="136"/>
      <c r="CC99" s="136"/>
      <c r="CD99" s="136"/>
      <c r="CE99" s="136"/>
      <c r="CF99" s="136"/>
      <c r="CG99" s="136"/>
      <c r="CH99" s="136"/>
      <c r="CI99" s="136"/>
      <c r="CJ99" s="136"/>
      <c r="CK99" s="136"/>
      <c r="CL99" s="136"/>
      <c r="CM99" s="136"/>
      <c r="CN99" s="136"/>
      <c r="CO99" s="136"/>
      <c r="CP99" s="136"/>
      <c r="CQ99" s="136"/>
      <c r="CR99" s="136"/>
      <c r="CS99" s="136"/>
      <c r="CT99" s="136"/>
      <c r="CU99" s="136"/>
      <c r="CV99" s="136"/>
      <c r="CW99" s="136"/>
      <c r="CX99" s="136"/>
      <c r="CY99" s="136"/>
      <c r="CZ99" s="136"/>
      <c r="DA99" s="136"/>
      <c r="DB99" s="136"/>
      <c r="DC99" s="136"/>
      <c r="DD99" s="136"/>
      <c r="DE99" s="136"/>
      <c r="DF99" s="136"/>
      <c r="DG99" s="136"/>
      <c r="DH99" s="136"/>
      <c r="DI99" s="136"/>
      <c r="DJ99" s="136"/>
      <c r="DK99" s="136"/>
      <c r="DL99" s="136"/>
      <c r="DM99" s="136"/>
      <c r="DN99" s="136"/>
      <c r="DO99" s="136"/>
      <c r="DP99" s="136"/>
      <c r="DQ99" s="136"/>
      <c r="DR99" s="136"/>
      <c r="DS99" s="136"/>
      <c r="DT99" s="136"/>
      <c r="DU99" s="136"/>
      <c r="DV99" s="136"/>
      <c r="DW99" s="136"/>
      <c r="DX99" s="136"/>
      <c r="DY99" s="136"/>
      <c r="DZ99" s="136"/>
      <c r="EA99" s="136"/>
      <c r="EB99" s="136"/>
      <c r="EC99" s="136"/>
      <c r="ED99" s="136"/>
      <c r="EE99" s="136"/>
      <c r="EF99" s="136"/>
      <c r="EG99" s="136"/>
      <c r="EH99" s="136"/>
      <c r="EI99" s="136"/>
      <c r="EJ99" s="136"/>
      <c r="EK99" s="136"/>
      <c r="EL99" s="136"/>
      <c r="EM99" s="136"/>
      <c r="EN99" s="136"/>
      <c r="EO99" s="136"/>
      <c r="EP99" s="136"/>
      <c r="EQ99" s="136"/>
      <c r="ER99" s="136"/>
      <c r="ES99" s="136"/>
      <c r="ET99" s="136"/>
      <c r="EU99" s="136"/>
      <c r="EV99" s="136"/>
      <c r="EW99" s="136"/>
      <c r="EX99" s="136"/>
      <c r="EY99" s="136"/>
      <c r="EZ99" s="136"/>
      <c r="FA99" s="136"/>
      <c r="FB99" s="136"/>
      <c r="FC99" s="136"/>
      <c r="FD99" s="136"/>
      <c r="FE99" s="136"/>
      <c r="FF99" s="136"/>
      <c r="FG99" s="136"/>
      <c r="FH99" s="136"/>
      <c r="FI99" s="136"/>
      <c r="FJ99" s="136"/>
      <c r="FK99" s="136"/>
      <c r="FL99" s="136"/>
      <c r="FM99" s="136"/>
      <c r="FN99" s="136"/>
      <c r="FO99" s="136"/>
      <c r="FP99" s="136"/>
      <c r="FQ99" s="136"/>
      <c r="FR99" s="136"/>
      <c r="FS99" s="136"/>
      <c r="FT99" s="136"/>
      <c r="FU99" s="136"/>
      <c r="FV99" s="136"/>
      <c r="FW99" s="136"/>
      <c r="FX99" s="136"/>
      <c r="FY99" s="136"/>
      <c r="FZ99" s="136"/>
      <c r="GA99" s="136"/>
      <c r="GB99" s="136"/>
      <c r="GC99" s="136"/>
      <c r="GD99" s="136"/>
      <c r="GE99" s="136"/>
      <c r="GF99" s="136"/>
      <c r="GG99" s="136"/>
      <c r="GH99" s="136"/>
      <c r="GI99" s="136"/>
      <c r="GJ99" s="136"/>
      <c r="GK99" s="136"/>
      <c r="GL99" s="136"/>
      <c r="GM99" s="136"/>
      <c r="GN99" s="136"/>
      <c r="GO99" s="136"/>
      <c r="GP99" s="136"/>
      <c r="GQ99" s="136"/>
      <c r="GR99" s="136"/>
      <c r="GS99" s="136"/>
      <c r="GT99" s="136"/>
      <c r="GU99" s="136"/>
      <c r="GV99" s="136"/>
      <c r="GW99" s="136"/>
      <c r="GX99" s="136"/>
      <c r="GY99" s="136"/>
      <c r="GZ99" s="136"/>
      <c r="HA99" s="136"/>
      <c r="HB99" s="136"/>
      <c r="HC99" s="136"/>
      <c r="HD99" s="136"/>
      <c r="HE99" s="136"/>
      <c r="HF99" s="136"/>
      <c r="HG99" s="136"/>
      <c r="HH99" s="136"/>
      <c r="HI99" s="136"/>
      <c r="HJ99" s="136"/>
      <c r="HK99" s="136"/>
      <c r="HL99" s="136"/>
      <c r="HM99" s="136"/>
      <c r="HN99" s="136"/>
      <c r="HO99" s="136"/>
      <c r="HP99" s="136"/>
      <c r="HQ99" s="136"/>
      <c r="HR99" s="136"/>
      <c r="HS99" s="136"/>
      <c r="HT99" s="136"/>
      <c r="HU99" s="136"/>
      <c r="HV99" s="136"/>
      <c r="HW99" s="136"/>
      <c r="HX99" s="136"/>
      <c r="HY99" s="136"/>
      <c r="HZ99" s="136"/>
      <c r="IA99" s="136"/>
    </row>
    <row r="100" spans="1:235">
      <c r="A100" s="480" t="s">
        <v>1328</v>
      </c>
      <c r="B100" s="141">
        <f t="shared" si="23"/>
        <v>30000</v>
      </c>
      <c r="C100" s="141">
        <v>0</v>
      </c>
      <c r="D100" s="141">
        <v>0</v>
      </c>
      <c r="E100" s="141">
        <v>30000</v>
      </c>
      <c r="F100" s="141">
        <v>0</v>
      </c>
      <c r="G100" s="141">
        <v>0</v>
      </c>
      <c r="H100" s="141">
        <v>0</v>
      </c>
      <c r="I100" s="141">
        <v>0</v>
      </c>
      <c r="J100" s="141">
        <v>0</v>
      </c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/>
      <c r="AS100" s="136"/>
      <c r="AT100" s="136"/>
      <c r="AU100" s="136"/>
      <c r="AV100" s="136"/>
      <c r="AW100" s="136"/>
      <c r="AX100" s="136"/>
      <c r="AY100" s="136"/>
      <c r="AZ100" s="136"/>
      <c r="BA100" s="136"/>
      <c r="BB100" s="136"/>
      <c r="BC100" s="136"/>
      <c r="BD100" s="136"/>
      <c r="BE100" s="136"/>
      <c r="BF100" s="136"/>
      <c r="BG100" s="136"/>
      <c r="BH100" s="136"/>
      <c r="BI100" s="136"/>
      <c r="BJ100" s="136"/>
      <c r="BK100" s="136"/>
      <c r="BL100" s="136"/>
      <c r="BM100" s="136"/>
      <c r="BN100" s="136"/>
      <c r="BO100" s="136"/>
      <c r="BP100" s="136"/>
      <c r="BQ100" s="136"/>
      <c r="BR100" s="136"/>
      <c r="BS100" s="136"/>
      <c r="BT100" s="136"/>
      <c r="BU100" s="136"/>
      <c r="BV100" s="136"/>
      <c r="BW100" s="136"/>
      <c r="BX100" s="136"/>
      <c r="BY100" s="136"/>
      <c r="BZ100" s="136"/>
      <c r="CA100" s="136"/>
      <c r="CB100" s="136"/>
      <c r="CC100" s="136"/>
      <c r="CD100" s="136"/>
      <c r="CE100" s="136"/>
      <c r="CF100" s="136"/>
      <c r="CG100" s="136"/>
      <c r="CH100" s="136"/>
      <c r="CI100" s="136"/>
      <c r="CJ100" s="136"/>
      <c r="CK100" s="136"/>
      <c r="CL100" s="136"/>
      <c r="CM100" s="136"/>
      <c r="CN100" s="136"/>
      <c r="CO100" s="136"/>
      <c r="CP100" s="136"/>
      <c r="CQ100" s="136"/>
      <c r="CR100" s="136"/>
      <c r="CS100" s="136"/>
      <c r="CT100" s="136"/>
      <c r="CU100" s="136"/>
      <c r="CV100" s="136"/>
      <c r="CW100" s="136"/>
      <c r="CX100" s="136"/>
      <c r="CY100" s="136"/>
      <c r="CZ100" s="136"/>
      <c r="DA100" s="136"/>
      <c r="DB100" s="136"/>
      <c r="DC100" s="136"/>
      <c r="DD100" s="136"/>
      <c r="DE100" s="136"/>
      <c r="DF100" s="136"/>
      <c r="DG100" s="136"/>
      <c r="DH100" s="136"/>
      <c r="DI100" s="136"/>
      <c r="DJ100" s="136"/>
      <c r="DK100" s="136"/>
      <c r="DL100" s="136"/>
      <c r="DM100" s="136"/>
      <c r="DN100" s="136"/>
      <c r="DO100" s="136"/>
      <c r="DP100" s="136"/>
      <c r="DQ100" s="136"/>
      <c r="DR100" s="136"/>
      <c r="DS100" s="136"/>
      <c r="DT100" s="136"/>
      <c r="DU100" s="136"/>
      <c r="DV100" s="136"/>
      <c r="DW100" s="136"/>
      <c r="DX100" s="136"/>
      <c r="DY100" s="136"/>
      <c r="DZ100" s="136"/>
      <c r="EA100" s="136"/>
      <c r="EB100" s="136"/>
      <c r="EC100" s="136"/>
      <c r="ED100" s="136"/>
      <c r="EE100" s="136"/>
      <c r="EF100" s="136"/>
      <c r="EG100" s="136"/>
      <c r="EH100" s="136"/>
      <c r="EI100" s="136"/>
      <c r="EJ100" s="136"/>
      <c r="EK100" s="136"/>
      <c r="EL100" s="136"/>
      <c r="EM100" s="136"/>
      <c r="EN100" s="136"/>
      <c r="EO100" s="136"/>
      <c r="EP100" s="136"/>
      <c r="EQ100" s="136"/>
      <c r="ER100" s="136"/>
      <c r="ES100" s="136"/>
      <c r="ET100" s="136"/>
      <c r="EU100" s="136"/>
      <c r="EV100" s="136"/>
      <c r="EW100" s="136"/>
      <c r="EX100" s="136"/>
      <c r="EY100" s="136"/>
      <c r="EZ100" s="136"/>
      <c r="FA100" s="136"/>
      <c r="FB100" s="136"/>
      <c r="FC100" s="136"/>
      <c r="FD100" s="136"/>
      <c r="FE100" s="136"/>
      <c r="FF100" s="136"/>
      <c r="FG100" s="136"/>
      <c r="FH100" s="136"/>
      <c r="FI100" s="136"/>
      <c r="FJ100" s="136"/>
      <c r="FK100" s="136"/>
      <c r="FL100" s="136"/>
      <c r="FM100" s="136"/>
      <c r="FN100" s="136"/>
      <c r="FO100" s="136"/>
      <c r="FP100" s="136"/>
      <c r="FQ100" s="136"/>
      <c r="FR100" s="136"/>
      <c r="FS100" s="136"/>
      <c r="FT100" s="136"/>
      <c r="FU100" s="136"/>
      <c r="FV100" s="136"/>
      <c r="FW100" s="136"/>
      <c r="FX100" s="136"/>
      <c r="FY100" s="136"/>
      <c r="FZ100" s="136"/>
      <c r="GA100" s="136"/>
      <c r="GB100" s="136"/>
      <c r="GC100" s="136"/>
      <c r="GD100" s="136"/>
      <c r="GE100" s="136"/>
      <c r="GF100" s="136"/>
      <c r="GG100" s="136"/>
      <c r="GH100" s="136"/>
      <c r="GI100" s="136"/>
      <c r="GJ100" s="136"/>
      <c r="GK100" s="136"/>
      <c r="GL100" s="136"/>
      <c r="GM100" s="136"/>
      <c r="GN100" s="136"/>
      <c r="GO100" s="136"/>
      <c r="GP100" s="136"/>
      <c r="GQ100" s="136"/>
      <c r="GR100" s="136"/>
      <c r="GS100" s="136"/>
      <c r="GT100" s="136"/>
      <c r="GU100" s="136"/>
      <c r="GV100" s="136"/>
      <c r="GW100" s="136"/>
      <c r="GX100" s="136"/>
      <c r="GY100" s="136"/>
      <c r="GZ100" s="136"/>
      <c r="HA100" s="136"/>
      <c r="HB100" s="136"/>
      <c r="HC100" s="136"/>
      <c r="HD100" s="136"/>
      <c r="HE100" s="136"/>
      <c r="HF100" s="136"/>
      <c r="HG100" s="136"/>
      <c r="HH100" s="136"/>
      <c r="HI100" s="136"/>
      <c r="HJ100" s="136"/>
      <c r="HK100" s="136"/>
      <c r="HL100" s="136"/>
      <c r="HM100" s="136"/>
      <c r="HN100" s="136"/>
      <c r="HO100" s="136"/>
      <c r="HP100" s="136"/>
      <c r="HQ100" s="136"/>
      <c r="HR100" s="136"/>
      <c r="HS100" s="136"/>
      <c r="HT100" s="136"/>
      <c r="HU100" s="136"/>
      <c r="HV100" s="136"/>
      <c r="HW100" s="136"/>
      <c r="HX100" s="136"/>
      <c r="HY100" s="136"/>
      <c r="HZ100" s="136"/>
      <c r="IA100" s="136"/>
    </row>
    <row r="101" spans="1:235">
      <c r="A101" s="475" t="s">
        <v>548</v>
      </c>
      <c r="B101" s="135">
        <f t="shared" si="23"/>
        <v>2185</v>
      </c>
      <c r="C101" s="135">
        <f t="shared" ref="C101:J101" si="25">SUM(C102:C102)</f>
        <v>0</v>
      </c>
      <c r="D101" s="135">
        <f t="shared" si="25"/>
        <v>0</v>
      </c>
      <c r="E101" s="135">
        <f t="shared" si="25"/>
        <v>2185</v>
      </c>
      <c r="F101" s="135">
        <f t="shared" si="25"/>
        <v>0</v>
      </c>
      <c r="G101" s="135">
        <f t="shared" si="25"/>
        <v>0</v>
      </c>
      <c r="H101" s="135">
        <f t="shared" si="25"/>
        <v>0</v>
      </c>
      <c r="I101" s="135">
        <f t="shared" si="25"/>
        <v>0</v>
      </c>
      <c r="J101" s="135">
        <f t="shared" si="25"/>
        <v>0</v>
      </c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  <c r="ED101" s="66"/>
      <c r="EE101" s="66"/>
      <c r="EF101" s="66"/>
      <c r="EG101" s="66"/>
      <c r="EH101" s="66"/>
      <c r="EI101" s="66"/>
      <c r="EJ101" s="66"/>
      <c r="EK101" s="66"/>
      <c r="EL101" s="66"/>
      <c r="EM101" s="66"/>
      <c r="EN101" s="66"/>
      <c r="EO101" s="66"/>
      <c r="EP101" s="66"/>
      <c r="EQ101" s="66"/>
      <c r="ER101" s="66"/>
      <c r="ES101" s="66"/>
      <c r="ET101" s="66"/>
      <c r="EU101" s="66"/>
      <c r="EV101" s="66"/>
      <c r="EW101" s="66"/>
      <c r="EX101" s="66"/>
      <c r="EY101" s="66"/>
      <c r="EZ101" s="66"/>
      <c r="FA101" s="66"/>
      <c r="FB101" s="66"/>
      <c r="FC101" s="66"/>
      <c r="FD101" s="66"/>
      <c r="FE101" s="66"/>
      <c r="FF101" s="66"/>
      <c r="FG101" s="66"/>
      <c r="FH101" s="66"/>
      <c r="FI101" s="66"/>
      <c r="FJ101" s="66"/>
      <c r="FK101" s="66"/>
      <c r="FL101" s="66"/>
      <c r="FM101" s="136"/>
      <c r="FN101" s="136"/>
      <c r="FO101" s="136"/>
      <c r="FP101" s="136"/>
      <c r="FQ101" s="136"/>
      <c r="FR101" s="136"/>
      <c r="FS101" s="136"/>
      <c r="FT101" s="136"/>
      <c r="FU101" s="136"/>
      <c r="FV101" s="136"/>
      <c r="FW101" s="136"/>
      <c r="FX101" s="136"/>
      <c r="FY101" s="136"/>
      <c r="FZ101" s="136"/>
      <c r="GA101" s="136"/>
      <c r="GB101" s="136"/>
      <c r="GC101" s="136"/>
      <c r="GD101" s="136"/>
      <c r="GE101" s="136"/>
      <c r="GF101" s="136"/>
      <c r="GG101" s="136"/>
      <c r="GH101" s="136"/>
      <c r="GI101" s="136"/>
      <c r="GJ101" s="136"/>
      <c r="GK101" s="136"/>
      <c r="GL101" s="136"/>
      <c r="GM101" s="136"/>
      <c r="GN101" s="136"/>
      <c r="GO101" s="136"/>
      <c r="GP101" s="136"/>
      <c r="GQ101" s="136"/>
      <c r="GR101" s="136"/>
      <c r="GS101" s="136"/>
      <c r="GT101" s="136"/>
      <c r="GU101" s="136"/>
      <c r="GV101" s="136"/>
      <c r="GW101" s="136"/>
      <c r="GX101" s="136"/>
      <c r="GY101" s="136"/>
      <c r="GZ101" s="136"/>
      <c r="HA101" s="136"/>
      <c r="HB101" s="136"/>
      <c r="HC101" s="136"/>
      <c r="HD101" s="136"/>
      <c r="HE101" s="136"/>
      <c r="HF101" s="136"/>
      <c r="HG101" s="136"/>
      <c r="HH101" s="136"/>
      <c r="HI101" s="136"/>
      <c r="HJ101" s="136"/>
      <c r="HK101" s="136"/>
      <c r="HL101" s="136"/>
      <c r="HM101" s="136"/>
      <c r="HN101" s="136"/>
      <c r="HO101" s="136"/>
      <c r="HP101" s="136"/>
      <c r="HQ101" s="136"/>
      <c r="HR101" s="136"/>
      <c r="HS101" s="136"/>
      <c r="HT101" s="136"/>
      <c r="HU101" s="136"/>
      <c r="HV101" s="136"/>
      <c r="HW101" s="136"/>
      <c r="HX101" s="136"/>
      <c r="HY101" s="136"/>
      <c r="HZ101" s="136"/>
      <c r="IA101" s="136"/>
    </row>
    <row r="102" spans="1:235">
      <c r="A102" s="478" t="s">
        <v>1329</v>
      </c>
      <c r="B102" s="141">
        <f t="shared" si="23"/>
        <v>2185</v>
      </c>
      <c r="C102" s="141">
        <v>0</v>
      </c>
      <c r="D102" s="141">
        <v>0</v>
      </c>
      <c r="E102" s="141">
        <v>2185</v>
      </c>
      <c r="F102" s="141">
        <v>0</v>
      </c>
      <c r="G102" s="141">
        <v>0</v>
      </c>
      <c r="H102" s="141">
        <v>0</v>
      </c>
      <c r="I102" s="141">
        <v>0</v>
      </c>
      <c r="J102" s="141">
        <v>0</v>
      </c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36"/>
      <c r="AZ102" s="136"/>
      <c r="BA102" s="136"/>
      <c r="BB102" s="136"/>
      <c r="BC102" s="136"/>
      <c r="BD102" s="136"/>
      <c r="BE102" s="136"/>
      <c r="BF102" s="136"/>
      <c r="BG102" s="136"/>
      <c r="BH102" s="136"/>
      <c r="BI102" s="136"/>
      <c r="BJ102" s="136"/>
      <c r="BK102" s="136"/>
      <c r="BL102" s="136"/>
      <c r="BM102" s="136"/>
      <c r="BN102" s="136"/>
      <c r="BO102" s="136"/>
      <c r="BP102" s="136"/>
      <c r="BQ102" s="136"/>
      <c r="BR102" s="136"/>
      <c r="BS102" s="136"/>
      <c r="BT102" s="136"/>
      <c r="BU102" s="136"/>
      <c r="BV102" s="136"/>
      <c r="BW102" s="136"/>
      <c r="BX102" s="136"/>
      <c r="BY102" s="136"/>
      <c r="BZ102" s="136"/>
      <c r="CA102" s="136"/>
      <c r="CB102" s="136"/>
      <c r="CC102" s="136"/>
      <c r="CD102" s="136"/>
      <c r="CE102" s="136"/>
      <c r="CF102" s="136"/>
      <c r="CG102" s="136"/>
      <c r="CH102" s="136"/>
      <c r="CI102" s="136"/>
      <c r="CJ102" s="136"/>
      <c r="CK102" s="136"/>
      <c r="CL102" s="136"/>
      <c r="CM102" s="136"/>
      <c r="CN102" s="136"/>
      <c r="CO102" s="136"/>
      <c r="CP102" s="136"/>
      <c r="CQ102" s="136"/>
      <c r="CR102" s="136"/>
      <c r="CS102" s="136"/>
      <c r="CT102" s="136"/>
      <c r="CU102" s="136"/>
      <c r="CV102" s="136"/>
      <c r="CW102" s="136"/>
      <c r="CX102" s="136"/>
      <c r="CY102" s="136"/>
      <c r="CZ102" s="136"/>
      <c r="DA102" s="136"/>
      <c r="DB102" s="136"/>
      <c r="DC102" s="136"/>
      <c r="DD102" s="136"/>
      <c r="DE102" s="136"/>
      <c r="DF102" s="136"/>
      <c r="DG102" s="136"/>
      <c r="DH102" s="136"/>
      <c r="DI102" s="136"/>
      <c r="DJ102" s="136"/>
      <c r="DK102" s="136"/>
      <c r="DL102" s="136"/>
      <c r="DM102" s="136"/>
      <c r="DN102" s="136"/>
      <c r="DO102" s="136"/>
      <c r="DP102" s="136"/>
      <c r="DQ102" s="136"/>
      <c r="DR102" s="136"/>
      <c r="DS102" s="136"/>
      <c r="DT102" s="136"/>
      <c r="DU102" s="136"/>
      <c r="DV102" s="136"/>
      <c r="DW102" s="136"/>
      <c r="DX102" s="136"/>
      <c r="DY102" s="136"/>
      <c r="DZ102" s="136"/>
      <c r="EA102" s="136"/>
      <c r="EB102" s="136"/>
      <c r="EC102" s="136"/>
      <c r="ED102" s="136"/>
      <c r="EE102" s="136"/>
      <c r="EF102" s="136"/>
      <c r="EG102" s="136"/>
      <c r="EH102" s="136"/>
      <c r="EI102" s="136"/>
      <c r="EJ102" s="136"/>
      <c r="EK102" s="136"/>
      <c r="EL102" s="136"/>
      <c r="EM102" s="136"/>
      <c r="EN102" s="136"/>
      <c r="EO102" s="136"/>
      <c r="EP102" s="136"/>
      <c r="EQ102" s="136"/>
      <c r="ER102" s="136"/>
      <c r="ES102" s="136"/>
      <c r="ET102" s="136"/>
      <c r="EU102" s="136"/>
      <c r="EV102" s="136"/>
      <c r="EW102" s="136"/>
      <c r="EX102" s="136"/>
      <c r="EY102" s="136"/>
      <c r="EZ102" s="136"/>
      <c r="FA102" s="136"/>
      <c r="FB102" s="136"/>
      <c r="FC102" s="136"/>
      <c r="FD102" s="136"/>
      <c r="FE102" s="136"/>
      <c r="FF102" s="136"/>
      <c r="FG102" s="136"/>
      <c r="FH102" s="136"/>
      <c r="FI102" s="136"/>
      <c r="FJ102" s="136"/>
      <c r="FK102" s="136"/>
      <c r="FL102" s="136"/>
      <c r="FM102" s="136"/>
      <c r="FN102" s="136"/>
      <c r="FO102" s="136"/>
      <c r="FP102" s="136"/>
      <c r="FQ102" s="136"/>
      <c r="FR102" s="136"/>
      <c r="FS102" s="136"/>
      <c r="FT102" s="136"/>
      <c r="FU102" s="136"/>
      <c r="FV102" s="136"/>
      <c r="FW102" s="136"/>
      <c r="FX102" s="136"/>
      <c r="FY102" s="136"/>
      <c r="FZ102" s="136"/>
      <c r="GA102" s="136"/>
      <c r="GB102" s="136"/>
      <c r="GC102" s="136"/>
      <c r="GD102" s="136"/>
      <c r="GE102" s="136"/>
      <c r="GF102" s="136"/>
      <c r="GG102" s="136"/>
      <c r="GH102" s="136"/>
      <c r="GI102" s="136"/>
      <c r="GJ102" s="136"/>
      <c r="GK102" s="136"/>
      <c r="GL102" s="136"/>
      <c r="GM102" s="136"/>
      <c r="GN102" s="136"/>
      <c r="GO102" s="136"/>
      <c r="GP102" s="136"/>
      <c r="GQ102" s="136"/>
      <c r="GR102" s="136"/>
      <c r="GS102" s="136"/>
      <c r="GT102" s="136"/>
      <c r="GU102" s="136"/>
      <c r="GV102" s="136"/>
      <c r="GW102" s="136"/>
      <c r="GX102" s="136"/>
      <c r="GY102" s="136"/>
      <c r="GZ102" s="136"/>
      <c r="HA102" s="136"/>
      <c r="HB102" s="136"/>
      <c r="HC102" s="136"/>
      <c r="HD102" s="136"/>
      <c r="HE102" s="136"/>
      <c r="HF102" s="136"/>
      <c r="HG102" s="136"/>
      <c r="HH102" s="136"/>
      <c r="HI102" s="136"/>
      <c r="HJ102" s="136"/>
      <c r="HK102" s="136"/>
      <c r="HL102" s="136"/>
      <c r="HM102" s="136"/>
      <c r="HN102" s="136"/>
      <c r="HO102" s="136"/>
      <c r="HP102" s="136"/>
      <c r="HQ102" s="136"/>
      <c r="HR102" s="136"/>
      <c r="HS102" s="136"/>
      <c r="HT102" s="136"/>
      <c r="HU102" s="136"/>
      <c r="HV102" s="136"/>
      <c r="HW102" s="136"/>
      <c r="HX102" s="136"/>
      <c r="HY102" s="136"/>
      <c r="HZ102" s="136"/>
      <c r="IA102" s="136"/>
    </row>
    <row r="103" spans="1:235">
      <c r="A103" s="477" t="s">
        <v>535</v>
      </c>
      <c r="B103" s="137">
        <f t="shared" si="23"/>
        <v>23479</v>
      </c>
      <c r="C103" s="137">
        <f>SUM(C104)</f>
        <v>0</v>
      </c>
      <c r="D103" s="137">
        <f t="shared" ref="D103:J103" si="26">SUM(D104)</f>
        <v>0</v>
      </c>
      <c r="E103" s="137">
        <f t="shared" si="26"/>
        <v>3479</v>
      </c>
      <c r="F103" s="137">
        <f t="shared" si="26"/>
        <v>0</v>
      </c>
      <c r="G103" s="137">
        <f t="shared" si="26"/>
        <v>20000</v>
      </c>
      <c r="H103" s="137">
        <f t="shared" si="26"/>
        <v>0</v>
      </c>
      <c r="I103" s="137">
        <f t="shared" si="26"/>
        <v>0</v>
      </c>
      <c r="J103" s="137">
        <f t="shared" si="26"/>
        <v>0</v>
      </c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  <c r="ED103" s="66"/>
      <c r="EE103" s="66"/>
      <c r="EF103" s="66"/>
      <c r="EG103" s="66"/>
      <c r="EH103" s="66"/>
      <c r="EI103" s="66"/>
      <c r="EJ103" s="66"/>
      <c r="EK103" s="66"/>
      <c r="EL103" s="66"/>
      <c r="EM103" s="66"/>
      <c r="EN103" s="66"/>
      <c r="EO103" s="66"/>
      <c r="EP103" s="66"/>
      <c r="EQ103" s="66"/>
      <c r="ER103" s="66"/>
      <c r="ES103" s="66"/>
      <c r="ET103" s="66"/>
      <c r="EU103" s="66"/>
      <c r="EV103" s="66"/>
      <c r="EW103" s="66"/>
      <c r="EX103" s="66"/>
      <c r="EY103" s="66"/>
      <c r="EZ103" s="66"/>
      <c r="FA103" s="66"/>
      <c r="FB103" s="66"/>
      <c r="FC103" s="66"/>
      <c r="FD103" s="66"/>
      <c r="FE103" s="66"/>
      <c r="FF103" s="66"/>
      <c r="FG103" s="66"/>
      <c r="FH103" s="66"/>
      <c r="FI103" s="66"/>
      <c r="FJ103" s="66"/>
      <c r="FK103" s="66"/>
      <c r="FL103" s="66"/>
      <c r="FM103" s="136"/>
      <c r="FN103" s="136"/>
      <c r="FO103" s="136"/>
      <c r="FP103" s="136"/>
      <c r="FQ103" s="136"/>
      <c r="FR103" s="136"/>
      <c r="FS103" s="136"/>
      <c r="FT103" s="136"/>
      <c r="FU103" s="136"/>
      <c r="FV103" s="136"/>
      <c r="FW103" s="136"/>
      <c r="FX103" s="136"/>
      <c r="FY103" s="136"/>
      <c r="FZ103" s="136"/>
      <c r="GA103" s="136"/>
      <c r="GB103" s="136"/>
      <c r="GC103" s="136"/>
      <c r="GD103" s="136"/>
      <c r="GE103" s="136"/>
      <c r="GF103" s="136"/>
      <c r="GG103" s="136"/>
      <c r="GH103" s="136"/>
      <c r="GI103" s="136"/>
      <c r="GJ103" s="136"/>
      <c r="GK103" s="136"/>
      <c r="GL103" s="136"/>
      <c r="GM103" s="136"/>
      <c r="GN103" s="136"/>
      <c r="GO103" s="136"/>
      <c r="GP103" s="136"/>
      <c r="GQ103" s="136"/>
      <c r="GR103" s="136"/>
      <c r="GS103" s="136"/>
      <c r="GT103" s="136"/>
      <c r="GU103" s="136"/>
      <c r="GV103" s="136"/>
      <c r="GW103" s="136"/>
      <c r="GX103" s="136"/>
      <c r="GY103" s="136"/>
      <c r="GZ103" s="136"/>
      <c r="HA103" s="136"/>
      <c r="HB103" s="136"/>
      <c r="HC103" s="136"/>
      <c r="HD103" s="136"/>
      <c r="HE103" s="136"/>
      <c r="HF103" s="136"/>
      <c r="HG103" s="136"/>
      <c r="HH103" s="136"/>
      <c r="HI103" s="136"/>
      <c r="HJ103" s="136"/>
      <c r="HK103" s="136"/>
      <c r="HL103" s="136"/>
      <c r="HM103" s="136"/>
      <c r="HN103" s="136"/>
      <c r="HO103" s="136"/>
      <c r="HP103" s="136"/>
      <c r="HQ103" s="136"/>
      <c r="HR103" s="136"/>
      <c r="HS103" s="136"/>
      <c r="HT103" s="136"/>
      <c r="HU103" s="136"/>
      <c r="HV103" s="136"/>
      <c r="HW103" s="136"/>
      <c r="HX103" s="136"/>
      <c r="HY103" s="136"/>
      <c r="HZ103" s="136"/>
      <c r="IA103" s="136"/>
    </row>
    <row r="104" spans="1:235">
      <c r="A104" s="475" t="s">
        <v>546</v>
      </c>
      <c r="B104" s="137">
        <f t="shared" si="23"/>
        <v>23479</v>
      </c>
      <c r="C104" s="137">
        <f t="shared" ref="C104:J104" si="27">SUM(C105:C106)</f>
        <v>0</v>
      </c>
      <c r="D104" s="137">
        <f t="shared" si="27"/>
        <v>0</v>
      </c>
      <c r="E104" s="137">
        <f t="shared" si="27"/>
        <v>3479</v>
      </c>
      <c r="F104" s="137">
        <f t="shared" si="27"/>
        <v>0</v>
      </c>
      <c r="G104" s="137">
        <f t="shared" si="27"/>
        <v>20000</v>
      </c>
      <c r="H104" s="137">
        <f t="shared" si="27"/>
        <v>0</v>
      </c>
      <c r="I104" s="137">
        <f t="shared" si="27"/>
        <v>0</v>
      </c>
      <c r="J104" s="137">
        <f t="shared" si="27"/>
        <v>0</v>
      </c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  <c r="BA104" s="136"/>
      <c r="BB104" s="136"/>
      <c r="BC104" s="136"/>
      <c r="BD104" s="136"/>
      <c r="BE104" s="136"/>
      <c r="BF104" s="136"/>
      <c r="BG104" s="136"/>
      <c r="BH104" s="136"/>
      <c r="BI104" s="136"/>
      <c r="BJ104" s="136"/>
      <c r="BK104" s="136"/>
      <c r="BL104" s="136"/>
      <c r="BM104" s="136"/>
      <c r="BN104" s="136"/>
      <c r="BO104" s="136"/>
      <c r="BP104" s="136"/>
      <c r="BQ104" s="136"/>
      <c r="BR104" s="136"/>
      <c r="BS104" s="136"/>
      <c r="BT104" s="136"/>
      <c r="BU104" s="136"/>
      <c r="BV104" s="136"/>
      <c r="BW104" s="136"/>
      <c r="BX104" s="136"/>
      <c r="BY104" s="136"/>
      <c r="BZ104" s="136"/>
      <c r="CA104" s="136"/>
      <c r="CB104" s="136"/>
      <c r="CC104" s="136"/>
      <c r="CD104" s="136"/>
      <c r="CE104" s="136"/>
      <c r="CF104" s="136"/>
      <c r="CG104" s="136"/>
      <c r="CH104" s="136"/>
      <c r="CI104" s="136"/>
      <c r="CJ104" s="136"/>
      <c r="CK104" s="136"/>
      <c r="CL104" s="136"/>
      <c r="CM104" s="136"/>
      <c r="CN104" s="136"/>
      <c r="CO104" s="136"/>
      <c r="CP104" s="136"/>
      <c r="CQ104" s="136"/>
      <c r="CR104" s="136"/>
      <c r="CS104" s="136"/>
      <c r="CT104" s="136"/>
      <c r="CU104" s="136"/>
      <c r="CV104" s="136"/>
      <c r="CW104" s="136"/>
      <c r="CX104" s="136"/>
      <c r="CY104" s="136"/>
      <c r="CZ104" s="136"/>
      <c r="DA104" s="136"/>
      <c r="DB104" s="136"/>
      <c r="DC104" s="136"/>
      <c r="DD104" s="136"/>
      <c r="DE104" s="136"/>
      <c r="DF104" s="136"/>
      <c r="DG104" s="136"/>
      <c r="DH104" s="136"/>
      <c r="DI104" s="136"/>
      <c r="DJ104" s="136"/>
      <c r="DK104" s="136"/>
      <c r="DL104" s="136"/>
      <c r="DM104" s="136"/>
      <c r="DN104" s="136"/>
      <c r="DO104" s="136"/>
      <c r="DP104" s="136"/>
      <c r="DQ104" s="136"/>
      <c r="DR104" s="136"/>
      <c r="DS104" s="136"/>
      <c r="DT104" s="136"/>
      <c r="DU104" s="136"/>
      <c r="DV104" s="136"/>
      <c r="DW104" s="136"/>
      <c r="DX104" s="136"/>
      <c r="DY104" s="136"/>
      <c r="DZ104" s="136"/>
      <c r="EA104" s="136"/>
      <c r="EB104" s="136"/>
      <c r="EC104" s="136"/>
      <c r="ED104" s="136"/>
      <c r="EE104" s="136"/>
      <c r="EF104" s="136"/>
      <c r="EG104" s="136"/>
      <c r="EH104" s="136"/>
      <c r="EI104" s="136"/>
      <c r="EJ104" s="136"/>
      <c r="EK104" s="136"/>
      <c r="EL104" s="136"/>
      <c r="EM104" s="136"/>
      <c r="EN104" s="136"/>
      <c r="EO104" s="136"/>
      <c r="EP104" s="136"/>
      <c r="EQ104" s="136"/>
      <c r="ER104" s="136"/>
      <c r="ES104" s="136"/>
      <c r="ET104" s="136"/>
      <c r="EU104" s="136"/>
      <c r="EV104" s="136"/>
      <c r="EW104" s="136"/>
      <c r="EX104" s="136"/>
      <c r="EY104" s="136"/>
      <c r="EZ104" s="136"/>
      <c r="FA104" s="136"/>
      <c r="FB104" s="136"/>
      <c r="FC104" s="136"/>
      <c r="FD104" s="136"/>
      <c r="FE104" s="136"/>
      <c r="FF104" s="136"/>
      <c r="FG104" s="136"/>
      <c r="FH104" s="136"/>
      <c r="FI104" s="136"/>
      <c r="FJ104" s="136"/>
      <c r="FK104" s="136"/>
      <c r="FL104" s="136"/>
      <c r="FM104" s="136"/>
      <c r="FN104" s="136"/>
      <c r="FO104" s="136"/>
      <c r="FP104" s="136"/>
      <c r="FQ104" s="136"/>
      <c r="FR104" s="136"/>
      <c r="FS104" s="136"/>
      <c r="FT104" s="136"/>
      <c r="FU104" s="136"/>
      <c r="FV104" s="136"/>
      <c r="FW104" s="136"/>
      <c r="FX104" s="136"/>
      <c r="FY104" s="136"/>
      <c r="FZ104" s="136"/>
      <c r="GA104" s="136"/>
      <c r="GB104" s="136"/>
      <c r="GC104" s="136"/>
      <c r="GD104" s="136"/>
      <c r="GE104" s="136"/>
      <c r="GF104" s="136"/>
      <c r="GG104" s="136"/>
      <c r="GH104" s="136"/>
      <c r="GI104" s="136"/>
      <c r="GJ104" s="136"/>
      <c r="GK104" s="136"/>
      <c r="GL104" s="136"/>
      <c r="GM104" s="136"/>
      <c r="GN104" s="136"/>
      <c r="GO104" s="136"/>
      <c r="GP104" s="136"/>
      <c r="GQ104" s="136"/>
      <c r="GR104" s="136"/>
      <c r="GS104" s="136"/>
      <c r="GT104" s="136"/>
      <c r="GU104" s="136"/>
      <c r="GV104" s="136"/>
      <c r="GW104" s="136"/>
      <c r="GX104" s="136"/>
      <c r="GY104" s="136"/>
      <c r="GZ104" s="136"/>
      <c r="HA104" s="136"/>
      <c r="HB104" s="136"/>
      <c r="HC104" s="136"/>
      <c r="HD104" s="136"/>
      <c r="HE104" s="136"/>
      <c r="HF104" s="136"/>
      <c r="HG104" s="136"/>
      <c r="HH104" s="136"/>
      <c r="HI104" s="136"/>
      <c r="HJ104" s="136"/>
      <c r="HK104" s="136"/>
      <c r="HL104" s="136"/>
      <c r="HM104" s="136"/>
      <c r="HN104" s="136"/>
      <c r="HO104" s="136"/>
      <c r="HP104" s="136"/>
      <c r="HQ104" s="136"/>
      <c r="HR104" s="136"/>
      <c r="HS104" s="136"/>
      <c r="HT104" s="136"/>
      <c r="HU104" s="136"/>
      <c r="HV104" s="136"/>
      <c r="HW104" s="136"/>
      <c r="HX104" s="136"/>
      <c r="HY104" s="136"/>
      <c r="HZ104" s="136"/>
      <c r="IA104" s="136"/>
    </row>
    <row r="105" spans="1:235">
      <c r="A105" s="480" t="s">
        <v>1170</v>
      </c>
      <c r="B105" s="141">
        <f t="shared" si="23"/>
        <v>20000</v>
      </c>
      <c r="C105" s="141">
        <v>0</v>
      </c>
      <c r="D105" s="141">
        <v>0</v>
      </c>
      <c r="E105" s="141">
        <v>0</v>
      </c>
      <c r="F105" s="141">
        <v>0</v>
      </c>
      <c r="G105" s="141">
        <v>20000</v>
      </c>
      <c r="H105" s="141">
        <v>0</v>
      </c>
      <c r="I105" s="141">
        <v>0</v>
      </c>
      <c r="J105" s="141">
        <v>0</v>
      </c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36"/>
      <c r="AV105" s="136"/>
      <c r="AW105" s="136"/>
      <c r="AX105" s="136"/>
      <c r="AY105" s="136"/>
      <c r="AZ105" s="136"/>
      <c r="BA105" s="136"/>
      <c r="BB105" s="136"/>
      <c r="BC105" s="136"/>
      <c r="BD105" s="136"/>
      <c r="BE105" s="136"/>
      <c r="BF105" s="136"/>
      <c r="BG105" s="136"/>
      <c r="BH105" s="136"/>
      <c r="BI105" s="136"/>
      <c r="BJ105" s="136"/>
      <c r="BK105" s="136"/>
      <c r="BL105" s="136"/>
      <c r="BM105" s="136"/>
      <c r="BN105" s="136"/>
      <c r="BO105" s="136"/>
      <c r="BP105" s="136"/>
      <c r="BQ105" s="136"/>
      <c r="BR105" s="136"/>
      <c r="BS105" s="136"/>
      <c r="BT105" s="136"/>
      <c r="BU105" s="136"/>
      <c r="BV105" s="136"/>
      <c r="BW105" s="136"/>
      <c r="BX105" s="136"/>
      <c r="BY105" s="136"/>
      <c r="BZ105" s="136"/>
      <c r="CA105" s="136"/>
      <c r="CB105" s="136"/>
      <c r="CC105" s="136"/>
      <c r="CD105" s="136"/>
      <c r="CE105" s="136"/>
      <c r="CF105" s="136"/>
      <c r="CG105" s="136"/>
      <c r="CH105" s="136"/>
      <c r="CI105" s="136"/>
      <c r="CJ105" s="136"/>
      <c r="CK105" s="136"/>
      <c r="CL105" s="136"/>
      <c r="CM105" s="136"/>
      <c r="CN105" s="136"/>
      <c r="CO105" s="136"/>
      <c r="CP105" s="136"/>
      <c r="CQ105" s="136"/>
      <c r="CR105" s="136"/>
      <c r="CS105" s="136"/>
      <c r="CT105" s="136"/>
      <c r="CU105" s="136"/>
      <c r="CV105" s="136"/>
      <c r="CW105" s="136"/>
      <c r="CX105" s="136"/>
      <c r="CY105" s="136"/>
      <c r="CZ105" s="136"/>
      <c r="DA105" s="136"/>
      <c r="DB105" s="136"/>
      <c r="DC105" s="136"/>
      <c r="DD105" s="136"/>
      <c r="DE105" s="136"/>
      <c r="DF105" s="136"/>
      <c r="DG105" s="136"/>
      <c r="DH105" s="136"/>
      <c r="DI105" s="136"/>
      <c r="DJ105" s="136"/>
      <c r="DK105" s="136"/>
      <c r="DL105" s="136"/>
      <c r="DM105" s="136"/>
      <c r="DN105" s="136"/>
      <c r="DO105" s="136"/>
      <c r="DP105" s="136"/>
      <c r="DQ105" s="136"/>
      <c r="DR105" s="136"/>
      <c r="DS105" s="136"/>
      <c r="DT105" s="136"/>
      <c r="DU105" s="136"/>
      <c r="DV105" s="136"/>
      <c r="DW105" s="136"/>
      <c r="DX105" s="136"/>
      <c r="DY105" s="136"/>
      <c r="DZ105" s="136"/>
      <c r="EA105" s="136"/>
      <c r="EB105" s="136"/>
      <c r="EC105" s="136"/>
      <c r="ED105" s="136"/>
      <c r="EE105" s="136"/>
      <c r="EF105" s="136"/>
      <c r="EG105" s="136"/>
      <c r="EH105" s="136"/>
      <c r="EI105" s="136"/>
      <c r="EJ105" s="136"/>
      <c r="EK105" s="136"/>
      <c r="EL105" s="136"/>
      <c r="EM105" s="136"/>
      <c r="EN105" s="136"/>
      <c r="EO105" s="136"/>
      <c r="EP105" s="136"/>
      <c r="EQ105" s="136"/>
      <c r="ER105" s="136"/>
      <c r="ES105" s="136"/>
      <c r="ET105" s="136"/>
      <c r="EU105" s="136"/>
      <c r="EV105" s="136"/>
      <c r="EW105" s="136"/>
      <c r="EX105" s="136"/>
      <c r="EY105" s="136"/>
      <c r="EZ105" s="136"/>
      <c r="FA105" s="136"/>
      <c r="FB105" s="136"/>
      <c r="FC105" s="136"/>
      <c r="FD105" s="136"/>
      <c r="FE105" s="136"/>
      <c r="FF105" s="136"/>
      <c r="FG105" s="136"/>
      <c r="FH105" s="136"/>
      <c r="FI105" s="136"/>
      <c r="FJ105" s="136"/>
      <c r="FK105" s="136"/>
      <c r="FL105" s="136"/>
      <c r="FM105" s="136"/>
      <c r="FN105" s="136"/>
      <c r="FO105" s="136"/>
      <c r="FP105" s="136"/>
      <c r="FQ105" s="136"/>
      <c r="FR105" s="136"/>
      <c r="FS105" s="136"/>
      <c r="FT105" s="136"/>
      <c r="FU105" s="136"/>
      <c r="FV105" s="136"/>
      <c r="FW105" s="136"/>
      <c r="FX105" s="136"/>
      <c r="FY105" s="136"/>
      <c r="FZ105" s="136"/>
      <c r="GA105" s="136"/>
      <c r="GB105" s="136"/>
      <c r="GC105" s="136"/>
      <c r="GD105" s="136"/>
      <c r="GE105" s="136"/>
      <c r="GF105" s="136"/>
      <c r="GG105" s="136"/>
      <c r="GH105" s="136"/>
      <c r="GI105" s="136"/>
      <c r="GJ105" s="136"/>
      <c r="GK105" s="136"/>
      <c r="GL105" s="136"/>
      <c r="GM105" s="136"/>
      <c r="GN105" s="136"/>
      <c r="GO105" s="136"/>
      <c r="GP105" s="136"/>
      <c r="GQ105" s="136"/>
      <c r="GR105" s="136"/>
      <c r="GS105" s="136"/>
      <c r="GT105" s="136"/>
      <c r="GU105" s="136"/>
      <c r="GV105" s="136"/>
      <c r="GW105" s="136"/>
      <c r="GX105" s="136"/>
      <c r="GY105" s="136"/>
      <c r="GZ105" s="136"/>
      <c r="HA105" s="136"/>
      <c r="HB105" s="136"/>
      <c r="HC105" s="136"/>
      <c r="HD105" s="136"/>
      <c r="HE105" s="136"/>
      <c r="HF105" s="136"/>
      <c r="HG105" s="136"/>
      <c r="HH105" s="136"/>
      <c r="HI105" s="136"/>
      <c r="HJ105" s="136"/>
      <c r="HK105" s="136"/>
      <c r="HL105" s="136"/>
      <c r="HM105" s="136"/>
      <c r="HN105" s="136"/>
      <c r="HO105" s="136"/>
      <c r="HP105" s="136"/>
      <c r="HQ105" s="136"/>
      <c r="HR105" s="136"/>
      <c r="HS105" s="136"/>
      <c r="HT105" s="136"/>
      <c r="HU105" s="136"/>
      <c r="HV105" s="136"/>
      <c r="HW105" s="136"/>
      <c r="HX105" s="136"/>
      <c r="HY105" s="136"/>
      <c r="HZ105" s="136"/>
      <c r="IA105" s="136"/>
    </row>
    <row r="106" spans="1:235" ht="31.5">
      <c r="A106" s="479" t="s">
        <v>1330</v>
      </c>
      <c r="B106" s="141">
        <f t="shared" si="23"/>
        <v>3479</v>
      </c>
      <c r="C106" s="141">
        <v>0</v>
      </c>
      <c r="D106" s="141">
        <v>0</v>
      </c>
      <c r="E106" s="141">
        <v>3479</v>
      </c>
      <c r="F106" s="141">
        <v>0</v>
      </c>
      <c r="G106" s="141">
        <v>0</v>
      </c>
      <c r="H106" s="141">
        <v>0</v>
      </c>
      <c r="I106" s="141">
        <v>0</v>
      </c>
      <c r="J106" s="141">
        <v>0</v>
      </c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  <c r="AV106" s="136"/>
      <c r="AW106" s="136"/>
      <c r="AX106" s="136"/>
      <c r="AY106" s="136"/>
      <c r="AZ106" s="136"/>
      <c r="BA106" s="136"/>
      <c r="BB106" s="136"/>
      <c r="BC106" s="136"/>
      <c r="BD106" s="136"/>
      <c r="BE106" s="136"/>
      <c r="BF106" s="136"/>
      <c r="BG106" s="136"/>
      <c r="BH106" s="136"/>
      <c r="BI106" s="136"/>
      <c r="BJ106" s="136"/>
      <c r="BK106" s="136"/>
      <c r="BL106" s="136"/>
      <c r="BM106" s="136"/>
      <c r="BN106" s="136"/>
      <c r="BO106" s="136"/>
      <c r="BP106" s="136"/>
      <c r="BQ106" s="136"/>
      <c r="BR106" s="136"/>
      <c r="BS106" s="136"/>
      <c r="BT106" s="136"/>
      <c r="BU106" s="136"/>
      <c r="BV106" s="136"/>
      <c r="BW106" s="136"/>
      <c r="BX106" s="136"/>
      <c r="BY106" s="136"/>
      <c r="BZ106" s="136"/>
      <c r="CA106" s="136"/>
      <c r="CB106" s="136"/>
      <c r="CC106" s="136"/>
      <c r="CD106" s="136"/>
      <c r="CE106" s="136"/>
      <c r="CF106" s="136"/>
      <c r="CG106" s="136"/>
      <c r="CH106" s="136"/>
      <c r="CI106" s="136"/>
      <c r="CJ106" s="136"/>
      <c r="CK106" s="136"/>
      <c r="CL106" s="136"/>
      <c r="CM106" s="136"/>
      <c r="CN106" s="136"/>
      <c r="CO106" s="136"/>
      <c r="CP106" s="136"/>
      <c r="CQ106" s="136"/>
      <c r="CR106" s="136"/>
      <c r="CS106" s="136"/>
      <c r="CT106" s="136"/>
      <c r="CU106" s="136"/>
      <c r="CV106" s="136"/>
      <c r="CW106" s="136"/>
      <c r="CX106" s="136"/>
      <c r="CY106" s="136"/>
      <c r="CZ106" s="136"/>
      <c r="DA106" s="136"/>
      <c r="DB106" s="136"/>
      <c r="DC106" s="136"/>
      <c r="DD106" s="136"/>
      <c r="DE106" s="136"/>
      <c r="DF106" s="136"/>
      <c r="DG106" s="136"/>
      <c r="DH106" s="136"/>
      <c r="DI106" s="136"/>
      <c r="DJ106" s="136"/>
      <c r="DK106" s="136"/>
      <c r="DL106" s="136"/>
      <c r="DM106" s="136"/>
      <c r="DN106" s="136"/>
      <c r="DO106" s="136"/>
      <c r="DP106" s="136"/>
      <c r="DQ106" s="136"/>
      <c r="DR106" s="136"/>
      <c r="DS106" s="136"/>
      <c r="DT106" s="136"/>
      <c r="DU106" s="136"/>
      <c r="DV106" s="136"/>
      <c r="DW106" s="136"/>
      <c r="DX106" s="136"/>
      <c r="DY106" s="136"/>
      <c r="DZ106" s="136"/>
      <c r="EA106" s="136"/>
      <c r="EB106" s="136"/>
      <c r="EC106" s="136"/>
      <c r="ED106" s="136"/>
      <c r="EE106" s="136"/>
      <c r="EF106" s="136"/>
      <c r="EG106" s="136"/>
      <c r="EH106" s="136"/>
      <c r="EI106" s="136"/>
      <c r="EJ106" s="136"/>
      <c r="EK106" s="136"/>
      <c r="EL106" s="136"/>
      <c r="EM106" s="136"/>
      <c r="EN106" s="136"/>
      <c r="EO106" s="136"/>
      <c r="EP106" s="136"/>
      <c r="EQ106" s="136"/>
      <c r="ER106" s="136"/>
      <c r="ES106" s="136"/>
      <c r="ET106" s="136"/>
      <c r="EU106" s="136"/>
      <c r="EV106" s="136"/>
      <c r="EW106" s="136"/>
      <c r="EX106" s="136"/>
      <c r="EY106" s="136"/>
      <c r="EZ106" s="136"/>
      <c r="FA106" s="136"/>
      <c r="FB106" s="136"/>
      <c r="FC106" s="136"/>
      <c r="FD106" s="136"/>
      <c r="FE106" s="136"/>
      <c r="FF106" s="136"/>
      <c r="FG106" s="136"/>
      <c r="FH106" s="136"/>
      <c r="FI106" s="136"/>
      <c r="FJ106" s="136"/>
      <c r="FK106" s="136"/>
      <c r="FL106" s="136"/>
      <c r="FM106" s="136"/>
      <c r="FN106" s="136"/>
      <c r="FO106" s="136"/>
      <c r="FP106" s="136"/>
      <c r="FQ106" s="136"/>
      <c r="FR106" s="136"/>
      <c r="FS106" s="136"/>
      <c r="FT106" s="136"/>
      <c r="FU106" s="136"/>
      <c r="FV106" s="136"/>
      <c r="FW106" s="136"/>
      <c r="FX106" s="136"/>
      <c r="FY106" s="136"/>
      <c r="FZ106" s="136"/>
      <c r="GA106" s="136"/>
      <c r="GB106" s="136"/>
      <c r="GC106" s="136"/>
      <c r="GD106" s="136"/>
      <c r="GE106" s="136"/>
      <c r="GF106" s="136"/>
      <c r="GG106" s="136"/>
      <c r="GH106" s="136"/>
      <c r="GI106" s="136"/>
      <c r="GJ106" s="136"/>
      <c r="GK106" s="136"/>
      <c r="GL106" s="136"/>
      <c r="GM106" s="136"/>
      <c r="GN106" s="136"/>
      <c r="GO106" s="136"/>
      <c r="GP106" s="136"/>
      <c r="GQ106" s="136"/>
      <c r="GR106" s="136"/>
      <c r="GS106" s="136"/>
      <c r="GT106" s="136"/>
      <c r="GU106" s="136"/>
      <c r="GV106" s="136"/>
      <c r="GW106" s="136"/>
      <c r="GX106" s="136"/>
      <c r="GY106" s="136"/>
      <c r="GZ106" s="136"/>
      <c r="HA106" s="136"/>
      <c r="HB106" s="136"/>
      <c r="HC106" s="136"/>
      <c r="HD106" s="136"/>
      <c r="HE106" s="136"/>
      <c r="HF106" s="136"/>
      <c r="HG106" s="136"/>
      <c r="HH106" s="136"/>
      <c r="HI106" s="136"/>
      <c r="HJ106" s="136"/>
      <c r="HK106" s="136"/>
      <c r="HL106" s="136"/>
      <c r="HM106" s="136"/>
      <c r="HN106" s="136"/>
      <c r="HO106" s="136"/>
      <c r="HP106" s="136"/>
      <c r="HQ106" s="136"/>
      <c r="HR106" s="136"/>
      <c r="HS106" s="136"/>
      <c r="HT106" s="136"/>
      <c r="HU106" s="136"/>
      <c r="HV106" s="136"/>
      <c r="HW106" s="136"/>
      <c r="HX106" s="136"/>
      <c r="HY106" s="136"/>
      <c r="HZ106" s="136"/>
      <c r="IA106" s="136"/>
    </row>
    <row r="107" spans="1:235">
      <c r="A107" s="475" t="s">
        <v>537</v>
      </c>
      <c r="B107" s="135">
        <f t="shared" si="23"/>
        <v>6307319</v>
      </c>
      <c r="C107" s="135">
        <f>SUM(C108,C112,C116,C110)</f>
        <v>0</v>
      </c>
      <c r="D107" s="135">
        <f t="shared" ref="D107:J107" si="28">SUM(D108,D112,D116,D110)</f>
        <v>0</v>
      </c>
      <c r="E107" s="135">
        <f t="shared" si="28"/>
        <v>0</v>
      </c>
      <c r="F107" s="135">
        <f t="shared" si="28"/>
        <v>1031</v>
      </c>
      <c r="G107" s="135">
        <f t="shared" si="28"/>
        <v>116747</v>
      </c>
      <c r="H107" s="135">
        <f t="shared" si="28"/>
        <v>0</v>
      </c>
      <c r="I107" s="135">
        <f t="shared" si="28"/>
        <v>0</v>
      </c>
      <c r="J107" s="135">
        <f t="shared" si="28"/>
        <v>6189541</v>
      </c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136"/>
      <c r="AY107" s="136"/>
      <c r="AZ107" s="136"/>
      <c r="BA107" s="136"/>
      <c r="BB107" s="136"/>
      <c r="BC107" s="136"/>
      <c r="BD107" s="136"/>
      <c r="BE107" s="136"/>
      <c r="BF107" s="136"/>
      <c r="BG107" s="136"/>
      <c r="BH107" s="136"/>
      <c r="BI107" s="136"/>
      <c r="BJ107" s="136"/>
      <c r="BK107" s="136"/>
      <c r="BL107" s="136"/>
      <c r="BM107" s="136"/>
      <c r="BN107" s="136"/>
      <c r="BO107" s="136"/>
      <c r="BP107" s="136"/>
      <c r="BQ107" s="136"/>
      <c r="BR107" s="136"/>
      <c r="BS107" s="136"/>
      <c r="BT107" s="136"/>
      <c r="BU107" s="136"/>
      <c r="BV107" s="136"/>
      <c r="BW107" s="136"/>
      <c r="BX107" s="136"/>
      <c r="BY107" s="136"/>
      <c r="BZ107" s="136"/>
      <c r="CA107" s="136"/>
      <c r="CB107" s="136"/>
      <c r="CC107" s="136"/>
      <c r="CD107" s="136"/>
      <c r="CE107" s="136"/>
      <c r="CF107" s="136"/>
      <c r="CG107" s="136"/>
      <c r="CH107" s="136"/>
      <c r="CI107" s="136"/>
      <c r="CJ107" s="136"/>
      <c r="CK107" s="136"/>
      <c r="CL107" s="136"/>
      <c r="CM107" s="136"/>
      <c r="CN107" s="136"/>
      <c r="CO107" s="136"/>
      <c r="CP107" s="136"/>
      <c r="CQ107" s="136"/>
      <c r="CR107" s="136"/>
      <c r="CS107" s="136"/>
      <c r="CT107" s="136"/>
      <c r="CU107" s="136"/>
      <c r="CV107" s="136"/>
      <c r="CW107" s="136"/>
      <c r="CX107" s="136"/>
      <c r="CY107" s="136"/>
      <c r="CZ107" s="136"/>
      <c r="DA107" s="136"/>
      <c r="DB107" s="136"/>
      <c r="DC107" s="136"/>
      <c r="DD107" s="136"/>
      <c r="DE107" s="136"/>
      <c r="DF107" s="136"/>
      <c r="DG107" s="136"/>
      <c r="DH107" s="136"/>
      <c r="DI107" s="136"/>
      <c r="DJ107" s="136"/>
      <c r="DK107" s="136"/>
      <c r="DL107" s="136"/>
      <c r="DM107" s="136"/>
      <c r="DN107" s="136"/>
      <c r="DO107" s="136"/>
      <c r="DP107" s="136"/>
      <c r="DQ107" s="136"/>
      <c r="DR107" s="136"/>
      <c r="DS107" s="136"/>
      <c r="DT107" s="136"/>
      <c r="DU107" s="136"/>
      <c r="DV107" s="136"/>
      <c r="DW107" s="136"/>
      <c r="DX107" s="136"/>
      <c r="DY107" s="136"/>
      <c r="DZ107" s="136"/>
      <c r="EA107" s="136"/>
      <c r="EB107" s="136"/>
      <c r="EC107" s="136"/>
      <c r="ED107" s="136"/>
      <c r="EE107" s="136"/>
      <c r="EF107" s="136"/>
      <c r="EG107" s="136"/>
      <c r="EH107" s="136"/>
      <c r="EI107" s="136"/>
      <c r="EJ107" s="136"/>
      <c r="EK107" s="136"/>
      <c r="EL107" s="136"/>
      <c r="EM107" s="136"/>
      <c r="EN107" s="136"/>
      <c r="EO107" s="136"/>
      <c r="EP107" s="136"/>
      <c r="EQ107" s="136"/>
      <c r="ER107" s="136"/>
      <c r="ES107" s="136"/>
      <c r="ET107" s="136"/>
      <c r="EU107" s="136"/>
      <c r="EV107" s="136"/>
      <c r="EW107" s="136"/>
      <c r="EX107" s="136"/>
      <c r="EY107" s="136"/>
      <c r="EZ107" s="136"/>
      <c r="FA107" s="136"/>
      <c r="FB107" s="136"/>
      <c r="FC107" s="136"/>
      <c r="FD107" s="136"/>
      <c r="FE107" s="136"/>
      <c r="FF107" s="136"/>
      <c r="FG107" s="136"/>
      <c r="FH107" s="136"/>
      <c r="FI107" s="136"/>
      <c r="FJ107" s="136"/>
      <c r="FK107" s="136"/>
      <c r="FL107" s="136"/>
      <c r="FM107" s="136"/>
      <c r="FN107" s="136"/>
      <c r="FO107" s="136"/>
      <c r="FP107" s="136"/>
      <c r="FQ107" s="136"/>
      <c r="FR107" s="136"/>
      <c r="FS107" s="136"/>
      <c r="FT107" s="136"/>
      <c r="FU107" s="136"/>
      <c r="FV107" s="136"/>
      <c r="FW107" s="136"/>
      <c r="FX107" s="136"/>
      <c r="FY107" s="136"/>
      <c r="FZ107" s="136"/>
      <c r="GA107" s="136"/>
      <c r="GB107" s="136"/>
      <c r="GC107" s="136"/>
      <c r="GD107" s="136"/>
      <c r="GE107" s="136"/>
      <c r="GF107" s="136"/>
      <c r="GG107" s="136"/>
      <c r="GH107" s="136"/>
      <c r="GI107" s="136"/>
      <c r="GJ107" s="136"/>
      <c r="GK107" s="136"/>
      <c r="GL107" s="136"/>
      <c r="GM107" s="136"/>
      <c r="GN107" s="136"/>
      <c r="GO107" s="136"/>
      <c r="GP107" s="136"/>
      <c r="GQ107" s="136"/>
      <c r="GR107" s="136"/>
      <c r="GS107" s="136"/>
      <c r="GT107" s="136"/>
      <c r="GU107" s="136"/>
      <c r="GV107" s="136"/>
      <c r="GW107" s="136"/>
      <c r="GX107" s="136"/>
      <c r="GY107" s="136"/>
      <c r="GZ107" s="136"/>
      <c r="HA107" s="136"/>
      <c r="HB107" s="136"/>
      <c r="HC107" s="136"/>
      <c r="HD107" s="136"/>
      <c r="HE107" s="136"/>
      <c r="HF107" s="136"/>
      <c r="HG107" s="136"/>
      <c r="HH107" s="136"/>
      <c r="HI107" s="136"/>
      <c r="HJ107" s="136"/>
      <c r="HK107" s="136"/>
      <c r="HL107" s="136"/>
      <c r="HM107" s="136"/>
      <c r="HN107" s="136"/>
      <c r="HO107" s="136"/>
      <c r="HP107" s="136"/>
      <c r="HQ107" s="136"/>
      <c r="HR107" s="136"/>
      <c r="HS107" s="136"/>
      <c r="HT107" s="136"/>
      <c r="HU107" s="136"/>
      <c r="HV107" s="136"/>
      <c r="HW107" s="136"/>
      <c r="HX107" s="136"/>
      <c r="HY107" s="136"/>
      <c r="HZ107" s="136"/>
      <c r="IA107" s="136"/>
    </row>
    <row r="108" spans="1:235">
      <c r="A108" s="475" t="s">
        <v>544</v>
      </c>
      <c r="B108" s="135">
        <f t="shared" si="23"/>
        <v>1031</v>
      </c>
      <c r="C108" s="135">
        <f t="shared" ref="C108:J108" si="29">SUM(C109:C109)</f>
        <v>0</v>
      </c>
      <c r="D108" s="135">
        <f t="shared" si="29"/>
        <v>0</v>
      </c>
      <c r="E108" s="135">
        <f t="shared" si="29"/>
        <v>0</v>
      </c>
      <c r="F108" s="135">
        <f t="shared" si="29"/>
        <v>1031</v>
      </c>
      <c r="G108" s="135">
        <f t="shared" si="29"/>
        <v>0</v>
      </c>
      <c r="H108" s="135">
        <f t="shared" si="29"/>
        <v>0</v>
      </c>
      <c r="I108" s="135">
        <f t="shared" si="29"/>
        <v>0</v>
      </c>
      <c r="J108" s="135">
        <f t="shared" si="29"/>
        <v>0</v>
      </c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6"/>
      <c r="AS108" s="136"/>
      <c r="AT108" s="136"/>
      <c r="AU108" s="136"/>
      <c r="AV108" s="136"/>
      <c r="AW108" s="136"/>
      <c r="AX108" s="136"/>
      <c r="AY108" s="136"/>
      <c r="AZ108" s="136"/>
      <c r="BA108" s="136"/>
      <c r="BB108" s="136"/>
      <c r="BC108" s="136"/>
      <c r="BD108" s="136"/>
      <c r="BE108" s="136"/>
      <c r="BF108" s="136"/>
      <c r="BG108" s="136"/>
      <c r="BH108" s="136"/>
      <c r="BI108" s="136"/>
      <c r="BJ108" s="136"/>
      <c r="BK108" s="136"/>
      <c r="BL108" s="136"/>
      <c r="BM108" s="136"/>
      <c r="BN108" s="136"/>
      <c r="BO108" s="136"/>
      <c r="BP108" s="136"/>
      <c r="BQ108" s="136"/>
      <c r="BR108" s="136"/>
      <c r="BS108" s="136"/>
      <c r="BT108" s="136"/>
      <c r="BU108" s="136"/>
      <c r="BV108" s="136"/>
      <c r="BW108" s="136"/>
      <c r="BX108" s="136"/>
      <c r="BY108" s="136"/>
      <c r="BZ108" s="136"/>
      <c r="CA108" s="136"/>
      <c r="CB108" s="136"/>
      <c r="CC108" s="136"/>
      <c r="CD108" s="136"/>
      <c r="CE108" s="136"/>
      <c r="CF108" s="136"/>
      <c r="CG108" s="136"/>
      <c r="CH108" s="136"/>
      <c r="CI108" s="136"/>
      <c r="CJ108" s="136"/>
      <c r="CK108" s="136"/>
      <c r="CL108" s="136"/>
      <c r="CM108" s="136"/>
      <c r="CN108" s="136"/>
      <c r="CO108" s="136"/>
      <c r="CP108" s="136"/>
      <c r="CQ108" s="136"/>
      <c r="CR108" s="136"/>
      <c r="CS108" s="136"/>
      <c r="CT108" s="136"/>
      <c r="CU108" s="136"/>
      <c r="CV108" s="136"/>
      <c r="CW108" s="136"/>
      <c r="CX108" s="136"/>
      <c r="CY108" s="136"/>
      <c r="CZ108" s="136"/>
      <c r="DA108" s="136"/>
      <c r="DB108" s="136"/>
      <c r="DC108" s="136"/>
      <c r="DD108" s="136"/>
      <c r="DE108" s="136"/>
      <c r="DF108" s="136"/>
      <c r="DG108" s="136"/>
      <c r="DH108" s="136"/>
      <c r="DI108" s="136"/>
      <c r="DJ108" s="136"/>
      <c r="DK108" s="136"/>
      <c r="DL108" s="136"/>
      <c r="DM108" s="136"/>
      <c r="DN108" s="136"/>
      <c r="DO108" s="136"/>
      <c r="DP108" s="136"/>
      <c r="DQ108" s="136"/>
      <c r="DR108" s="136"/>
      <c r="DS108" s="136"/>
      <c r="DT108" s="136"/>
      <c r="DU108" s="136"/>
      <c r="DV108" s="136"/>
      <c r="DW108" s="136"/>
      <c r="DX108" s="136"/>
      <c r="DY108" s="136"/>
      <c r="DZ108" s="136"/>
      <c r="EA108" s="136"/>
      <c r="EB108" s="136"/>
      <c r="EC108" s="136"/>
      <c r="ED108" s="136"/>
      <c r="EE108" s="136"/>
      <c r="EF108" s="136"/>
      <c r="EG108" s="136"/>
      <c r="EH108" s="136"/>
      <c r="EI108" s="136"/>
      <c r="EJ108" s="136"/>
      <c r="EK108" s="136"/>
      <c r="EL108" s="136"/>
      <c r="EM108" s="136"/>
      <c r="EN108" s="136"/>
      <c r="EO108" s="136"/>
      <c r="EP108" s="136"/>
      <c r="EQ108" s="136"/>
      <c r="ER108" s="136"/>
      <c r="ES108" s="136"/>
      <c r="ET108" s="136"/>
      <c r="EU108" s="136"/>
      <c r="EV108" s="136"/>
      <c r="EW108" s="136"/>
      <c r="EX108" s="136"/>
      <c r="EY108" s="136"/>
      <c r="EZ108" s="136"/>
      <c r="FA108" s="136"/>
      <c r="FB108" s="136"/>
      <c r="FC108" s="136"/>
      <c r="FD108" s="136"/>
      <c r="FE108" s="136"/>
      <c r="FF108" s="136"/>
      <c r="FG108" s="136"/>
      <c r="FH108" s="136"/>
      <c r="FI108" s="136"/>
      <c r="FJ108" s="136"/>
      <c r="FK108" s="136"/>
      <c r="FL108" s="136"/>
      <c r="FM108" s="136"/>
      <c r="FN108" s="136"/>
      <c r="FO108" s="136"/>
      <c r="FP108" s="136"/>
      <c r="FQ108" s="136"/>
      <c r="FR108" s="136"/>
      <c r="FS108" s="136"/>
      <c r="FT108" s="136"/>
      <c r="FU108" s="136"/>
      <c r="FV108" s="136"/>
      <c r="FW108" s="136"/>
      <c r="FX108" s="136"/>
      <c r="FY108" s="136"/>
      <c r="FZ108" s="136"/>
      <c r="GA108" s="136"/>
      <c r="GB108" s="136"/>
      <c r="GC108" s="136"/>
      <c r="GD108" s="136"/>
      <c r="GE108" s="136"/>
      <c r="GF108" s="136"/>
      <c r="GG108" s="136"/>
      <c r="GH108" s="136"/>
      <c r="GI108" s="136"/>
      <c r="GJ108" s="136"/>
      <c r="GK108" s="136"/>
      <c r="GL108" s="136"/>
      <c r="GM108" s="136"/>
      <c r="GN108" s="136"/>
      <c r="GO108" s="136"/>
      <c r="GP108" s="136"/>
      <c r="GQ108" s="136"/>
      <c r="GR108" s="136"/>
      <c r="GS108" s="136"/>
      <c r="GT108" s="136"/>
      <c r="GU108" s="136"/>
      <c r="GV108" s="136"/>
      <c r="GW108" s="136"/>
      <c r="GX108" s="136"/>
      <c r="GY108" s="136"/>
      <c r="GZ108" s="136"/>
      <c r="HA108" s="136"/>
      <c r="HB108" s="136"/>
      <c r="HC108" s="136"/>
      <c r="HD108" s="136"/>
      <c r="HE108" s="136"/>
      <c r="HF108" s="136"/>
      <c r="HG108" s="136"/>
      <c r="HH108" s="136"/>
      <c r="HI108" s="136"/>
      <c r="HJ108" s="136"/>
      <c r="HK108" s="136"/>
      <c r="HL108" s="136"/>
      <c r="HM108" s="136"/>
      <c r="HN108" s="136"/>
      <c r="HO108" s="136"/>
      <c r="HP108" s="136"/>
      <c r="HQ108" s="136"/>
      <c r="HR108" s="136"/>
      <c r="HS108" s="136"/>
      <c r="HT108" s="136"/>
      <c r="HU108" s="136"/>
      <c r="HV108" s="136"/>
      <c r="HW108" s="136"/>
      <c r="HX108" s="136"/>
      <c r="HY108" s="136"/>
      <c r="HZ108" s="136"/>
      <c r="IA108" s="136"/>
    </row>
    <row r="109" spans="1:235" ht="47.25">
      <c r="A109" s="478" t="s">
        <v>1331</v>
      </c>
      <c r="B109" s="141">
        <f t="shared" si="23"/>
        <v>1031</v>
      </c>
      <c r="C109" s="141">
        <v>0</v>
      </c>
      <c r="D109" s="141">
        <v>0</v>
      </c>
      <c r="E109" s="141">
        <v>0</v>
      </c>
      <c r="F109" s="141">
        <v>1031</v>
      </c>
      <c r="G109" s="141">
        <v>0</v>
      </c>
      <c r="H109" s="141">
        <v>0</v>
      </c>
      <c r="I109" s="141">
        <v>0</v>
      </c>
      <c r="J109" s="141">
        <v>0</v>
      </c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136"/>
      <c r="AX109" s="136"/>
      <c r="AY109" s="136"/>
      <c r="AZ109" s="136"/>
      <c r="BA109" s="136"/>
      <c r="BB109" s="136"/>
      <c r="BC109" s="136"/>
      <c r="BD109" s="136"/>
      <c r="BE109" s="136"/>
      <c r="BF109" s="136"/>
      <c r="BG109" s="136"/>
      <c r="BH109" s="136"/>
      <c r="BI109" s="136"/>
      <c r="BJ109" s="136"/>
      <c r="BK109" s="136"/>
      <c r="BL109" s="136"/>
      <c r="BM109" s="136"/>
      <c r="BN109" s="136"/>
      <c r="BO109" s="136"/>
      <c r="BP109" s="136"/>
      <c r="BQ109" s="136"/>
      <c r="BR109" s="136"/>
      <c r="BS109" s="136"/>
      <c r="BT109" s="136"/>
      <c r="BU109" s="136"/>
      <c r="BV109" s="136"/>
      <c r="BW109" s="136"/>
      <c r="BX109" s="136"/>
      <c r="BY109" s="136"/>
      <c r="BZ109" s="136"/>
      <c r="CA109" s="136"/>
      <c r="CB109" s="136"/>
      <c r="CC109" s="136"/>
      <c r="CD109" s="136"/>
      <c r="CE109" s="136"/>
      <c r="CF109" s="136"/>
      <c r="CG109" s="136"/>
      <c r="CH109" s="136"/>
      <c r="CI109" s="136"/>
      <c r="CJ109" s="136"/>
      <c r="CK109" s="136"/>
      <c r="CL109" s="136"/>
      <c r="CM109" s="136"/>
      <c r="CN109" s="136"/>
      <c r="CO109" s="136"/>
      <c r="CP109" s="136"/>
      <c r="CQ109" s="136"/>
      <c r="CR109" s="136"/>
      <c r="CS109" s="136"/>
      <c r="CT109" s="136"/>
      <c r="CU109" s="136"/>
      <c r="CV109" s="136"/>
      <c r="CW109" s="136"/>
      <c r="CX109" s="136"/>
      <c r="CY109" s="136"/>
      <c r="CZ109" s="136"/>
      <c r="DA109" s="136"/>
      <c r="DB109" s="136"/>
      <c r="DC109" s="136"/>
      <c r="DD109" s="136"/>
      <c r="DE109" s="136"/>
      <c r="DF109" s="136"/>
      <c r="DG109" s="136"/>
      <c r="DH109" s="136"/>
      <c r="DI109" s="136"/>
      <c r="DJ109" s="136"/>
      <c r="DK109" s="136"/>
      <c r="DL109" s="136"/>
      <c r="DM109" s="136"/>
      <c r="DN109" s="136"/>
      <c r="DO109" s="136"/>
      <c r="DP109" s="136"/>
      <c r="DQ109" s="136"/>
      <c r="DR109" s="136"/>
      <c r="DS109" s="136"/>
      <c r="DT109" s="136"/>
      <c r="DU109" s="136"/>
      <c r="DV109" s="136"/>
      <c r="DW109" s="136"/>
      <c r="DX109" s="136"/>
      <c r="DY109" s="136"/>
      <c r="DZ109" s="136"/>
      <c r="EA109" s="136"/>
      <c r="EB109" s="136"/>
      <c r="EC109" s="136"/>
      <c r="ED109" s="136"/>
      <c r="EE109" s="136"/>
      <c r="EF109" s="136"/>
      <c r="EG109" s="136"/>
      <c r="EH109" s="136"/>
      <c r="EI109" s="136"/>
      <c r="EJ109" s="136"/>
      <c r="EK109" s="136"/>
      <c r="EL109" s="136"/>
      <c r="EM109" s="136"/>
      <c r="EN109" s="136"/>
      <c r="EO109" s="136"/>
      <c r="EP109" s="136"/>
      <c r="EQ109" s="136"/>
      <c r="ER109" s="136"/>
      <c r="ES109" s="136"/>
      <c r="ET109" s="136"/>
      <c r="EU109" s="136"/>
      <c r="EV109" s="136"/>
      <c r="EW109" s="136"/>
      <c r="EX109" s="136"/>
      <c r="EY109" s="136"/>
      <c r="EZ109" s="136"/>
      <c r="FA109" s="136"/>
      <c r="FB109" s="136"/>
      <c r="FC109" s="136"/>
      <c r="FD109" s="136"/>
      <c r="FE109" s="136"/>
      <c r="FF109" s="136"/>
      <c r="FG109" s="136"/>
      <c r="FH109" s="136"/>
      <c r="FI109" s="136"/>
      <c r="FJ109" s="136"/>
      <c r="FK109" s="136"/>
      <c r="FL109" s="136"/>
      <c r="FM109" s="136"/>
      <c r="FN109" s="136"/>
      <c r="FO109" s="136"/>
      <c r="FP109" s="136"/>
      <c r="FQ109" s="136"/>
      <c r="FR109" s="136"/>
      <c r="FS109" s="136"/>
      <c r="FT109" s="136"/>
      <c r="FU109" s="136"/>
      <c r="FV109" s="136"/>
      <c r="FW109" s="136"/>
      <c r="FX109" s="136"/>
      <c r="FY109" s="136"/>
      <c r="FZ109" s="136"/>
      <c r="GA109" s="136"/>
      <c r="GB109" s="136"/>
      <c r="GC109" s="136"/>
      <c r="GD109" s="136"/>
      <c r="GE109" s="136"/>
      <c r="GF109" s="136"/>
      <c r="GG109" s="136"/>
      <c r="GH109" s="136"/>
      <c r="GI109" s="136"/>
      <c r="GJ109" s="136"/>
      <c r="GK109" s="136"/>
      <c r="GL109" s="136"/>
      <c r="GM109" s="136"/>
      <c r="GN109" s="136"/>
      <c r="GO109" s="136"/>
      <c r="GP109" s="136"/>
      <c r="GQ109" s="136"/>
      <c r="GR109" s="136"/>
      <c r="GS109" s="136"/>
      <c r="GT109" s="136"/>
      <c r="GU109" s="136"/>
      <c r="GV109" s="136"/>
      <c r="GW109" s="136"/>
      <c r="GX109" s="136"/>
      <c r="GY109" s="136"/>
      <c r="GZ109" s="136"/>
      <c r="HA109" s="136"/>
      <c r="HB109" s="136"/>
      <c r="HC109" s="136"/>
      <c r="HD109" s="136"/>
      <c r="HE109" s="136"/>
      <c r="HF109" s="136"/>
      <c r="HG109" s="136"/>
      <c r="HH109" s="136"/>
      <c r="HI109" s="136"/>
      <c r="HJ109" s="136"/>
      <c r="HK109" s="136"/>
      <c r="HL109" s="136"/>
      <c r="HM109" s="136"/>
      <c r="HN109" s="136"/>
      <c r="HO109" s="136"/>
      <c r="HP109" s="136"/>
      <c r="HQ109" s="136"/>
      <c r="HR109" s="136"/>
      <c r="HS109" s="136"/>
      <c r="HT109" s="136"/>
      <c r="HU109" s="136"/>
      <c r="HV109" s="136"/>
      <c r="HW109" s="136"/>
      <c r="HX109" s="136"/>
      <c r="HY109" s="136"/>
      <c r="HZ109" s="136"/>
      <c r="IA109" s="136"/>
    </row>
    <row r="110" spans="1:235">
      <c r="A110" s="475" t="s">
        <v>545</v>
      </c>
      <c r="B110" s="135">
        <f t="shared" si="23"/>
        <v>6189541</v>
      </c>
      <c r="C110" s="135">
        <f t="shared" ref="C110:J110" si="30">SUM(C111:C111)</f>
        <v>0</v>
      </c>
      <c r="D110" s="135">
        <f t="shared" si="30"/>
        <v>0</v>
      </c>
      <c r="E110" s="135">
        <f t="shared" si="30"/>
        <v>0</v>
      </c>
      <c r="F110" s="135">
        <f t="shared" si="30"/>
        <v>0</v>
      </c>
      <c r="G110" s="135">
        <f t="shared" si="30"/>
        <v>0</v>
      </c>
      <c r="H110" s="135">
        <f t="shared" si="30"/>
        <v>0</v>
      </c>
      <c r="I110" s="135">
        <f t="shared" si="30"/>
        <v>0</v>
      </c>
      <c r="J110" s="135">
        <f t="shared" si="30"/>
        <v>6189541</v>
      </c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136"/>
      <c r="FN110" s="136"/>
      <c r="FO110" s="136"/>
      <c r="FP110" s="136"/>
      <c r="FQ110" s="136"/>
      <c r="FR110" s="136"/>
      <c r="FS110" s="136"/>
      <c r="FT110" s="136"/>
      <c r="FU110" s="136"/>
      <c r="FV110" s="136"/>
      <c r="FW110" s="136"/>
      <c r="FX110" s="136"/>
      <c r="FY110" s="136"/>
      <c r="FZ110" s="136"/>
      <c r="GA110" s="136"/>
      <c r="GB110" s="136"/>
      <c r="GC110" s="136"/>
      <c r="GD110" s="136"/>
      <c r="GE110" s="136"/>
      <c r="GF110" s="136"/>
      <c r="GG110" s="136"/>
      <c r="GH110" s="136"/>
      <c r="GI110" s="136"/>
      <c r="GJ110" s="136"/>
      <c r="GK110" s="136"/>
      <c r="GL110" s="136"/>
      <c r="GM110" s="136"/>
      <c r="GN110" s="136"/>
      <c r="GO110" s="136"/>
      <c r="GP110" s="136"/>
      <c r="GQ110" s="136"/>
      <c r="GR110" s="136"/>
      <c r="GS110" s="136"/>
      <c r="GT110" s="136"/>
      <c r="GU110" s="136"/>
      <c r="GV110" s="136"/>
      <c r="GW110" s="136"/>
      <c r="GX110" s="136"/>
      <c r="GY110" s="136"/>
      <c r="GZ110" s="136"/>
      <c r="HA110" s="136"/>
      <c r="HB110" s="136"/>
      <c r="HC110" s="136"/>
      <c r="HD110" s="136"/>
      <c r="HE110" s="136"/>
      <c r="HF110" s="136"/>
      <c r="HG110" s="136"/>
      <c r="HH110" s="136"/>
      <c r="HI110" s="136"/>
      <c r="HJ110" s="136"/>
      <c r="HK110" s="136"/>
      <c r="HL110" s="136"/>
      <c r="HM110" s="136"/>
      <c r="HN110" s="136"/>
      <c r="HO110" s="136"/>
      <c r="HP110" s="136"/>
      <c r="HQ110" s="136"/>
      <c r="HR110" s="136"/>
      <c r="HS110" s="136"/>
      <c r="HT110" s="136"/>
      <c r="HU110" s="136"/>
      <c r="HV110" s="136"/>
      <c r="HW110" s="136"/>
      <c r="HX110" s="136"/>
      <c r="HY110" s="136"/>
      <c r="HZ110" s="136"/>
      <c r="IA110" s="136"/>
    </row>
    <row r="111" spans="1:235">
      <c r="A111" s="478" t="s">
        <v>1171</v>
      </c>
      <c r="B111" s="141">
        <f t="shared" si="23"/>
        <v>6189541</v>
      </c>
      <c r="C111" s="141">
        <v>0</v>
      </c>
      <c r="D111" s="141">
        <v>0</v>
      </c>
      <c r="E111" s="141">
        <v>0</v>
      </c>
      <c r="F111" s="141">
        <v>0</v>
      </c>
      <c r="G111" s="141">
        <v>0</v>
      </c>
      <c r="H111" s="141">
        <v>0</v>
      </c>
      <c r="I111" s="141">
        <v>0</v>
      </c>
      <c r="J111" s="141">
        <v>6189541</v>
      </c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136"/>
      <c r="AY111" s="136"/>
      <c r="AZ111" s="136"/>
      <c r="BA111" s="136"/>
      <c r="BB111" s="136"/>
      <c r="BC111" s="136"/>
      <c r="BD111" s="136"/>
      <c r="BE111" s="136"/>
      <c r="BF111" s="136"/>
      <c r="BG111" s="136"/>
      <c r="BH111" s="136"/>
      <c r="BI111" s="136"/>
      <c r="BJ111" s="136"/>
      <c r="BK111" s="136"/>
      <c r="BL111" s="136"/>
      <c r="BM111" s="136"/>
      <c r="BN111" s="136"/>
      <c r="BO111" s="136"/>
      <c r="BP111" s="136"/>
      <c r="BQ111" s="136"/>
      <c r="BR111" s="136"/>
      <c r="BS111" s="136"/>
      <c r="BT111" s="136"/>
      <c r="BU111" s="136"/>
      <c r="BV111" s="136"/>
      <c r="BW111" s="136"/>
      <c r="BX111" s="136"/>
      <c r="BY111" s="136"/>
      <c r="BZ111" s="136"/>
      <c r="CA111" s="136"/>
      <c r="CB111" s="136"/>
      <c r="CC111" s="136"/>
      <c r="CD111" s="136"/>
      <c r="CE111" s="136"/>
      <c r="CF111" s="136"/>
      <c r="CG111" s="136"/>
      <c r="CH111" s="136"/>
      <c r="CI111" s="136"/>
      <c r="CJ111" s="136"/>
      <c r="CK111" s="136"/>
      <c r="CL111" s="136"/>
      <c r="CM111" s="136"/>
      <c r="CN111" s="136"/>
      <c r="CO111" s="136"/>
      <c r="CP111" s="136"/>
      <c r="CQ111" s="136"/>
      <c r="CR111" s="136"/>
      <c r="CS111" s="136"/>
      <c r="CT111" s="136"/>
      <c r="CU111" s="136"/>
      <c r="CV111" s="136"/>
      <c r="CW111" s="136"/>
      <c r="CX111" s="136"/>
      <c r="CY111" s="136"/>
      <c r="CZ111" s="136"/>
      <c r="DA111" s="136"/>
      <c r="DB111" s="136"/>
      <c r="DC111" s="136"/>
      <c r="DD111" s="136"/>
      <c r="DE111" s="136"/>
      <c r="DF111" s="136"/>
      <c r="DG111" s="136"/>
      <c r="DH111" s="136"/>
      <c r="DI111" s="136"/>
      <c r="DJ111" s="136"/>
      <c r="DK111" s="136"/>
      <c r="DL111" s="136"/>
      <c r="DM111" s="136"/>
      <c r="DN111" s="136"/>
      <c r="DO111" s="136"/>
      <c r="DP111" s="136"/>
      <c r="DQ111" s="136"/>
      <c r="DR111" s="136"/>
      <c r="DS111" s="136"/>
      <c r="DT111" s="136"/>
      <c r="DU111" s="136"/>
      <c r="DV111" s="136"/>
      <c r="DW111" s="136"/>
      <c r="DX111" s="136"/>
      <c r="DY111" s="136"/>
      <c r="DZ111" s="136"/>
      <c r="EA111" s="136"/>
      <c r="EB111" s="136"/>
      <c r="EC111" s="136"/>
      <c r="ED111" s="136"/>
      <c r="EE111" s="136"/>
      <c r="EF111" s="136"/>
      <c r="EG111" s="136"/>
      <c r="EH111" s="136"/>
      <c r="EI111" s="136"/>
      <c r="EJ111" s="136"/>
      <c r="EK111" s="136"/>
      <c r="EL111" s="136"/>
      <c r="EM111" s="136"/>
      <c r="EN111" s="136"/>
      <c r="EO111" s="136"/>
      <c r="EP111" s="136"/>
      <c r="EQ111" s="136"/>
      <c r="ER111" s="136"/>
      <c r="ES111" s="136"/>
      <c r="ET111" s="136"/>
      <c r="EU111" s="136"/>
      <c r="EV111" s="136"/>
      <c r="EW111" s="136"/>
      <c r="EX111" s="136"/>
      <c r="EY111" s="136"/>
      <c r="EZ111" s="136"/>
      <c r="FA111" s="136"/>
      <c r="FB111" s="136"/>
      <c r="FC111" s="136"/>
      <c r="FD111" s="136"/>
      <c r="FE111" s="136"/>
      <c r="FF111" s="136"/>
      <c r="FG111" s="136"/>
      <c r="FH111" s="136"/>
      <c r="FI111" s="136"/>
      <c r="FJ111" s="136"/>
      <c r="FK111" s="136"/>
      <c r="FL111" s="136"/>
      <c r="FM111" s="136"/>
      <c r="FN111" s="136"/>
      <c r="FO111" s="136"/>
      <c r="FP111" s="136"/>
      <c r="FQ111" s="136"/>
      <c r="FR111" s="136"/>
      <c r="FS111" s="136"/>
      <c r="FT111" s="136"/>
      <c r="FU111" s="136"/>
      <c r="FV111" s="136"/>
      <c r="FW111" s="136"/>
      <c r="FX111" s="136"/>
      <c r="FY111" s="136"/>
      <c r="FZ111" s="136"/>
      <c r="GA111" s="136"/>
      <c r="GB111" s="136"/>
      <c r="GC111" s="136"/>
      <c r="GD111" s="136"/>
      <c r="GE111" s="136"/>
      <c r="GF111" s="136"/>
      <c r="GG111" s="136"/>
      <c r="GH111" s="136"/>
      <c r="GI111" s="136"/>
      <c r="GJ111" s="136"/>
      <c r="GK111" s="136"/>
      <c r="GL111" s="136"/>
      <c r="GM111" s="136"/>
      <c r="GN111" s="136"/>
      <c r="GO111" s="136"/>
      <c r="GP111" s="136"/>
      <c r="GQ111" s="136"/>
      <c r="GR111" s="136"/>
      <c r="GS111" s="136"/>
      <c r="GT111" s="136"/>
      <c r="GU111" s="136"/>
      <c r="GV111" s="136"/>
      <c r="GW111" s="136"/>
      <c r="GX111" s="136"/>
      <c r="GY111" s="136"/>
      <c r="GZ111" s="136"/>
      <c r="HA111" s="136"/>
      <c r="HB111" s="136"/>
      <c r="HC111" s="136"/>
      <c r="HD111" s="136"/>
      <c r="HE111" s="136"/>
      <c r="HF111" s="136"/>
      <c r="HG111" s="136"/>
      <c r="HH111" s="136"/>
      <c r="HI111" s="136"/>
      <c r="HJ111" s="136"/>
      <c r="HK111" s="136"/>
      <c r="HL111" s="136"/>
      <c r="HM111" s="136"/>
      <c r="HN111" s="136"/>
      <c r="HO111" s="136"/>
      <c r="HP111" s="136"/>
      <c r="HQ111" s="136"/>
      <c r="HR111" s="136"/>
      <c r="HS111" s="136"/>
      <c r="HT111" s="136"/>
      <c r="HU111" s="136"/>
      <c r="HV111" s="136"/>
      <c r="HW111" s="136"/>
      <c r="HX111" s="136"/>
      <c r="HY111" s="136"/>
      <c r="HZ111" s="136"/>
      <c r="IA111" s="136"/>
    </row>
    <row r="112" spans="1:235">
      <c r="A112" s="475" t="s">
        <v>546</v>
      </c>
      <c r="B112" s="135">
        <f t="shared" si="23"/>
        <v>42641</v>
      </c>
      <c r="C112" s="135">
        <f>SUM(C113:C115)</f>
        <v>0</v>
      </c>
      <c r="D112" s="135">
        <f t="shared" ref="D112:J112" si="31">SUM(D113:D115)</f>
        <v>0</v>
      </c>
      <c r="E112" s="135">
        <f t="shared" si="31"/>
        <v>0</v>
      </c>
      <c r="F112" s="135">
        <f t="shared" si="31"/>
        <v>0</v>
      </c>
      <c r="G112" s="135">
        <f>SUM(G113:G115)</f>
        <v>42641</v>
      </c>
      <c r="H112" s="135">
        <f t="shared" si="31"/>
        <v>0</v>
      </c>
      <c r="I112" s="135">
        <f t="shared" si="31"/>
        <v>0</v>
      </c>
      <c r="J112" s="135">
        <f t="shared" si="31"/>
        <v>0</v>
      </c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/>
      <c r="AY112" s="136"/>
      <c r="AZ112" s="136"/>
      <c r="BA112" s="136"/>
      <c r="BB112" s="136"/>
      <c r="BC112" s="136"/>
      <c r="BD112" s="136"/>
      <c r="BE112" s="136"/>
      <c r="BF112" s="136"/>
      <c r="BG112" s="136"/>
      <c r="BH112" s="136"/>
      <c r="BI112" s="136"/>
      <c r="BJ112" s="136"/>
      <c r="BK112" s="136"/>
      <c r="BL112" s="136"/>
      <c r="BM112" s="136"/>
      <c r="BN112" s="136"/>
      <c r="BO112" s="136"/>
      <c r="BP112" s="136"/>
      <c r="BQ112" s="136"/>
      <c r="BR112" s="136"/>
      <c r="BS112" s="136"/>
      <c r="BT112" s="136"/>
      <c r="BU112" s="136"/>
      <c r="BV112" s="136"/>
      <c r="BW112" s="136"/>
      <c r="BX112" s="136"/>
      <c r="BY112" s="136"/>
      <c r="BZ112" s="136"/>
      <c r="CA112" s="136"/>
      <c r="CB112" s="136"/>
      <c r="CC112" s="136"/>
      <c r="CD112" s="136"/>
      <c r="CE112" s="136"/>
      <c r="CF112" s="136"/>
      <c r="CG112" s="136"/>
      <c r="CH112" s="136"/>
      <c r="CI112" s="136"/>
      <c r="CJ112" s="136"/>
      <c r="CK112" s="136"/>
      <c r="CL112" s="136"/>
      <c r="CM112" s="136"/>
      <c r="CN112" s="136"/>
      <c r="CO112" s="136"/>
      <c r="CP112" s="136"/>
      <c r="CQ112" s="136"/>
      <c r="CR112" s="136"/>
      <c r="CS112" s="136"/>
      <c r="CT112" s="136"/>
      <c r="CU112" s="136"/>
      <c r="CV112" s="136"/>
      <c r="CW112" s="136"/>
      <c r="CX112" s="136"/>
      <c r="CY112" s="136"/>
      <c r="CZ112" s="136"/>
      <c r="DA112" s="136"/>
      <c r="DB112" s="136"/>
      <c r="DC112" s="136"/>
      <c r="DD112" s="136"/>
      <c r="DE112" s="136"/>
      <c r="DF112" s="136"/>
      <c r="DG112" s="136"/>
      <c r="DH112" s="136"/>
      <c r="DI112" s="136"/>
      <c r="DJ112" s="136"/>
      <c r="DK112" s="136"/>
      <c r="DL112" s="136"/>
      <c r="DM112" s="136"/>
      <c r="DN112" s="136"/>
      <c r="DO112" s="136"/>
      <c r="DP112" s="136"/>
      <c r="DQ112" s="136"/>
      <c r="DR112" s="136"/>
      <c r="DS112" s="136"/>
      <c r="DT112" s="136"/>
      <c r="DU112" s="136"/>
      <c r="DV112" s="136"/>
      <c r="DW112" s="136"/>
      <c r="DX112" s="136"/>
      <c r="DY112" s="136"/>
      <c r="DZ112" s="136"/>
      <c r="EA112" s="136"/>
      <c r="EB112" s="136"/>
      <c r="EC112" s="136"/>
      <c r="ED112" s="136"/>
      <c r="EE112" s="136"/>
      <c r="EF112" s="136"/>
      <c r="EG112" s="136"/>
      <c r="EH112" s="136"/>
      <c r="EI112" s="136"/>
      <c r="EJ112" s="136"/>
      <c r="EK112" s="136"/>
      <c r="EL112" s="136"/>
      <c r="EM112" s="136"/>
      <c r="EN112" s="136"/>
      <c r="EO112" s="136"/>
      <c r="EP112" s="136"/>
      <c r="EQ112" s="136"/>
      <c r="ER112" s="136"/>
      <c r="ES112" s="136"/>
      <c r="ET112" s="136"/>
      <c r="EU112" s="136"/>
      <c r="EV112" s="136"/>
      <c r="EW112" s="136"/>
      <c r="EX112" s="136"/>
      <c r="EY112" s="136"/>
      <c r="EZ112" s="136"/>
      <c r="FA112" s="136"/>
      <c r="FB112" s="136"/>
      <c r="FC112" s="136"/>
      <c r="FD112" s="136"/>
      <c r="FE112" s="136"/>
      <c r="FF112" s="136"/>
      <c r="FG112" s="136"/>
      <c r="FH112" s="136"/>
      <c r="FI112" s="136"/>
      <c r="FJ112" s="136"/>
      <c r="FK112" s="136"/>
      <c r="FL112" s="136"/>
      <c r="FM112" s="136"/>
      <c r="FN112" s="136"/>
      <c r="FO112" s="136"/>
      <c r="FP112" s="136"/>
      <c r="FQ112" s="136"/>
      <c r="FR112" s="136"/>
      <c r="FS112" s="136"/>
      <c r="FT112" s="136"/>
      <c r="FU112" s="136"/>
      <c r="FV112" s="136"/>
      <c r="FW112" s="136"/>
      <c r="FX112" s="136"/>
      <c r="FY112" s="136"/>
      <c r="FZ112" s="136"/>
      <c r="GA112" s="136"/>
      <c r="GB112" s="136"/>
      <c r="GC112" s="136"/>
      <c r="GD112" s="136"/>
      <c r="GE112" s="136"/>
      <c r="GF112" s="136"/>
      <c r="GG112" s="136"/>
      <c r="GH112" s="136"/>
      <c r="GI112" s="136"/>
      <c r="GJ112" s="136"/>
      <c r="GK112" s="136"/>
      <c r="GL112" s="136"/>
      <c r="GM112" s="136"/>
      <c r="GN112" s="136"/>
      <c r="GO112" s="136"/>
      <c r="GP112" s="136"/>
      <c r="GQ112" s="136"/>
      <c r="GR112" s="136"/>
      <c r="GS112" s="136"/>
      <c r="GT112" s="136"/>
      <c r="GU112" s="136"/>
      <c r="GV112" s="136"/>
      <c r="GW112" s="136"/>
      <c r="GX112" s="136"/>
      <c r="GY112" s="136"/>
      <c r="GZ112" s="136"/>
      <c r="HA112" s="136"/>
      <c r="HB112" s="136"/>
      <c r="HC112" s="136"/>
      <c r="HD112" s="136"/>
      <c r="HE112" s="136"/>
      <c r="HF112" s="136"/>
      <c r="HG112" s="136"/>
      <c r="HH112" s="136"/>
      <c r="HI112" s="136"/>
      <c r="HJ112" s="136"/>
      <c r="HK112" s="136"/>
      <c r="HL112" s="136"/>
      <c r="HM112" s="136"/>
      <c r="HN112" s="136"/>
      <c r="HO112" s="136"/>
      <c r="HP112" s="136"/>
      <c r="HQ112" s="136"/>
      <c r="HR112" s="136"/>
      <c r="HS112" s="136"/>
      <c r="HT112" s="136"/>
      <c r="HU112" s="136"/>
      <c r="HV112" s="136"/>
      <c r="HW112" s="136"/>
      <c r="HX112" s="136"/>
      <c r="HY112" s="136"/>
      <c r="HZ112" s="136"/>
      <c r="IA112" s="136"/>
    </row>
    <row r="113" spans="1:235">
      <c r="A113" s="478" t="s">
        <v>1332</v>
      </c>
      <c r="B113" s="141">
        <f t="shared" si="23"/>
        <v>14400</v>
      </c>
      <c r="C113" s="141">
        <v>0</v>
      </c>
      <c r="D113" s="141">
        <v>0</v>
      </c>
      <c r="E113" s="141">
        <v>0</v>
      </c>
      <c r="F113" s="141">
        <v>0</v>
      </c>
      <c r="G113" s="141">
        <v>14400</v>
      </c>
      <c r="H113" s="141">
        <v>0</v>
      </c>
      <c r="I113" s="141">
        <v>0</v>
      </c>
      <c r="J113" s="141">
        <v>0</v>
      </c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6"/>
      <c r="AZ113" s="136"/>
      <c r="BA113" s="136"/>
      <c r="BB113" s="136"/>
      <c r="BC113" s="136"/>
      <c r="BD113" s="136"/>
      <c r="BE113" s="136"/>
      <c r="BF113" s="136"/>
      <c r="BG113" s="136"/>
      <c r="BH113" s="136"/>
      <c r="BI113" s="136"/>
      <c r="BJ113" s="136"/>
      <c r="BK113" s="136"/>
      <c r="BL113" s="136"/>
      <c r="BM113" s="136"/>
      <c r="BN113" s="136"/>
      <c r="BO113" s="136"/>
      <c r="BP113" s="136"/>
      <c r="BQ113" s="136"/>
      <c r="BR113" s="136"/>
      <c r="BS113" s="136"/>
      <c r="BT113" s="136"/>
      <c r="BU113" s="136"/>
      <c r="BV113" s="136"/>
      <c r="BW113" s="136"/>
      <c r="BX113" s="136"/>
      <c r="BY113" s="136"/>
      <c r="BZ113" s="136"/>
      <c r="CA113" s="136"/>
      <c r="CB113" s="136"/>
      <c r="CC113" s="136"/>
      <c r="CD113" s="136"/>
      <c r="CE113" s="136"/>
      <c r="CF113" s="136"/>
      <c r="CG113" s="136"/>
      <c r="CH113" s="136"/>
      <c r="CI113" s="136"/>
      <c r="CJ113" s="136"/>
      <c r="CK113" s="136"/>
      <c r="CL113" s="136"/>
      <c r="CM113" s="136"/>
      <c r="CN113" s="136"/>
      <c r="CO113" s="136"/>
      <c r="CP113" s="136"/>
      <c r="CQ113" s="136"/>
      <c r="CR113" s="136"/>
      <c r="CS113" s="136"/>
      <c r="CT113" s="136"/>
      <c r="CU113" s="136"/>
      <c r="CV113" s="136"/>
      <c r="CW113" s="136"/>
      <c r="CX113" s="136"/>
      <c r="CY113" s="136"/>
      <c r="CZ113" s="136"/>
      <c r="DA113" s="136"/>
      <c r="DB113" s="136"/>
      <c r="DC113" s="136"/>
      <c r="DD113" s="136"/>
      <c r="DE113" s="136"/>
      <c r="DF113" s="136"/>
      <c r="DG113" s="136"/>
      <c r="DH113" s="136"/>
      <c r="DI113" s="136"/>
      <c r="DJ113" s="136"/>
      <c r="DK113" s="136"/>
      <c r="DL113" s="136"/>
      <c r="DM113" s="136"/>
      <c r="DN113" s="136"/>
      <c r="DO113" s="136"/>
      <c r="DP113" s="136"/>
      <c r="DQ113" s="136"/>
      <c r="DR113" s="136"/>
      <c r="DS113" s="136"/>
      <c r="DT113" s="136"/>
      <c r="DU113" s="136"/>
      <c r="DV113" s="136"/>
      <c r="DW113" s="136"/>
      <c r="DX113" s="136"/>
      <c r="DY113" s="136"/>
      <c r="DZ113" s="136"/>
      <c r="EA113" s="136"/>
      <c r="EB113" s="136"/>
      <c r="EC113" s="136"/>
      <c r="ED113" s="136"/>
      <c r="EE113" s="136"/>
      <c r="EF113" s="136"/>
      <c r="EG113" s="136"/>
      <c r="EH113" s="136"/>
      <c r="EI113" s="136"/>
      <c r="EJ113" s="136"/>
      <c r="EK113" s="136"/>
      <c r="EL113" s="136"/>
      <c r="EM113" s="136"/>
      <c r="EN113" s="136"/>
      <c r="EO113" s="136"/>
      <c r="EP113" s="136"/>
      <c r="EQ113" s="136"/>
      <c r="ER113" s="136"/>
      <c r="ES113" s="136"/>
      <c r="ET113" s="136"/>
      <c r="EU113" s="136"/>
      <c r="EV113" s="136"/>
      <c r="EW113" s="136"/>
      <c r="EX113" s="136"/>
      <c r="EY113" s="136"/>
      <c r="EZ113" s="136"/>
      <c r="FA113" s="136"/>
      <c r="FB113" s="136"/>
      <c r="FC113" s="136"/>
      <c r="FD113" s="136"/>
      <c r="FE113" s="136"/>
      <c r="FF113" s="136"/>
      <c r="FG113" s="136"/>
      <c r="FH113" s="136"/>
      <c r="FI113" s="136"/>
      <c r="FJ113" s="136"/>
      <c r="FK113" s="136"/>
      <c r="FL113" s="136"/>
      <c r="FM113" s="136"/>
      <c r="FN113" s="136"/>
      <c r="FO113" s="136"/>
      <c r="FP113" s="136"/>
      <c r="FQ113" s="136"/>
      <c r="FR113" s="136"/>
      <c r="FS113" s="136"/>
      <c r="FT113" s="136"/>
      <c r="FU113" s="136"/>
      <c r="FV113" s="136"/>
      <c r="FW113" s="136"/>
      <c r="FX113" s="136"/>
      <c r="FY113" s="136"/>
      <c r="FZ113" s="136"/>
      <c r="GA113" s="136"/>
      <c r="GB113" s="136"/>
      <c r="GC113" s="136"/>
      <c r="GD113" s="136"/>
      <c r="GE113" s="136"/>
      <c r="GF113" s="136"/>
      <c r="GG113" s="136"/>
      <c r="GH113" s="136"/>
      <c r="GI113" s="136"/>
      <c r="GJ113" s="136"/>
      <c r="GK113" s="136"/>
      <c r="GL113" s="136"/>
      <c r="GM113" s="136"/>
      <c r="GN113" s="136"/>
      <c r="GO113" s="136"/>
      <c r="GP113" s="136"/>
      <c r="GQ113" s="136"/>
      <c r="GR113" s="136"/>
      <c r="GS113" s="136"/>
      <c r="GT113" s="136"/>
      <c r="GU113" s="136"/>
      <c r="GV113" s="136"/>
      <c r="GW113" s="136"/>
      <c r="GX113" s="136"/>
      <c r="GY113" s="136"/>
      <c r="GZ113" s="136"/>
      <c r="HA113" s="136"/>
      <c r="HB113" s="136"/>
      <c r="HC113" s="136"/>
      <c r="HD113" s="136"/>
      <c r="HE113" s="136"/>
      <c r="HF113" s="136"/>
      <c r="HG113" s="136"/>
      <c r="HH113" s="136"/>
      <c r="HI113" s="136"/>
      <c r="HJ113" s="136"/>
      <c r="HK113" s="136"/>
      <c r="HL113" s="136"/>
      <c r="HM113" s="136"/>
      <c r="HN113" s="136"/>
      <c r="HO113" s="136"/>
      <c r="HP113" s="136"/>
      <c r="HQ113" s="136"/>
      <c r="HR113" s="136"/>
      <c r="HS113" s="136"/>
      <c r="HT113" s="136"/>
      <c r="HU113" s="136"/>
      <c r="HV113" s="136"/>
      <c r="HW113" s="136"/>
      <c r="HX113" s="136"/>
      <c r="HY113" s="136"/>
      <c r="HZ113" s="136"/>
      <c r="IA113" s="136"/>
    </row>
    <row r="114" spans="1:235" ht="31.5">
      <c r="A114" s="478" t="s">
        <v>1333</v>
      </c>
      <c r="B114" s="141">
        <f>C114+D114+E114+F114+G114+H114+I114+J114</f>
        <v>13841</v>
      </c>
      <c r="C114" s="141">
        <v>0</v>
      </c>
      <c r="D114" s="141">
        <v>0</v>
      </c>
      <c r="E114" s="141">
        <v>0</v>
      </c>
      <c r="F114" s="141">
        <v>0</v>
      </c>
      <c r="G114" s="141">
        <v>13841</v>
      </c>
      <c r="H114" s="141">
        <v>0</v>
      </c>
      <c r="I114" s="141">
        <v>0</v>
      </c>
      <c r="J114" s="141">
        <v>0</v>
      </c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  <c r="AR114" s="136"/>
      <c r="AS114" s="136"/>
      <c r="AT114" s="136"/>
      <c r="AU114" s="136"/>
      <c r="AV114" s="136"/>
      <c r="AW114" s="136"/>
      <c r="AX114" s="136"/>
      <c r="AY114" s="136"/>
      <c r="AZ114" s="136"/>
      <c r="BA114" s="136"/>
      <c r="BB114" s="136"/>
      <c r="BC114" s="136"/>
      <c r="BD114" s="136"/>
      <c r="BE114" s="136"/>
      <c r="BF114" s="136"/>
      <c r="BG114" s="136"/>
      <c r="BH114" s="136"/>
      <c r="BI114" s="136"/>
      <c r="BJ114" s="136"/>
      <c r="BK114" s="136"/>
      <c r="BL114" s="136"/>
      <c r="BM114" s="136"/>
      <c r="BN114" s="136"/>
      <c r="BO114" s="136"/>
      <c r="BP114" s="136"/>
      <c r="BQ114" s="136"/>
      <c r="BR114" s="136"/>
      <c r="BS114" s="136"/>
      <c r="BT114" s="136"/>
      <c r="BU114" s="136"/>
      <c r="BV114" s="136"/>
      <c r="BW114" s="136"/>
      <c r="BX114" s="136"/>
      <c r="BY114" s="136"/>
      <c r="BZ114" s="136"/>
      <c r="CA114" s="136"/>
      <c r="CB114" s="136"/>
      <c r="CC114" s="136"/>
      <c r="CD114" s="136"/>
      <c r="CE114" s="136"/>
      <c r="CF114" s="136"/>
      <c r="CG114" s="136"/>
      <c r="CH114" s="136"/>
      <c r="CI114" s="136"/>
      <c r="CJ114" s="136"/>
      <c r="CK114" s="136"/>
      <c r="CL114" s="136"/>
      <c r="CM114" s="136"/>
      <c r="CN114" s="136"/>
      <c r="CO114" s="136"/>
      <c r="CP114" s="136"/>
      <c r="CQ114" s="136"/>
      <c r="CR114" s="136"/>
      <c r="CS114" s="136"/>
      <c r="CT114" s="136"/>
      <c r="CU114" s="136"/>
      <c r="CV114" s="136"/>
      <c r="CW114" s="136"/>
      <c r="CX114" s="136"/>
      <c r="CY114" s="136"/>
      <c r="CZ114" s="136"/>
      <c r="DA114" s="136"/>
      <c r="DB114" s="136"/>
      <c r="DC114" s="136"/>
      <c r="DD114" s="136"/>
      <c r="DE114" s="136"/>
      <c r="DF114" s="136"/>
      <c r="DG114" s="136"/>
      <c r="DH114" s="136"/>
      <c r="DI114" s="136"/>
      <c r="DJ114" s="136"/>
      <c r="DK114" s="136"/>
      <c r="DL114" s="136"/>
      <c r="DM114" s="136"/>
      <c r="DN114" s="136"/>
      <c r="DO114" s="136"/>
      <c r="DP114" s="136"/>
      <c r="DQ114" s="136"/>
      <c r="DR114" s="136"/>
      <c r="DS114" s="136"/>
      <c r="DT114" s="136"/>
      <c r="DU114" s="136"/>
      <c r="DV114" s="136"/>
      <c r="DW114" s="136"/>
      <c r="DX114" s="136"/>
      <c r="DY114" s="136"/>
      <c r="DZ114" s="136"/>
      <c r="EA114" s="136"/>
      <c r="EB114" s="136"/>
      <c r="EC114" s="136"/>
      <c r="ED114" s="136"/>
      <c r="EE114" s="136"/>
      <c r="EF114" s="136"/>
      <c r="EG114" s="136"/>
      <c r="EH114" s="136"/>
      <c r="EI114" s="136"/>
      <c r="EJ114" s="136"/>
      <c r="EK114" s="136"/>
      <c r="EL114" s="136"/>
      <c r="EM114" s="136"/>
      <c r="EN114" s="136"/>
      <c r="EO114" s="136"/>
      <c r="EP114" s="136"/>
      <c r="EQ114" s="136"/>
      <c r="ER114" s="136"/>
      <c r="ES114" s="136"/>
      <c r="ET114" s="136"/>
      <c r="EU114" s="136"/>
      <c r="EV114" s="136"/>
      <c r="EW114" s="136"/>
      <c r="EX114" s="136"/>
      <c r="EY114" s="136"/>
      <c r="EZ114" s="136"/>
      <c r="FA114" s="136"/>
      <c r="FB114" s="136"/>
      <c r="FC114" s="136"/>
      <c r="FD114" s="136"/>
      <c r="FE114" s="136"/>
      <c r="FF114" s="136"/>
      <c r="FG114" s="136"/>
      <c r="FH114" s="136"/>
      <c r="FI114" s="136"/>
      <c r="FJ114" s="136"/>
      <c r="FK114" s="136"/>
      <c r="FL114" s="136"/>
      <c r="FM114" s="136"/>
      <c r="FN114" s="136"/>
      <c r="FO114" s="136"/>
      <c r="FP114" s="136"/>
      <c r="FQ114" s="136"/>
      <c r="FR114" s="136"/>
      <c r="FS114" s="136"/>
      <c r="FT114" s="136"/>
      <c r="FU114" s="136"/>
      <c r="FV114" s="136"/>
      <c r="FW114" s="136"/>
      <c r="FX114" s="136"/>
      <c r="FY114" s="136"/>
      <c r="FZ114" s="136"/>
      <c r="GA114" s="136"/>
      <c r="GB114" s="136"/>
      <c r="GC114" s="136"/>
      <c r="GD114" s="136"/>
      <c r="GE114" s="136"/>
      <c r="GF114" s="136"/>
      <c r="GG114" s="136"/>
      <c r="GH114" s="136"/>
      <c r="GI114" s="136"/>
      <c r="GJ114" s="136"/>
      <c r="GK114" s="136"/>
      <c r="GL114" s="136"/>
      <c r="GM114" s="136"/>
      <c r="GN114" s="136"/>
      <c r="GO114" s="136"/>
      <c r="GP114" s="136"/>
      <c r="GQ114" s="136"/>
      <c r="GR114" s="136"/>
      <c r="GS114" s="136"/>
      <c r="GT114" s="136"/>
      <c r="GU114" s="136"/>
      <c r="GV114" s="136"/>
      <c r="GW114" s="136"/>
      <c r="GX114" s="136"/>
      <c r="GY114" s="136"/>
      <c r="GZ114" s="136"/>
      <c r="HA114" s="136"/>
      <c r="HB114" s="136"/>
      <c r="HC114" s="136"/>
      <c r="HD114" s="136"/>
      <c r="HE114" s="136"/>
      <c r="HF114" s="136"/>
      <c r="HG114" s="136"/>
      <c r="HH114" s="136"/>
      <c r="HI114" s="136"/>
      <c r="HJ114" s="136"/>
      <c r="HK114" s="136"/>
      <c r="HL114" s="136"/>
      <c r="HM114" s="136"/>
      <c r="HN114" s="136"/>
      <c r="HO114" s="136"/>
      <c r="HP114" s="136"/>
      <c r="HQ114" s="136"/>
      <c r="HR114" s="136"/>
      <c r="HS114" s="136"/>
      <c r="HT114" s="136"/>
      <c r="HU114" s="136"/>
      <c r="HV114" s="136"/>
      <c r="HW114" s="136"/>
      <c r="HX114" s="136"/>
      <c r="HY114" s="136"/>
      <c r="HZ114" s="136"/>
      <c r="IA114" s="136"/>
    </row>
    <row r="115" spans="1:235" ht="31.5">
      <c r="A115" s="478" t="s">
        <v>1334</v>
      </c>
      <c r="B115" s="141">
        <f>C115+D115+E115+F115+G115+H115+I115+J115</f>
        <v>14400</v>
      </c>
      <c r="C115" s="141">
        <v>0</v>
      </c>
      <c r="D115" s="141">
        <v>0</v>
      </c>
      <c r="E115" s="141">
        <v>0</v>
      </c>
      <c r="F115" s="141">
        <v>0</v>
      </c>
      <c r="G115" s="141">
        <v>14400</v>
      </c>
      <c r="H115" s="141">
        <v>0</v>
      </c>
      <c r="I115" s="141">
        <v>0</v>
      </c>
      <c r="J115" s="141">
        <v>0</v>
      </c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6"/>
      <c r="AO115" s="136"/>
      <c r="AP115" s="136"/>
      <c r="AQ115" s="136"/>
      <c r="AR115" s="136"/>
      <c r="AS115" s="136"/>
      <c r="AT115" s="136"/>
      <c r="AU115" s="136"/>
      <c r="AV115" s="136"/>
      <c r="AW115" s="136"/>
      <c r="AX115" s="136"/>
      <c r="AY115" s="136"/>
      <c r="AZ115" s="136"/>
      <c r="BA115" s="136"/>
      <c r="BB115" s="136"/>
      <c r="BC115" s="136"/>
      <c r="BD115" s="136"/>
      <c r="BE115" s="136"/>
      <c r="BF115" s="136"/>
      <c r="BG115" s="136"/>
      <c r="BH115" s="136"/>
      <c r="BI115" s="136"/>
      <c r="BJ115" s="136"/>
      <c r="BK115" s="136"/>
      <c r="BL115" s="136"/>
      <c r="BM115" s="136"/>
      <c r="BN115" s="136"/>
      <c r="BO115" s="136"/>
      <c r="BP115" s="136"/>
      <c r="BQ115" s="136"/>
      <c r="BR115" s="136"/>
      <c r="BS115" s="136"/>
      <c r="BT115" s="136"/>
      <c r="BU115" s="136"/>
      <c r="BV115" s="136"/>
      <c r="BW115" s="136"/>
      <c r="BX115" s="136"/>
      <c r="BY115" s="136"/>
      <c r="BZ115" s="136"/>
      <c r="CA115" s="136"/>
      <c r="CB115" s="136"/>
      <c r="CC115" s="136"/>
      <c r="CD115" s="136"/>
      <c r="CE115" s="136"/>
      <c r="CF115" s="136"/>
      <c r="CG115" s="136"/>
      <c r="CH115" s="136"/>
      <c r="CI115" s="136"/>
      <c r="CJ115" s="136"/>
      <c r="CK115" s="136"/>
      <c r="CL115" s="136"/>
      <c r="CM115" s="136"/>
      <c r="CN115" s="136"/>
      <c r="CO115" s="136"/>
      <c r="CP115" s="136"/>
      <c r="CQ115" s="136"/>
      <c r="CR115" s="136"/>
      <c r="CS115" s="136"/>
      <c r="CT115" s="136"/>
      <c r="CU115" s="136"/>
      <c r="CV115" s="136"/>
      <c r="CW115" s="136"/>
      <c r="CX115" s="136"/>
      <c r="CY115" s="136"/>
      <c r="CZ115" s="136"/>
      <c r="DA115" s="136"/>
      <c r="DB115" s="136"/>
      <c r="DC115" s="136"/>
      <c r="DD115" s="136"/>
      <c r="DE115" s="136"/>
      <c r="DF115" s="136"/>
      <c r="DG115" s="136"/>
      <c r="DH115" s="136"/>
      <c r="DI115" s="136"/>
      <c r="DJ115" s="136"/>
      <c r="DK115" s="136"/>
      <c r="DL115" s="136"/>
      <c r="DM115" s="136"/>
      <c r="DN115" s="136"/>
      <c r="DO115" s="136"/>
      <c r="DP115" s="136"/>
      <c r="DQ115" s="136"/>
      <c r="DR115" s="136"/>
      <c r="DS115" s="136"/>
      <c r="DT115" s="136"/>
      <c r="DU115" s="136"/>
      <c r="DV115" s="136"/>
      <c r="DW115" s="136"/>
      <c r="DX115" s="136"/>
      <c r="DY115" s="136"/>
      <c r="DZ115" s="136"/>
      <c r="EA115" s="136"/>
      <c r="EB115" s="136"/>
      <c r="EC115" s="136"/>
      <c r="ED115" s="136"/>
      <c r="EE115" s="136"/>
      <c r="EF115" s="136"/>
      <c r="EG115" s="136"/>
      <c r="EH115" s="136"/>
      <c r="EI115" s="136"/>
      <c r="EJ115" s="136"/>
      <c r="EK115" s="136"/>
      <c r="EL115" s="136"/>
      <c r="EM115" s="136"/>
      <c r="EN115" s="136"/>
      <c r="EO115" s="136"/>
      <c r="EP115" s="136"/>
      <c r="EQ115" s="136"/>
      <c r="ER115" s="136"/>
      <c r="ES115" s="136"/>
      <c r="ET115" s="136"/>
      <c r="EU115" s="136"/>
      <c r="EV115" s="136"/>
      <c r="EW115" s="136"/>
      <c r="EX115" s="136"/>
      <c r="EY115" s="136"/>
      <c r="EZ115" s="136"/>
      <c r="FA115" s="136"/>
      <c r="FB115" s="136"/>
      <c r="FC115" s="136"/>
      <c r="FD115" s="136"/>
      <c r="FE115" s="136"/>
      <c r="FF115" s="136"/>
      <c r="FG115" s="136"/>
      <c r="FH115" s="136"/>
      <c r="FI115" s="136"/>
      <c r="FJ115" s="136"/>
      <c r="FK115" s="136"/>
      <c r="FL115" s="136"/>
      <c r="FM115" s="136"/>
      <c r="FN115" s="136"/>
      <c r="FO115" s="136"/>
      <c r="FP115" s="136"/>
      <c r="FQ115" s="136"/>
      <c r="FR115" s="136"/>
      <c r="FS115" s="136"/>
      <c r="FT115" s="136"/>
      <c r="FU115" s="136"/>
      <c r="FV115" s="136"/>
      <c r="FW115" s="136"/>
      <c r="FX115" s="136"/>
      <c r="FY115" s="136"/>
      <c r="FZ115" s="136"/>
      <c r="GA115" s="136"/>
      <c r="GB115" s="136"/>
      <c r="GC115" s="136"/>
      <c r="GD115" s="136"/>
      <c r="GE115" s="136"/>
      <c r="GF115" s="136"/>
      <c r="GG115" s="136"/>
      <c r="GH115" s="136"/>
      <c r="GI115" s="136"/>
      <c r="GJ115" s="136"/>
      <c r="GK115" s="136"/>
      <c r="GL115" s="136"/>
      <c r="GM115" s="136"/>
      <c r="GN115" s="136"/>
      <c r="GO115" s="136"/>
      <c r="GP115" s="136"/>
      <c r="GQ115" s="136"/>
      <c r="GR115" s="136"/>
      <c r="GS115" s="136"/>
      <c r="GT115" s="136"/>
      <c r="GU115" s="136"/>
      <c r="GV115" s="136"/>
      <c r="GW115" s="136"/>
      <c r="GX115" s="136"/>
      <c r="GY115" s="136"/>
      <c r="GZ115" s="136"/>
      <c r="HA115" s="136"/>
      <c r="HB115" s="136"/>
      <c r="HC115" s="136"/>
      <c r="HD115" s="136"/>
      <c r="HE115" s="136"/>
      <c r="HF115" s="136"/>
      <c r="HG115" s="136"/>
      <c r="HH115" s="136"/>
      <c r="HI115" s="136"/>
      <c r="HJ115" s="136"/>
      <c r="HK115" s="136"/>
      <c r="HL115" s="136"/>
      <c r="HM115" s="136"/>
      <c r="HN115" s="136"/>
      <c r="HO115" s="136"/>
      <c r="HP115" s="136"/>
      <c r="HQ115" s="136"/>
      <c r="HR115" s="136"/>
      <c r="HS115" s="136"/>
      <c r="HT115" s="136"/>
      <c r="HU115" s="136"/>
      <c r="HV115" s="136"/>
      <c r="HW115" s="136"/>
      <c r="HX115" s="136"/>
      <c r="HY115" s="136"/>
      <c r="HZ115" s="136"/>
      <c r="IA115" s="136"/>
    </row>
    <row r="116" spans="1:235">
      <c r="A116" s="475" t="s">
        <v>548</v>
      </c>
      <c r="B116" s="135">
        <f t="shared" si="23"/>
        <v>74106</v>
      </c>
      <c r="C116" s="135">
        <f>SUM(C117:C119)</f>
        <v>0</v>
      </c>
      <c r="D116" s="135">
        <f t="shared" ref="D116:J116" si="32">SUM(D117:D119)</f>
        <v>0</v>
      </c>
      <c r="E116" s="135">
        <f t="shared" si="32"/>
        <v>0</v>
      </c>
      <c r="F116" s="135">
        <f t="shared" si="32"/>
        <v>0</v>
      </c>
      <c r="G116" s="135">
        <f t="shared" si="32"/>
        <v>74106</v>
      </c>
      <c r="H116" s="135">
        <f t="shared" si="32"/>
        <v>0</v>
      </c>
      <c r="I116" s="135">
        <f t="shared" si="32"/>
        <v>0</v>
      </c>
      <c r="J116" s="135">
        <f t="shared" si="32"/>
        <v>0</v>
      </c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136"/>
      <c r="FN116" s="136"/>
      <c r="FO116" s="136"/>
      <c r="FP116" s="136"/>
      <c r="FQ116" s="136"/>
      <c r="FR116" s="136"/>
      <c r="FS116" s="136"/>
      <c r="FT116" s="136"/>
      <c r="FU116" s="136"/>
      <c r="FV116" s="136"/>
      <c r="FW116" s="136"/>
      <c r="FX116" s="136"/>
      <c r="FY116" s="136"/>
      <c r="FZ116" s="136"/>
      <c r="GA116" s="136"/>
      <c r="GB116" s="136"/>
      <c r="GC116" s="136"/>
      <c r="GD116" s="136"/>
      <c r="GE116" s="136"/>
      <c r="GF116" s="136"/>
      <c r="GG116" s="136"/>
      <c r="GH116" s="136"/>
      <c r="GI116" s="136"/>
      <c r="GJ116" s="136"/>
      <c r="GK116" s="136"/>
      <c r="GL116" s="136"/>
      <c r="GM116" s="136"/>
      <c r="GN116" s="136"/>
      <c r="GO116" s="136"/>
      <c r="GP116" s="136"/>
      <c r="GQ116" s="136"/>
      <c r="GR116" s="136"/>
      <c r="GS116" s="136"/>
      <c r="GT116" s="136"/>
      <c r="GU116" s="136"/>
      <c r="GV116" s="136"/>
      <c r="GW116" s="136"/>
      <c r="GX116" s="136"/>
      <c r="GY116" s="136"/>
      <c r="GZ116" s="136"/>
      <c r="HA116" s="136"/>
      <c r="HB116" s="136"/>
      <c r="HC116" s="136"/>
      <c r="HD116" s="136"/>
      <c r="HE116" s="136"/>
      <c r="HF116" s="136"/>
      <c r="HG116" s="136"/>
      <c r="HH116" s="136"/>
      <c r="HI116" s="136"/>
      <c r="HJ116" s="136"/>
      <c r="HK116" s="136"/>
      <c r="HL116" s="136"/>
      <c r="HM116" s="136"/>
      <c r="HN116" s="136"/>
      <c r="HO116" s="136"/>
      <c r="HP116" s="136"/>
      <c r="HQ116" s="136"/>
      <c r="HR116" s="136"/>
      <c r="HS116" s="136"/>
      <c r="HT116" s="136"/>
      <c r="HU116" s="136"/>
      <c r="HV116" s="136"/>
      <c r="HW116" s="136"/>
      <c r="HX116" s="136"/>
      <c r="HY116" s="136"/>
      <c r="HZ116" s="136"/>
      <c r="IA116" s="136"/>
    </row>
    <row r="117" spans="1:235" ht="31.5">
      <c r="A117" s="478" t="s">
        <v>1335</v>
      </c>
      <c r="B117" s="141">
        <f>C117+D117+E117+F117+G117+H117+I117+J117</f>
        <v>64440</v>
      </c>
      <c r="C117" s="141">
        <v>0</v>
      </c>
      <c r="D117" s="141">
        <v>0</v>
      </c>
      <c r="E117" s="141">
        <v>0</v>
      </c>
      <c r="F117" s="141">
        <v>0</v>
      </c>
      <c r="G117" s="141">
        <v>64440</v>
      </c>
      <c r="H117" s="141">
        <v>0</v>
      </c>
      <c r="I117" s="141">
        <v>0</v>
      </c>
      <c r="J117" s="141">
        <v>0</v>
      </c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136"/>
      <c r="AT117" s="136"/>
      <c r="AU117" s="136"/>
      <c r="AV117" s="136"/>
      <c r="AW117" s="136"/>
      <c r="AX117" s="136"/>
      <c r="AY117" s="136"/>
      <c r="AZ117" s="136"/>
      <c r="BA117" s="136"/>
      <c r="BB117" s="136"/>
      <c r="BC117" s="136"/>
      <c r="BD117" s="136"/>
      <c r="BE117" s="136"/>
      <c r="BF117" s="136"/>
      <c r="BG117" s="136"/>
      <c r="BH117" s="136"/>
      <c r="BI117" s="136"/>
      <c r="BJ117" s="136"/>
      <c r="BK117" s="136"/>
      <c r="BL117" s="136"/>
      <c r="BM117" s="136"/>
      <c r="BN117" s="136"/>
      <c r="BO117" s="136"/>
      <c r="BP117" s="136"/>
      <c r="BQ117" s="136"/>
      <c r="BR117" s="136"/>
      <c r="BS117" s="136"/>
      <c r="BT117" s="136"/>
      <c r="BU117" s="136"/>
      <c r="BV117" s="136"/>
      <c r="BW117" s="136"/>
      <c r="BX117" s="136"/>
      <c r="BY117" s="136"/>
      <c r="BZ117" s="136"/>
      <c r="CA117" s="136"/>
      <c r="CB117" s="136"/>
      <c r="CC117" s="136"/>
      <c r="CD117" s="136"/>
      <c r="CE117" s="136"/>
      <c r="CF117" s="136"/>
      <c r="CG117" s="136"/>
      <c r="CH117" s="136"/>
      <c r="CI117" s="136"/>
      <c r="CJ117" s="136"/>
      <c r="CK117" s="136"/>
      <c r="CL117" s="136"/>
      <c r="CM117" s="136"/>
      <c r="CN117" s="136"/>
      <c r="CO117" s="136"/>
      <c r="CP117" s="136"/>
      <c r="CQ117" s="136"/>
      <c r="CR117" s="136"/>
      <c r="CS117" s="136"/>
      <c r="CT117" s="136"/>
      <c r="CU117" s="136"/>
      <c r="CV117" s="136"/>
      <c r="CW117" s="136"/>
      <c r="CX117" s="136"/>
      <c r="CY117" s="136"/>
      <c r="CZ117" s="136"/>
      <c r="DA117" s="136"/>
      <c r="DB117" s="136"/>
      <c r="DC117" s="136"/>
      <c r="DD117" s="136"/>
      <c r="DE117" s="136"/>
      <c r="DF117" s="136"/>
      <c r="DG117" s="136"/>
      <c r="DH117" s="136"/>
      <c r="DI117" s="136"/>
      <c r="DJ117" s="136"/>
      <c r="DK117" s="136"/>
      <c r="DL117" s="136"/>
      <c r="DM117" s="136"/>
      <c r="DN117" s="136"/>
      <c r="DO117" s="136"/>
      <c r="DP117" s="136"/>
      <c r="DQ117" s="136"/>
      <c r="DR117" s="136"/>
      <c r="DS117" s="136"/>
      <c r="DT117" s="136"/>
      <c r="DU117" s="136"/>
      <c r="DV117" s="136"/>
      <c r="DW117" s="136"/>
      <c r="DX117" s="136"/>
      <c r="DY117" s="136"/>
      <c r="DZ117" s="136"/>
      <c r="EA117" s="136"/>
      <c r="EB117" s="136"/>
      <c r="EC117" s="136"/>
      <c r="ED117" s="136"/>
      <c r="EE117" s="136"/>
      <c r="EF117" s="136"/>
      <c r="EG117" s="136"/>
      <c r="EH117" s="136"/>
      <c r="EI117" s="136"/>
      <c r="EJ117" s="136"/>
      <c r="EK117" s="136"/>
      <c r="EL117" s="136"/>
      <c r="EM117" s="136"/>
      <c r="EN117" s="136"/>
      <c r="EO117" s="136"/>
      <c r="EP117" s="136"/>
      <c r="EQ117" s="136"/>
      <c r="ER117" s="136"/>
      <c r="ES117" s="136"/>
      <c r="ET117" s="136"/>
      <c r="EU117" s="136"/>
      <c r="EV117" s="136"/>
      <c r="EW117" s="136"/>
      <c r="EX117" s="136"/>
      <c r="EY117" s="136"/>
      <c r="EZ117" s="136"/>
      <c r="FA117" s="136"/>
      <c r="FB117" s="136"/>
      <c r="FC117" s="136"/>
      <c r="FD117" s="136"/>
      <c r="FE117" s="136"/>
      <c r="FF117" s="136"/>
      <c r="FG117" s="136"/>
      <c r="FH117" s="136"/>
      <c r="FI117" s="136"/>
      <c r="FJ117" s="136"/>
      <c r="FK117" s="136"/>
      <c r="FL117" s="136"/>
      <c r="FM117" s="136"/>
      <c r="FN117" s="136"/>
      <c r="FO117" s="136"/>
      <c r="FP117" s="136"/>
      <c r="FQ117" s="136"/>
      <c r="FR117" s="136"/>
      <c r="FS117" s="136"/>
      <c r="FT117" s="136"/>
      <c r="FU117" s="136"/>
      <c r="FV117" s="136"/>
      <c r="FW117" s="136"/>
      <c r="FX117" s="136"/>
      <c r="FY117" s="136"/>
      <c r="FZ117" s="136"/>
      <c r="GA117" s="136"/>
      <c r="GB117" s="136"/>
      <c r="GC117" s="136"/>
      <c r="GD117" s="136"/>
      <c r="GE117" s="136"/>
      <c r="GF117" s="136"/>
      <c r="GG117" s="136"/>
      <c r="GH117" s="136"/>
      <c r="GI117" s="136"/>
      <c r="GJ117" s="136"/>
      <c r="GK117" s="136"/>
      <c r="GL117" s="136"/>
      <c r="GM117" s="136"/>
      <c r="GN117" s="136"/>
      <c r="GO117" s="136"/>
      <c r="GP117" s="136"/>
      <c r="GQ117" s="136"/>
      <c r="GR117" s="136"/>
      <c r="GS117" s="136"/>
      <c r="GT117" s="136"/>
      <c r="GU117" s="136"/>
      <c r="GV117" s="136"/>
      <c r="GW117" s="136"/>
      <c r="GX117" s="136"/>
      <c r="GY117" s="136"/>
      <c r="GZ117" s="136"/>
      <c r="HA117" s="136"/>
      <c r="HB117" s="136"/>
      <c r="HC117" s="136"/>
      <c r="HD117" s="136"/>
      <c r="HE117" s="136"/>
      <c r="HF117" s="136"/>
      <c r="HG117" s="136"/>
      <c r="HH117" s="136"/>
      <c r="HI117" s="136"/>
      <c r="HJ117" s="136"/>
      <c r="HK117" s="136"/>
      <c r="HL117" s="136"/>
      <c r="HM117" s="136"/>
      <c r="HN117" s="136"/>
      <c r="HO117" s="136"/>
      <c r="HP117" s="136"/>
      <c r="HQ117" s="136"/>
      <c r="HR117" s="136"/>
      <c r="HS117" s="136"/>
      <c r="HT117" s="136"/>
      <c r="HU117" s="136"/>
      <c r="HV117" s="136"/>
      <c r="HW117" s="136"/>
      <c r="HX117" s="136"/>
      <c r="HY117" s="136"/>
      <c r="HZ117" s="136"/>
      <c r="IA117" s="136"/>
    </row>
    <row r="118" spans="1:235" ht="31.5">
      <c r="A118" s="478" t="s">
        <v>1336</v>
      </c>
      <c r="B118" s="141">
        <f>C118+D118+E118+F118+G118+H118+I118+J118</f>
        <v>1352</v>
      </c>
      <c r="C118" s="141">
        <v>0</v>
      </c>
      <c r="D118" s="141">
        <v>0</v>
      </c>
      <c r="E118" s="141">
        <v>0</v>
      </c>
      <c r="F118" s="141">
        <v>0</v>
      </c>
      <c r="G118" s="141">
        <v>1352</v>
      </c>
      <c r="H118" s="141">
        <v>0</v>
      </c>
      <c r="I118" s="141">
        <v>0</v>
      </c>
      <c r="J118" s="141">
        <v>0</v>
      </c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  <c r="AR118" s="136"/>
      <c r="AS118" s="136"/>
      <c r="AT118" s="136"/>
      <c r="AU118" s="136"/>
      <c r="AV118" s="136"/>
      <c r="AW118" s="136"/>
      <c r="AX118" s="136"/>
      <c r="AY118" s="136"/>
      <c r="AZ118" s="136"/>
      <c r="BA118" s="136"/>
      <c r="BB118" s="136"/>
      <c r="BC118" s="136"/>
      <c r="BD118" s="136"/>
      <c r="BE118" s="136"/>
      <c r="BF118" s="136"/>
      <c r="BG118" s="136"/>
      <c r="BH118" s="136"/>
      <c r="BI118" s="136"/>
      <c r="BJ118" s="136"/>
      <c r="BK118" s="136"/>
      <c r="BL118" s="136"/>
      <c r="BM118" s="136"/>
      <c r="BN118" s="136"/>
      <c r="BO118" s="136"/>
      <c r="BP118" s="136"/>
      <c r="BQ118" s="136"/>
      <c r="BR118" s="136"/>
      <c r="BS118" s="136"/>
      <c r="BT118" s="136"/>
      <c r="BU118" s="136"/>
      <c r="BV118" s="136"/>
      <c r="BW118" s="136"/>
      <c r="BX118" s="136"/>
      <c r="BY118" s="136"/>
      <c r="BZ118" s="136"/>
      <c r="CA118" s="136"/>
      <c r="CB118" s="136"/>
      <c r="CC118" s="136"/>
      <c r="CD118" s="136"/>
      <c r="CE118" s="136"/>
      <c r="CF118" s="136"/>
      <c r="CG118" s="136"/>
      <c r="CH118" s="136"/>
      <c r="CI118" s="136"/>
      <c r="CJ118" s="136"/>
      <c r="CK118" s="136"/>
      <c r="CL118" s="136"/>
      <c r="CM118" s="136"/>
      <c r="CN118" s="136"/>
      <c r="CO118" s="136"/>
      <c r="CP118" s="136"/>
      <c r="CQ118" s="136"/>
      <c r="CR118" s="136"/>
      <c r="CS118" s="136"/>
      <c r="CT118" s="136"/>
      <c r="CU118" s="136"/>
      <c r="CV118" s="136"/>
      <c r="CW118" s="136"/>
      <c r="CX118" s="136"/>
      <c r="CY118" s="136"/>
      <c r="CZ118" s="136"/>
      <c r="DA118" s="136"/>
      <c r="DB118" s="136"/>
      <c r="DC118" s="136"/>
      <c r="DD118" s="136"/>
      <c r="DE118" s="136"/>
      <c r="DF118" s="136"/>
      <c r="DG118" s="136"/>
      <c r="DH118" s="136"/>
      <c r="DI118" s="136"/>
      <c r="DJ118" s="136"/>
      <c r="DK118" s="136"/>
      <c r="DL118" s="136"/>
      <c r="DM118" s="136"/>
      <c r="DN118" s="136"/>
      <c r="DO118" s="136"/>
      <c r="DP118" s="136"/>
      <c r="DQ118" s="136"/>
      <c r="DR118" s="136"/>
      <c r="DS118" s="136"/>
      <c r="DT118" s="136"/>
      <c r="DU118" s="136"/>
      <c r="DV118" s="136"/>
      <c r="DW118" s="136"/>
      <c r="DX118" s="136"/>
      <c r="DY118" s="136"/>
      <c r="DZ118" s="136"/>
      <c r="EA118" s="136"/>
      <c r="EB118" s="136"/>
      <c r="EC118" s="136"/>
      <c r="ED118" s="136"/>
      <c r="EE118" s="136"/>
      <c r="EF118" s="136"/>
      <c r="EG118" s="136"/>
      <c r="EH118" s="136"/>
      <c r="EI118" s="136"/>
      <c r="EJ118" s="136"/>
      <c r="EK118" s="136"/>
      <c r="EL118" s="136"/>
      <c r="EM118" s="136"/>
      <c r="EN118" s="136"/>
      <c r="EO118" s="136"/>
      <c r="EP118" s="136"/>
      <c r="EQ118" s="136"/>
      <c r="ER118" s="136"/>
      <c r="ES118" s="136"/>
      <c r="ET118" s="136"/>
      <c r="EU118" s="136"/>
      <c r="EV118" s="136"/>
      <c r="EW118" s="136"/>
      <c r="EX118" s="136"/>
      <c r="EY118" s="136"/>
      <c r="EZ118" s="136"/>
      <c r="FA118" s="136"/>
      <c r="FB118" s="136"/>
      <c r="FC118" s="136"/>
      <c r="FD118" s="136"/>
      <c r="FE118" s="136"/>
      <c r="FF118" s="136"/>
      <c r="FG118" s="136"/>
      <c r="FH118" s="136"/>
      <c r="FI118" s="136"/>
      <c r="FJ118" s="136"/>
      <c r="FK118" s="136"/>
      <c r="FL118" s="136"/>
      <c r="FM118" s="136"/>
      <c r="FN118" s="136"/>
      <c r="FO118" s="136"/>
      <c r="FP118" s="136"/>
      <c r="FQ118" s="136"/>
      <c r="FR118" s="136"/>
      <c r="FS118" s="136"/>
      <c r="FT118" s="136"/>
      <c r="FU118" s="136"/>
      <c r="FV118" s="136"/>
      <c r="FW118" s="136"/>
      <c r="FX118" s="136"/>
      <c r="FY118" s="136"/>
      <c r="FZ118" s="136"/>
      <c r="GA118" s="136"/>
      <c r="GB118" s="136"/>
      <c r="GC118" s="136"/>
      <c r="GD118" s="136"/>
      <c r="GE118" s="136"/>
      <c r="GF118" s="136"/>
      <c r="GG118" s="136"/>
      <c r="GH118" s="136"/>
      <c r="GI118" s="136"/>
      <c r="GJ118" s="136"/>
      <c r="GK118" s="136"/>
      <c r="GL118" s="136"/>
      <c r="GM118" s="136"/>
      <c r="GN118" s="136"/>
      <c r="GO118" s="136"/>
      <c r="GP118" s="136"/>
      <c r="GQ118" s="136"/>
      <c r="GR118" s="136"/>
      <c r="GS118" s="136"/>
      <c r="GT118" s="136"/>
      <c r="GU118" s="136"/>
      <c r="GV118" s="136"/>
      <c r="GW118" s="136"/>
      <c r="GX118" s="136"/>
      <c r="GY118" s="136"/>
      <c r="GZ118" s="136"/>
      <c r="HA118" s="136"/>
      <c r="HB118" s="136"/>
      <c r="HC118" s="136"/>
      <c r="HD118" s="136"/>
      <c r="HE118" s="136"/>
      <c r="HF118" s="136"/>
      <c r="HG118" s="136"/>
      <c r="HH118" s="136"/>
      <c r="HI118" s="136"/>
      <c r="HJ118" s="136"/>
      <c r="HK118" s="136"/>
      <c r="HL118" s="136"/>
      <c r="HM118" s="136"/>
      <c r="HN118" s="136"/>
      <c r="HO118" s="136"/>
      <c r="HP118" s="136"/>
      <c r="HQ118" s="136"/>
      <c r="HR118" s="136"/>
      <c r="HS118" s="136"/>
      <c r="HT118" s="136"/>
      <c r="HU118" s="136"/>
      <c r="HV118" s="136"/>
      <c r="HW118" s="136"/>
      <c r="HX118" s="136"/>
      <c r="HY118" s="136"/>
      <c r="HZ118" s="136"/>
      <c r="IA118" s="136"/>
    </row>
    <row r="119" spans="1:235">
      <c r="A119" s="478" t="s">
        <v>1337</v>
      </c>
      <c r="B119" s="141">
        <f t="shared" si="23"/>
        <v>8314</v>
      </c>
      <c r="C119" s="141">
        <v>0</v>
      </c>
      <c r="D119" s="141">
        <v>0</v>
      </c>
      <c r="E119" s="141">
        <v>0</v>
      </c>
      <c r="F119" s="141">
        <v>0</v>
      </c>
      <c r="G119" s="141">
        <v>8314</v>
      </c>
      <c r="H119" s="141">
        <v>0</v>
      </c>
      <c r="I119" s="141">
        <v>0</v>
      </c>
      <c r="J119" s="141">
        <v>0</v>
      </c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136"/>
      <c r="AT119" s="136"/>
      <c r="AU119" s="136"/>
      <c r="AV119" s="136"/>
      <c r="AW119" s="136"/>
      <c r="AX119" s="136"/>
      <c r="AY119" s="136"/>
      <c r="AZ119" s="136"/>
      <c r="BA119" s="136"/>
      <c r="BB119" s="136"/>
      <c r="BC119" s="136"/>
      <c r="BD119" s="136"/>
      <c r="BE119" s="136"/>
      <c r="BF119" s="136"/>
      <c r="BG119" s="136"/>
      <c r="BH119" s="136"/>
      <c r="BI119" s="136"/>
      <c r="BJ119" s="136"/>
      <c r="BK119" s="136"/>
      <c r="BL119" s="136"/>
      <c r="BM119" s="136"/>
      <c r="BN119" s="136"/>
      <c r="BO119" s="136"/>
      <c r="BP119" s="136"/>
      <c r="BQ119" s="136"/>
      <c r="BR119" s="136"/>
      <c r="BS119" s="136"/>
      <c r="BT119" s="136"/>
      <c r="BU119" s="136"/>
      <c r="BV119" s="136"/>
      <c r="BW119" s="136"/>
      <c r="BX119" s="136"/>
      <c r="BY119" s="136"/>
      <c r="BZ119" s="136"/>
      <c r="CA119" s="136"/>
      <c r="CB119" s="136"/>
      <c r="CC119" s="136"/>
      <c r="CD119" s="136"/>
      <c r="CE119" s="136"/>
      <c r="CF119" s="136"/>
      <c r="CG119" s="136"/>
      <c r="CH119" s="136"/>
      <c r="CI119" s="136"/>
      <c r="CJ119" s="136"/>
      <c r="CK119" s="136"/>
      <c r="CL119" s="136"/>
      <c r="CM119" s="136"/>
      <c r="CN119" s="136"/>
      <c r="CO119" s="136"/>
      <c r="CP119" s="136"/>
      <c r="CQ119" s="136"/>
      <c r="CR119" s="136"/>
      <c r="CS119" s="136"/>
      <c r="CT119" s="136"/>
      <c r="CU119" s="136"/>
      <c r="CV119" s="136"/>
      <c r="CW119" s="136"/>
      <c r="CX119" s="136"/>
      <c r="CY119" s="136"/>
      <c r="CZ119" s="136"/>
      <c r="DA119" s="136"/>
      <c r="DB119" s="136"/>
      <c r="DC119" s="136"/>
      <c r="DD119" s="136"/>
      <c r="DE119" s="136"/>
      <c r="DF119" s="136"/>
      <c r="DG119" s="136"/>
      <c r="DH119" s="136"/>
      <c r="DI119" s="136"/>
      <c r="DJ119" s="136"/>
      <c r="DK119" s="136"/>
      <c r="DL119" s="136"/>
      <c r="DM119" s="136"/>
      <c r="DN119" s="136"/>
      <c r="DO119" s="136"/>
      <c r="DP119" s="136"/>
      <c r="DQ119" s="136"/>
      <c r="DR119" s="136"/>
      <c r="DS119" s="136"/>
      <c r="DT119" s="136"/>
      <c r="DU119" s="136"/>
      <c r="DV119" s="136"/>
      <c r="DW119" s="136"/>
      <c r="DX119" s="136"/>
      <c r="DY119" s="136"/>
      <c r="DZ119" s="136"/>
      <c r="EA119" s="136"/>
      <c r="EB119" s="136"/>
      <c r="EC119" s="136"/>
      <c r="ED119" s="136"/>
      <c r="EE119" s="136"/>
      <c r="EF119" s="136"/>
      <c r="EG119" s="136"/>
      <c r="EH119" s="136"/>
      <c r="EI119" s="136"/>
      <c r="EJ119" s="136"/>
      <c r="EK119" s="136"/>
      <c r="EL119" s="136"/>
      <c r="EM119" s="136"/>
      <c r="EN119" s="136"/>
      <c r="EO119" s="136"/>
      <c r="EP119" s="136"/>
      <c r="EQ119" s="136"/>
      <c r="ER119" s="136"/>
      <c r="ES119" s="136"/>
      <c r="ET119" s="136"/>
      <c r="EU119" s="136"/>
      <c r="EV119" s="136"/>
      <c r="EW119" s="136"/>
      <c r="EX119" s="136"/>
      <c r="EY119" s="136"/>
      <c r="EZ119" s="136"/>
      <c r="FA119" s="136"/>
      <c r="FB119" s="136"/>
      <c r="FC119" s="136"/>
      <c r="FD119" s="136"/>
      <c r="FE119" s="136"/>
      <c r="FF119" s="136"/>
      <c r="FG119" s="136"/>
      <c r="FH119" s="136"/>
      <c r="FI119" s="136"/>
      <c r="FJ119" s="136"/>
      <c r="FK119" s="136"/>
      <c r="FL119" s="136"/>
      <c r="FM119" s="136"/>
      <c r="FN119" s="136"/>
      <c r="FO119" s="136"/>
      <c r="FP119" s="136"/>
      <c r="FQ119" s="136"/>
      <c r="FR119" s="136"/>
      <c r="FS119" s="136"/>
      <c r="FT119" s="136"/>
      <c r="FU119" s="136"/>
      <c r="FV119" s="136"/>
      <c r="FW119" s="136"/>
      <c r="FX119" s="136"/>
      <c r="FY119" s="136"/>
      <c r="FZ119" s="136"/>
      <c r="GA119" s="136"/>
      <c r="GB119" s="136"/>
      <c r="GC119" s="136"/>
      <c r="GD119" s="136"/>
      <c r="GE119" s="136"/>
      <c r="GF119" s="136"/>
      <c r="GG119" s="136"/>
      <c r="GH119" s="136"/>
      <c r="GI119" s="136"/>
      <c r="GJ119" s="136"/>
      <c r="GK119" s="136"/>
      <c r="GL119" s="136"/>
      <c r="GM119" s="136"/>
      <c r="GN119" s="136"/>
      <c r="GO119" s="136"/>
      <c r="GP119" s="136"/>
      <c r="GQ119" s="136"/>
      <c r="GR119" s="136"/>
      <c r="GS119" s="136"/>
      <c r="GT119" s="136"/>
      <c r="GU119" s="136"/>
      <c r="GV119" s="136"/>
      <c r="GW119" s="136"/>
      <c r="GX119" s="136"/>
      <c r="GY119" s="136"/>
      <c r="GZ119" s="136"/>
      <c r="HA119" s="136"/>
      <c r="HB119" s="136"/>
      <c r="HC119" s="136"/>
      <c r="HD119" s="136"/>
      <c r="HE119" s="136"/>
      <c r="HF119" s="136"/>
      <c r="HG119" s="136"/>
      <c r="HH119" s="136"/>
      <c r="HI119" s="136"/>
      <c r="HJ119" s="136"/>
      <c r="HK119" s="136"/>
      <c r="HL119" s="136"/>
      <c r="HM119" s="136"/>
      <c r="HN119" s="136"/>
      <c r="HO119" s="136"/>
      <c r="HP119" s="136"/>
      <c r="HQ119" s="136"/>
      <c r="HR119" s="136"/>
      <c r="HS119" s="136"/>
      <c r="HT119" s="136"/>
      <c r="HU119" s="136"/>
      <c r="HV119" s="136"/>
      <c r="HW119" s="136"/>
      <c r="HX119" s="136"/>
      <c r="HY119" s="136"/>
      <c r="HZ119" s="136"/>
      <c r="IA119" s="136"/>
    </row>
    <row r="120" spans="1:235">
      <c r="A120" s="475" t="s">
        <v>538</v>
      </c>
      <c r="B120" s="135">
        <f t="shared" si="23"/>
        <v>386720</v>
      </c>
      <c r="C120" s="135">
        <f t="shared" ref="C120:J120" si="33">SUM(C121,C126,C129,C124)</f>
        <v>0</v>
      </c>
      <c r="D120" s="135">
        <f t="shared" si="33"/>
        <v>0</v>
      </c>
      <c r="E120" s="135">
        <f t="shared" si="33"/>
        <v>9255</v>
      </c>
      <c r="F120" s="135">
        <f t="shared" si="33"/>
        <v>230800</v>
      </c>
      <c r="G120" s="135">
        <f t="shared" si="33"/>
        <v>146665</v>
      </c>
      <c r="H120" s="135">
        <f t="shared" si="33"/>
        <v>0</v>
      </c>
      <c r="I120" s="135">
        <f t="shared" si="33"/>
        <v>0</v>
      </c>
      <c r="J120" s="135">
        <f t="shared" si="33"/>
        <v>0</v>
      </c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6"/>
      <c r="AO120" s="136"/>
      <c r="AP120" s="136"/>
      <c r="AQ120" s="136"/>
      <c r="AR120" s="136"/>
      <c r="AS120" s="136"/>
      <c r="AT120" s="136"/>
      <c r="AU120" s="136"/>
      <c r="AV120" s="136"/>
      <c r="AW120" s="136"/>
      <c r="AX120" s="136"/>
      <c r="AY120" s="136"/>
      <c r="AZ120" s="136"/>
      <c r="BA120" s="136"/>
      <c r="BB120" s="136"/>
      <c r="BC120" s="136"/>
      <c r="BD120" s="136"/>
      <c r="BE120" s="136"/>
      <c r="BF120" s="136"/>
      <c r="BG120" s="136"/>
      <c r="BH120" s="136"/>
      <c r="BI120" s="136"/>
      <c r="BJ120" s="136"/>
      <c r="BK120" s="136"/>
      <c r="BL120" s="136"/>
      <c r="BM120" s="136"/>
      <c r="BN120" s="136"/>
      <c r="BO120" s="136"/>
      <c r="BP120" s="136"/>
      <c r="BQ120" s="136"/>
      <c r="BR120" s="136"/>
      <c r="BS120" s="136"/>
      <c r="BT120" s="136"/>
      <c r="BU120" s="136"/>
      <c r="BV120" s="136"/>
      <c r="BW120" s="136"/>
      <c r="BX120" s="136"/>
      <c r="BY120" s="136"/>
      <c r="BZ120" s="136"/>
      <c r="CA120" s="136"/>
      <c r="CB120" s="136"/>
      <c r="CC120" s="136"/>
      <c r="CD120" s="136"/>
      <c r="CE120" s="136"/>
      <c r="CF120" s="136"/>
      <c r="CG120" s="136"/>
      <c r="CH120" s="136"/>
      <c r="CI120" s="136"/>
      <c r="CJ120" s="136"/>
      <c r="CK120" s="136"/>
      <c r="CL120" s="136"/>
      <c r="CM120" s="136"/>
      <c r="CN120" s="136"/>
      <c r="CO120" s="136"/>
      <c r="CP120" s="136"/>
      <c r="CQ120" s="136"/>
      <c r="CR120" s="136"/>
      <c r="CS120" s="136"/>
      <c r="CT120" s="136"/>
      <c r="CU120" s="136"/>
      <c r="CV120" s="136"/>
      <c r="CW120" s="136"/>
      <c r="CX120" s="136"/>
      <c r="CY120" s="136"/>
      <c r="CZ120" s="136"/>
      <c r="DA120" s="136"/>
      <c r="DB120" s="136"/>
      <c r="DC120" s="136"/>
      <c r="DD120" s="136"/>
      <c r="DE120" s="136"/>
      <c r="DF120" s="136"/>
      <c r="DG120" s="136"/>
      <c r="DH120" s="136"/>
      <c r="DI120" s="136"/>
      <c r="DJ120" s="136"/>
      <c r="DK120" s="136"/>
      <c r="DL120" s="136"/>
      <c r="DM120" s="136"/>
      <c r="DN120" s="136"/>
      <c r="DO120" s="136"/>
      <c r="DP120" s="136"/>
      <c r="DQ120" s="136"/>
      <c r="DR120" s="136"/>
      <c r="DS120" s="136"/>
      <c r="DT120" s="136"/>
      <c r="DU120" s="136"/>
      <c r="DV120" s="136"/>
      <c r="DW120" s="136"/>
      <c r="DX120" s="136"/>
      <c r="DY120" s="136"/>
      <c r="DZ120" s="136"/>
      <c r="EA120" s="136"/>
      <c r="EB120" s="136"/>
      <c r="EC120" s="136"/>
      <c r="ED120" s="136"/>
      <c r="EE120" s="136"/>
      <c r="EF120" s="136"/>
      <c r="EG120" s="136"/>
      <c r="EH120" s="136"/>
      <c r="EI120" s="136"/>
      <c r="EJ120" s="136"/>
      <c r="EK120" s="136"/>
      <c r="EL120" s="136"/>
      <c r="EM120" s="136"/>
      <c r="EN120" s="136"/>
      <c r="EO120" s="136"/>
      <c r="EP120" s="136"/>
      <c r="EQ120" s="136"/>
      <c r="ER120" s="136"/>
      <c r="ES120" s="136"/>
      <c r="ET120" s="136"/>
      <c r="EU120" s="136"/>
      <c r="EV120" s="136"/>
      <c r="EW120" s="136"/>
      <c r="EX120" s="136"/>
      <c r="EY120" s="136"/>
      <c r="EZ120" s="136"/>
      <c r="FA120" s="136"/>
      <c r="FB120" s="136"/>
      <c r="FC120" s="136"/>
      <c r="FD120" s="136"/>
      <c r="FE120" s="136"/>
      <c r="FF120" s="136"/>
      <c r="FG120" s="136"/>
      <c r="FH120" s="136"/>
      <c r="FI120" s="136"/>
      <c r="FJ120" s="136"/>
      <c r="FK120" s="136"/>
      <c r="FL120" s="136"/>
      <c r="FM120" s="136"/>
      <c r="FN120" s="136"/>
      <c r="FO120" s="136"/>
      <c r="FP120" s="136"/>
      <c r="FQ120" s="136"/>
      <c r="FR120" s="136"/>
      <c r="FS120" s="136"/>
      <c r="FT120" s="136"/>
      <c r="FU120" s="136"/>
      <c r="FV120" s="136"/>
      <c r="FW120" s="136"/>
      <c r="FX120" s="136"/>
      <c r="FY120" s="136"/>
      <c r="FZ120" s="136"/>
      <c r="GA120" s="136"/>
      <c r="GB120" s="136"/>
      <c r="GC120" s="136"/>
      <c r="GD120" s="136"/>
      <c r="GE120" s="136"/>
      <c r="GF120" s="136"/>
      <c r="GG120" s="136"/>
      <c r="GH120" s="136"/>
      <c r="GI120" s="136"/>
      <c r="GJ120" s="136"/>
      <c r="GK120" s="136"/>
      <c r="GL120" s="136"/>
      <c r="GM120" s="136"/>
      <c r="GN120" s="136"/>
      <c r="GO120" s="136"/>
      <c r="GP120" s="136"/>
      <c r="GQ120" s="136"/>
      <c r="GR120" s="136"/>
      <c r="GS120" s="136"/>
      <c r="GT120" s="136"/>
      <c r="GU120" s="136"/>
      <c r="GV120" s="136"/>
      <c r="GW120" s="136"/>
      <c r="GX120" s="136"/>
      <c r="GY120" s="136"/>
      <c r="GZ120" s="136"/>
      <c r="HA120" s="136"/>
      <c r="HB120" s="136"/>
      <c r="HC120" s="136"/>
      <c r="HD120" s="136"/>
      <c r="HE120" s="136"/>
      <c r="HF120" s="136"/>
      <c r="HG120" s="136"/>
      <c r="HH120" s="136"/>
      <c r="HI120" s="136"/>
      <c r="HJ120" s="136"/>
      <c r="HK120" s="136"/>
      <c r="HL120" s="136"/>
      <c r="HM120" s="136"/>
      <c r="HN120" s="136"/>
      <c r="HO120" s="136"/>
      <c r="HP120" s="136"/>
      <c r="HQ120" s="136"/>
      <c r="HR120" s="136"/>
      <c r="HS120" s="136"/>
      <c r="HT120" s="136"/>
      <c r="HU120" s="136"/>
      <c r="HV120" s="136"/>
      <c r="HW120" s="136"/>
      <c r="HX120" s="136"/>
      <c r="HY120" s="136"/>
      <c r="HZ120" s="136"/>
      <c r="IA120" s="136"/>
    </row>
    <row r="121" spans="1:235">
      <c r="A121" s="475" t="s">
        <v>544</v>
      </c>
      <c r="B121" s="135">
        <f t="shared" si="23"/>
        <v>3870</v>
      </c>
      <c r="C121" s="135">
        <f t="shared" ref="C121:J121" si="34">SUM(C122:C123)</f>
        <v>0</v>
      </c>
      <c r="D121" s="135">
        <f t="shared" si="34"/>
        <v>0</v>
      </c>
      <c r="E121" s="135">
        <f t="shared" si="34"/>
        <v>0</v>
      </c>
      <c r="F121" s="135">
        <f t="shared" si="34"/>
        <v>0</v>
      </c>
      <c r="G121" s="135">
        <f t="shared" si="34"/>
        <v>3870</v>
      </c>
      <c r="H121" s="135">
        <f t="shared" si="34"/>
        <v>0</v>
      </c>
      <c r="I121" s="135">
        <f t="shared" si="34"/>
        <v>0</v>
      </c>
      <c r="J121" s="135">
        <f t="shared" si="34"/>
        <v>0</v>
      </c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6"/>
      <c r="AK121" s="136"/>
      <c r="AL121" s="136"/>
      <c r="AM121" s="136"/>
      <c r="AN121" s="136"/>
      <c r="AO121" s="136"/>
      <c r="AP121" s="136"/>
      <c r="AQ121" s="136"/>
      <c r="AR121" s="136"/>
      <c r="AS121" s="136"/>
      <c r="AT121" s="136"/>
      <c r="AU121" s="136"/>
      <c r="AV121" s="136"/>
      <c r="AW121" s="136"/>
      <c r="AX121" s="136"/>
      <c r="AY121" s="136"/>
      <c r="AZ121" s="136"/>
      <c r="BA121" s="136"/>
      <c r="BB121" s="136"/>
      <c r="BC121" s="136"/>
      <c r="BD121" s="136"/>
      <c r="BE121" s="136"/>
      <c r="BF121" s="136"/>
      <c r="BG121" s="136"/>
      <c r="BH121" s="136"/>
      <c r="BI121" s="136"/>
      <c r="BJ121" s="136"/>
      <c r="BK121" s="136"/>
      <c r="BL121" s="136"/>
      <c r="BM121" s="136"/>
      <c r="BN121" s="136"/>
      <c r="BO121" s="136"/>
      <c r="BP121" s="136"/>
      <c r="BQ121" s="136"/>
      <c r="BR121" s="136"/>
      <c r="BS121" s="136"/>
      <c r="BT121" s="136"/>
      <c r="BU121" s="136"/>
      <c r="BV121" s="136"/>
      <c r="BW121" s="136"/>
      <c r="BX121" s="136"/>
      <c r="BY121" s="136"/>
      <c r="BZ121" s="136"/>
      <c r="CA121" s="136"/>
      <c r="CB121" s="136"/>
      <c r="CC121" s="136"/>
      <c r="CD121" s="136"/>
      <c r="CE121" s="136"/>
      <c r="CF121" s="136"/>
      <c r="CG121" s="136"/>
      <c r="CH121" s="136"/>
      <c r="CI121" s="136"/>
      <c r="CJ121" s="136"/>
      <c r="CK121" s="136"/>
      <c r="CL121" s="136"/>
      <c r="CM121" s="136"/>
      <c r="CN121" s="136"/>
      <c r="CO121" s="136"/>
      <c r="CP121" s="136"/>
      <c r="CQ121" s="136"/>
      <c r="CR121" s="136"/>
      <c r="CS121" s="136"/>
      <c r="CT121" s="136"/>
      <c r="CU121" s="136"/>
      <c r="CV121" s="136"/>
      <c r="CW121" s="136"/>
      <c r="CX121" s="136"/>
      <c r="CY121" s="136"/>
      <c r="CZ121" s="136"/>
      <c r="DA121" s="136"/>
      <c r="DB121" s="136"/>
      <c r="DC121" s="136"/>
      <c r="DD121" s="136"/>
      <c r="DE121" s="136"/>
      <c r="DF121" s="136"/>
      <c r="DG121" s="136"/>
      <c r="DH121" s="136"/>
      <c r="DI121" s="136"/>
      <c r="DJ121" s="136"/>
      <c r="DK121" s="136"/>
      <c r="DL121" s="136"/>
      <c r="DM121" s="136"/>
      <c r="DN121" s="136"/>
      <c r="DO121" s="136"/>
      <c r="DP121" s="136"/>
      <c r="DQ121" s="136"/>
      <c r="DR121" s="136"/>
      <c r="DS121" s="136"/>
      <c r="DT121" s="136"/>
      <c r="DU121" s="136"/>
      <c r="DV121" s="136"/>
      <c r="DW121" s="136"/>
      <c r="DX121" s="136"/>
      <c r="DY121" s="136"/>
      <c r="DZ121" s="136"/>
      <c r="EA121" s="136"/>
      <c r="EB121" s="136"/>
      <c r="EC121" s="136"/>
      <c r="ED121" s="136"/>
      <c r="EE121" s="136"/>
      <c r="EF121" s="136"/>
      <c r="EG121" s="136"/>
      <c r="EH121" s="136"/>
      <c r="EI121" s="136"/>
      <c r="EJ121" s="136"/>
      <c r="EK121" s="136"/>
      <c r="EL121" s="136"/>
      <c r="EM121" s="136"/>
      <c r="EN121" s="136"/>
      <c r="EO121" s="136"/>
      <c r="EP121" s="136"/>
      <c r="EQ121" s="136"/>
      <c r="ER121" s="136"/>
      <c r="ES121" s="136"/>
      <c r="ET121" s="136"/>
      <c r="EU121" s="136"/>
      <c r="EV121" s="136"/>
      <c r="EW121" s="136"/>
      <c r="EX121" s="136"/>
      <c r="EY121" s="136"/>
      <c r="EZ121" s="136"/>
      <c r="FA121" s="136"/>
      <c r="FB121" s="136"/>
      <c r="FC121" s="136"/>
      <c r="FD121" s="136"/>
      <c r="FE121" s="136"/>
      <c r="FF121" s="136"/>
      <c r="FG121" s="136"/>
      <c r="FH121" s="136"/>
      <c r="FI121" s="136"/>
      <c r="FJ121" s="136"/>
      <c r="FK121" s="136"/>
      <c r="FL121" s="136"/>
      <c r="FM121" s="136"/>
      <c r="FN121" s="136"/>
      <c r="FO121" s="136"/>
      <c r="FP121" s="136"/>
      <c r="FQ121" s="136"/>
      <c r="FR121" s="136"/>
      <c r="FS121" s="136"/>
      <c r="FT121" s="136"/>
      <c r="FU121" s="136"/>
      <c r="FV121" s="136"/>
      <c r="FW121" s="136"/>
      <c r="FX121" s="136"/>
      <c r="FY121" s="136"/>
      <c r="FZ121" s="136"/>
      <c r="GA121" s="136"/>
      <c r="GB121" s="136"/>
      <c r="GC121" s="136"/>
      <c r="GD121" s="136"/>
      <c r="GE121" s="136"/>
      <c r="GF121" s="136"/>
      <c r="GG121" s="136"/>
      <c r="GH121" s="136"/>
      <c r="GI121" s="136"/>
      <c r="GJ121" s="136"/>
      <c r="GK121" s="136"/>
      <c r="GL121" s="136"/>
      <c r="GM121" s="136"/>
      <c r="GN121" s="136"/>
      <c r="GO121" s="136"/>
      <c r="GP121" s="136"/>
      <c r="GQ121" s="136"/>
      <c r="GR121" s="136"/>
      <c r="GS121" s="136"/>
      <c r="GT121" s="136"/>
      <c r="GU121" s="136"/>
      <c r="GV121" s="136"/>
      <c r="GW121" s="136"/>
      <c r="GX121" s="136"/>
      <c r="GY121" s="136"/>
      <c r="GZ121" s="136"/>
      <c r="HA121" s="136"/>
      <c r="HB121" s="136"/>
      <c r="HC121" s="136"/>
      <c r="HD121" s="136"/>
      <c r="HE121" s="136"/>
      <c r="HF121" s="136"/>
      <c r="HG121" s="136"/>
      <c r="HH121" s="136"/>
      <c r="HI121" s="136"/>
      <c r="HJ121" s="136"/>
      <c r="HK121" s="136"/>
      <c r="HL121" s="136"/>
      <c r="HM121" s="136"/>
      <c r="HN121" s="136"/>
      <c r="HO121" s="136"/>
      <c r="HP121" s="136"/>
      <c r="HQ121" s="136"/>
      <c r="HR121" s="136"/>
      <c r="HS121" s="136"/>
      <c r="HT121" s="136"/>
      <c r="HU121" s="136"/>
      <c r="HV121" s="136"/>
      <c r="HW121" s="136"/>
      <c r="HX121" s="136"/>
      <c r="HY121" s="136"/>
      <c r="HZ121" s="136"/>
      <c r="IA121" s="136"/>
    </row>
    <row r="122" spans="1:235">
      <c r="A122" s="478" t="s">
        <v>1338</v>
      </c>
      <c r="B122" s="141">
        <f t="shared" si="23"/>
        <v>2503</v>
      </c>
      <c r="C122" s="141">
        <v>0</v>
      </c>
      <c r="D122" s="141">
        <v>0</v>
      </c>
      <c r="E122" s="141">
        <v>0</v>
      </c>
      <c r="F122" s="141">
        <v>0</v>
      </c>
      <c r="G122" s="141">
        <v>2503</v>
      </c>
      <c r="H122" s="141">
        <v>0</v>
      </c>
      <c r="I122" s="141">
        <v>0</v>
      </c>
      <c r="J122" s="141">
        <v>0</v>
      </c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36"/>
      <c r="AT122" s="136"/>
      <c r="AU122" s="136"/>
      <c r="AV122" s="136"/>
      <c r="AW122" s="136"/>
      <c r="AX122" s="136"/>
      <c r="AY122" s="136"/>
      <c r="AZ122" s="136"/>
      <c r="BA122" s="136"/>
      <c r="BB122" s="136"/>
      <c r="BC122" s="136"/>
      <c r="BD122" s="136"/>
      <c r="BE122" s="136"/>
      <c r="BF122" s="136"/>
      <c r="BG122" s="136"/>
      <c r="BH122" s="136"/>
      <c r="BI122" s="136"/>
      <c r="BJ122" s="136"/>
      <c r="BK122" s="136"/>
      <c r="BL122" s="136"/>
      <c r="BM122" s="136"/>
      <c r="BN122" s="136"/>
      <c r="BO122" s="136"/>
      <c r="BP122" s="136"/>
      <c r="BQ122" s="136"/>
      <c r="BR122" s="136"/>
      <c r="BS122" s="136"/>
      <c r="BT122" s="136"/>
      <c r="BU122" s="136"/>
      <c r="BV122" s="136"/>
      <c r="BW122" s="136"/>
      <c r="BX122" s="136"/>
      <c r="BY122" s="136"/>
      <c r="BZ122" s="136"/>
      <c r="CA122" s="136"/>
      <c r="CB122" s="136"/>
      <c r="CC122" s="136"/>
      <c r="CD122" s="136"/>
      <c r="CE122" s="136"/>
      <c r="CF122" s="136"/>
      <c r="CG122" s="136"/>
      <c r="CH122" s="136"/>
      <c r="CI122" s="136"/>
      <c r="CJ122" s="136"/>
      <c r="CK122" s="136"/>
      <c r="CL122" s="136"/>
      <c r="CM122" s="136"/>
      <c r="CN122" s="136"/>
      <c r="CO122" s="136"/>
      <c r="CP122" s="136"/>
      <c r="CQ122" s="136"/>
      <c r="CR122" s="136"/>
      <c r="CS122" s="136"/>
      <c r="CT122" s="136"/>
      <c r="CU122" s="136"/>
      <c r="CV122" s="136"/>
      <c r="CW122" s="136"/>
      <c r="CX122" s="136"/>
      <c r="CY122" s="136"/>
      <c r="CZ122" s="136"/>
      <c r="DA122" s="136"/>
      <c r="DB122" s="136"/>
      <c r="DC122" s="136"/>
      <c r="DD122" s="136"/>
      <c r="DE122" s="136"/>
      <c r="DF122" s="136"/>
      <c r="DG122" s="136"/>
      <c r="DH122" s="136"/>
      <c r="DI122" s="136"/>
      <c r="DJ122" s="136"/>
      <c r="DK122" s="136"/>
      <c r="DL122" s="136"/>
      <c r="DM122" s="136"/>
      <c r="DN122" s="136"/>
      <c r="DO122" s="136"/>
      <c r="DP122" s="136"/>
      <c r="DQ122" s="136"/>
      <c r="DR122" s="136"/>
      <c r="DS122" s="136"/>
      <c r="DT122" s="136"/>
      <c r="DU122" s="136"/>
      <c r="DV122" s="136"/>
      <c r="DW122" s="136"/>
      <c r="DX122" s="136"/>
      <c r="DY122" s="136"/>
      <c r="DZ122" s="136"/>
      <c r="EA122" s="136"/>
      <c r="EB122" s="136"/>
      <c r="EC122" s="136"/>
      <c r="ED122" s="136"/>
      <c r="EE122" s="136"/>
      <c r="EF122" s="136"/>
      <c r="EG122" s="136"/>
      <c r="EH122" s="136"/>
      <c r="EI122" s="136"/>
      <c r="EJ122" s="136"/>
      <c r="EK122" s="136"/>
      <c r="EL122" s="136"/>
      <c r="EM122" s="136"/>
      <c r="EN122" s="136"/>
      <c r="EO122" s="136"/>
      <c r="EP122" s="136"/>
      <c r="EQ122" s="136"/>
      <c r="ER122" s="136"/>
      <c r="ES122" s="136"/>
      <c r="ET122" s="136"/>
      <c r="EU122" s="136"/>
      <c r="EV122" s="136"/>
      <c r="EW122" s="136"/>
      <c r="EX122" s="136"/>
      <c r="EY122" s="136"/>
      <c r="EZ122" s="136"/>
      <c r="FA122" s="136"/>
      <c r="FB122" s="136"/>
      <c r="FC122" s="136"/>
      <c r="FD122" s="136"/>
      <c r="FE122" s="136"/>
      <c r="FF122" s="136"/>
      <c r="FG122" s="136"/>
      <c r="FH122" s="136"/>
      <c r="FI122" s="136"/>
      <c r="FJ122" s="136"/>
      <c r="FK122" s="136"/>
      <c r="FL122" s="136"/>
      <c r="FM122" s="136"/>
      <c r="FN122" s="136"/>
      <c r="FO122" s="136"/>
      <c r="FP122" s="136"/>
      <c r="FQ122" s="136"/>
      <c r="FR122" s="136"/>
      <c r="FS122" s="136"/>
      <c r="FT122" s="136"/>
      <c r="FU122" s="136"/>
      <c r="FV122" s="136"/>
      <c r="FW122" s="136"/>
      <c r="FX122" s="136"/>
      <c r="FY122" s="136"/>
      <c r="FZ122" s="136"/>
      <c r="GA122" s="136"/>
      <c r="GB122" s="136"/>
      <c r="GC122" s="136"/>
      <c r="GD122" s="136"/>
      <c r="GE122" s="136"/>
      <c r="GF122" s="136"/>
      <c r="GG122" s="136"/>
      <c r="GH122" s="136"/>
      <c r="GI122" s="136"/>
      <c r="GJ122" s="136"/>
      <c r="GK122" s="136"/>
      <c r="GL122" s="136"/>
      <c r="GM122" s="136"/>
      <c r="GN122" s="136"/>
      <c r="GO122" s="136"/>
      <c r="GP122" s="136"/>
      <c r="GQ122" s="136"/>
      <c r="GR122" s="136"/>
      <c r="GS122" s="136"/>
      <c r="GT122" s="136"/>
      <c r="GU122" s="136"/>
      <c r="GV122" s="136"/>
      <c r="GW122" s="136"/>
      <c r="GX122" s="136"/>
      <c r="GY122" s="136"/>
      <c r="GZ122" s="136"/>
      <c r="HA122" s="136"/>
      <c r="HB122" s="136"/>
      <c r="HC122" s="136"/>
      <c r="HD122" s="136"/>
      <c r="HE122" s="136"/>
      <c r="HF122" s="136"/>
      <c r="HG122" s="136"/>
      <c r="HH122" s="136"/>
      <c r="HI122" s="136"/>
      <c r="HJ122" s="136"/>
      <c r="HK122" s="136"/>
      <c r="HL122" s="136"/>
      <c r="HM122" s="136"/>
      <c r="HN122" s="136"/>
      <c r="HO122" s="136"/>
      <c r="HP122" s="136"/>
      <c r="HQ122" s="136"/>
      <c r="HR122" s="136"/>
      <c r="HS122" s="136"/>
      <c r="HT122" s="136"/>
      <c r="HU122" s="136"/>
      <c r="HV122" s="136"/>
      <c r="HW122" s="136"/>
      <c r="HX122" s="136"/>
      <c r="HY122" s="136"/>
      <c r="HZ122" s="136"/>
      <c r="IA122" s="136"/>
    </row>
    <row r="123" spans="1:235">
      <c r="A123" s="478" t="s">
        <v>1339</v>
      </c>
      <c r="B123" s="141">
        <f t="shared" si="23"/>
        <v>1367</v>
      </c>
      <c r="C123" s="141">
        <v>0</v>
      </c>
      <c r="D123" s="141">
        <v>0</v>
      </c>
      <c r="E123" s="141">
        <v>0</v>
      </c>
      <c r="F123" s="141">
        <v>0</v>
      </c>
      <c r="G123" s="141">
        <v>1367</v>
      </c>
      <c r="H123" s="141">
        <v>0</v>
      </c>
      <c r="I123" s="141">
        <v>0</v>
      </c>
      <c r="J123" s="141">
        <v>0</v>
      </c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  <c r="AF123" s="136"/>
      <c r="AG123" s="136"/>
      <c r="AH123" s="136"/>
      <c r="AI123" s="136"/>
      <c r="AJ123" s="136"/>
      <c r="AK123" s="136"/>
      <c r="AL123" s="136"/>
      <c r="AM123" s="136"/>
      <c r="AN123" s="136"/>
      <c r="AO123" s="136"/>
      <c r="AP123" s="136"/>
      <c r="AQ123" s="136"/>
      <c r="AR123" s="136"/>
      <c r="AS123" s="136"/>
      <c r="AT123" s="136"/>
      <c r="AU123" s="136"/>
      <c r="AV123" s="136"/>
      <c r="AW123" s="136"/>
      <c r="AX123" s="136"/>
      <c r="AY123" s="136"/>
      <c r="AZ123" s="136"/>
      <c r="BA123" s="136"/>
      <c r="BB123" s="136"/>
      <c r="BC123" s="136"/>
      <c r="BD123" s="136"/>
      <c r="BE123" s="136"/>
      <c r="BF123" s="136"/>
      <c r="BG123" s="136"/>
      <c r="BH123" s="136"/>
      <c r="BI123" s="136"/>
      <c r="BJ123" s="136"/>
      <c r="BK123" s="136"/>
      <c r="BL123" s="136"/>
      <c r="BM123" s="136"/>
      <c r="BN123" s="136"/>
      <c r="BO123" s="136"/>
      <c r="BP123" s="136"/>
      <c r="BQ123" s="136"/>
      <c r="BR123" s="136"/>
      <c r="BS123" s="136"/>
      <c r="BT123" s="136"/>
      <c r="BU123" s="136"/>
      <c r="BV123" s="136"/>
      <c r="BW123" s="136"/>
      <c r="BX123" s="136"/>
      <c r="BY123" s="136"/>
      <c r="BZ123" s="136"/>
      <c r="CA123" s="136"/>
      <c r="CB123" s="136"/>
      <c r="CC123" s="136"/>
      <c r="CD123" s="136"/>
      <c r="CE123" s="136"/>
      <c r="CF123" s="136"/>
      <c r="CG123" s="136"/>
      <c r="CH123" s="136"/>
      <c r="CI123" s="136"/>
      <c r="CJ123" s="136"/>
      <c r="CK123" s="136"/>
      <c r="CL123" s="136"/>
      <c r="CM123" s="136"/>
      <c r="CN123" s="136"/>
      <c r="CO123" s="136"/>
      <c r="CP123" s="136"/>
      <c r="CQ123" s="136"/>
      <c r="CR123" s="136"/>
      <c r="CS123" s="136"/>
      <c r="CT123" s="136"/>
      <c r="CU123" s="136"/>
      <c r="CV123" s="136"/>
      <c r="CW123" s="136"/>
      <c r="CX123" s="136"/>
      <c r="CY123" s="136"/>
      <c r="CZ123" s="136"/>
      <c r="DA123" s="136"/>
      <c r="DB123" s="136"/>
      <c r="DC123" s="136"/>
      <c r="DD123" s="136"/>
      <c r="DE123" s="136"/>
      <c r="DF123" s="136"/>
      <c r="DG123" s="136"/>
      <c r="DH123" s="136"/>
      <c r="DI123" s="136"/>
      <c r="DJ123" s="136"/>
      <c r="DK123" s="136"/>
      <c r="DL123" s="136"/>
      <c r="DM123" s="136"/>
      <c r="DN123" s="136"/>
      <c r="DO123" s="136"/>
      <c r="DP123" s="136"/>
      <c r="DQ123" s="136"/>
      <c r="DR123" s="136"/>
      <c r="DS123" s="136"/>
      <c r="DT123" s="136"/>
      <c r="DU123" s="136"/>
      <c r="DV123" s="136"/>
      <c r="DW123" s="136"/>
      <c r="DX123" s="136"/>
      <c r="DY123" s="136"/>
      <c r="DZ123" s="136"/>
      <c r="EA123" s="136"/>
      <c r="EB123" s="136"/>
      <c r="EC123" s="136"/>
      <c r="ED123" s="136"/>
      <c r="EE123" s="136"/>
      <c r="EF123" s="136"/>
      <c r="EG123" s="136"/>
      <c r="EH123" s="136"/>
      <c r="EI123" s="136"/>
      <c r="EJ123" s="136"/>
      <c r="EK123" s="136"/>
      <c r="EL123" s="136"/>
      <c r="EM123" s="136"/>
      <c r="EN123" s="136"/>
      <c r="EO123" s="136"/>
      <c r="EP123" s="136"/>
      <c r="EQ123" s="136"/>
      <c r="ER123" s="136"/>
      <c r="ES123" s="136"/>
      <c r="ET123" s="136"/>
      <c r="EU123" s="136"/>
      <c r="EV123" s="136"/>
      <c r="EW123" s="136"/>
      <c r="EX123" s="136"/>
      <c r="EY123" s="136"/>
      <c r="EZ123" s="136"/>
      <c r="FA123" s="136"/>
      <c r="FB123" s="136"/>
      <c r="FC123" s="136"/>
      <c r="FD123" s="136"/>
      <c r="FE123" s="136"/>
      <c r="FF123" s="136"/>
      <c r="FG123" s="136"/>
      <c r="FH123" s="136"/>
      <c r="FI123" s="136"/>
      <c r="FJ123" s="136"/>
      <c r="FK123" s="136"/>
      <c r="FL123" s="136"/>
      <c r="FM123" s="136"/>
      <c r="FN123" s="136"/>
      <c r="FO123" s="136"/>
      <c r="FP123" s="136"/>
      <c r="FQ123" s="136"/>
      <c r="FR123" s="136"/>
      <c r="FS123" s="136"/>
      <c r="FT123" s="136"/>
      <c r="FU123" s="136"/>
      <c r="FV123" s="136"/>
      <c r="FW123" s="136"/>
      <c r="FX123" s="136"/>
      <c r="FY123" s="136"/>
      <c r="FZ123" s="136"/>
      <c r="GA123" s="136"/>
      <c r="GB123" s="136"/>
      <c r="GC123" s="136"/>
      <c r="GD123" s="136"/>
      <c r="GE123" s="136"/>
      <c r="GF123" s="136"/>
      <c r="GG123" s="136"/>
      <c r="GH123" s="136"/>
      <c r="GI123" s="136"/>
      <c r="GJ123" s="136"/>
      <c r="GK123" s="136"/>
      <c r="GL123" s="136"/>
      <c r="GM123" s="136"/>
      <c r="GN123" s="136"/>
      <c r="GO123" s="136"/>
      <c r="GP123" s="136"/>
      <c r="GQ123" s="136"/>
      <c r="GR123" s="136"/>
      <c r="GS123" s="136"/>
      <c r="GT123" s="136"/>
      <c r="GU123" s="136"/>
      <c r="GV123" s="136"/>
      <c r="GW123" s="136"/>
      <c r="GX123" s="136"/>
      <c r="GY123" s="136"/>
      <c r="GZ123" s="136"/>
      <c r="HA123" s="136"/>
      <c r="HB123" s="136"/>
      <c r="HC123" s="136"/>
      <c r="HD123" s="136"/>
      <c r="HE123" s="136"/>
      <c r="HF123" s="136"/>
      <c r="HG123" s="136"/>
      <c r="HH123" s="136"/>
      <c r="HI123" s="136"/>
      <c r="HJ123" s="136"/>
      <c r="HK123" s="136"/>
      <c r="HL123" s="136"/>
      <c r="HM123" s="136"/>
      <c r="HN123" s="136"/>
      <c r="HO123" s="136"/>
      <c r="HP123" s="136"/>
      <c r="HQ123" s="136"/>
      <c r="HR123" s="136"/>
      <c r="HS123" s="136"/>
      <c r="HT123" s="136"/>
      <c r="HU123" s="136"/>
      <c r="HV123" s="136"/>
      <c r="HW123" s="136"/>
      <c r="HX123" s="136"/>
      <c r="HY123" s="136"/>
      <c r="HZ123" s="136"/>
      <c r="IA123" s="136"/>
    </row>
    <row r="124" spans="1:235">
      <c r="A124" s="475" t="s">
        <v>545</v>
      </c>
      <c r="B124" s="135">
        <f t="shared" si="23"/>
        <v>240055</v>
      </c>
      <c r="C124" s="135">
        <f t="shared" ref="C124:J124" si="35">SUM(C125:C125)</f>
        <v>0</v>
      </c>
      <c r="D124" s="135">
        <f t="shared" si="35"/>
        <v>0</v>
      </c>
      <c r="E124" s="135">
        <f t="shared" si="35"/>
        <v>9255</v>
      </c>
      <c r="F124" s="135">
        <f t="shared" si="35"/>
        <v>230800</v>
      </c>
      <c r="G124" s="135">
        <f t="shared" si="35"/>
        <v>0</v>
      </c>
      <c r="H124" s="135">
        <f t="shared" si="35"/>
        <v>0</v>
      </c>
      <c r="I124" s="135">
        <f t="shared" si="35"/>
        <v>0</v>
      </c>
      <c r="J124" s="135">
        <f t="shared" si="35"/>
        <v>0</v>
      </c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136"/>
      <c r="FN124" s="136"/>
      <c r="FO124" s="136"/>
      <c r="FP124" s="136"/>
      <c r="FQ124" s="136"/>
      <c r="FR124" s="136"/>
      <c r="FS124" s="136"/>
      <c r="FT124" s="136"/>
      <c r="FU124" s="136"/>
      <c r="FV124" s="136"/>
      <c r="FW124" s="136"/>
      <c r="FX124" s="136"/>
      <c r="FY124" s="136"/>
      <c r="FZ124" s="136"/>
      <c r="GA124" s="136"/>
      <c r="GB124" s="136"/>
      <c r="GC124" s="136"/>
      <c r="GD124" s="136"/>
      <c r="GE124" s="136"/>
      <c r="GF124" s="136"/>
      <c r="GG124" s="136"/>
      <c r="GH124" s="136"/>
      <c r="GI124" s="136"/>
      <c r="GJ124" s="136"/>
      <c r="GK124" s="136"/>
      <c r="GL124" s="136"/>
      <c r="GM124" s="136"/>
      <c r="GN124" s="136"/>
      <c r="GO124" s="136"/>
      <c r="GP124" s="136"/>
      <c r="GQ124" s="136"/>
      <c r="GR124" s="136"/>
      <c r="GS124" s="136"/>
      <c r="GT124" s="136"/>
      <c r="GU124" s="136"/>
      <c r="GV124" s="136"/>
      <c r="GW124" s="136"/>
      <c r="GX124" s="136"/>
      <c r="GY124" s="136"/>
      <c r="GZ124" s="136"/>
      <c r="HA124" s="136"/>
      <c r="HB124" s="136"/>
      <c r="HC124" s="136"/>
      <c r="HD124" s="136"/>
      <c r="HE124" s="136"/>
      <c r="HF124" s="136"/>
      <c r="HG124" s="136"/>
      <c r="HH124" s="136"/>
      <c r="HI124" s="136"/>
      <c r="HJ124" s="136"/>
      <c r="HK124" s="136"/>
      <c r="HL124" s="136"/>
      <c r="HM124" s="136"/>
      <c r="HN124" s="136"/>
      <c r="HO124" s="136"/>
      <c r="HP124" s="136"/>
      <c r="HQ124" s="136"/>
      <c r="HR124" s="136"/>
      <c r="HS124" s="136"/>
      <c r="HT124" s="136"/>
      <c r="HU124" s="136"/>
      <c r="HV124" s="136"/>
      <c r="HW124" s="136"/>
      <c r="HX124" s="136"/>
      <c r="HY124" s="136"/>
      <c r="HZ124" s="136"/>
      <c r="IA124" s="136"/>
    </row>
    <row r="125" spans="1:235" ht="63">
      <c r="A125" s="478" t="s">
        <v>1340</v>
      </c>
      <c r="B125" s="141">
        <f t="shared" si="23"/>
        <v>240055</v>
      </c>
      <c r="C125" s="141">
        <v>0</v>
      </c>
      <c r="D125" s="141">
        <v>0</v>
      </c>
      <c r="E125" s="141">
        <v>9255</v>
      </c>
      <c r="F125" s="141">
        <v>230800</v>
      </c>
      <c r="G125" s="141">
        <v>0</v>
      </c>
      <c r="H125" s="141">
        <v>0</v>
      </c>
      <c r="I125" s="141">
        <v>0</v>
      </c>
      <c r="J125" s="141">
        <v>0</v>
      </c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136"/>
      <c r="AM125" s="136"/>
      <c r="AN125" s="136"/>
      <c r="AO125" s="136"/>
      <c r="AP125" s="136"/>
      <c r="AQ125" s="136"/>
      <c r="AR125" s="136"/>
      <c r="AS125" s="136"/>
      <c r="AT125" s="136"/>
      <c r="AU125" s="136"/>
      <c r="AV125" s="136"/>
      <c r="AW125" s="136"/>
      <c r="AX125" s="136"/>
      <c r="AY125" s="136"/>
      <c r="AZ125" s="136"/>
      <c r="BA125" s="136"/>
      <c r="BB125" s="136"/>
      <c r="BC125" s="136"/>
      <c r="BD125" s="136"/>
      <c r="BE125" s="136"/>
      <c r="BF125" s="136"/>
      <c r="BG125" s="136"/>
      <c r="BH125" s="136"/>
      <c r="BI125" s="136"/>
      <c r="BJ125" s="136"/>
      <c r="BK125" s="136"/>
      <c r="BL125" s="136"/>
      <c r="BM125" s="136"/>
      <c r="BN125" s="136"/>
      <c r="BO125" s="136"/>
      <c r="BP125" s="136"/>
      <c r="BQ125" s="136"/>
      <c r="BR125" s="136"/>
      <c r="BS125" s="136"/>
      <c r="BT125" s="136"/>
      <c r="BU125" s="136"/>
      <c r="BV125" s="136"/>
      <c r="BW125" s="136"/>
      <c r="BX125" s="136"/>
      <c r="BY125" s="136"/>
      <c r="BZ125" s="136"/>
      <c r="CA125" s="136"/>
      <c r="CB125" s="136"/>
      <c r="CC125" s="136"/>
      <c r="CD125" s="136"/>
      <c r="CE125" s="136"/>
      <c r="CF125" s="136"/>
      <c r="CG125" s="136"/>
      <c r="CH125" s="136"/>
      <c r="CI125" s="136"/>
      <c r="CJ125" s="136"/>
      <c r="CK125" s="136"/>
      <c r="CL125" s="136"/>
      <c r="CM125" s="136"/>
      <c r="CN125" s="136"/>
      <c r="CO125" s="136"/>
      <c r="CP125" s="136"/>
      <c r="CQ125" s="136"/>
      <c r="CR125" s="136"/>
      <c r="CS125" s="136"/>
      <c r="CT125" s="136"/>
      <c r="CU125" s="136"/>
      <c r="CV125" s="136"/>
      <c r="CW125" s="136"/>
      <c r="CX125" s="136"/>
      <c r="CY125" s="136"/>
      <c r="CZ125" s="136"/>
      <c r="DA125" s="136"/>
      <c r="DB125" s="136"/>
      <c r="DC125" s="136"/>
      <c r="DD125" s="136"/>
      <c r="DE125" s="136"/>
      <c r="DF125" s="136"/>
      <c r="DG125" s="136"/>
      <c r="DH125" s="136"/>
      <c r="DI125" s="136"/>
      <c r="DJ125" s="136"/>
      <c r="DK125" s="136"/>
      <c r="DL125" s="136"/>
      <c r="DM125" s="136"/>
      <c r="DN125" s="136"/>
      <c r="DO125" s="136"/>
      <c r="DP125" s="136"/>
      <c r="DQ125" s="136"/>
      <c r="DR125" s="136"/>
      <c r="DS125" s="136"/>
      <c r="DT125" s="136"/>
      <c r="DU125" s="136"/>
      <c r="DV125" s="136"/>
      <c r="DW125" s="136"/>
      <c r="DX125" s="136"/>
      <c r="DY125" s="136"/>
      <c r="DZ125" s="136"/>
      <c r="EA125" s="136"/>
      <c r="EB125" s="136"/>
      <c r="EC125" s="136"/>
      <c r="ED125" s="136"/>
      <c r="EE125" s="136"/>
      <c r="EF125" s="136"/>
      <c r="EG125" s="136"/>
      <c r="EH125" s="136"/>
      <c r="EI125" s="136"/>
      <c r="EJ125" s="136"/>
      <c r="EK125" s="136"/>
      <c r="EL125" s="136"/>
      <c r="EM125" s="136"/>
      <c r="EN125" s="136"/>
      <c r="EO125" s="136"/>
      <c r="EP125" s="136"/>
      <c r="EQ125" s="136"/>
      <c r="ER125" s="136"/>
      <c r="ES125" s="136"/>
      <c r="ET125" s="136"/>
      <c r="EU125" s="136"/>
      <c r="EV125" s="136"/>
      <c r="EW125" s="136"/>
      <c r="EX125" s="136"/>
      <c r="EY125" s="136"/>
      <c r="EZ125" s="136"/>
      <c r="FA125" s="136"/>
      <c r="FB125" s="136"/>
      <c r="FC125" s="136"/>
      <c r="FD125" s="136"/>
      <c r="FE125" s="136"/>
      <c r="FF125" s="136"/>
      <c r="FG125" s="136"/>
      <c r="FH125" s="136"/>
      <c r="FI125" s="136"/>
      <c r="FJ125" s="136"/>
      <c r="FK125" s="136"/>
      <c r="FL125" s="136"/>
      <c r="FM125" s="136"/>
      <c r="FN125" s="136"/>
      <c r="FO125" s="136"/>
      <c r="FP125" s="136"/>
      <c r="FQ125" s="136"/>
      <c r="FR125" s="136"/>
      <c r="FS125" s="136"/>
      <c r="FT125" s="136"/>
      <c r="FU125" s="136"/>
      <c r="FV125" s="136"/>
      <c r="FW125" s="136"/>
      <c r="FX125" s="136"/>
      <c r="FY125" s="136"/>
      <c r="FZ125" s="136"/>
      <c r="GA125" s="136"/>
      <c r="GB125" s="136"/>
      <c r="GC125" s="136"/>
      <c r="GD125" s="136"/>
      <c r="GE125" s="136"/>
      <c r="GF125" s="136"/>
      <c r="GG125" s="136"/>
      <c r="GH125" s="136"/>
      <c r="GI125" s="136"/>
      <c r="GJ125" s="136"/>
      <c r="GK125" s="136"/>
      <c r="GL125" s="136"/>
      <c r="GM125" s="136"/>
      <c r="GN125" s="136"/>
      <c r="GO125" s="136"/>
      <c r="GP125" s="136"/>
      <c r="GQ125" s="136"/>
      <c r="GR125" s="136"/>
      <c r="GS125" s="136"/>
      <c r="GT125" s="136"/>
      <c r="GU125" s="136"/>
      <c r="GV125" s="136"/>
      <c r="GW125" s="136"/>
      <c r="GX125" s="136"/>
      <c r="GY125" s="136"/>
      <c r="GZ125" s="136"/>
      <c r="HA125" s="136"/>
      <c r="HB125" s="136"/>
      <c r="HC125" s="136"/>
      <c r="HD125" s="136"/>
      <c r="HE125" s="136"/>
      <c r="HF125" s="136"/>
      <c r="HG125" s="136"/>
      <c r="HH125" s="136"/>
      <c r="HI125" s="136"/>
      <c r="HJ125" s="136"/>
      <c r="HK125" s="136"/>
      <c r="HL125" s="136"/>
      <c r="HM125" s="136"/>
      <c r="HN125" s="136"/>
      <c r="HO125" s="136"/>
      <c r="HP125" s="136"/>
      <c r="HQ125" s="136"/>
      <c r="HR125" s="136"/>
      <c r="HS125" s="136"/>
      <c r="HT125" s="136"/>
      <c r="HU125" s="136"/>
      <c r="HV125" s="136"/>
      <c r="HW125" s="136"/>
      <c r="HX125" s="136"/>
      <c r="HY125" s="136"/>
      <c r="HZ125" s="136"/>
      <c r="IA125" s="136"/>
    </row>
    <row r="126" spans="1:235">
      <c r="A126" s="475" t="s">
        <v>546</v>
      </c>
      <c r="B126" s="135">
        <f t="shared" si="23"/>
        <v>69644</v>
      </c>
      <c r="C126" s="135">
        <f t="shared" ref="C126:J126" si="36">SUM(C127:C128)</f>
        <v>0</v>
      </c>
      <c r="D126" s="135">
        <f t="shared" si="36"/>
        <v>0</v>
      </c>
      <c r="E126" s="135">
        <f t="shared" si="36"/>
        <v>0</v>
      </c>
      <c r="F126" s="135">
        <f t="shared" si="36"/>
        <v>0</v>
      </c>
      <c r="G126" s="135">
        <f t="shared" si="36"/>
        <v>69644</v>
      </c>
      <c r="H126" s="135">
        <f t="shared" si="36"/>
        <v>0</v>
      </c>
      <c r="I126" s="135">
        <f t="shared" si="36"/>
        <v>0</v>
      </c>
      <c r="J126" s="135">
        <f t="shared" si="36"/>
        <v>0</v>
      </c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/>
      <c r="AN126" s="136"/>
      <c r="AO126" s="136"/>
      <c r="AP126" s="136"/>
      <c r="AQ126" s="136"/>
      <c r="AR126" s="136"/>
      <c r="AS126" s="136"/>
      <c r="AT126" s="136"/>
      <c r="AU126" s="136"/>
      <c r="AV126" s="136"/>
      <c r="AW126" s="136"/>
      <c r="AX126" s="136"/>
      <c r="AY126" s="136"/>
      <c r="AZ126" s="136"/>
      <c r="BA126" s="136"/>
      <c r="BB126" s="136"/>
      <c r="BC126" s="136"/>
      <c r="BD126" s="136"/>
      <c r="BE126" s="136"/>
      <c r="BF126" s="136"/>
      <c r="BG126" s="136"/>
      <c r="BH126" s="136"/>
      <c r="BI126" s="136"/>
      <c r="BJ126" s="136"/>
      <c r="BK126" s="136"/>
      <c r="BL126" s="136"/>
      <c r="BM126" s="136"/>
      <c r="BN126" s="136"/>
      <c r="BO126" s="136"/>
      <c r="BP126" s="136"/>
      <c r="BQ126" s="136"/>
      <c r="BR126" s="136"/>
      <c r="BS126" s="136"/>
      <c r="BT126" s="136"/>
      <c r="BU126" s="136"/>
      <c r="BV126" s="136"/>
      <c r="BW126" s="136"/>
      <c r="BX126" s="136"/>
      <c r="BY126" s="136"/>
      <c r="BZ126" s="136"/>
      <c r="CA126" s="136"/>
      <c r="CB126" s="136"/>
      <c r="CC126" s="136"/>
      <c r="CD126" s="136"/>
      <c r="CE126" s="136"/>
      <c r="CF126" s="136"/>
      <c r="CG126" s="136"/>
      <c r="CH126" s="136"/>
      <c r="CI126" s="136"/>
      <c r="CJ126" s="136"/>
      <c r="CK126" s="136"/>
      <c r="CL126" s="136"/>
      <c r="CM126" s="136"/>
      <c r="CN126" s="136"/>
      <c r="CO126" s="136"/>
      <c r="CP126" s="136"/>
      <c r="CQ126" s="136"/>
      <c r="CR126" s="136"/>
      <c r="CS126" s="136"/>
      <c r="CT126" s="136"/>
      <c r="CU126" s="136"/>
      <c r="CV126" s="136"/>
      <c r="CW126" s="136"/>
      <c r="CX126" s="136"/>
      <c r="CY126" s="136"/>
      <c r="CZ126" s="136"/>
      <c r="DA126" s="136"/>
      <c r="DB126" s="136"/>
      <c r="DC126" s="136"/>
      <c r="DD126" s="136"/>
      <c r="DE126" s="136"/>
      <c r="DF126" s="136"/>
      <c r="DG126" s="136"/>
      <c r="DH126" s="136"/>
      <c r="DI126" s="136"/>
      <c r="DJ126" s="136"/>
      <c r="DK126" s="136"/>
      <c r="DL126" s="136"/>
      <c r="DM126" s="136"/>
      <c r="DN126" s="136"/>
      <c r="DO126" s="136"/>
      <c r="DP126" s="136"/>
      <c r="DQ126" s="136"/>
      <c r="DR126" s="136"/>
      <c r="DS126" s="136"/>
      <c r="DT126" s="136"/>
      <c r="DU126" s="136"/>
      <c r="DV126" s="136"/>
      <c r="DW126" s="136"/>
      <c r="DX126" s="136"/>
      <c r="DY126" s="136"/>
      <c r="DZ126" s="136"/>
      <c r="EA126" s="136"/>
      <c r="EB126" s="136"/>
      <c r="EC126" s="136"/>
      <c r="ED126" s="136"/>
      <c r="EE126" s="136"/>
      <c r="EF126" s="136"/>
      <c r="EG126" s="136"/>
      <c r="EH126" s="136"/>
      <c r="EI126" s="136"/>
      <c r="EJ126" s="136"/>
      <c r="EK126" s="136"/>
      <c r="EL126" s="136"/>
      <c r="EM126" s="136"/>
      <c r="EN126" s="136"/>
      <c r="EO126" s="136"/>
      <c r="EP126" s="136"/>
      <c r="EQ126" s="136"/>
      <c r="ER126" s="136"/>
      <c r="ES126" s="136"/>
      <c r="ET126" s="136"/>
      <c r="EU126" s="136"/>
      <c r="EV126" s="136"/>
      <c r="EW126" s="136"/>
      <c r="EX126" s="136"/>
      <c r="EY126" s="136"/>
      <c r="EZ126" s="136"/>
      <c r="FA126" s="136"/>
      <c r="FB126" s="136"/>
      <c r="FC126" s="136"/>
      <c r="FD126" s="136"/>
      <c r="FE126" s="136"/>
      <c r="FF126" s="136"/>
      <c r="FG126" s="136"/>
      <c r="FH126" s="136"/>
      <c r="FI126" s="136"/>
      <c r="FJ126" s="136"/>
      <c r="FK126" s="136"/>
      <c r="FL126" s="136"/>
      <c r="FM126" s="136"/>
      <c r="FN126" s="136"/>
      <c r="FO126" s="136"/>
      <c r="FP126" s="136"/>
      <c r="FQ126" s="136"/>
      <c r="FR126" s="136"/>
      <c r="FS126" s="136"/>
      <c r="FT126" s="136"/>
      <c r="FU126" s="136"/>
      <c r="FV126" s="136"/>
      <c r="FW126" s="136"/>
      <c r="FX126" s="136"/>
      <c r="FY126" s="136"/>
      <c r="FZ126" s="136"/>
      <c r="GA126" s="136"/>
      <c r="GB126" s="136"/>
      <c r="GC126" s="136"/>
      <c r="GD126" s="136"/>
      <c r="GE126" s="136"/>
      <c r="GF126" s="136"/>
      <c r="GG126" s="136"/>
      <c r="GH126" s="136"/>
      <c r="GI126" s="136"/>
      <c r="GJ126" s="136"/>
      <c r="GK126" s="136"/>
      <c r="GL126" s="136"/>
      <c r="GM126" s="136"/>
      <c r="GN126" s="136"/>
      <c r="GO126" s="136"/>
      <c r="GP126" s="136"/>
      <c r="GQ126" s="136"/>
      <c r="GR126" s="136"/>
      <c r="GS126" s="136"/>
      <c r="GT126" s="136"/>
      <c r="GU126" s="136"/>
      <c r="GV126" s="136"/>
      <c r="GW126" s="136"/>
      <c r="GX126" s="136"/>
      <c r="GY126" s="136"/>
      <c r="GZ126" s="136"/>
      <c r="HA126" s="136"/>
      <c r="HB126" s="136"/>
      <c r="HC126" s="136"/>
      <c r="HD126" s="136"/>
      <c r="HE126" s="136"/>
      <c r="HF126" s="136"/>
      <c r="HG126" s="136"/>
      <c r="HH126" s="136"/>
      <c r="HI126" s="136"/>
      <c r="HJ126" s="136"/>
      <c r="HK126" s="136"/>
      <c r="HL126" s="136"/>
      <c r="HM126" s="136"/>
      <c r="HN126" s="136"/>
      <c r="HO126" s="136"/>
      <c r="HP126" s="136"/>
      <c r="HQ126" s="136"/>
      <c r="HR126" s="136"/>
      <c r="HS126" s="136"/>
      <c r="HT126" s="136"/>
      <c r="HU126" s="136"/>
      <c r="HV126" s="136"/>
      <c r="HW126" s="136"/>
      <c r="HX126" s="136"/>
      <c r="HY126" s="136"/>
      <c r="HZ126" s="136"/>
      <c r="IA126" s="136"/>
    </row>
    <row r="127" spans="1:235" ht="31.5">
      <c r="A127" s="478" t="s">
        <v>1341</v>
      </c>
      <c r="B127" s="141">
        <f t="shared" si="23"/>
        <v>67417</v>
      </c>
      <c r="C127" s="141">
        <v>0</v>
      </c>
      <c r="D127" s="141">
        <v>0</v>
      </c>
      <c r="E127" s="141"/>
      <c r="F127" s="141">
        <v>0</v>
      </c>
      <c r="G127" s="141">
        <v>67417</v>
      </c>
      <c r="H127" s="141">
        <v>0</v>
      </c>
      <c r="I127" s="141">
        <v>0</v>
      </c>
      <c r="J127" s="141">
        <v>0</v>
      </c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  <c r="AR127" s="136"/>
      <c r="AS127" s="136"/>
      <c r="AT127" s="136"/>
      <c r="AU127" s="136"/>
      <c r="AV127" s="136"/>
      <c r="AW127" s="136"/>
      <c r="AX127" s="136"/>
      <c r="AY127" s="136"/>
      <c r="AZ127" s="136"/>
      <c r="BA127" s="136"/>
      <c r="BB127" s="136"/>
      <c r="BC127" s="136"/>
      <c r="BD127" s="136"/>
      <c r="BE127" s="136"/>
      <c r="BF127" s="136"/>
      <c r="BG127" s="136"/>
      <c r="BH127" s="136"/>
      <c r="BI127" s="136"/>
      <c r="BJ127" s="136"/>
      <c r="BK127" s="136"/>
      <c r="BL127" s="136"/>
      <c r="BM127" s="136"/>
      <c r="BN127" s="136"/>
      <c r="BO127" s="136"/>
      <c r="BP127" s="136"/>
      <c r="BQ127" s="136"/>
      <c r="BR127" s="136"/>
      <c r="BS127" s="136"/>
      <c r="BT127" s="136"/>
      <c r="BU127" s="136"/>
      <c r="BV127" s="136"/>
      <c r="BW127" s="136"/>
      <c r="BX127" s="136"/>
      <c r="BY127" s="136"/>
      <c r="BZ127" s="136"/>
      <c r="CA127" s="136"/>
      <c r="CB127" s="136"/>
      <c r="CC127" s="136"/>
      <c r="CD127" s="136"/>
      <c r="CE127" s="136"/>
      <c r="CF127" s="136"/>
      <c r="CG127" s="136"/>
      <c r="CH127" s="136"/>
      <c r="CI127" s="136"/>
      <c r="CJ127" s="136"/>
      <c r="CK127" s="136"/>
      <c r="CL127" s="136"/>
      <c r="CM127" s="136"/>
      <c r="CN127" s="136"/>
      <c r="CO127" s="136"/>
      <c r="CP127" s="136"/>
      <c r="CQ127" s="136"/>
      <c r="CR127" s="136"/>
      <c r="CS127" s="136"/>
      <c r="CT127" s="136"/>
      <c r="CU127" s="136"/>
      <c r="CV127" s="136"/>
      <c r="CW127" s="136"/>
      <c r="CX127" s="136"/>
      <c r="CY127" s="136"/>
      <c r="CZ127" s="136"/>
      <c r="DA127" s="136"/>
      <c r="DB127" s="136"/>
      <c r="DC127" s="136"/>
      <c r="DD127" s="136"/>
      <c r="DE127" s="136"/>
      <c r="DF127" s="136"/>
      <c r="DG127" s="136"/>
      <c r="DH127" s="136"/>
      <c r="DI127" s="136"/>
      <c r="DJ127" s="136"/>
      <c r="DK127" s="136"/>
      <c r="DL127" s="136"/>
      <c r="DM127" s="136"/>
      <c r="DN127" s="136"/>
      <c r="DO127" s="136"/>
      <c r="DP127" s="136"/>
      <c r="DQ127" s="136"/>
      <c r="DR127" s="136"/>
      <c r="DS127" s="136"/>
      <c r="DT127" s="136"/>
      <c r="DU127" s="136"/>
      <c r="DV127" s="136"/>
      <c r="DW127" s="136"/>
      <c r="DX127" s="136"/>
      <c r="DY127" s="136"/>
      <c r="DZ127" s="136"/>
      <c r="EA127" s="136"/>
      <c r="EB127" s="136"/>
      <c r="EC127" s="136"/>
      <c r="ED127" s="136"/>
      <c r="EE127" s="136"/>
      <c r="EF127" s="136"/>
      <c r="EG127" s="136"/>
      <c r="EH127" s="136"/>
      <c r="EI127" s="136"/>
      <c r="EJ127" s="136"/>
      <c r="EK127" s="136"/>
      <c r="EL127" s="136"/>
      <c r="EM127" s="136"/>
      <c r="EN127" s="136"/>
      <c r="EO127" s="136"/>
      <c r="EP127" s="136"/>
      <c r="EQ127" s="136"/>
      <c r="ER127" s="136"/>
      <c r="ES127" s="136"/>
      <c r="ET127" s="136"/>
      <c r="EU127" s="136"/>
      <c r="EV127" s="136"/>
      <c r="EW127" s="136"/>
      <c r="EX127" s="136"/>
      <c r="EY127" s="136"/>
      <c r="EZ127" s="136"/>
      <c r="FA127" s="136"/>
      <c r="FB127" s="136"/>
      <c r="FC127" s="136"/>
      <c r="FD127" s="136"/>
      <c r="FE127" s="136"/>
      <c r="FF127" s="136"/>
      <c r="FG127" s="136"/>
      <c r="FH127" s="136"/>
      <c r="FI127" s="136"/>
      <c r="FJ127" s="136"/>
      <c r="FK127" s="136"/>
      <c r="FL127" s="136"/>
      <c r="FM127" s="136"/>
      <c r="FN127" s="136"/>
      <c r="FO127" s="136"/>
      <c r="FP127" s="136"/>
      <c r="FQ127" s="136"/>
      <c r="FR127" s="136"/>
      <c r="FS127" s="136"/>
      <c r="FT127" s="136"/>
      <c r="FU127" s="136"/>
      <c r="FV127" s="136"/>
      <c r="FW127" s="136"/>
      <c r="FX127" s="136"/>
      <c r="FY127" s="136"/>
      <c r="FZ127" s="136"/>
      <c r="GA127" s="136"/>
      <c r="GB127" s="136"/>
      <c r="GC127" s="136"/>
      <c r="GD127" s="136"/>
      <c r="GE127" s="136"/>
      <c r="GF127" s="136"/>
      <c r="GG127" s="136"/>
      <c r="GH127" s="136"/>
      <c r="GI127" s="136"/>
      <c r="GJ127" s="136"/>
      <c r="GK127" s="136"/>
      <c r="GL127" s="136"/>
      <c r="GM127" s="136"/>
      <c r="GN127" s="136"/>
      <c r="GO127" s="136"/>
      <c r="GP127" s="136"/>
      <c r="GQ127" s="136"/>
      <c r="GR127" s="136"/>
      <c r="GS127" s="136"/>
      <c r="GT127" s="136"/>
      <c r="GU127" s="136"/>
      <c r="GV127" s="136"/>
      <c r="GW127" s="136"/>
      <c r="GX127" s="136"/>
      <c r="GY127" s="136"/>
      <c r="GZ127" s="136"/>
      <c r="HA127" s="136"/>
      <c r="HB127" s="136"/>
      <c r="HC127" s="136"/>
      <c r="HD127" s="136"/>
      <c r="HE127" s="136"/>
      <c r="HF127" s="136"/>
      <c r="HG127" s="136"/>
      <c r="HH127" s="136"/>
      <c r="HI127" s="136"/>
      <c r="HJ127" s="136"/>
      <c r="HK127" s="136"/>
      <c r="HL127" s="136"/>
      <c r="HM127" s="136"/>
      <c r="HN127" s="136"/>
      <c r="HO127" s="136"/>
      <c r="HP127" s="136"/>
      <c r="HQ127" s="136"/>
      <c r="HR127" s="136"/>
      <c r="HS127" s="136"/>
      <c r="HT127" s="136"/>
      <c r="HU127" s="136"/>
      <c r="HV127" s="136"/>
      <c r="HW127" s="136"/>
      <c r="HX127" s="136"/>
      <c r="HY127" s="136"/>
      <c r="HZ127" s="136"/>
      <c r="IA127" s="136"/>
    </row>
    <row r="128" spans="1:235">
      <c r="A128" s="478" t="s">
        <v>1204</v>
      </c>
      <c r="B128" s="141">
        <f t="shared" si="23"/>
        <v>2227</v>
      </c>
      <c r="C128" s="141">
        <v>0</v>
      </c>
      <c r="D128" s="141">
        <v>0</v>
      </c>
      <c r="E128" s="141"/>
      <c r="F128" s="141">
        <v>0</v>
      </c>
      <c r="G128" s="141">
        <v>2227</v>
      </c>
      <c r="H128" s="141">
        <v>0</v>
      </c>
      <c r="I128" s="141">
        <v>0</v>
      </c>
      <c r="J128" s="141">
        <v>0</v>
      </c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  <c r="AC128" s="136"/>
      <c r="AD128" s="136"/>
      <c r="AE128" s="136"/>
      <c r="AF128" s="136"/>
      <c r="AG128" s="136"/>
      <c r="AH128" s="136"/>
      <c r="AI128" s="136"/>
      <c r="AJ128" s="136"/>
      <c r="AK128" s="136"/>
      <c r="AL128" s="136"/>
      <c r="AM128" s="136"/>
      <c r="AN128" s="136"/>
      <c r="AO128" s="136"/>
      <c r="AP128" s="136"/>
      <c r="AQ128" s="136"/>
      <c r="AR128" s="136"/>
      <c r="AS128" s="136"/>
      <c r="AT128" s="136"/>
      <c r="AU128" s="136"/>
      <c r="AV128" s="136"/>
      <c r="AW128" s="136"/>
      <c r="AX128" s="136"/>
      <c r="AY128" s="136"/>
      <c r="AZ128" s="136"/>
      <c r="BA128" s="136"/>
      <c r="BB128" s="136"/>
      <c r="BC128" s="136"/>
      <c r="BD128" s="136"/>
      <c r="BE128" s="136"/>
      <c r="BF128" s="136"/>
      <c r="BG128" s="136"/>
      <c r="BH128" s="136"/>
      <c r="BI128" s="136"/>
      <c r="BJ128" s="136"/>
      <c r="BK128" s="136"/>
      <c r="BL128" s="136"/>
      <c r="BM128" s="136"/>
      <c r="BN128" s="136"/>
      <c r="BO128" s="136"/>
      <c r="BP128" s="136"/>
      <c r="BQ128" s="136"/>
      <c r="BR128" s="136"/>
      <c r="BS128" s="136"/>
      <c r="BT128" s="136"/>
      <c r="BU128" s="136"/>
      <c r="BV128" s="136"/>
      <c r="BW128" s="136"/>
      <c r="BX128" s="136"/>
      <c r="BY128" s="136"/>
      <c r="BZ128" s="136"/>
      <c r="CA128" s="136"/>
      <c r="CB128" s="136"/>
      <c r="CC128" s="136"/>
      <c r="CD128" s="136"/>
      <c r="CE128" s="136"/>
      <c r="CF128" s="136"/>
      <c r="CG128" s="136"/>
      <c r="CH128" s="136"/>
      <c r="CI128" s="136"/>
      <c r="CJ128" s="136"/>
      <c r="CK128" s="136"/>
      <c r="CL128" s="136"/>
      <c r="CM128" s="136"/>
      <c r="CN128" s="136"/>
      <c r="CO128" s="136"/>
      <c r="CP128" s="136"/>
      <c r="CQ128" s="136"/>
      <c r="CR128" s="136"/>
      <c r="CS128" s="136"/>
      <c r="CT128" s="136"/>
      <c r="CU128" s="136"/>
      <c r="CV128" s="136"/>
      <c r="CW128" s="136"/>
      <c r="CX128" s="136"/>
      <c r="CY128" s="136"/>
      <c r="CZ128" s="136"/>
      <c r="DA128" s="136"/>
      <c r="DB128" s="136"/>
      <c r="DC128" s="136"/>
      <c r="DD128" s="136"/>
      <c r="DE128" s="136"/>
      <c r="DF128" s="136"/>
      <c r="DG128" s="136"/>
      <c r="DH128" s="136"/>
      <c r="DI128" s="136"/>
      <c r="DJ128" s="136"/>
      <c r="DK128" s="136"/>
      <c r="DL128" s="136"/>
      <c r="DM128" s="136"/>
      <c r="DN128" s="136"/>
      <c r="DO128" s="136"/>
      <c r="DP128" s="136"/>
      <c r="DQ128" s="136"/>
      <c r="DR128" s="136"/>
      <c r="DS128" s="136"/>
      <c r="DT128" s="136"/>
      <c r="DU128" s="136"/>
      <c r="DV128" s="136"/>
      <c r="DW128" s="136"/>
      <c r="DX128" s="136"/>
      <c r="DY128" s="136"/>
      <c r="DZ128" s="136"/>
      <c r="EA128" s="136"/>
      <c r="EB128" s="136"/>
      <c r="EC128" s="136"/>
      <c r="ED128" s="136"/>
      <c r="EE128" s="136"/>
      <c r="EF128" s="136"/>
      <c r="EG128" s="136"/>
      <c r="EH128" s="136"/>
      <c r="EI128" s="136"/>
      <c r="EJ128" s="136"/>
      <c r="EK128" s="136"/>
      <c r="EL128" s="136"/>
      <c r="EM128" s="136"/>
      <c r="EN128" s="136"/>
      <c r="EO128" s="136"/>
      <c r="EP128" s="136"/>
      <c r="EQ128" s="136"/>
      <c r="ER128" s="136"/>
      <c r="ES128" s="136"/>
      <c r="ET128" s="136"/>
      <c r="EU128" s="136"/>
      <c r="EV128" s="136"/>
      <c r="EW128" s="136"/>
      <c r="EX128" s="136"/>
      <c r="EY128" s="136"/>
      <c r="EZ128" s="136"/>
      <c r="FA128" s="136"/>
      <c r="FB128" s="136"/>
      <c r="FC128" s="136"/>
      <c r="FD128" s="136"/>
      <c r="FE128" s="136"/>
      <c r="FF128" s="136"/>
      <c r="FG128" s="136"/>
      <c r="FH128" s="136"/>
      <c r="FI128" s="136"/>
      <c r="FJ128" s="136"/>
      <c r="FK128" s="136"/>
      <c r="FL128" s="136"/>
      <c r="FM128" s="136"/>
      <c r="FN128" s="136"/>
      <c r="FO128" s="136"/>
      <c r="FP128" s="136"/>
      <c r="FQ128" s="136"/>
      <c r="FR128" s="136"/>
      <c r="FS128" s="136"/>
      <c r="FT128" s="136"/>
      <c r="FU128" s="136"/>
      <c r="FV128" s="136"/>
      <c r="FW128" s="136"/>
      <c r="FX128" s="136"/>
      <c r="FY128" s="136"/>
      <c r="FZ128" s="136"/>
      <c r="GA128" s="136"/>
      <c r="GB128" s="136"/>
      <c r="GC128" s="136"/>
      <c r="GD128" s="136"/>
      <c r="GE128" s="136"/>
      <c r="GF128" s="136"/>
      <c r="GG128" s="136"/>
      <c r="GH128" s="136"/>
      <c r="GI128" s="136"/>
      <c r="GJ128" s="136"/>
      <c r="GK128" s="136"/>
      <c r="GL128" s="136"/>
      <c r="GM128" s="136"/>
      <c r="GN128" s="136"/>
      <c r="GO128" s="136"/>
      <c r="GP128" s="136"/>
      <c r="GQ128" s="136"/>
      <c r="GR128" s="136"/>
      <c r="GS128" s="136"/>
      <c r="GT128" s="136"/>
      <c r="GU128" s="136"/>
      <c r="GV128" s="136"/>
      <c r="GW128" s="136"/>
      <c r="GX128" s="136"/>
      <c r="GY128" s="136"/>
      <c r="GZ128" s="136"/>
      <c r="HA128" s="136"/>
      <c r="HB128" s="136"/>
      <c r="HC128" s="136"/>
      <c r="HD128" s="136"/>
      <c r="HE128" s="136"/>
      <c r="HF128" s="136"/>
      <c r="HG128" s="136"/>
      <c r="HH128" s="136"/>
      <c r="HI128" s="136"/>
      <c r="HJ128" s="136"/>
      <c r="HK128" s="136"/>
      <c r="HL128" s="136"/>
      <c r="HM128" s="136"/>
      <c r="HN128" s="136"/>
      <c r="HO128" s="136"/>
      <c r="HP128" s="136"/>
      <c r="HQ128" s="136"/>
      <c r="HR128" s="136"/>
      <c r="HS128" s="136"/>
      <c r="HT128" s="136"/>
      <c r="HU128" s="136"/>
      <c r="HV128" s="136"/>
      <c r="HW128" s="136"/>
      <c r="HX128" s="136"/>
      <c r="HY128" s="136"/>
      <c r="HZ128" s="136"/>
      <c r="IA128" s="136"/>
    </row>
    <row r="129" spans="1:235">
      <c r="A129" s="475" t="s">
        <v>548</v>
      </c>
      <c r="B129" s="135">
        <f t="shared" si="23"/>
        <v>73151</v>
      </c>
      <c r="C129" s="135">
        <f t="shared" ref="C129:J129" si="37">SUM(C130:C136)</f>
        <v>0</v>
      </c>
      <c r="D129" s="135">
        <f t="shared" si="37"/>
        <v>0</v>
      </c>
      <c r="E129" s="135">
        <f t="shared" si="37"/>
        <v>0</v>
      </c>
      <c r="F129" s="135">
        <f t="shared" si="37"/>
        <v>0</v>
      </c>
      <c r="G129" s="135">
        <f t="shared" si="37"/>
        <v>73151</v>
      </c>
      <c r="H129" s="135">
        <f t="shared" si="37"/>
        <v>0</v>
      </c>
      <c r="I129" s="135">
        <f t="shared" si="37"/>
        <v>0</v>
      </c>
      <c r="J129" s="135">
        <f t="shared" si="37"/>
        <v>0</v>
      </c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136"/>
      <c r="FN129" s="136"/>
      <c r="FO129" s="136"/>
      <c r="FP129" s="136"/>
      <c r="FQ129" s="136"/>
      <c r="FR129" s="136"/>
      <c r="FS129" s="136"/>
      <c r="FT129" s="136"/>
      <c r="FU129" s="136"/>
      <c r="FV129" s="136"/>
      <c r="FW129" s="136"/>
      <c r="FX129" s="136"/>
      <c r="FY129" s="136"/>
      <c r="FZ129" s="136"/>
      <c r="GA129" s="136"/>
      <c r="GB129" s="136"/>
      <c r="GC129" s="136"/>
      <c r="GD129" s="136"/>
      <c r="GE129" s="136"/>
      <c r="GF129" s="136"/>
      <c r="GG129" s="136"/>
      <c r="GH129" s="136"/>
      <c r="GI129" s="136"/>
      <c r="GJ129" s="136"/>
      <c r="GK129" s="136"/>
      <c r="GL129" s="136"/>
      <c r="GM129" s="136"/>
      <c r="GN129" s="136"/>
      <c r="GO129" s="136"/>
      <c r="GP129" s="136"/>
      <c r="GQ129" s="136"/>
      <c r="GR129" s="136"/>
      <c r="GS129" s="136"/>
      <c r="GT129" s="136"/>
      <c r="GU129" s="136"/>
      <c r="GV129" s="136"/>
      <c r="GW129" s="136"/>
      <c r="GX129" s="136"/>
      <c r="GY129" s="136"/>
      <c r="GZ129" s="136"/>
      <c r="HA129" s="136"/>
      <c r="HB129" s="136"/>
      <c r="HC129" s="136"/>
      <c r="HD129" s="136"/>
      <c r="HE129" s="136"/>
      <c r="HF129" s="136"/>
      <c r="HG129" s="136"/>
      <c r="HH129" s="136"/>
      <c r="HI129" s="136"/>
      <c r="HJ129" s="136"/>
      <c r="HK129" s="136"/>
      <c r="HL129" s="136"/>
      <c r="HM129" s="136"/>
      <c r="HN129" s="136"/>
      <c r="HO129" s="136"/>
      <c r="HP129" s="136"/>
      <c r="HQ129" s="136"/>
      <c r="HR129" s="136"/>
      <c r="HS129" s="136"/>
      <c r="HT129" s="136"/>
      <c r="HU129" s="136"/>
      <c r="HV129" s="136"/>
      <c r="HW129" s="136"/>
      <c r="HX129" s="136"/>
      <c r="HY129" s="136"/>
      <c r="HZ129" s="136"/>
      <c r="IA129" s="136"/>
    </row>
    <row r="130" spans="1:235">
      <c r="A130" s="478" t="s">
        <v>1205</v>
      </c>
      <c r="B130" s="141">
        <f t="shared" si="23"/>
        <v>5848</v>
      </c>
      <c r="C130" s="141">
        <v>0</v>
      </c>
      <c r="D130" s="141">
        <v>0</v>
      </c>
      <c r="E130" s="141"/>
      <c r="F130" s="141">
        <v>0</v>
      </c>
      <c r="G130" s="141">
        <v>5848</v>
      </c>
      <c r="H130" s="141">
        <v>0</v>
      </c>
      <c r="I130" s="141">
        <v>0</v>
      </c>
      <c r="J130" s="141">
        <v>0</v>
      </c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  <c r="Z130" s="136"/>
      <c r="AA130" s="136"/>
      <c r="AB130" s="136"/>
      <c r="AC130" s="136"/>
      <c r="AD130" s="136"/>
      <c r="AE130" s="136"/>
      <c r="AF130" s="136"/>
      <c r="AG130" s="136"/>
      <c r="AH130" s="136"/>
      <c r="AI130" s="136"/>
      <c r="AJ130" s="136"/>
      <c r="AK130" s="136"/>
      <c r="AL130" s="136"/>
      <c r="AM130" s="136"/>
      <c r="AN130" s="136"/>
      <c r="AO130" s="136"/>
      <c r="AP130" s="136"/>
      <c r="AQ130" s="136"/>
      <c r="AR130" s="136"/>
      <c r="AS130" s="136"/>
      <c r="AT130" s="136"/>
      <c r="AU130" s="136"/>
      <c r="AV130" s="136"/>
      <c r="AW130" s="136"/>
      <c r="AX130" s="136"/>
      <c r="AY130" s="136"/>
      <c r="AZ130" s="136"/>
      <c r="BA130" s="136"/>
      <c r="BB130" s="136"/>
      <c r="BC130" s="136"/>
      <c r="BD130" s="136"/>
      <c r="BE130" s="136"/>
      <c r="BF130" s="136"/>
      <c r="BG130" s="136"/>
      <c r="BH130" s="136"/>
      <c r="BI130" s="136"/>
      <c r="BJ130" s="136"/>
      <c r="BK130" s="136"/>
      <c r="BL130" s="136"/>
      <c r="BM130" s="136"/>
      <c r="BN130" s="136"/>
      <c r="BO130" s="136"/>
      <c r="BP130" s="136"/>
      <c r="BQ130" s="136"/>
      <c r="BR130" s="136"/>
      <c r="BS130" s="136"/>
      <c r="BT130" s="136"/>
      <c r="BU130" s="136"/>
      <c r="BV130" s="136"/>
      <c r="BW130" s="136"/>
      <c r="BX130" s="136"/>
      <c r="BY130" s="136"/>
      <c r="BZ130" s="136"/>
      <c r="CA130" s="136"/>
      <c r="CB130" s="136"/>
      <c r="CC130" s="136"/>
      <c r="CD130" s="136"/>
      <c r="CE130" s="136"/>
      <c r="CF130" s="136"/>
      <c r="CG130" s="136"/>
      <c r="CH130" s="136"/>
      <c r="CI130" s="136"/>
      <c r="CJ130" s="136"/>
      <c r="CK130" s="136"/>
      <c r="CL130" s="136"/>
      <c r="CM130" s="136"/>
      <c r="CN130" s="136"/>
      <c r="CO130" s="136"/>
      <c r="CP130" s="136"/>
      <c r="CQ130" s="136"/>
      <c r="CR130" s="136"/>
      <c r="CS130" s="136"/>
      <c r="CT130" s="136"/>
      <c r="CU130" s="136"/>
      <c r="CV130" s="136"/>
      <c r="CW130" s="136"/>
      <c r="CX130" s="136"/>
      <c r="CY130" s="136"/>
      <c r="CZ130" s="136"/>
      <c r="DA130" s="136"/>
      <c r="DB130" s="136"/>
      <c r="DC130" s="136"/>
      <c r="DD130" s="136"/>
      <c r="DE130" s="136"/>
      <c r="DF130" s="136"/>
      <c r="DG130" s="136"/>
      <c r="DH130" s="136"/>
      <c r="DI130" s="136"/>
      <c r="DJ130" s="136"/>
      <c r="DK130" s="136"/>
      <c r="DL130" s="136"/>
      <c r="DM130" s="136"/>
      <c r="DN130" s="136"/>
      <c r="DO130" s="136"/>
      <c r="DP130" s="136"/>
      <c r="DQ130" s="136"/>
      <c r="DR130" s="136"/>
      <c r="DS130" s="136"/>
      <c r="DT130" s="136"/>
      <c r="DU130" s="136"/>
      <c r="DV130" s="136"/>
      <c r="DW130" s="136"/>
      <c r="DX130" s="136"/>
      <c r="DY130" s="136"/>
      <c r="DZ130" s="136"/>
      <c r="EA130" s="136"/>
      <c r="EB130" s="136"/>
      <c r="EC130" s="136"/>
      <c r="ED130" s="136"/>
      <c r="EE130" s="136"/>
      <c r="EF130" s="136"/>
      <c r="EG130" s="136"/>
      <c r="EH130" s="136"/>
      <c r="EI130" s="136"/>
      <c r="EJ130" s="136"/>
      <c r="EK130" s="136"/>
      <c r="EL130" s="136"/>
      <c r="EM130" s="136"/>
      <c r="EN130" s="136"/>
      <c r="EO130" s="136"/>
      <c r="EP130" s="136"/>
      <c r="EQ130" s="136"/>
      <c r="ER130" s="136"/>
      <c r="ES130" s="136"/>
      <c r="ET130" s="136"/>
      <c r="EU130" s="136"/>
      <c r="EV130" s="136"/>
      <c r="EW130" s="136"/>
      <c r="EX130" s="136"/>
      <c r="EY130" s="136"/>
      <c r="EZ130" s="136"/>
      <c r="FA130" s="136"/>
      <c r="FB130" s="136"/>
      <c r="FC130" s="136"/>
      <c r="FD130" s="136"/>
      <c r="FE130" s="136"/>
      <c r="FF130" s="136"/>
      <c r="FG130" s="136"/>
      <c r="FH130" s="136"/>
      <c r="FI130" s="136"/>
      <c r="FJ130" s="136"/>
      <c r="FK130" s="136"/>
      <c r="FL130" s="136"/>
      <c r="FM130" s="136"/>
      <c r="FN130" s="136"/>
      <c r="FO130" s="136"/>
      <c r="FP130" s="136"/>
      <c r="FQ130" s="136"/>
      <c r="FR130" s="136"/>
      <c r="FS130" s="136"/>
      <c r="FT130" s="136"/>
      <c r="FU130" s="136"/>
      <c r="FV130" s="136"/>
      <c r="FW130" s="136"/>
      <c r="FX130" s="136"/>
      <c r="FY130" s="136"/>
      <c r="FZ130" s="136"/>
      <c r="GA130" s="136"/>
      <c r="GB130" s="136"/>
      <c r="GC130" s="136"/>
      <c r="GD130" s="136"/>
      <c r="GE130" s="136"/>
      <c r="GF130" s="136"/>
      <c r="GG130" s="136"/>
      <c r="GH130" s="136"/>
      <c r="GI130" s="136"/>
      <c r="GJ130" s="136"/>
      <c r="GK130" s="136"/>
      <c r="GL130" s="136"/>
      <c r="GM130" s="136"/>
      <c r="GN130" s="136"/>
      <c r="GO130" s="136"/>
      <c r="GP130" s="136"/>
      <c r="GQ130" s="136"/>
      <c r="GR130" s="136"/>
      <c r="GS130" s="136"/>
      <c r="GT130" s="136"/>
      <c r="GU130" s="136"/>
      <c r="GV130" s="136"/>
      <c r="GW130" s="136"/>
      <c r="GX130" s="136"/>
      <c r="GY130" s="136"/>
      <c r="GZ130" s="136"/>
      <c r="HA130" s="136"/>
      <c r="HB130" s="136"/>
      <c r="HC130" s="136"/>
      <c r="HD130" s="136"/>
      <c r="HE130" s="136"/>
      <c r="HF130" s="136"/>
      <c r="HG130" s="136"/>
      <c r="HH130" s="136"/>
      <c r="HI130" s="136"/>
      <c r="HJ130" s="136"/>
      <c r="HK130" s="136"/>
      <c r="HL130" s="136"/>
      <c r="HM130" s="136"/>
      <c r="HN130" s="136"/>
      <c r="HO130" s="136"/>
      <c r="HP130" s="136"/>
      <c r="HQ130" s="136"/>
      <c r="HR130" s="136"/>
      <c r="HS130" s="136"/>
      <c r="HT130" s="136"/>
      <c r="HU130" s="136"/>
      <c r="HV130" s="136"/>
      <c r="HW130" s="136"/>
      <c r="HX130" s="136"/>
      <c r="HY130" s="136"/>
      <c r="HZ130" s="136"/>
      <c r="IA130" s="136"/>
    </row>
    <row r="131" spans="1:235">
      <c r="A131" s="478" t="s">
        <v>1342</v>
      </c>
      <c r="B131" s="141">
        <f>C131+D131+E131+F131+G131+H131+I131+J131</f>
        <v>6065</v>
      </c>
      <c r="C131" s="141">
        <v>0</v>
      </c>
      <c r="D131" s="141">
        <v>0</v>
      </c>
      <c r="E131" s="141"/>
      <c r="F131" s="141">
        <v>0</v>
      </c>
      <c r="G131" s="141">
        <v>6065</v>
      </c>
      <c r="H131" s="141">
        <v>0</v>
      </c>
      <c r="I131" s="141">
        <v>0</v>
      </c>
      <c r="J131" s="141">
        <v>0</v>
      </c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136"/>
      <c r="AJ131" s="136"/>
      <c r="AK131" s="136"/>
      <c r="AL131" s="136"/>
      <c r="AM131" s="136"/>
      <c r="AN131" s="136"/>
      <c r="AO131" s="136"/>
      <c r="AP131" s="136"/>
      <c r="AQ131" s="136"/>
      <c r="AR131" s="136"/>
      <c r="AS131" s="136"/>
      <c r="AT131" s="136"/>
      <c r="AU131" s="136"/>
      <c r="AV131" s="136"/>
      <c r="AW131" s="136"/>
      <c r="AX131" s="136"/>
      <c r="AY131" s="136"/>
      <c r="AZ131" s="136"/>
      <c r="BA131" s="136"/>
      <c r="BB131" s="136"/>
      <c r="BC131" s="136"/>
      <c r="BD131" s="136"/>
      <c r="BE131" s="136"/>
      <c r="BF131" s="136"/>
      <c r="BG131" s="136"/>
      <c r="BH131" s="136"/>
      <c r="BI131" s="136"/>
      <c r="BJ131" s="136"/>
      <c r="BK131" s="136"/>
      <c r="BL131" s="136"/>
      <c r="BM131" s="136"/>
      <c r="BN131" s="136"/>
      <c r="BO131" s="136"/>
      <c r="BP131" s="136"/>
      <c r="BQ131" s="136"/>
      <c r="BR131" s="136"/>
      <c r="BS131" s="136"/>
      <c r="BT131" s="136"/>
      <c r="BU131" s="136"/>
      <c r="BV131" s="136"/>
      <c r="BW131" s="136"/>
      <c r="BX131" s="136"/>
      <c r="BY131" s="136"/>
      <c r="BZ131" s="136"/>
      <c r="CA131" s="136"/>
      <c r="CB131" s="136"/>
      <c r="CC131" s="136"/>
      <c r="CD131" s="136"/>
      <c r="CE131" s="136"/>
      <c r="CF131" s="136"/>
      <c r="CG131" s="136"/>
      <c r="CH131" s="136"/>
      <c r="CI131" s="136"/>
      <c r="CJ131" s="136"/>
      <c r="CK131" s="136"/>
      <c r="CL131" s="136"/>
      <c r="CM131" s="136"/>
      <c r="CN131" s="136"/>
      <c r="CO131" s="136"/>
      <c r="CP131" s="136"/>
      <c r="CQ131" s="136"/>
      <c r="CR131" s="136"/>
      <c r="CS131" s="136"/>
      <c r="CT131" s="136"/>
      <c r="CU131" s="136"/>
      <c r="CV131" s="136"/>
      <c r="CW131" s="136"/>
      <c r="CX131" s="136"/>
      <c r="CY131" s="136"/>
      <c r="CZ131" s="136"/>
      <c r="DA131" s="136"/>
      <c r="DB131" s="136"/>
      <c r="DC131" s="136"/>
      <c r="DD131" s="136"/>
      <c r="DE131" s="136"/>
      <c r="DF131" s="136"/>
      <c r="DG131" s="136"/>
      <c r="DH131" s="136"/>
      <c r="DI131" s="136"/>
      <c r="DJ131" s="136"/>
      <c r="DK131" s="136"/>
      <c r="DL131" s="136"/>
      <c r="DM131" s="136"/>
      <c r="DN131" s="136"/>
      <c r="DO131" s="136"/>
      <c r="DP131" s="136"/>
      <c r="DQ131" s="136"/>
      <c r="DR131" s="136"/>
      <c r="DS131" s="136"/>
      <c r="DT131" s="136"/>
      <c r="DU131" s="136"/>
      <c r="DV131" s="136"/>
      <c r="DW131" s="136"/>
      <c r="DX131" s="136"/>
      <c r="DY131" s="136"/>
      <c r="DZ131" s="136"/>
      <c r="EA131" s="136"/>
      <c r="EB131" s="136"/>
      <c r="EC131" s="136"/>
      <c r="ED131" s="136"/>
      <c r="EE131" s="136"/>
      <c r="EF131" s="136"/>
      <c r="EG131" s="136"/>
      <c r="EH131" s="136"/>
      <c r="EI131" s="136"/>
      <c r="EJ131" s="136"/>
      <c r="EK131" s="136"/>
      <c r="EL131" s="136"/>
      <c r="EM131" s="136"/>
      <c r="EN131" s="136"/>
      <c r="EO131" s="136"/>
      <c r="EP131" s="136"/>
      <c r="EQ131" s="136"/>
      <c r="ER131" s="136"/>
      <c r="ES131" s="136"/>
      <c r="ET131" s="136"/>
      <c r="EU131" s="136"/>
      <c r="EV131" s="136"/>
      <c r="EW131" s="136"/>
      <c r="EX131" s="136"/>
      <c r="EY131" s="136"/>
      <c r="EZ131" s="136"/>
      <c r="FA131" s="136"/>
      <c r="FB131" s="136"/>
      <c r="FC131" s="136"/>
      <c r="FD131" s="136"/>
      <c r="FE131" s="136"/>
      <c r="FF131" s="136"/>
      <c r="FG131" s="136"/>
      <c r="FH131" s="136"/>
      <c r="FI131" s="136"/>
      <c r="FJ131" s="136"/>
      <c r="FK131" s="136"/>
      <c r="FL131" s="136"/>
      <c r="FM131" s="136"/>
      <c r="FN131" s="136"/>
      <c r="FO131" s="136"/>
      <c r="FP131" s="136"/>
      <c r="FQ131" s="136"/>
      <c r="FR131" s="136"/>
      <c r="FS131" s="136"/>
      <c r="FT131" s="136"/>
      <c r="FU131" s="136"/>
      <c r="FV131" s="136"/>
      <c r="FW131" s="136"/>
      <c r="FX131" s="136"/>
      <c r="FY131" s="136"/>
      <c r="FZ131" s="136"/>
      <c r="GA131" s="136"/>
      <c r="GB131" s="136"/>
      <c r="GC131" s="136"/>
      <c r="GD131" s="136"/>
      <c r="GE131" s="136"/>
      <c r="GF131" s="136"/>
      <c r="GG131" s="136"/>
      <c r="GH131" s="136"/>
      <c r="GI131" s="136"/>
      <c r="GJ131" s="136"/>
      <c r="GK131" s="136"/>
      <c r="GL131" s="136"/>
      <c r="GM131" s="136"/>
      <c r="GN131" s="136"/>
      <c r="GO131" s="136"/>
      <c r="GP131" s="136"/>
      <c r="GQ131" s="136"/>
      <c r="GR131" s="136"/>
      <c r="GS131" s="136"/>
      <c r="GT131" s="136"/>
      <c r="GU131" s="136"/>
      <c r="GV131" s="136"/>
      <c r="GW131" s="136"/>
      <c r="GX131" s="136"/>
      <c r="GY131" s="136"/>
      <c r="GZ131" s="136"/>
      <c r="HA131" s="136"/>
      <c r="HB131" s="136"/>
      <c r="HC131" s="136"/>
      <c r="HD131" s="136"/>
      <c r="HE131" s="136"/>
      <c r="HF131" s="136"/>
      <c r="HG131" s="136"/>
      <c r="HH131" s="136"/>
      <c r="HI131" s="136"/>
      <c r="HJ131" s="136"/>
      <c r="HK131" s="136"/>
      <c r="HL131" s="136"/>
      <c r="HM131" s="136"/>
      <c r="HN131" s="136"/>
      <c r="HO131" s="136"/>
      <c r="HP131" s="136"/>
      <c r="HQ131" s="136"/>
      <c r="HR131" s="136"/>
      <c r="HS131" s="136"/>
      <c r="HT131" s="136"/>
      <c r="HU131" s="136"/>
      <c r="HV131" s="136"/>
      <c r="HW131" s="136"/>
      <c r="HX131" s="136"/>
      <c r="HY131" s="136"/>
      <c r="HZ131" s="136"/>
      <c r="IA131" s="136"/>
    </row>
    <row r="132" spans="1:235" ht="31.5">
      <c r="A132" s="478" t="s">
        <v>1343</v>
      </c>
      <c r="B132" s="141">
        <f>C132+D132+E132+F132+G132+H132+I132+J132</f>
        <v>8316</v>
      </c>
      <c r="C132" s="141">
        <v>0</v>
      </c>
      <c r="D132" s="141">
        <v>0</v>
      </c>
      <c r="E132" s="141"/>
      <c r="F132" s="141">
        <v>0</v>
      </c>
      <c r="G132" s="141">
        <f>1800+6516</f>
        <v>8316</v>
      </c>
      <c r="H132" s="141">
        <v>0</v>
      </c>
      <c r="I132" s="141">
        <v>0</v>
      </c>
      <c r="J132" s="141">
        <v>0</v>
      </c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/>
      <c r="AL132" s="136"/>
      <c r="AM132" s="136"/>
      <c r="AN132" s="136"/>
      <c r="AO132" s="136"/>
      <c r="AP132" s="136"/>
      <c r="AQ132" s="136"/>
      <c r="AR132" s="136"/>
      <c r="AS132" s="136"/>
      <c r="AT132" s="136"/>
      <c r="AU132" s="136"/>
      <c r="AV132" s="136"/>
      <c r="AW132" s="136"/>
      <c r="AX132" s="136"/>
      <c r="AY132" s="136"/>
      <c r="AZ132" s="136"/>
      <c r="BA132" s="136"/>
      <c r="BB132" s="136"/>
      <c r="BC132" s="136"/>
      <c r="BD132" s="136"/>
      <c r="BE132" s="136"/>
      <c r="BF132" s="136"/>
      <c r="BG132" s="136"/>
      <c r="BH132" s="136"/>
      <c r="BI132" s="136"/>
      <c r="BJ132" s="136"/>
      <c r="BK132" s="136"/>
      <c r="BL132" s="136"/>
      <c r="BM132" s="136"/>
      <c r="BN132" s="136"/>
      <c r="BO132" s="136"/>
      <c r="BP132" s="136"/>
      <c r="BQ132" s="136"/>
      <c r="BR132" s="136"/>
      <c r="BS132" s="136"/>
      <c r="BT132" s="136"/>
      <c r="BU132" s="136"/>
      <c r="BV132" s="136"/>
      <c r="BW132" s="136"/>
      <c r="BX132" s="136"/>
      <c r="BY132" s="136"/>
      <c r="BZ132" s="136"/>
      <c r="CA132" s="136"/>
      <c r="CB132" s="136"/>
      <c r="CC132" s="136"/>
      <c r="CD132" s="136"/>
      <c r="CE132" s="136"/>
      <c r="CF132" s="136"/>
      <c r="CG132" s="136"/>
      <c r="CH132" s="136"/>
      <c r="CI132" s="136"/>
      <c r="CJ132" s="136"/>
      <c r="CK132" s="136"/>
      <c r="CL132" s="136"/>
      <c r="CM132" s="136"/>
      <c r="CN132" s="136"/>
      <c r="CO132" s="136"/>
      <c r="CP132" s="136"/>
      <c r="CQ132" s="136"/>
      <c r="CR132" s="136"/>
      <c r="CS132" s="136"/>
      <c r="CT132" s="136"/>
      <c r="CU132" s="136"/>
      <c r="CV132" s="136"/>
      <c r="CW132" s="136"/>
      <c r="CX132" s="136"/>
      <c r="CY132" s="136"/>
      <c r="CZ132" s="136"/>
      <c r="DA132" s="136"/>
      <c r="DB132" s="136"/>
      <c r="DC132" s="136"/>
      <c r="DD132" s="136"/>
      <c r="DE132" s="136"/>
      <c r="DF132" s="136"/>
      <c r="DG132" s="136"/>
      <c r="DH132" s="136"/>
      <c r="DI132" s="136"/>
      <c r="DJ132" s="136"/>
      <c r="DK132" s="136"/>
      <c r="DL132" s="136"/>
      <c r="DM132" s="136"/>
      <c r="DN132" s="136"/>
      <c r="DO132" s="136"/>
      <c r="DP132" s="136"/>
      <c r="DQ132" s="136"/>
      <c r="DR132" s="136"/>
      <c r="DS132" s="136"/>
      <c r="DT132" s="136"/>
      <c r="DU132" s="136"/>
      <c r="DV132" s="136"/>
      <c r="DW132" s="136"/>
      <c r="DX132" s="136"/>
      <c r="DY132" s="136"/>
      <c r="DZ132" s="136"/>
      <c r="EA132" s="136"/>
      <c r="EB132" s="136"/>
      <c r="EC132" s="136"/>
      <c r="ED132" s="136"/>
      <c r="EE132" s="136"/>
      <c r="EF132" s="136"/>
      <c r="EG132" s="136"/>
      <c r="EH132" s="136"/>
      <c r="EI132" s="136"/>
      <c r="EJ132" s="136"/>
      <c r="EK132" s="136"/>
      <c r="EL132" s="136"/>
      <c r="EM132" s="136"/>
      <c r="EN132" s="136"/>
      <c r="EO132" s="136"/>
      <c r="EP132" s="136"/>
      <c r="EQ132" s="136"/>
      <c r="ER132" s="136"/>
      <c r="ES132" s="136"/>
      <c r="ET132" s="136"/>
      <c r="EU132" s="136"/>
      <c r="EV132" s="136"/>
      <c r="EW132" s="136"/>
      <c r="EX132" s="136"/>
      <c r="EY132" s="136"/>
      <c r="EZ132" s="136"/>
      <c r="FA132" s="136"/>
      <c r="FB132" s="136"/>
      <c r="FC132" s="136"/>
      <c r="FD132" s="136"/>
      <c r="FE132" s="136"/>
      <c r="FF132" s="136"/>
      <c r="FG132" s="136"/>
      <c r="FH132" s="136"/>
      <c r="FI132" s="136"/>
      <c r="FJ132" s="136"/>
      <c r="FK132" s="136"/>
      <c r="FL132" s="136"/>
      <c r="FM132" s="136"/>
      <c r="FN132" s="136"/>
      <c r="FO132" s="136"/>
      <c r="FP132" s="136"/>
      <c r="FQ132" s="136"/>
      <c r="FR132" s="136"/>
      <c r="FS132" s="136"/>
      <c r="FT132" s="136"/>
      <c r="FU132" s="136"/>
      <c r="FV132" s="136"/>
      <c r="FW132" s="136"/>
      <c r="FX132" s="136"/>
      <c r="FY132" s="136"/>
      <c r="FZ132" s="136"/>
      <c r="GA132" s="136"/>
      <c r="GB132" s="136"/>
      <c r="GC132" s="136"/>
      <c r="GD132" s="136"/>
      <c r="GE132" s="136"/>
      <c r="GF132" s="136"/>
      <c r="GG132" s="136"/>
      <c r="GH132" s="136"/>
      <c r="GI132" s="136"/>
      <c r="GJ132" s="136"/>
      <c r="GK132" s="136"/>
      <c r="GL132" s="136"/>
      <c r="GM132" s="136"/>
      <c r="GN132" s="136"/>
      <c r="GO132" s="136"/>
      <c r="GP132" s="136"/>
      <c r="GQ132" s="136"/>
      <c r="GR132" s="136"/>
      <c r="GS132" s="136"/>
      <c r="GT132" s="136"/>
      <c r="GU132" s="136"/>
      <c r="GV132" s="136"/>
      <c r="GW132" s="136"/>
      <c r="GX132" s="136"/>
      <c r="GY132" s="136"/>
      <c r="GZ132" s="136"/>
      <c r="HA132" s="136"/>
      <c r="HB132" s="136"/>
      <c r="HC132" s="136"/>
      <c r="HD132" s="136"/>
      <c r="HE132" s="136"/>
      <c r="HF132" s="136"/>
      <c r="HG132" s="136"/>
      <c r="HH132" s="136"/>
      <c r="HI132" s="136"/>
      <c r="HJ132" s="136"/>
      <c r="HK132" s="136"/>
      <c r="HL132" s="136"/>
      <c r="HM132" s="136"/>
      <c r="HN132" s="136"/>
      <c r="HO132" s="136"/>
      <c r="HP132" s="136"/>
      <c r="HQ132" s="136"/>
      <c r="HR132" s="136"/>
      <c r="HS132" s="136"/>
      <c r="HT132" s="136"/>
      <c r="HU132" s="136"/>
      <c r="HV132" s="136"/>
      <c r="HW132" s="136"/>
      <c r="HX132" s="136"/>
      <c r="HY132" s="136"/>
      <c r="HZ132" s="136"/>
      <c r="IA132" s="136"/>
    </row>
    <row r="133" spans="1:235" ht="31.5">
      <c r="A133" s="478" t="s">
        <v>1206</v>
      </c>
      <c r="B133" s="141">
        <f t="shared" si="23"/>
        <v>28316</v>
      </c>
      <c r="C133" s="141">
        <v>0</v>
      </c>
      <c r="D133" s="141">
        <v>0</v>
      </c>
      <c r="E133" s="141">
        <v>0</v>
      </c>
      <c r="F133" s="141">
        <v>0</v>
      </c>
      <c r="G133" s="141">
        <v>28316</v>
      </c>
      <c r="H133" s="141">
        <v>0</v>
      </c>
      <c r="I133" s="141">
        <v>0</v>
      </c>
      <c r="J133" s="141">
        <v>0</v>
      </c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6"/>
      <c r="AG133" s="136"/>
      <c r="AH133" s="136"/>
      <c r="AI133" s="136"/>
      <c r="AJ133" s="136"/>
      <c r="AK133" s="136"/>
      <c r="AL133" s="136"/>
      <c r="AM133" s="136"/>
      <c r="AN133" s="136"/>
      <c r="AO133" s="136"/>
      <c r="AP133" s="136"/>
      <c r="AQ133" s="136"/>
      <c r="AR133" s="136"/>
      <c r="AS133" s="136"/>
      <c r="AT133" s="136"/>
      <c r="AU133" s="136"/>
      <c r="AV133" s="136"/>
      <c r="AW133" s="136"/>
      <c r="AX133" s="136"/>
      <c r="AY133" s="136"/>
      <c r="AZ133" s="136"/>
      <c r="BA133" s="136"/>
      <c r="BB133" s="136"/>
      <c r="BC133" s="136"/>
      <c r="BD133" s="136"/>
      <c r="BE133" s="136"/>
      <c r="BF133" s="136"/>
      <c r="BG133" s="136"/>
      <c r="BH133" s="136"/>
      <c r="BI133" s="136"/>
      <c r="BJ133" s="136"/>
      <c r="BK133" s="136"/>
      <c r="BL133" s="136"/>
      <c r="BM133" s="136"/>
      <c r="BN133" s="136"/>
      <c r="BO133" s="136"/>
      <c r="BP133" s="136"/>
      <c r="BQ133" s="136"/>
      <c r="BR133" s="136"/>
      <c r="BS133" s="136"/>
      <c r="BT133" s="136"/>
      <c r="BU133" s="136"/>
      <c r="BV133" s="136"/>
      <c r="BW133" s="136"/>
      <c r="BX133" s="136"/>
      <c r="BY133" s="136"/>
      <c r="BZ133" s="136"/>
      <c r="CA133" s="136"/>
      <c r="CB133" s="136"/>
      <c r="CC133" s="136"/>
      <c r="CD133" s="136"/>
      <c r="CE133" s="136"/>
      <c r="CF133" s="136"/>
      <c r="CG133" s="136"/>
      <c r="CH133" s="136"/>
      <c r="CI133" s="136"/>
      <c r="CJ133" s="136"/>
      <c r="CK133" s="136"/>
      <c r="CL133" s="136"/>
      <c r="CM133" s="136"/>
      <c r="CN133" s="136"/>
      <c r="CO133" s="136"/>
      <c r="CP133" s="136"/>
      <c r="CQ133" s="136"/>
      <c r="CR133" s="136"/>
      <c r="CS133" s="136"/>
      <c r="CT133" s="136"/>
      <c r="CU133" s="136"/>
      <c r="CV133" s="136"/>
      <c r="CW133" s="136"/>
      <c r="CX133" s="136"/>
      <c r="CY133" s="136"/>
      <c r="CZ133" s="136"/>
      <c r="DA133" s="136"/>
      <c r="DB133" s="136"/>
      <c r="DC133" s="136"/>
      <c r="DD133" s="136"/>
      <c r="DE133" s="136"/>
      <c r="DF133" s="136"/>
      <c r="DG133" s="136"/>
      <c r="DH133" s="136"/>
      <c r="DI133" s="136"/>
      <c r="DJ133" s="136"/>
      <c r="DK133" s="136"/>
      <c r="DL133" s="136"/>
      <c r="DM133" s="136"/>
      <c r="DN133" s="136"/>
      <c r="DO133" s="136"/>
      <c r="DP133" s="136"/>
      <c r="DQ133" s="136"/>
      <c r="DR133" s="136"/>
      <c r="DS133" s="136"/>
      <c r="DT133" s="136"/>
      <c r="DU133" s="136"/>
      <c r="DV133" s="136"/>
      <c r="DW133" s="136"/>
      <c r="DX133" s="136"/>
      <c r="DY133" s="136"/>
      <c r="DZ133" s="136"/>
      <c r="EA133" s="136"/>
      <c r="EB133" s="136"/>
      <c r="EC133" s="136"/>
      <c r="ED133" s="136"/>
      <c r="EE133" s="136"/>
      <c r="EF133" s="136"/>
      <c r="EG133" s="136"/>
      <c r="EH133" s="136"/>
      <c r="EI133" s="136"/>
      <c r="EJ133" s="136"/>
      <c r="EK133" s="136"/>
      <c r="EL133" s="136"/>
      <c r="EM133" s="136"/>
      <c r="EN133" s="136"/>
      <c r="EO133" s="136"/>
      <c r="EP133" s="136"/>
      <c r="EQ133" s="136"/>
      <c r="ER133" s="136"/>
      <c r="ES133" s="136"/>
      <c r="ET133" s="136"/>
      <c r="EU133" s="136"/>
      <c r="EV133" s="136"/>
      <c r="EW133" s="136"/>
      <c r="EX133" s="136"/>
      <c r="EY133" s="136"/>
      <c r="EZ133" s="136"/>
      <c r="FA133" s="136"/>
      <c r="FB133" s="136"/>
      <c r="FC133" s="136"/>
      <c r="FD133" s="136"/>
      <c r="FE133" s="136"/>
      <c r="FF133" s="136"/>
      <c r="FG133" s="136"/>
      <c r="FH133" s="136"/>
      <c r="FI133" s="136"/>
      <c r="FJ133" s="136"/>
      <c r="FK133" s="136"/>
      <c r="FL133" s="136"/>
      <c r="FM133" s="136"/>
      <c r="FN133" s="136"/>
      <c r="FO133" s="136"/>
      <c r="FP133" s="136"/>
      <c r="FQ133" s="136"/>
      <c r="FR133" s="136"/>
      <c r="FS133" s="136"/>
      <c r="FT133" s="136"/>
      <c r="FU133" s="136"/>
      <c r="FV133" s="136"/>
      <c r="FW133" s="136"/>
      <c r="FX133" s="136"/>
      <c r="FY133" s="136"/>
      <c r="FZ133" s="136"/>
      <c r="GA133" s="136"/>
      <c r="GB133" s="136"/>
      <c r="GC133" s="136"/>
      <c r="GD133" s="136"/>
      <c r="GE133" s="136"/>
      <c r="GF133" s="136"/>
      <c r="GG133" s="136"/>
      <c r="GH133" s="136"/>
      <c r="GI133" s="136"/>
      <c r="GJ133" s="136"/>
      <c r="GK133" s="136"/>
      <c r="GL133" s="136"/>
      <c r="GM133" s="136"/>
      <c r="GN133" s="136"/>
      <c r="GO133" s="136"/>
      <c r="GP133" s="136"/>
      <c r="GQ133" s="136"/>
      <c r="GR133" s="136"/>
      <c r="GS133" s="136"/>
      <c r="GT133" s="136"/>
      <c r="GU133" s="136"/>
      <c r="GV133" s="136"/>
      <c r="GW133" s="136"/>
      <c r="GX133" s="136"/>
      <c r="GY133" s="136"/>
      <c r="GZ133" s="136"/>
      <c r="HA133" s="136"/>
      <c r="HB133" s="136"/>
      <c r="HC133" s="136"/>
      <c r="HD133" s="136"/>
      <c r="HE133" s="136"/>
      <c r="HF133" s="136"/>
      <c r="HG133" s="136"/>
      <c r="HH133" s="136"/>
      <c r="HI133" s="136"/>
      <c r="HJ133" s="136"/>
      <c r="HK133" s="136"/>
      <c r="HL133" s="136"/>
      <c r="HM133" s="136"/>
      <c r="HN133" s="136"/>
      <c r="HO133" s="136"/>
      <c r="HP133" s="136"/>
      <c r="HQ133" s="136"/>
      <c r="HR133" s="136"/>
      <c r="HS133" s="136"/>
      <c r="HT133" s="136"/>
      <c r="HU133" s="136"/>
      <c r="HV133" s="136"/>
      <c r="HW133" s="136"/>
      <c r="HX133" s="136"/>
      <c r="HY133" s="136"/>
      <c r="HZ133" s="136"/>
      <c r="IA133" s="136"/>
    </row>
    <row r="134" spans="1:235" ht="31.5">
      <c r="A134" s="478" t="s">
        <v>1207</v>
      </c>
      <c r="B134" s="141">
        <f t="shared" si="23"/>
        <v>10006</v>
      </c>
      <c r="C134" s="141">
        <v>0</v>
      </c>
      <c r="D134" s="141">
        <v>0</v>
      </c>
      <c r="E134" s="141">
        <v>0</v>
      </c>
      <c r="F134" s="141">
        <v>0</v>
      </c>
      <c r="G134" s="141">
        <v>10006</v>
      </c>
      <c r="H134" s="141">
        <v>0</v>
      </c>
      <c r="I134" s="141">
        <v>0</v>
      </c>
      <c r="J134" s="141">
        <v>0</v>
      </c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136"/>
      <c r="AM134" s="136"/>
      <c r="AN134" s="136"/>
      <c r="AO134" s="136"/>
      <c r="AP134" s="136"/>
      <c r="AQ134" s="136"/>
      <c r="AR134" s="136"/>
      <c r="AS134" s="136"/>
      <c r="AT134" s="136"/>
      <c r="AU134" s="136"/>
      <c r="AV134" s="136"/>
      <c r="AW134" s="136"/>
      <c r="AX134" s="136"/>
      <c r="AY134" s="136"/>
      <c r="AZ134" s="136"/>
      <c r="BA134" s="136"/>
      <c r="BB134" s="136"/>
      <c r="BC134" s="136"/>
      <c r="BD134" s="136"/>
      <c r="BE134" s="136"/>
      <c r="BF134" s="136"/>
      <c r="BG134" s="136"/>
      <c r="BH134" s="136"/>
      <c r="BI134" s="136"/>
      <c r="BJ134" s="136"/>
      <c r="BK134" s="136"/>
      <c r="BL134" s="136"/>
      <c r="BM134" s="136"/>
      <c r="BN134" s="136"/>
      <c r="BO134" s="136"/>
      <c r="BP134" s="136"/>
      <c r="BQ134" s="136"/>
      <c r="BR134" s="136"/>
      <c r="BS134" s="136"/>
      <c r="BT134" s="136"/>
      <c r="BU134" s="136"/>
      <c r="BV134" s="136"/>
      <c r="BW134" s="136"/>
      <c r="BX134" s="136"/>
      <c r="BY134" s="136"/>
      <c r="BZ134" s="136"/>
      <c r="CA134" s="136"/>
      <c r="CB134" s="136"/>
      <c r="CC134" s="136"/>
      <c r="CD134" s="136"/>
      <c r="CE134" s="136"/>
      <c r="CF134" s="136"/>
      <c r="CG134" s="136"/>
      <c r="CH134" s="136"/>
      <c r="CI134" s="136"/>
      <c r="CJ134" s="136"/>
      <c r="CK134" s="136"/>
      <c r="CL134" s="136"/>
      <c r="CM134" s="136"/>
      <c r="CN134" s="136"/>
      <c r="CO134" s="136"/>
      <c r="CP134" s="136"/>
      <c r="CQ134" s="136"/>
      <c r="CR134" s="136"/>
      <c r="CS134" s="136"/>
      <c r="CT134" s="136"/>
      <c r="CU134" s="136"/>
      <c r="CV134" s="136"/>
      <c r="CW134" s="136"/>
      <c r="CX134" s="136"/>
      <c r="CY134" s="136"/>
      <c r="CZ134" s="136"/>
      <c r="DA134" s="136"/>
      <c r="DB134" s="136"/>
      <c r="DC134" s="136"/>
      <c r="DD134" s="136"/>
      <c r="DE134" s="136"/>
      <c r="DF134" s="136"/>
      <c r="DG134" s="136"/>
      <c r="DH134" s="136"/>
      <c r="DI134" s="136"/>
      <c r="DJ134" s="136"/>
      <c r="DK134" s="136"/>
      <c r="DL134" s="136"/>
      <c r="DM134" s="136"/>
      <c r="DN134" s="136"/>
      <c r="DO134" s="136"/>
      <c r="DP134" s="136"/>
      <c r="DQ134" s="136"/>
      <c r="DR134" s="136"/>
      <c r="DS134" s="136"/>
      <c r="DT134" s="136"/>
      <c r="DU134" s="136"/>
      <c r="DV134" s="136"/>
      <c r="DW134" s="136"/>
      <c r="DX134" s="136"/>
      <c r="DY134" s="136"/>
      <c r="DZ134" s="136"/>
      <c r="EA134" s="136"/>
      <c r="EB134" s="136"/>
      <c r="EC134" s="136"/>
      <c r="ED134" s="136"/>
      <c r="EE134" s="136"/>
      <c r="EF134" s="136"/>
      <c r="EG134" s="136"/>
      <c r="EH134" s="136"/>
      <c r="EI134" s="136"/>
      <c r="EJ134" s="136"/>
      <c r="EK134" s="136"/>
      <c r="EL134" s="136"/>
      <c r="EM134" s="136"/>
      <c r="EN134" s="136"/>
      <c r="EO134" s="136"/>
      <c r="EP134" s="136"/>
      <c r="EQ134" s="136"/>
      <c r="ER134" s="136"/>
      <c r="ES134" s="136"/>
      <c r="ET134" s="136"/>
      <c r="EU134" s="136"/>
      <c r="EV134" s="136"/>
      <c r="EW134" s="136"/>
      <c r="EX134" s="136"/>
      <c r="EY134" s="136"/>
      <c r="EZ134" s="136"/>
      <c r="FA134" s="136"/>
      <c r="FB134" s="136"/>
      <c r="FC134" s="136"/>
      <c r="FD134" s="136"/>
      <c r="FE134" s="136"/>
      <c r="FF134" s="136"/>
      <c r="FG134" s="136"/>
      <c r="FH134" s="136"/>
      <c r="FI134" s="136"/>
      <c r="FJ134" s="136"/>
      <c r="FK134" s="136"/>
      <c r="FL134" s="136"/>
      <c r="FM134" s="136"/>
      <c r="FN134" s="136"/>
      <c r="FO134" s="136"/>
      <c r="FP134" s="136"/>
      <c r="FQ134" s="136"/>
      <c r="FR134" s="136"/>
      <c r="FS134" s="136"/>
      <c r="FT134" s="136"/>
      <c r="FU134" s="136"/>
      <c r="FV134" s="136"/>
      <c r="FW134" s="136"/>
      <c r="FX134" s="136"/>
      <c r="FY134" s="136"/>
      <c r="FZ134" s="136"/>
      <c r="GA134" s="136"/>
      <c r="GB134" s="136"/>
      <c r="GC134" s="136"/>
      <c r="GD134" s="136"/>
      <c r="GE134" s="136"/>
      <c r="GF134" s="136"/>
      <c r="GG134" s="136"/>
      <c r="GH134" s="136"/>
      <c r="GI134" s="136"/>
      <c r="GJ134" s="136"/>
      <c r="GK134" s="136"/>
      <c r="GL134" s="136"/>
      <c r="GM134" s="136"/>
      <c r="GN134" s="136"/>
      <c r="GO134" s="136"/>
      <c r="GP134" s="136"/>
      <c r="GQ134" s="136"/>
      <c r="GR134" s="136"/>
      <c r="GS134" s="136"/>
      <c r="GT134" s="136"/>
      <c r="GU134" s="136"/>
      <c r="GV134" s="136"/>
      <c r="GW134" s="136"/>
      <c r="GX134" s="136"/>
      <c r="GY134" s="136"/>
      <c r="GZ134" s="136"/>
      <c r="HA134" s="136"/>
      <c r="HB134" s="136"/>
      <c r="HC134" s="136"/>
      <c r="HD134" s="136"/>
      <c r="HE134" s="136"/>
      <c r="HF134" s="136"/>
      <c r="HG134" s="136"/>
      <c r="HH134" s="136"/>
      <c r="HI134" s="136"/>
      <c r="HJ134" s="136"/>
      <c r="HK134" s="136"/>
      <c r="HL134" s="136"/>
      <c r="HM134" s="136"/>
      <c r="HN134" s="136"/>
      <c r="HO134" s="136"/>
      <c r="HP134" s="136"/>
      <c r="HQ134" s="136"/>
      <c r="HR134" s="136"/>
      <c r="HS134" s="136"/>
      <c r="HT134" s="136"/>
      <c r="HU134" s="136"/>
      <c r="HV134" s="136"/>
      <c r="HW134" s="136"/>
      <c r="HX134" s="136"/>
      <c r="HY134" s="136"/>
      <c r="HZ134" s="136"/>
      <c r="IA134" s="136"/>
    </row>
    <row r="135" spans="1:235">
      <c r="A135" s="478" t="s">
        <v>1344</v>
      </c>
      <c r="B135" s="141">
        <f t="shared" si="23"/>
        <v>4594</v>
      </c>
      <c r="C135" s="141">
        <v>0</v>
      </c>
      <c r="D135" s="141">
        <v>0</v>
      </c>
      <c r="E135" s="141">
        <v>0</v>
      </c>
      <c r="F135" s="141">
        <v>0</v>
      </c>
      <c r="G135" s="141">
        <v>4594</v>
      </c>
      <c r="H135" s="141">
        <v>0</v>
      </c>
      <c r="I135" s="141">
        <v>0</v>
      </c>
      <c r="J135" s="141">
        <v>0</v>
      </c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36"/>
      <c r="AR135" s="136"/>
      <c r="AS135" s="136"/>
      <c r="AT135" s="136"/>
      <c r="AU135" s="136"/>
      <c r="AV135" s="136"/>
      <c r="AW135" s="136"/>
      <c r="AX135" s="136"/>
      <c r="AY135" s="136"/>
      <c r="AZ135" s="136"/>
      <c r="BA135" s="136"/>
      <c r="BB135" s="136"/>
      <c r="BC135" s="136"/>
      <c r="BD135" s="136"/>
      <c r="BE135" s="136"/>
      <c r="BF135" s="136"/>
      <c r="BG135" s="136"/>
      <c r="BH135" s="136"/>
      <c r="BI135" s="136"/>
      <c r="BJ135" s="136"/>
      <c r="BK135" s="136"/>
      <c r="BL135" s="136"/>
      <c r="BM135" s="136"/>
      <c r="BN135" s="136"/>
      <c r="BO135" s="136"/>
      <c r="BP135" s="136"/>
      <c r="BQ135" s="136"/>
      <c r="BR135" s="136"/>
      <c r="BS135" s="136"/>
      <c r="BT135" s="136"/>
      <c r="BU135" s="136"/>
      <c r="BV135" s="136"/>
      <c r="BW135" s="136"/>
      <c r="BX135" s="136"/>
      <c r="BY135" s="136"/>
      <c r="BZ135" s="136"/>
      <c r="CA135" s="136"/>
      <c r="CB135" s="136"/>
      <c r="CC135" s="136"/>
      <c r="CD135" s="136"/>
      <c r="CE135" s="136"/>
      <c r="CF135" s="136"/>
      <c r="CG135" s="136"/>
      <c r="CH135" s="136"/>
      <c r="CI135" s="136"/>
      <c r="CJ135" s="136"/>
      <c r="CK135" s="136"/>
      <c r="CL135" s="136"/>
      <c r="CM135" s="136"/>
      <c r="CN135" s="136"/>
      <c r="CO135" s="136"/>
      <c r="CP135" s="136"/>
      <c r="CQ135" s="136"/>
      <c r="CR135" s="136"/>
      <c r="CS135" s="136"/>
      <c r="CT135" s="136"/>
      <c r="CU135" s="136"/>
      <c r="CV135" s="136"/>
      <c r="CW135" s="136"/>
      <c r="CX135" s="136"/>
      <c r="CY135" s="136"/>
      <c r="CZ135" s="136"/>
      <c r="DA135" s="136"/>
      <c r="DB135" s="136"/>
      <c r="DC135" s="136"/>
      <c r="DD135" s="136"/>
      <c r="DE135" s="136"/>
      <c r="DF135" s="136"/>
      <c r="DG135" s="136"/>
      <c r="DH135" s="136"/>
      <c r="DI135" s="136"/>
      <c r="DJ135" s="136"/>
      <c r="DK135" s="136"/>
      <c r="DL135" s="136"/>
      <c r="DM135" s="136"/>
      <c r="DN135" s="136"/>
      <c r="DO135" s="136"/>
      <c r="DP135" s="136"/>
      <c r="DQ135" s="136"/>
      <c r="DR135" s="136"/>
      <c r="DS135" s="136"/>
      <c r="DT135" s="136"/>
      <c r="DU135" s="136"/>
      <c r="DV135" s="136"/>
      <c r="DW135" s="136"/>
      <c r="DX135" s="136"/>
      <c r="DY135" s="136"/>
      <c r="DZ135" s="136"/>
      <c r="EA135" s="136"/>
      <c r="EB135" s="136"/>
      <c r="EC135" s="136"/>
      <c r="ED135" s="136"/>
      <c r="EE135" s="136"/>
      <c r="EF135" s="136"/>
      <c r="EG135" s="136"/>
      <c r="EH135" s="136"/>
      <c r="EI135" s="136"/>
      <c r="EJ135" s="136"/>
      <c r="EK135" s="136"/>
      <c r="EL135" s="136"/>
      <c r="EM135" s="136"/>
      <c r="EN135" s="136"/>
      <c r="EO135" s="136"/>
      <c r="EP135" s="136"/>
      <c r="EQ135" s="136"/>
      <c r="ER135" s="136"/>
      <c r="ES135" s="136"/>
      <c r="ET135" s="136"/>
      <c r="EU135" s="136"/>
      <c r="EV135" s="136"/>
      <c r="EW135" s="136"/>
      <c r="EX135" s="136"/>
      <c r="EY135" s="136"/>
      <c r="EZ135" s="136"/>
      <c r="FA135" s="136"/>
      <c r="FB135" s="136"/>
      <c r="FC135" s="136"/>
      <c r="FD135" s="136"/>
      <c r="FE135" s="136"/>
      <c r="FF135" s="136"/>
      <c r="FG135" s="136"/>
      <c r="FH135" s="136"/>
      <c r="FI135" s="136"/>
      <c r="FJ135" s="136"/>
      <c r="FK135" s="136"/>
      <c r="FL135" s="136"/>
      <c r="FM135" s="136"/>
      <c r="FN135" s="136"/>
      <c r="FO135" s="136"/>
      <c r="FP135" s="136"/>
      <c r="FQ135" s="136"/>
      <c r="FR135" s="136"/>
      <c r="FS135" s="136"/>
      <c r="FT135" s="136"/>
      <c r="FU135" s="136"/>
      <c r="FV135" s="136"/>
      <c r="FW135" s="136"/>
      <c r="FX135" s="136"/>
      <c r="FY135" s="136"/>
      <c r="FZ135" s="136"/>
      <c r="GA135" s="136"/>
      <c r="GB135" s="136"/>
      <c r="GC135" s="136"/>
      <c r="GD135" s="136"/>
      <c r="GE135" s="136"/>
      <c r="GF135" s="136"/>
      <c r="GG135" s="136"/>
      <c r="GH135" s="136"/>
      <c r="GI135" s="136"/>
      <c r="GJ135" s="136"/>
      <c r="GK135" s="136"/>
      <c r="GL135" s="136"/>
      <c r="GM135" s="136"/>
      <c r="GN135" s="136"/>
      <c r="GO135" s="136"/>
      <c r="GP135" s="136"/>
      <c r="GQ135" s="136"/>
      <c r="GR135" s="136"/>
      <c r="GS135" s="136"/>
      <c r="GT135" s="136"/>
      <c r="GU135" s="136"/>
      <c r="GV135" s="136"/>
      <c r="GW135" s="136"/>
      <c r="GX135" s="136"/>
      <c r="GY135" s="136"/>
      <c r="GZ135" s="136"/>
      <c r="HA135" s="136"/>
      <c r="HB135" s="136"/>
      <c r="HC135" s="136"/>
      <c r="HD135" s="136"/>
      <c r="HE135" s="136"/>
      <c r="HF135" s="136"/>
      <c r="HG135" s="136"/>
      <c r="HH135" s="136"/>
      <c r="HI135" s="136"/>
      <c r="HJ135" s="136"/>
      <c r="HK135" s="136"/>
      <c r="HL135" s="136"/>
      <c r="HM135" s="136"/>
      <c r="HN135" s="136"/>
      <c r="HO135" s="136"/>
      <c r="HP135" s="136"/>
      <c r="HQ135" s="136"/>
      <c r="HR135" s="136"/>
      <c r="HS135" s="136"/>
      <c r="HT135" s="136"/>
      <c r="HU135" s="136"/>
      <c r="HV135" s="136"/>
      <c r="HW135" s="136"/>
      <c r="HX135" s="136"/>
      <c r="HY135" s="136"/>
      <c r="HZ135" s="136"/>
      <c r="IA135" s="136"/>
    </row>
    <row r="136" spans="1:235">
      <c r="A136" s="478" t="s">
        <v>1345</v>
      </c>
      <c r="B136" s="141">
        <f t="shared" si="23"/>
        <v>10006</v>
      </c>
      <c r="C136" s="141">
        <v>0</v>
      </c>
      <c r="D136" s="141">
        <v>0</v>
      </c>
      <c r="E136" s="141">
        <v>0</v>
      </c>
      <c r="F136" s="141">
        <v>0</v>
      </c>
      <c r="G136" s="141">
        <v>10006</v>
      </c>
      <c r="H136" s="141">
        <v>0</v>
      </c>
      <c r="I136" s="141">
        <v>0</v>
      </c>
      <c r="J136" s="141">
        <v>0</v>
      </c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136"/>
      <c r="AM136" s="136"/>
      <c r="AN136" s="136"/>
      <c r="AO136" s="136"/>
      <c r="AP136" s="136"/>
      <c r="AQ136" s="136"/>
      <c r="AR136" s="136"/>
      <c r="AS136" s="136"/>
      <c r="AT136" s="136"/>
      <c r="AU136" s="136"/>
      <c r="AV136" s="136"/>
      <c r="AW136" s="136"/>
      <c r="AX136" s="136"/>
      <c r="AY136" s="136"/>
      <c r="AZ136" s="136"/>
      <c r="BA136" s="136"/>
      <c r="BB136" s="136"/>
      <c r="BC136" s="136"/>
      <c r="BD136" s="136"/>
      <c r="BE136" s="136"/>
      <c r="BF136" s="136"/>
      <c r="BG136" s="136"/>
      <c r="BH136" s="136"/>
      <c r="BI136" s="136"/>
      <c r="BJ136" s="136"/>
      <c r="BK136" s="136"/>
      <c r="BL136" s="136"/>
      <c r="BM136" s="136"/>
      <c r="BN136" s="136"/>
      <c r="BO136" s="136"/>
      <c r="BP136" s="136"/>
      <c r="BQ136" s="136"/>
      <c r="BR136" s="136"/>
      <c r="BS136" s="136"/>
      <c r="BT136" s="136"/>
      <c r="BU136" s="136"/>
      <c r="BV136" s="136"/>
      <c r="BW136" s="136"/>
      <c r="BX136" s="136"/>
      <c r="BY136" s="136"/>
      <c r="BZ136" s="136"/>
      <c r="CA136" s="136"/>
      <c r="CB136" s="136"/>
      <c r="CC136" s="136"/>
      <c r="CD136" s="136"/>
      <c r="CE136" s="136"/>
      <c r="CF136" s="136"/>
      <c r="CG136" s="136"/>
      <c r="CH136" s="136"/>
      <c r="CI136" s="136"/>
      <c r="CJ136" s="136"/>
      <c r="CK136" s="136"/>
      <c r="CL136" s="136"/>
      <c r="CM136" s="136"/>
      <c r="CN136" s="136"/>
      <c r="CO136" s="136"/>
      <c r="CP136" s="136"/>
      <c r="CQ136" s="136"/>
      <c r="CR136" s="136"/>
      <c r="CS136" s="136"/>
      <c r="CT136" s="136"/>
      <c r="CU136" s="136"/>
      <c r="CV136" s="136"/>
      <c r="CW136" s="136"/>
      <c r="CX136" s="136"/>
      <c r="CY136" s="136"/>
      <c r="CZ136" s="136"/>
      <c r="DA136" s="136"/>
      <c r="DB136" s="136"/>
      <c r="DC136" s="136"/>
      <c r="DD136" s="136"/>
      <c r="DE136" s="136"/>
      <c r="DF136" s="136"/>
      <c r="DG136" s="136"/>
      <c r="DH136" s="136"/>
      <c r="DI136" s="136"/>
      <c r="DJ136" s="136"/>
      <c r="DK136" s="136"/>
      <c r="DL136" s="136"/>
      <c r="DM136" s="136"/>
      <c r="DN136" s="136"/>
      <c r="DO136" s="136"/>
      <c r="DP136" s="136"/>
      <c r="DQ136" s="136"/>
      <c r="DR136" s="136"/>
      <c r="DS136" s="136"/>
      <c r="DT136" s="136"/>
      <c r="DU136" s="136"/>
      <c r="DV136" s="136"/>
      <c r="DW136" s="136"/>
      <c r="DX136" s="136"/>
      <c r="DY136" s="136"/>
      <c r="DZ136" s="136"/>
      <c r="EA136" s="136"/>
      <c r="EB136" s="136"/>
      <c r="EC136" s="136"/>
      <c r="ED136" s="136"/>
      <c r="EE136" s="136"/>
      <c r="EF136" s="136"/>
      <c r="EG136" s="136"/>
      <c r="EH136" s="136"/>
      <c r="EI136" s="136"/>
      <c r="EJ136" s="136"/>
      <c r="EK136" s="136"/>
      <c r="EL136" s="136"/>
      <c r="EM136" s="136"/>
      <c r="EN136" s="136"/>
      <c r="EO136" s="136"/>
      <c r="EP136" s="136"/>
      <c r="EQ136" s="136"/>
      <c r="ER136" s="136"/>
      <c r="ES136" s="136"/>
      <c r="ET136" s="136"/>
      <c r="EU136" s="136"/>
      <c r="EV136" s="136"/>
      <c r="EW136" s="136"/>
      <c r="EX136" s="136"/>
      <c r="EY136" s="136"/>
      <c r="EZ136" s="136"/>
      <c r="FA136" s="136"/>
      <c r="FB136" s="136"/>
      <c r="FC136" s="136"/>
      <c r="FD136" s="136"/>
      <c r="FE136" s="136"/>
      <c r="FF136" s="136"/>
      <c r="FG136" s="136"/>
      <c r="FH136" s="136"/>
      <c r="FI136" s="136"/>
      <c r="FJ136" s="136"/>
      <c r="FK136" s="136"/>
      <c r="FL136" s="136"/>
      <c r="FM136" s="136"/>
      <c r="FN136" s="136"/>
      <c r="FO136" s="136"/>
      <c r="FP136" s="136"/>
      <c r="FQ136" s="136"/>
      <c r="FR136" s="136"/>
      <c r="FS136" s="136"/>
      <c r="FT136" s="136"/>
      <c r="FU136" s="136"/>
      <c r="FV136" s="136"/>
      <c r="FW136" s="136"/>
      <c r="FX136" s="136"/>
      <c r="FY136" s="136"/>
      <c r="FZ136" s="136"/>
      <c r="GA136" s="136"/>
      <c r="GB136" s="136"/>
      <c r="GC136" s="136"/>
      <c r="GD136" s="136"/>
      <c r="GE136" s="136"/>
      <c r="GF136" s="136"/>
      <c r="GG136" s="136"/>
      <c r="GH136" s="136"/>
      <c r="GI136" s="136"/>
      <c r="GJ136" s="136"/>
      <c r="GK136" s="136"/>
      <c r="GL136" s="136"/>
      <c r="GM136" s="136"/>
      <c r="GN136" s="136"/>
      <c r="GO136" s="136"/>
      <c r="GP136" s="136"/>
      <c r="GQ136" s="136"/>
      <c r="GR136" s="136"/>
      <c r="GS136" s="136"/>
      <c r="GT136" s="136"/>
      <c r="GU136" s="136"/>
      <c r="GV136" s="136"/>
      <c r="GW136" s="136"/>
      <c r="GX136" s="136"/>
      <c r="GY136" s="136"/>
      <c r="GZ136" s="136"/>
      <c r="HA136" s="136"/>
      <c r="HB136" s="136"/>
      <c r="HC136" s="136"/>
      <c r="HD136" s="136"/>
      <c r="HE136" s="136"/>
      <c r="HF136" s="136"/>
      <c r="HG136" s="136"/>
      <c r="HH136" s="136"/>
      <c r="HI136" s="136"/>
      <c r="HJ136" s="136"/>
      <c r="HK136" s="136"/>
      <c r="HL136" s="136"/>
      <c r="HM136" s="136"/>
      <c r="HN136" s="136"/>
      <c r="HO136" s="136"/>
      <c r="HP136" s="136"/>
      <c r="HQ136" s="136"/>
      <c r="HR136" s="136"/>
      <c r="HS136" s="136"/>
      <c r="HT136" s="136"/>
      <c r="HU136" s="136"/>
      <c r="HV136" s="136"/>
      <c r="HW136" s="136"/>
      <c r="HX136" s="136"/>
      <c r="HY136" s="136"/>
      <c r="HZ136" s="136"/>
      <c r="IA136" s="136"/>
    </row>
    <row r="137" spans="1:235">
      <c r="A137" s="475" t="s">
        <v>539</v>
      </c>
      <c r="B137" s="135">
        <f t="shared" si="23"/>
        <v>247810</v>
      </c>
      <c r="C137" s="135">
        <f t="shared" ref="C137:J137" si="38">SUM(C138,C142,C155,C157)</f>
        <v>0</v>
      </c>
      <c r="D137" s="135">
        <f t="shared" si="38"/>
        <v>0</v>
      </c>
      <c r="E137" s="135">
        <f t="shared" si="38"/>
        <v>56580</v>
      </c>
      <c r="F137" s="135">
        <f t="shared" si="38"/>
        <v>7075</v>
      </c>
      <c r="G137" s="135">
        <f t="shared" si="38"/>
        <v>150975</v>
      </c>
      <c r="H137" s="135">
        <f t="shared" si="38"/>
        <v>0</v>
      </c>
      <c r="I137" s="135">
        <f t="shared" si="38"/>
        <v>0</v>
      </c>
      <c r="J137" s="135">
        <f t="shared" si="38"/>
        <v>33180</v>
      </c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  <c r="AL137" s="136"/>
      <c r="AM137" s="136"/>
      <c r="AN137" s="136"/>
      <c r="AO137" s="136"/>
      <c r="AP137" s="136"/>
      <c r="AQ137" s="136"/>
      <c r="AR137" s="136"/>
      <c r="AS137" s="136"/>
      <c r="AT137" s="136"/>
      <c r="AU137" s="136"/>
      <c r="AV137" s="136"/>
      <c r="AW137" s="136"/>
      <c r="AX137" s="136"/>
      <c r="AY137" s="136"/>
      <c r="AZ137" s="136"/>
      <c r="BA137" s="136"/>
      <c r="BB137" s="136"/>
      <c r="BC137" s="136"/>
      <c r="BD137" s="136"/>
      <c r="BE137" s="136"/>
      <c r="BF137" s="136"/>
      <c r="BG137" s="136"/>
      <c r="BH137" s="136"/>
      <c r="BI137" s="136"/>
      <c r="BJ137" s="136"/>
      <c r="BK137" s="136"/>
      <c r="BL137" s="136"/>
      <c r="BM137" s="136"/>
      <c r="BN137" s="136"/>
      <c r="BO137" s="136"/>
      <c r="BP137" s="136"/>
      <c r="BQ137" s="136"/>
      <c r="BR137" s="136"/>
      <c r="BS137" s="136"/>
      <c r="BT137" s="136"/>
      <c r="BU137" s="136"/>
      <c r="BV137" s="136"/>
      <c r="BW137" s="136"/>
      <c r="BX137" s="136"/>
      <c r="BY137" s="136"/>
      <c r="BZ137" s="136"/>
      <c r="CA137" s="136"/>
      <c r="CB137" s="136"/>
      <c r="CC137" s="136"/>
      <c r="CD137" s="136"/>
      <c r="CE137" s="136"/>
      <c r="CF137" s="136"/>
      <c r="CG137" s="136"/>
      <c r="CH137" s="136"/>
      <c r="CI137" s="136"/>
      <c r="CJ137" s="136"/>
      <c r="CK137" s="136"/>
      <c r="CL137" s="136"/>
      <c r="CM137" s="136"/>
      <c r="CN137" s="136"/>
      <c r="CO137" s="136"/>
      <c r="CP137" s="136"/>
      <c r="CQ137" s="136"/>
      <c r="CR137" s="136"/>
      <c r="CS137" s="136"/>
      <c r="CT137" s="136"/>
      <c r="CU137" s="136"/>
      <c r="CV137" s="136"/>
      <c r="CW137" s="136"/>
      <c r="CX137" s="136"/>
      <c r="CY137" s="136"/>
      <c r="CZ137" s="136"/>
      <c r="DA137" s="136"/>
      <c r="DB137" s="136"/>
      <c r="DC137" s="136"/>
      <c r="DD137" s="136"/>
      <c r="DE137" s="136"/>
      <c r="DF137" s="136"/>
      <c r="DG137" s="136"/>
      <c r="DH137" s="136"/>
      <c r="DI137" s="136"/>
      <c r="DJ137" s="136"/>
      <c r="DK137" s="136"/>
      <c r="DL137" s="136"/>
      <c r="DM137" s="136"/>
      <c r="DN137" s="136"/>
      <c r="DO137" s="136"/>
      <c r="DP137" s="136"/>
      <c r="DQ137" s="136"/>
      <c r="DR137" s="136"/>
      <c r="DS137" s="136"/>
      <c r="DT137" s="136"/>
      <c r="DU137" s="136"/>
      <c r="DV137" s="136"/>
      <c r="DW137" s="136"/>
      <c r="DX137" s="136"/>
      <c r="DY137" s="136"/>
      <c r="DZ137" s="136"/>
      <c r="EA137" s="136"/>
      <c r="EB137" s="136"/>
      <c r="EC137" s="136"/>
      <c r="ED137" s="136"/>
      <c r="EE137" s="136"/>
      <c r="EF137" s="136"/>
      <c r="EG137" s="136"/>
      <c r="EH137" s="136"/>
      <c r="EI137" s="136"/>
      <c r="EJ137" s="136"/>
      <c r="EK137" s="136"/>
      <c r="EL137" s="136"/>
      <c r="EM137" s="136"/>
      <c r="EN137" s="136"/>
      <c r="EO137" s="136"/>
      <c r="EP137" s="136"/>
      <c r="EQ137" s="136"/>
      <c r="ER137" s="136"/>
      <c r="ES137" s="136"/>
      <c r="ET137" s="136"/>
      <c r="EU137" s="136"/>
      <c r="EV137" s="136"/>
      <c r="EW137" s="136"/>
      <c r="EX137" s="136"/>
      <c r="EY137" s="136"/>
      <c r="EZ137" s="136"/>
      <c r="FA137" s="136"/>
      <c r="FB137" s="136"/>
      <c r="FC137" s="136"/>
      <c r="FD137" s="136"/>
      <c r="FE137" s="136"/>
      <c r="FF137" s="136"/>
      <c r="FG137" s="136"/>
      <c r="FH137" s="136"/>
      <c r="FI137" s="136"/>
      <c r="FJ137" s="136"/>
      <c r="FK137" s="136"/>
      <c r="FL137" s="136"/>
      <c r="FM137" s="136"/>
      <c r="FN137" s="136"/>
      <c r="FO137" s="136"/>
      <c r="FP137" s="136"/>
      <c r="FQ137" s="136"/>
      <c r="FR137" s="136"/>
      <c r="FS137" s="136"/>
      <c r="FT137" s="136"/>
      <c r="FU137" s="136"/>
      <c r="FV137" s="136"/>
      <c r="FW137" s="136"/>
      <c r="FX137" s="136"/>
      <c r="FY137" s="136"/>
      <c r="FZ137" s="136"/>
      <c r="GA137" s="136"/>
      <c r="GB137" s="136"/>
      <c r="GC137" s="136"/>
      <c r="GD137" s="136"/>
      <c r="GE137" s="136"/>
      <c r="GF137" s="136"/>
      <c r="GG137" s="136"/>
      <c r="GH137" s="136"/>
      <c r="GI137" s="136"/>
      <c r="GJ137" s="136"/>
      <c r="GK137" s="136"/>
      <c r="GL137" s="136"/>
      <c r="GM137" s="136"/>
      <c r="GN137" s="136"/>
      <c r="GO137" s="136"/>
      <c r="GP137" s="136"/>
      <c r="GQ137" s="136"/>
      <c r="GR137" s="136"/>
      <c r="GS137" s="136"/>
      <c r="GT137" s="136"/>
      <c r="GU137" s="136"/>
      <c r="GV137" s="136"/>
      <c r="GW137" s="136"/>
      <c r="GX137" s="136"/>
      <c r="GY137" s="136"/>
      <c r="GZ137" s="136"/>
      <c r="HA137" s="136"/>
      <c r="HB137" s="136"/>
      <c r="HC137" s="136"/>
      <c r="HD137" s="136"/>
      <c r="HE137" s="136"/>
      <c r="HF137" s="136"/>
      <c r="HG137" s="136"/>
      <c r="HH137" s="136"/>
      <c r="HI137" s="136"/>
      <c r="HJ137" s="136"/>
      <c r="HK137" s="136"/>
      <c r="HL137" s="136"/>
      <c r="HM137" s="136"/>
      <c r="HN137" s="136"/>
      <c r="HO137" s="136"/>
      <c r="HP137" s="136"/>
      <c r="HQ137" s="136"/>
      <c r="HR137" s="136"/>
      <c r="HS137" s="136"/>
      <c r="HT137" s="136"/>
      <c r="HU137" s="136"/>
      <c r="HV137" s="136"/>
      <c r="HW137" s="136"/>
      <c r="HX137" s="136"/>
      <c r="HY137" s="136"/>
      <c r="HZ137" s="136"/>
      <c r="IA137" s="136"/>
    </row>
    <row r="138" spans="1:235">
      <c r="A138" s="475" t="s">
        <v>544</v>
      </c>
      <c r="B138" s="135">
        <f t="shared" si="23"/>
        <v>10808</v>
      </c>
      <c r="C138" s="135">
        <f t="shared" ref="C138:J138" si="39">SUM(C139:C141)</f>
        <v>0</v>
      </c>
      <c r="D138" s="135">
        <f t="shared" si="39"/>
        <v>0</v>
      </c>
      <c r="E138" s="135">
        <f t="shared" si="39"/>
        <v>9297</v>
      </c>
      <c r="F138" s="135">
        <f t="shared" si="39"/>
        <v>1511</v>
      </c>
      <c r="G138" s="135">
        <f t="shared" si="39"/>
        <v>0</v>
      </c>
      <c r="H138" s="135">
        <f t="shared" si="39"/>
        <v>0</v>
      </c>
      <c r="I138" s="135">
        <f t="shared" si="39"/>
        <v>0</v>
      </c>
      <c r="J138" s="135">
        <f t="shared" si="39"/>
        <v>0</v>
      </c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136"/>
      <c r="FN138" s="136"/>
      <c r="FO138" s="136"/>
      <c r="FP138" s="136"/>
      <c r="FQ138" s="136"/>
      <c r="FR138" s="136"/>
      <c r="FS138" s="136"/>
      <c r="FT138" s="136"/>
      <c r="FU138" s="136"/>
      <c r="FV138" s="136"/>
      <c r="FW138" s="136"/>
      <c r="FX138" s="136"/>
      <c r="FY138" s="136"/>
      <c r="FZ138" s="136"/>
      <c r="GA138" s="136"/>
      <c r="GB138" s="136"/>
      <c r="GC138" s="136"/>
      <c r="GD138" s="136"/>
      <c r="GE138" s="136"/>
      <c r="GF138" s="136"/>
      <c r="GG138" s="136"/>
      <c r="GH138" s="136"/>
      <c r="GI138" s="136"/>
      <c r="GJ138" s="136"/>
      <c r="GK138" s="136"/>
      <c r="GL138" s="136"/>
      <c r="GM138" s="136"/>
      <c r="GN138" s="136"/>
      <c r="GO138" s="136"/>
      <c r="GP138" s="136"/>
      <c r="GQ138" s="136"/>
      <c r="GR138" s="136"/>
      <c r="GS138" s="136"/>
      <c r="GT138" s="136"/>
      <c r="GU138" s="136"/>
      <c r="GV138" s="136"/>
      <c r="GW138" s="136"/>
      <c r="GX138" s="136"/>
      <c r="GY138" s="136"/>
      <c r="GZ138" s="136"/>
      <c r="HA138" s="136"/>
      <c r="HB138" s="136"/>
      <c r="HC138" s="136"/>
      <c r="HD138" s="136"/>
      <c r="HE138" s="136"/>
      <c r="HF138" s="136"/>
      <c r="HG138" s="136"/>
      <c r="HH138" s="136"/>
      <c r="HI138" s="136"/>
      <c r="HJ138" s="136"/>
      <c r="HK138" s="136"/>
      <c r="HL138" s="136"/>
      <c r="HM138" s="136"/>
      <c r="HN138" s="136"/>
      <c r="HO138" s="136"/>
      <c r="HP138" s="136"/>
      <c r="HQ138" s="136"/>
      <c r="HR138" s="136"/>
      <c r="HS138" s="136"/>
      <c r="HT138" s="136"/>
      <c r="HU138" s="136"/>
      <c r="HV138" s="136"/>
      <c r="HW138" s="136"/>
      <c r="HX138" s="136"/>
      <c r="HY138" s="136"/>
      <c r="HZ138" s="136"/>
      <c r="IA138" s="136"/>
    </row>
    <row r="139" spans="1:235">
      <c r="A139" s="478" t="s">
        <v>1346</v>
      </c>
      <c r="B139" s="141">
        <f>C139+D139+E139+F139+G139+H139+I139+J139</f>
        <v>1367</v>
      </c>
      <c r="C139" s="141">
        <v>0</v>
      </c>
      <c r="D139" s="141">
        <v>0</v>
      </c>
      <c r="E139" s="141">
        <v>1367</v>
      </c>
      <c r="F139" s="141">
        <v>0</v>
      </c>
      <c r="G139" s="141">
        <v>0</v>
      </c>
      <c r="H139" s="141">
        <v>0</v>
      </c>
      <c r="I139" s="141">
        <v>0</v>
      </c>
      <c r="J139" s="141">
        <v>0</v>
      </c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  <c r="AH139" s="136"/>
      <c r="AI139" s="136"/>
      <c r="AJ139" s="136"/>
      <c r="AK139" s="136"/>
      <c r="AL139" s="136"/>
      <c r="AM139" s="136"/>
      <c r="AN139" s="136"/>
      <c r="AO139" s="136"/>
      <c r="AP139" s="136"/>
      <c r="AQ139" s="136"/>
      <c r="AR139" s="136"/>
      <c r="AS139" s="136"/>
      <c r="AT139" s="136"/>
      <c r="AU139" s="136"/>
      <c r="AV139" s="136"/>
      <c r="AW139" s="136"/>
      <c r="AX139" s="136"/>
      <c r="AY139" s="136"/>
      <c r="AZ139" s="136"/>
      <c r="BA139" s="136"/>
      <c r="BB139" s="136"/>
      <c r="BC139" s="136"/>
      <c r="BD139" s="136"/>
      <c r="BE139" s="136"/>
      <c r="BF139" s="136"/>
      <c r="BG139" s="136"/>
      <c r="BH139" s="136"/>
      <c r="BI139" s="136"/>
      <c r="BJ139" s="136"/>
      <c r="BK139" s="136"/>
      <c r="BL139" s="136"/>
      <c r="BM139" s="136"/>
      <c r="BN139" s="136"/>
      <c r="BO139" s="136"/>
      <c r="BP139" s="136"/>
      <c r="BQ139" s="136"/>
      <c r="BR139" s="136"/>
      <c r="BS139" s="136"/>
      <c r="BT139" s="136"/>
      <c r="BU139" s="136"/>
      <c r="BV139" s="136"/>
      <c r="BW139" s="136"/>
      <c r="BX139" s="136"/>
      <c r="BY139" s="136"/>
      <c r="BZ139" s="136"/>
      <c r="CA139" s="136"/>
      <c r="CB139" s="136"/>
      <c r="CC139" s="136"/>
      <c r="CD139" s="136"/>
      <c r="CE139" s="136"/>
      <c r="CF139" s="136"/>
      <c r="CG139" s="136"/>
      <c r="CH139" s="136"/>
      <c r="CI139" s="136"/>
      <c r="CJ139" s="136"/>
      <c r="CK139" s="136"/>
      <c r="CL139" s="136"/>
      <c r="CM139" s="136"/>
      <c r="CN139" s="136"/>
      <c r="CO139" s="136"/>
      <c r="CP139" s="136"/>
      <c r="CQ139" s="136"/>
      <c r="CR139" s="136"/>
      <c r="CS139" s="136"/>
      <c r="CT139" s="136"/>
      <c r="CU139" s="136"/>
      <c r="CV139" s="136"/>
      <c r="CW139" s="136"/>
      <c r="CX139" s="136"/>
      <c r="CY139" s="136"/>
      <c r="CZ139" s="136"/>
      <c r="DA139" s="136"/>
      <c r="DB139" s="136"/>
      <c r="DC139" s="136"/>
      <c r="DD139" s="136"/>
      <c r="DE139" s="136"/>
      <c r="DF139" s="136"/>
      <c r="DG139" s="136"/>
      <c r="DH139" s="136"/>
      <c r="DI139" s="136"/>
      <c r="DJ139" s="136"/>
      <c r="DK139" s="136"/>
      <c r="DL139" s="136"/>
      <c r="DM139" s="136"/>
      <c r="DN139" s="136"/>
      <c r="DO139" s="136"/>
      <c r="DP139" s="136"/>
      <c r="DQ139" s="136"/>
      <c r="DR139" s="136"/>
      <c r="DS139" s="136"/>
      <c r="DT139" s="136"/>
      <c r="DU139" s="136"/>
      <c r="DV139" s="136"/>
      <c r="DW139" s="136"/>
      <c r="DX139" s="136"/>
      <c r="DY139" s="136"/>
      <c r="DZ139" s="136"/>
      <c r="EA139" s="136"/>
      <c r="EB139" s="136"/>
      <c r="EC139" s="136"/>
      <c r="ED139" s="136"/>
      <c r="EE139" s="136"/>
      <c r="EF139" s="136"/>
      <c r="EG139" s="136"/>
      <c r="EH139" s="136"/>
      <c r="EI139" s="136"/>
      <c r="EJ139" s="136"/>
      <c r="EK139" s="136"/>
      <c r="EL139" s="136"/>
      <c r="EM139" s="136"/>
      <c r="EN139" s="136"/>
      <c r="EO139" s="136"/>
      <c r="EP139" s="136"/>
      <c r="EQ139" s="136"/>
      <c r="ER139" s="136"/>
      <c r="ES139" s="136"/>
      <c r="ET139" s="136"/>
      <c r="EU139" s="136"/>
      <c r="EV139" s="136"/>
      <c r="EW139" s="136"/>
      <c r="EX139" s="136"/>
      <c r="EY139" s="136"/>
      <c r="EZ139" s="136"/>
      <c r="FA139" s="136"/>
      <c r="FB139" s="136"/>
      <c r="FC139" s="136"/>
      <c r="FD139" s="136"/>
      <c r="FE139" s="136"/>
      <c r="FF139" s="136"/>
      <c r="FG139" s="136"/>
      <c r="FH139" s="136"/>
      <c r="FI139" s="136"/>
      <c r="FJ139" s="136"/>
      <c r="FK139" s="136"/>
      <c r="FL139" s="136"/>
      <c r="FM139" s="136"/>
      <c r="FN139" s="136"/>
      <c r="FO139" s="136"/>
      <c r="FP139" s="136"/>
      <c r="FQ139" s="136"/>
      <c r="FR139" s="136"/>
      <c r="FS139" s="136"/>
      <c r="FT139" s="136"/>
      <c r="FU139" s="136"/>
      <c r="FV139" s="136"/>
      <c r="FW139" s="136"/>
      <c r="FX139" s="136"/>
      <c r="FY139" s="136"/>
      <c r="FZ139" s="136"/>
      <c r="GA139" s="136"/>
      <c r="GB139" s="136"/>
      <c r="GC139" s="136"/>
      <c r="GD139" s="136"/>
      <c r="GE139" s="136"/>
      <c r="GF139" s="136"/>
      <c r="GG139" s="136"/>
      <c r="GH139" s="136"/>
      <c r="GI139" s="136"/>
      <c r="GJ139" s="136"/>
      <c r="GK139" s="136"/>
      <c r="GL139" s="136"/>
      <c r="GM139" s="136"/>
      <c r="GN139" s="136"/>
      <c r="GO139" s="136"/>
      <c r="GP139" s="136"/>
      <c r="GQ139" s="136"/>
      <c r="GR139" s="136"/>
      <c r="GS139" s="136"/>
      <c r="GT139" s="136"/>
      <c r="GU139" s="136"/>
      <c r="GV139" s="136"/>
      <c r="GW139" s="136"/>
      <c r="GX139" s="136"/>
      <c r="GY139" s="136"/>
      <c r="GZ139" s="136"/>
      <c r="HA139" s="136"/>
      <c r="HB139" s="136"/>
      <c r="HC139" s="136"/>
      <c r="HD139" s="136"/>
      <c r="HE139" s="136"/>
      <c r="HF139" s="136"/>
      <c r="HG139" s="136"/>
      <c r="HH139" s="136"/>
      <c r="HI139" s="136"/>
      <c r="HJ139" s="136"/>
      <c r="HK139" s="136"/>
      <c r="HL139" s="136"/>
      <c r="HM139" s="136"/>
      <c r="HN139" s="136"/>
      <c r="HO139" s="136"/>
      <c r="HP139" s="136"/>
      <c r="HQ139" s="136"/>
      <c r="HR139" s="136"/>
      <c r="HS139" s="136"/>
      <c r="HT139" s="136"/>
      <c r="HU139" s="136"/>
      <c r="HV139" s="136"/>
      <c r="HW139" s="136"/>
      <c r="HX139" s="136"/>
      <c r="HY139" s="136"/>
      <c r="HZ139" s="136"/>
      <c r="IA139" s="136"/>
    </row>
    <row r="140" spans="1:235" ht="47.25">
      <c r="A140" s="478" t="s">
        <v>1347</v>
      </c>
      <c r="B140" s="141">
        <f>C140+D140+E140+F140+G140+H140+I140+J140</f>
        <v>7930</v>
      </c>
      <c r="C140" s="141">
        <v>0</v>
      </c>
      <c r="D140" s="141">
        <v>0</v>
      </c>
      <c r="E140" s="141">
        <v>7930</v>
      </c>
      <c r="F140" s="141">
        <v>0</v>
      </c>
      <c r="G140" s="141">
        <v>0</v>
      </c>
      <c r="H140" s="141">
        <v>0</v>
      </c>
      <c r="I140" s="141">
        <v>0</v>
      </c>
      <c r="J140" s="141">
        <v>0</v>
      </c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6"/>
      <c r="AR140" s="136"/>
      <c r="AS140" s="136"/>
      <c r="AT140" s="136"/>
      <c r="AU140" s="136"/>
      <c r="AV140" s="136"/>
      <c r="AW140" s="136"/>
      <c r="AX140" s="136"/>
      <c r="AY140" s="136"/>
      <c r="AZ140" s="136"/>
      <c r="BA140" s="136"/>
      <c r="BB140" s="136"/>
      <c r="BC140" s="136"/>
      <c r="BD140" s="136"/>
      <c r="BE140" s="136"/>
      <c r="BF140" s="136"/>
      <c r="BG140" s="136"/>
      <c r="BH140" s="136"/>
      <c r="BI140" s="136"/>
      <c r="BJ140" s="136"/>
      <c r="BK140" s="136"/>
      <c r="BL140" s="136"/>
      <c r="BM140" s="136"/>
      <c r="BN140" s="136"/>
      <c r="BO140" s="136"/>
      <c r="BP140" s="136"/>
      <c r="BQ140" s="136"/>
      <c r="BR140" s="136"/>
      <c r="BS140" s="136"/>
      <c r="BT140" s="136"/>
      <c r="BU140" s="136"/>
      <c r="BV140" s="136"/>
      <c r="BW140" s="136"/>
      <c r="BX140" s="136"/>
      <c r="BY140" s="136"/>
      <c r="BZ140" s="136"/>
      <c r="CA140" s="136"/>
      <c r="CB140" s="136"/>
      <c r="CC140" s="136"/>
      <c r="CD140" s="136"/>
      <c r="CE140" s="136"/>
      <c r="CF140" s="136"/>
      <c r="CG140" s="136"/>
      <c r="CH140" s="136"/>
      <c r="CI140" s="136"/>
      <c r="CJ140" s="136"/>
      <c r="CK140" s="136"/>
      <c r="CL140" s="136"/>
      <c r="CM140" s="136"/>
      <c r="CN140" s="136"/>
      <c r="CO140" s="136"/>
      <c r="CP140" s="136"/>
      <c r="CQ140" s="136"/>
      <c r="CR140" s="136"/>
      <c r="CS140" s="136"/>
      <c r="CT140" s="136"/>
      <c r="CU140" s="136"/>
      <c r="CV140" s="136"/>
      <c r="CW140" s="136"/>
      <c r="CX140" s="136"/>
      <c r="CY140" s="136"/>
      <c r="CZ140" s="136"/>
      <c r="DA140" s="136"/>
      <c r="DB140" s="136"/>
      <c r="DC140" s="136"/>
      <c r="DD140" s="136"/>
      <c r="DE140" s="136"/>
      <c r="DF140" s="136"/>
      <c r="DG140" s="136"/>
      <c r="DH140" s="136"/>
      <c r="DI140" s="136"/>
      <c r="DJ140" s="136"/>
      <c r="DK140" s="136"/>
      <c r="DL140" s="136"/>
      <c r="DM140" s="136"/>
      <c r="DN140" s="136"/>
      <c r="DO140" s="136"/>
      <c r="DP140" s="136"/>
      <c r="DQ140" s="136"/>
      <c r="DR140" s="136"/>
      <c r="DS140" s="136"/>
      <c r="DT140" s="136"/>
      <c r="DU140" s="136"/>
      <c r="DV140" s="136"/>
      <c r="DW140" s="136"/>
      <c r="DX140" s="136"/>
      <c r="DY140" s="136"/>
      <c r="DZ140" s="136"/>
      <c r="EA140" s="136"/>
      <c r="EB140" s="136"/>
      <c r="EC140" s="136"/>
      <c r="ED140" s="136"/>
      <c r="EE140" s="136"/>
      <c r="EF140" s="136"/>
      <c r="EG140" s="136"/>
      <c r="EH140" s="136"/>
      <c r="EI140" s="136"/>
      <c r="EJ140" s="136"/>
      <c r="EK140" s="136"/>
      <c r="EL140" s="136"/>
      <c r="EM140" s="136"/>
      <c r="EN140" s="136"/>
      <c r="EO140" s="136"/>
      <c r="EP140" s="136"/>
      <c r="EQ140" s="136"/>
      <c r="ER140" s="136"/>
      <c r="ES140" s="136"/>
      <c r="ET140" s="136"/>
      <c r="EU140" s="136"/>
      <c r="EV140" s="136"/>
      <c r="EW140" s="136"/>
      <c r="EX140" s="136"/>
      <c r="EY140" s="136"/>
      <c r="EZ140" s="136"/>
      <c r="FA140" s="136"/>
      <c r="FB140" s="136"/>
      <c r="FC140" s="136"/>
      <c r="FD140" s="136"/>
      <c r="FE140" s="136"/>
      <c r="FF140" s="136"/>
      <c r="FG140" s="136"/>
      <c r="FH140" s="136"/>
      <c r="FI140" s="136"/>
      <c r="FJ140" s="136"/>
      <c r="FK140" s="136"/>
      <c r="FL140" s="136"/>
      <c r="FM140" s="136"/>
      <c r="FN140" s="136"/>
      <c r="FO140" s="136"/>
      <c r="FP140" s="136"/>
      <c r="FQ140" s="136"/>
      <c r="FR140" s="136"/>
      <c r="FS140" s="136"/>
      <c r="FT140" s="136"/>
      <c r="FU140" s="136"/>
      <c r="FV140" s="136"/>
      <c r="FW140" s="136"/>
      <c r="FX140" s="136"/>
      <c r="FY140" s="136"/>
      <c r="FZ140" s="136"/>
      <c r="GA140" s="136"/>
      <c r="GB140" s="136"/>
      <c r="GC140" s="136"/>
      <c r="GD140" s="136"/>
      <c r="GE140" s="136"/>
      <c r="GF140" s="136"/>
      <c r="GG140" s="136"/>
      <c r="GH140" s="136"/>
      <c r="GI140" s="136"/>
      <c r="GJ140" s="136"/>
      <c r="GK140" s="136"/>
      <c r="GL140" s="136"/>
      <c r="GM140" s="136"/>
      <c r="GN140" s="136"/>
      <c r="GO140" s="136"/>
      <c r="GP140" s="136"/>
      <c r="GQ140" s="136"/>
      <c r="GR140" s="136"/>
      <c r="GS140" s="136"/>
      <c r="GT140" s="136"/>
      <c r="GU140" s="136"/>
      <c r="GV140" s="136"/>
      <c r="GW140" s="136"/>
      <c r="GX140" s="136"/>
      <c r="GY140" s="136"/>
      <c r="GZ140" s="136"/>
      <c r="HA140" s="136"/>
      <c r="HB140" s="136"/>
      <c r="HC140" s="136"/>
      <c r="HD140" s="136"/>
      <c r="HE140" s="136"/>
      <c r="HF140" s="136"/>
      <c r="HG140" s="136"/>
      <c r="HH140" s="136"/>
      <c r="HI140" s="136"/>
      <c r="HJ140" s="136"/>
      <c r="HK140" s="136"/>
      <c r="HL140" s="136"/>
      <c r="HM140" s="136"/>
      <c r="HN140" s="136"/>
      <c r="HO140" s="136"/>
      <c r="HP140" s="136"/>
      <c r="HQ140" s="136"/>
      <c r="HR140" s="136"/>
      <c r="HS140" s="136"/>
      <c r="HT140" s="136"/>
      <c r="HU140" s="136"/>
      <c r="HV140" s="136"/>
      <c r="HW140" s="136"/>
      <c r="HX140" s="136"/>
      <c r="HY140" s="136"/>
      <c r="HZ140" s="136"/>
      <c r="IA140" s="136"/>
    </row>
    <row r="141" spans="1:235" ht="63">
      <c r="A141" s="481" t="s">
        <v>1348</v>
      </c>
      <c r="B141" s="139">
        <f t="shared" si="23"/>
        <v>1511</v>
      </c>
      <c r="C141" s="139">
        <v>0</v>
      </c>
      <c r="D141" s="139">
        <v>0</v>
      </c>
      <c r="E141" s="139">
        <v>0</v>
      </c>
      <c r="F141" s="139">
        <v>1511</v>
      </c>
      <c r="G141" s="139">
        <v>0</v>
      </c>
      <c r="H141" s="139">
        <v>0</v>
      </c>
      <c r="I141" s="139">
        <v>0</v>
      </c>
      <c r="J141" s="139">
        <v>0</v>
      </c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6"/>
      <c r="AL141" s="136"/>
      <c r="AM141" s="136"/>
      <c r="AN141" s="136"/>
      <c r="AO141" s="136"/>
      <c r="AP141" s="136"/>
      <c r="AQ141" s="136"/>
      <c r="AR141" s="136"/>
      <c r="AS141" s="136"/>
      <c r="AT141" s="136"/>
      <c r="AU141" s="136"/>
      <c r="AV141" s="136"/>
      <c r="AW141" s="136"/>
      <c r="AX141" s="136"/>
      <c r="AY141" s="136"/>
      <c r="AZ141" s="136"/>
      <c r="BA141" s="136"/>
      <c r="BB141" s="136"/>
      <c r="BC141" s="136"/>
      <c r="BD141" s="136"/>
      <c r="BE141" s="136"/>
      <c r="BF141" s="136"/>
      <c r="BG141" s="136"/>
      <c r="BH141" s="136"/>
      <c r="BI141" s="136"/>
      <c r="BJ141" s="136"/>
      <c r="BK141" s="136"/>
      <c r="BL141" s="136"/>
      <c r="BM141" s="136"/>
      <c r="BN141" s="136"/>
      <c r="BO141" s="136"/>
      <c r="BP141" s="136"/>
      <c r="BQ141" s="136"/>
      <c r="BR141" s="136"/>
      <c r="BS141" s="136"/>
      <c r="BT141" s="136"/>
      <c r="BU141" s="136"/>
      <c r="BV141" s="136"/>
      <c r="BW141" s="136"/>
      <c r="BX141" s="136"/>
      <c r="BY141" s="136"/>
      <c r="BZ141" s="136"/>
      <c r="CA141" s="136"/>
      <c r="CB141" s="136"/>
      <c r="CC141" s="136"/>
      <c r="CD141" s="136"/>
      <c r="CE141" s="136"/>
      <c r="CF141" s="136"/>
      <c r="CG141" s="136"/>
      <c r="CH141" s="136"/>
      <c r="CI141" s="136"/>
      <c r="CJ141" s="136"/>
      <c r="CK141" s="136"/>
      <c r="CL141" s="136"/>
      <c r="CM141" s="136"/>
      <c r="CN141" s="136"/>
      <c r="CO141" s="136"/>
      <c r="CP141" s="136"/>
      <c r="CQ141" s="136"/>
      <c r="CR141" s="136"/>
      <c r="CS141" s="136"/>
      <c r="CT141" s="136"/>
      <c r="CU141" s="136"/>
      <c r="CV141" s="136"/>
      <c r="CW141" s="136"/>
      <c r="CX141" s="136"/>
      <c r="CY141" s="136"/>
      <c r="CZ141" s="136"/>
      <c r="DA141" s="136"/>
      <c r="DB141" s="136"/>
      <c r="DC141" s="136"/>
      <c r="DD141" s="136"/>
      <c r="DE141" s="136"/>
      <c r="DF141" s="136"/>
      <c r="DG141" s="136"/>
      <c r="DH141" s="136"/>
      <c r="DI141" s="136"/>
      <c r="DJ141" s="136"/>
      <c r="DK141" s="136"/>
      <c r="DL141" s="136"/>
      <c r="DM141" s="136"/>
      <c r="DN141" s="136"/>
      <c r="DO141" s="136"/>
      <c r="DP141" s="136"/>
      <c r="DQ141" s="136"/>
      <c r="DR141" s="136"/>
      <c r="DS141" s="136"/>
      <c r="DT141" s="136"/>
      <c r="DU141" s="136"/>
      <c r="DV141" s="136"/>
      <c r="DW141" s="136"/>
      <c r="DX141" s="136"/>
      <c r="DY141" s="136"/>
      <c r="DZ141" s="136"/>
      <c r="EA141" s="136"/>
      <c r="EB141" s="136"/>
      <c r="EC141" s="136"/>
      <c r="ED141" s="136"/>
      <c r="EE141" s="136"/>
      <c r="EF141" s="136"/>
      <c r="EG141" s="136"/>
      <c r="EH141" s="136"/>
      <c r="EI141" s="136"/>
      <c r="EJ141" s="136"/>
      <c r="EK141" s="136"/>
      <c r="EL141" s="136"/>
      <c r="EM141" s="136"/>
      <c r="EN141" s="136"/>
      <c r="EO141" s="136"/>
      <c r="EP141" s="136"/>
      <c r="EQ141" s="136"/>
      <c r="ER141" s="136"/>
      <c r="ES141" s="136"/>
      <c r="ET141" s="136"/>
      <c r="EU141" s="136"/>
      <c r="EV141" s="136"/>
      <c r="EW141" s="136"/>
      <c r="EX141" s="136"/>
      <c r="EY141" s="136"/>
      <c r="EZ141" s="136"/>
      <c r="FA141" s="136"/>
      <c r="FB141" s="136"/>
      <c r="FC141" s="136"/>
      <c r="FD141" s="136"/>
      <c r="FE141" s="136"/>
      <c r="FF141" s="136"/>
      <c r="FG141" s="136"/>
      <c r="FH141" s="136"/>
      <c r="FI141" s="136"/>
      <c r="FJ141" s="136"/>
      <c r="FK141" s="136"/>
      <c r="FL141" s="136"/>
      <c r="FM141" s="136"/>
      <c r="FN141" s="136"/>
      <c r="FO141" s="136"/>
      <c r="FP141" s="136"/>
      <c r="FQ141" s="136"/>
      <c r="FR141" s="136"/>
      <c r="FS141" s="136"/>
      <c r="FT141" s="136"/>
      <c r="FU141" s="136"/>
      <c r="FV141" s="136"/>
      <c r="FW141" s="136"/>
      <c r="FX141" s="136"/>
      <c r="FY141" s="136"/>
      <c r="FZ141" s="136"/>
      <c r="GA141" s="136"/>
      <c r="GB141" s="136"/>
      <c r="GC141" s="136"/>
      <c r="GD141" s="136"/>
      <c r="GE141" s="136"/>
      <c r="GF141" s="136"/>
      <c r="GG141" s="136"/>
      <c r="GH141" s="136"/>
      <c r="GI141" s="136"/>
      <c r="GJ141" s="136"/>
      <c r="GK141" s="136"/>
      <c r="GL141" s="136"/>
      <c r="GM141" s="136"/>
      <c r="GN141" s="136"/>
      <c r="GO141" s="136"/>
      <c r="GP141" s="136"/>
      <c r="GQ141" s="136"/>
      <c r="GR141" s="136"/>
      <c r="GS141" s="136"/>
      <c r="GT141" s="136"/>
      <c r="GU141" s="136"/>
      <c r="GV141" s="136"/>
      <c r="GW141" s="136"/>
      <c r="GX141" s="136"/>
      <c r="GY141" s="136"/>
      <c r="GZ141" s="136"/>
      <c r="HA141" s="136"/>
      <c r="HB141" s="136"/>
      <c r="HC141" s="136"/>
      <c r="HD141" s="136"/>
      <c r="HE141" s="136"/>
      <c r="HF141" s="136"/>
      <c r="HG141" s="136"/>
      <c r="HH141" s="136"/>
      <c r="HI141" s="136"/>
      <c r="HJ141" s="136"/>
      <c r="HK141" s="136"/>
      <c r="HL141" s="136"/>
      <c r="HM141" s="136"/>
      <c r="HN141" s="136"/>
      <c r="HO141" s="136"/>
      <c r="HP141" s="136"/>
      <c r="HQ141" s="136"/>
      <c r="HR141" s="136"/>
      <c r="HS141" s="136"/>
      <c r="HT141" s="136"/>
      <c r="HU141" s="136"/>
      <c r="HV141" s="136"/>
      <c r="HW141" s="136"/>
      <c r="HX141" s="136"/>
      <c r="HY141" s="136"/>
      <c r="HZ141" s="136"/>
      <c r="IA141" s="136"/>
    </row>
    <row r="142" spans="1:235">
      <c r="A142" s="475" t="s">
        <v>546</v>
      </c>
      <c r="B142" s="135">
        <f t="shared" si="23"/>
        <v>148965</v>
      </c>
      <c r="C142" s="135">
        <f t="shared" ref="C142:J142" si="40">SUM(C143:C154)</f>
        <v>0</v>
      </c>
      <c r="D142" s="135">
        <f t="shared" si="40"/>
        <v>0</v>
      </c>
      <c r="E142" s="135">
        <f t="shared" si="40"/>
        <v>38463</v>
      </c>
      <c r="F142" s="135">
        <f t="shared" si="40"/>
        <v>0</v>
      </c>
      <c r="G142" s="135">
        <f t="shared" si="40"/>
        <v>110502</v>
      </c>
      <c r="H142" s="135">
        <f t="shared" si="40"/>
        <v>0</v>
      </c>
      <c r="I142" s="135">
        <f t="shared" si="40"/>
        <v>0</v>
      </c>
      <c r="J142" s="135">
        <f t="shared" si="40"/>
        <v>0</v>
      </c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136"/>
      <c r="AS142" s="136"/>
      <c r="AT142" s="136"/>
      <c r="AU142" s="136"/>
      <c r="AV142" s="136"/>
      <c r="AW142" s="136"/>
      <c r="AX142" s="136"/>
      <c r="AY142" s="136"/>
      <c r="AZ142" s="136"/>
      <c r="BA142" s="136"/>
      <c r="BB142" s="136"/>
      <c r="BC142" s="136"/>
      <c r="BD142" s="136"/>
      <c r="BE142" s="136"/>
      <c r="BF142" s="136"/>
      <c r="BG142" s="136"/>
      <c r="BH142" s="136"/>
      <c r="BI142" s="136"/>
      <c r="BJ142" s="136"/>
      <c r="BK142" s="136"/>
      <c r="BL142" s="136"/>
      <c r="BM142" s="136"/>
      <c r="BN142" s="136"/>
      <c r="BO142" s="136"/>
      <c r="BP142" s="136"/>
      <c r="BQ142" s="136"/>
      <c r="BR142" s="136"/>
      <c r="BS142" s="136"/>
      <c r="BT142" s="136"/>
      <c r="BU142" s="136"/>
      <c r="BV142" s="136"/>
      <c r="BW142" s="136"/>
      <c r="BX142" s="136"/>
      <c r="BY142" s="136"/>
      <c r="BZ142" s="136"/>
      <c r="CA142" s="136"/>
      <c r="CB142" s="136"/>
      <c r="CC142" s="136"/>
      <c r="CD142" s="136"/>
      <c r="CE142" s="136"/>
      <c r="CF142" s="136"/>
      <c r="CG142" s="136"/>
      <c r="CH142" s="136"/>
      <c r="CI142" s="136"/>
      <c r="CJ142" s="136"/>
      <c r="CK142" s="136"/>
      <c r="CL142" s="136"/>
      <c r="CM142" s="136"/>
      <c r="CN142" s="136"/>
      <c r="CO142" s="136"/>
      <c r="CP142" s="136"/>
      <c r="CQ142" s="136"/>
      <c r="CR142" s="136"/>
      <c r="CS142" s="136"/>
      <c r="CT142" s="136"/>
      <c r="CU142" s="136"/>
      <c r="CV142" s="136"/>
      <c r="CW142" s="136"/>
      <c r="CX142" s="136"/>
      <c r="CY142" s="136"/>
      <c r="CZ142" s="136"/>
      <c r="DA142" s="136"/>
      <c r="DB142" s="136"/>
      <c r="DC142" s="136"/>
      <c r="DD142" s="136"/>
      <c r="DE142" s="136"/>
      <c r="DF142" s="136"/>
      <c r="DG142" s="136"/>
      <c r="DH142" s="136"/>
      <c r="DI142" s="136"/>
      <c r="DJ142" s="136"/>
      <c r="DK142" s="136"/>
      <c r="DL142" s="136"/>
      <c r="DM142" s="136"/>
      <c r="DN142" s="136"/>
      <c r="DO142" s="136"/>
      <c r="DP142" s="136"/>
      <c r="DQ142" s="136"/>
      <c r="DR142" s="136"/>
      <c r="DS142" s="136"/>
      <c r="DT142" s="136"/>
      <c r="DU142" s="136"/>
      <c r="DV142" s="136"/>
      <c r="DW142" s="136"/>
      <c r="DX142" s="136"/>
      <c r="DY142" s="136"/>
      <c r="DZ142" s="136"/>
      <c r="EA142" s="136"/>
      <c r="EB142" s="136"/>
      <c r="EC142" s="136"/>
      <c r="ED142" s="136"/>
      <c r="EE142" s="136"/>
      <c r="EF142" s="136"/>
      <c r="EG142" s="136"/>
      <c r="EH142" s="136"/>
      <c r="EI142" s="136"/>
      <c r="EJ142" s="136"/>
      <c r="EK142" s="136"/>
      <c r="EL142" s="136"/>
      <c r="EM142" s="136"/>
      <c r="EN142" s="136"/>
      <c r="EO142" s="136"/>
      <c r="EP142" s="136"/>
      <c r="EQ142" s="136"/>
      <c r="ER142" s="136"/>
      <c r="ES142" s="136"/>
      <c r="ET142" s="136"/>
      <c r="EU142" s="136"/>
      <c r="EV142" s="136"/>
      <c r="EW142" s="136"/>
      <c r="EX142" s="136"/>
      <c r="EY142" s="136"/>
      <c r="EZ142" s="136"/>
      <c r="FA142" s="136"/>
      <c r="FB142" s="136"/>
      <c r="FC142" s="136"/>
      <c r="FD142" s="136"/>
      <c r="FE142" s="136"/>
      <c r="FF142" s="136"/>
      <c r="FG142" s="136"/>
      <c r="FH142" s="136"/>
      <c r="FI142" s="136"/>
      <c r="FJ142" s="136"/>
      <c r="FK142" s="136"/>
      <c r="FL142" s="136"/>
      <c r="FM142" s="136"/>
      <c r="FN142" s="136"/>
      <c r="FO142" s="136"/>
      <c r="FP142" s="136"/>
      <c r="FQ142" s="136"/>
      <c r="FR142" s="136"/>
      <c r="FS142" s="136"/>
      <c r="FT142" s="136"/>
      <c r="FU142" s="136"/>
      <c r="FV142" s="136"/>
      <c r="FW142" s="136"/>
      <c r="FX142" s="136"/>
      <c r="FY142" s="136"/>
      <c r="FZ142" s="136"/>
      <c r="GA142" s="136"/>
      <c r="GB142" s="136"/>
      <c r="GC142" s="136"/>
      <c r="GD142" s="136"/>
      <c r="GE142" s="136"/>
      <c r="GF142" s="136"/>
      <c r="GG142" s="136"/>
      <c r="GH142" s="136"/>
      <c r="GI142" s="136"/>
      <c r="GJ142" s="136"/>
      <c r="GK142" s="136"/>
      <c r="GL142" s="136"/>
      <c r="GM142" s="136"/>
      <c r="GN142" s="136"/>
      <c r="GO142" s="136"/>
      <c r="GP142" s="136"/>
      <c r="GQ142" s="136"/>
      <c r="GR142" s="136"/>
      <c r="GS142" s="136"/>
      <c r="GT142" s="136"/>
      <c r="GU142" s="136"/>
      <c r="GV142" s="136"/>
      <c r="GW142" s="136"/>
      <c r="GX142" s="136"/>
      <c r="GY142" s="136"/>
      <c r="GZ142" s="136"/>
      <c r="HA142" s="136"/>
      <c r="HB142" s="136"/>
      <c r="HC142" s="136"/>
      <c r="HD142" s="136"/>
      <c r="HE142" s="136"/>
      <c r="HF142" s="136"/>
      <c r="HG142" s="136"/>
      <c r="HH142" s="136"/>
      <c r="HI142" s="136"/>
      <c r="HJ142" s="136"/>
      <c r="HK142" s="136"/>
      <c r="HL142" s="136"/>
      <c r="HM142" s="136"/>
      <c r="HN142" s="136"/>
      <c r="HO142" s="136"/>
      <c r="HP142" s="136"/>
      <c r="HQ142" s="136"/>
      <c r="HR142" s="136"/>
      <c r="HS142" s="136"/>
      <c r="HT142" s="136"/>
      <c r="HU142" s="136"/>
      <c r="HV142" s="136"/>
      <c r="HW142" s="136"/>
      <c r="HX142" s="136"/>
      <c r="HY142" s="136"/>
      <c r="HZ142" s="136"/>
      <c r="IA142" s="136"/>
    </row>
    <row r="143" spans="1:235" ht="31.5">
      <c r="A143" s="481" t="s">
        <v>1208</v>
      </c>
      <c r="B143" s="142">
        <f t="shared" si="23"/>
        <v>3500</v>
      </c>
      <c r="C143" s="142">
        <v>0</v>
      </c>
      <c r="D143" s="142">
        <v>0</v>
      </c>
      <c r="E143" s="142">
        <v>0</v>
      </c>
      <c r="F143" s="142">
        <v>0</v>
      </c>
      <c r="G143" s="142">
        <v>3500</v>
      </c>
      <c r="H143" s="142">
        <v>0</v>
      </c>
      <c r="I143" s="142">
        <v>0</v>
      </c>
      <c r="J143" s="142">
        <v>0</v>
      </c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136"/>
      <c r="AT143" s="136"/>
      <c r="AU143" s="136"/>
      <c r="AV143" s="136"/>
      <c r="AW143" s="136"/>
      <c r="AX143" s="136"/>
      <c r="AY143" s="136"/>
      <c r="AZ143" s="136"/>
      <c r="BA143" s="136"/>
      <c r="BB143" s="136"/>
      <c r="BC143" s="136"/>
      <c r="BD143" s="136"/>
      <c r="BE143" s="136"/>
      <c r="BF143" s="136"/>
      <c r="BG143" s="136"/>
      <c r="BH143" s="136"/>
      <c r="BI143" s="136"/>
      <c r="BJ143" s="136"/>
      <c r="BK143" s="136"/>
      <c r="BL143" s="136"/>
      <c r="BM143" s="136"/>
      <c r="BN143" s="136"/>
      <c r="BO143" s="136"/>
      <c r="BP143" s="136"/>
      <c r="BQ143" s="136"/>
      <c r="BR143" s="136"/>
      <c r="BS143" s="136"/>
      <c r="BT143" s="136"/>
      <c r="BU143" s="136"/>
      <c r="BV143" s="136"/>
      <c r="BW143" s="136"/>
      <c r="BX143" s="136"/>
      <c r="BY143" s="136"/>
      <c r="BZ143" s="136"/>
      <c r="CA143" s="136"/>
      <c r="CB143" s="136"/>
      <c r="CC143" s="136"/>
      <c r="CD143" s="136"/>
      <c r="CE143" s="136"/>
      <c r="CF143" s="136"/>
      <c r="CG143" s="136"/>
      <c r="CH143" s="136"/>
      <c r="CI143" s="136"/>
      <c r="CJ143" s="136"/>
      <c r="CK143" s="136"/>
      <c r="CL143" s="136"/>
      <c r="CM143" s="136"/>
      <c r="CN143" s="136"/>
      <c r="CO143" s="136"/>
      <c r="CP143" s="136"/>
      <c r="CQ143" s="136"/>
      <c r="CR143" s="136"/>
      <c r="CS143" s="136"/>
      <c r="CT143" s="136"/>
      <c r="CU143" s="136"/>
      <c r="CV143" s="136"/>
      <c r="CW143" s="136"/>
      <c r="CX143" s="136"/>
      <c r="CY143" s="136"/>
      <c r="CZ143" s="136"/>
      <c r="DA143" s="136"/>
      <c r="DB143" s="136"/>
      <c r="DC143" s="136"/>
      <c r="DD143" s="136"/>
      <c r="DE143" s="136"/>
      <c r="DF143" s="136"/>
      <c r="DG143" s="136"/>
      <c r="DH143" s="136"/>
      <c r="DI143" s="136"/>
      <c r="DJ143" s="136"/>
      <c r="DK143" s="136"/>
      <c r="DL143" s="136"/>
      <c r="DM143" s="136"/>
      <c r="DN143" s="136"/>
      <c r="DO143" s="136"/>
      <c r="DP143" s="136"/>
      <c r="DQ143" s="136"/>
      <c r="DR143" s="136"/>
      <c r="DS143" s="136"/>
      <c r="DT143" s="136"/>
      <c r="DU143" s="136"/>
      <c r="DV143" s="136"/>
      <c r="DW143" s="136"/>
      <c r="DX143" s="136"/>
      <c r="DY143" s="136"/>
      <c r="DZ143" s="136"/>
      <c r="EA143" s="136"/>
      <c r="EB143" s="136"/>
      <c r="EC143" s="136"/>
      <c r="ED143" s="136"/>
      <c r="EE143" s="136"/>
      <c r="EF143" s="136"/>
      <c r="EG143" s="136"/>
      <c r="EH143" s="136"/>
      <c r="EI143" s="136"/>
      <c r="EJ143" s="136"/>
      <c r="EK143" s="136"/>
      <c r="EL143" s="136"/>
      <c r="EM143" s="136"/>
      <c r="EN143" s="136"/>
      <c r="EO143" s="136"/>
      <c r="EP143" s="136"/>
      <c r="EQ143" s="136"/>
      <c r="ER143" s="136"/>
      <c r="ES143" s="136"/>
      <c r="ET143" s="136"/>
      <c r="EU143" s="136"/>
      <c r="EV143" s="136"/>
      <c r="EW143" s="136"/>
      <c r="EX143" s="136"/>
      <c r="EY143" s="136"/>
      <c r="EZ143" s="136"/>
      <c r="FA143" s="136"/>
      <c r="FB143" s="136"/>
      <c r="FC143" s="136"/>
      <c r="FD143" s="136"/>
      <c r="FE143" s="136"/>
      <c r="FF143" s="136"/>
      <c r="FG143" s="136"/>
      <c r="FH143" s="136"/>
      <c r="FI143" s="136"/>
      <c r="FJ143" s="136"/>
      <c r="FK143" s="136"/>
      <c r="FL143" s="136"/>
      <c r="FM143" s="66"/>
      <c r="FN143" s="66"/>
      <c r="FO143" s="66"/>
      <c r="FP143" s="66"/>
      <c r="FQ143" s="66"/>
      <c r="FR143" s="66"/>
      <c r="FS143" s="66"/>
      <c r="FT143" s="66"/>
      <c r="FU143" s="66"/>
      <c r="FV143" s="66"/>
      <c r="FW143" s="66"/>
      <c r="FX143" s="66"/>
      <c r="FY143" s="66"/>
      <c r="FZ143" s="66"/>
      <c r="GA143" s="66"/>
      <c r="GB143" s="66"/>
      <c r="GC143" s="66"/>
      <c r="GD143" s="66"/>
      <c r="GE143" s="66"/>
      <c r="GF143" s="66"/>
      <c r="GG143" s="66"/>
      <c r="GH143" s="66"/>
      <c r="GI143" s="66"/>
      <c r="GJ143" s="66"/>
      <c r="GK143" s="66"/>
      <c r="GL143" s="66"/>
      <c r="GM143" s="66"/>
      <c r="GN143" s="66"/>
      <c r="GO143" s="66"/>
      <c r="GP143" s="66"/>
      <c r="GQ143" s="66"/>
      <c r="GR143" s="66"/>
      <c r="GS143" s="66"/>
      <c r="GT143" s="66"/>
      <c r="GU143" s="66"/>
      <c r="GV143" s="66"/>
      <c r="GW143" s="66"/>
      <c r="GX143" s="66"/>
      <c r="GY143" s="66"/>
      <c r="GZ143" s="66"/>
      <c r="HA143" s="66"/>
      <c r="HB143" s="66"/>
      <c r="HC143" s="66"/>
      <c r="HD143" s="66"/>
      <c r="HE143" s="66"/>
      <c r="HF143" s="66"/>
      <c r="HG143" s="66"/>
      <c r="HH143" s="66"/>
      <c r="HI143" s="66"/>
      <c r="HJ143" s="66"/>
      <c r="HK143" s="66"/>
      <c r="HL143" s="66"/>
      <c r="HM143" s="66"/>
      <c r="HN143" s="66"/>
      <c r="HO143" s="66"/>
      <c r="HP143" s="66"/>
      <c r="HQ143" s="66"/>
      <c r="HR143" s="66"/>
      <c r="HS143" s="66"/>
      <c r="HT143" s="66"/>
      <c r="HU143" s="66"/>
      <c r="HV143" s="66"/>
      <c r="HW143" s="66"/>
      <c r="HX143" s="66"/>
      <c r="HY143" s="66"/>
      <c r="HZ143" s="66"/>
      <c r="IA143" s="66"/>
    </row>
    <row r="144" spans="1:235">
      <c r="A144" s="481" t="s">
        <v>1349</v>
      </c>
      <c r="B144" s="142">
        <f t="shared" si="23"/>
        <v>23387</v>
      </c>
      <c r="C144" s="142">
        <v>0</v>
      </c>
      <c r="D144" s="142">
        <v>0</v>
      </c>
      <c r="E144" s="142">
        <f>23387-14137</f>
        <v>9250</v>
      </c>
      <c r="F144" s="142">
        <v>0</v>
      </c>
      <c r="G144" s="142">
        <v>14137</v>
      </c>
      <c r="H144" s="142">
        <v>0</v>
      </c>
      <c r="I144" s="142">
        <v>0</v>
      </c>
      <c r="J144" s="142">
        <v>0</v>
      </c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36"/>
      <c r="AK144" s="136"/>
      <c r="AL144" s="136"/>
      <c r="AM144" s="136"/>
      <c r="AN144" s="136"/>
      <c r="AO144" s="136"/>
      <c r="AP144" s="136"/>
      <c r="AQ144" s="136"/>
      <c r="AR144" s="136"/>
      <c r="AS144" s="136"/>
      <c r="AT144" s="136"/>
      <c r="AU144" s="136"/>
      <c r="AV144" s="136"/>
      <c r="AW144" s="136"/>
      <c r="AX144" s="136"/>
      <c r="AY144" s="136"/>
      <c r="AZ144" s="136"/>
      <c r="BA144" s="136"/>
      <c r="BB144" s="136"/>
      <c r="BC144" s="136"/>
      <c r="BD144" s="136"/>
      <c r="BE144" s="136"/>
      <c r="BF144" s="136"/>
      <c r="BG144" s="136"/>
      <c r="BH144" s="136"/>
      <c r="BI144" s="136"/>
      <c r="BJ144" s="136"/>
      <c r="BK144" s="136"/>
      <c r="BL144" s="136"/>
      <c r="BM144" s="136"/>
      <c r="BN144" s="136"/>
      <c r="BO144" s="136"/>
      <c r="BP144" s="136"/>
      <c r="BQ144" s="136"/>
      <c r="BR144" s="136"/>
      <c r="BS144" s="136"/>
      <c r="BT144" s="136"/>
      <c r="BU144" s="136"/>
      <c r="BV144" s="136"/>
      <c r="BW144" s="136"/>
      <c r="BX144" s="136"/>
      <c r="BY144" s="136"/>
      <c r="BZ144" s="136"/>
      <c r="CA144" s="136"/>
      <c r="CB144" s="136"/>
      <c r="CC144" s="136"/>
      <c r="CD144" s="136"/>
      <c r="CE144" s="136"/>
      <c r="CF144" s="136"/>
      <c r="CG144" s="136"/>
      <c r="CH144" s="136"/>
      <c r="CI144" s="136"/>
      <c r="CJ144" s="136"/>
      <c r="CK144" s="136"/>
      <c r="CL144" s="136"/>
      <c r="CM144" s="136"/>
      <c r="CN144" s="136"/>
      <c r="CO144" s="136"/>
      <c r="CP144" s="136"/>
      <c r="CQ144" s="136"/>
      <c r="CR144" s="136"/>
      <c r="CS144" s="136"/>
      <c r="CT144" s="136"/>
      <c r="CU144" s="136"/>
      <c r="CV144" s="136"/>
      <c r="CW144" s="136"/>
      <c r="CX144" s="136"/>
      <c r="CY144" s="136"/>
      <c r="CZ144" s="136"/>
      <c r="DA144" s="136"/>
      <c r="DB144" s="136"/>
      <c r="DC144" s="136"/>
      <c r="DD144" s="136"/>
      <c r="DE144" s="136"/>
      <c r="DF144" s="136"/>
      <c r="DG144" s="136"/>
      <c r="DH144" s="136"/>
      <c r="DI144" s="136"/>
      <c r="DJ144" s="136"/>
      <c r="DK144" s="136"/>
      <c r="DL144" s="136"/>
      <c r="DM144" s="136"/>
      <c r="DN144" s="136"/>
      <c r="DO144" s="136"/>
      <c r="DP144" s="136"/>
      <c r="DQ144" s="136"/>
      <c r="DR144" s="136"/>
      <c r="DS144" s="136"/>
      <c r="DT144" s="136"/>
      <c r="DU144" s="136"/>
      <c r="DV144" s="136"/>
      <c r="DW144" s="136"/>
      <c r="DX144" s="136"/>
      <c r="DY144" s="136"/>
      <c r="DZ144" s="136"/>
      <c r="EA144" s="136"/>
      <c r="EB144" s="136"/>
      <c r="EC144" s="136"/>
      <c r="ED144" s="136"/>
      <c r="EE144" s="136"/>
      <c r="EF144" s="136"/>
      <c r="EG144" s="136"/>
      <c r="EH144" s="136"/>
      <c r="EI144" s="136"/>
      <c r="EJ144" s="136"/>
      <c r="EK144" s="136"/>
      <c r="EL144" s="136"/>
      <c r="EM144" s="136"/>
      <c r="EN144" s="136"/>
      <c r="EO144" s="136"/>
      <c r="EP144" s="136"/>
      <c r="EQ144" s="136"/>
      <c r="ER144" s="136"/>
      <c r="ES144" s="136"/>
      <c r="ET144" s="136"/>
      <c r="EU144" s="136"/>
      <c r="EV144" s="136"/>
      <c r="EW144" s="136"/>
      <c r="EX144" s="136"/>
      <c r="EY144" s="136"/>
      <c r="EZ144" s="136"/>
      <c r="FA144" s="136"/>
      <c r="FB144" s="136"/>
      <c r="FC144" s="136"/>
      <c r="FD144" s="136"/>
      <c r="FE144" s="136"/>
      <c r="FF144" s="136"/>
      <c r="FG144" s="136"/>
      <c r="FH144" s="136"/>
      <c r="FI144" s="136"/>
      <c r="FJ144" s="136"/>
      <c r="FK144" s="136"/>
      <c r="FL144" s="136"/>
      <c r="FM144" s="66"/>
      <c r="FN144" s="66"/>
      <c r="FO144" s="66"/>
      <c r="FP144" s="66"/>
      <c r="FQ144" s="66"/>
      <c r="FR144" s="66"/>
      <c r="FS144" s="66"/>
      <c r="FT144" s="66"/>
      <c r="FU144" s="66"/>
      <c r="FV144" s="66"/>
      <c r="FW144" s="66"/>
      <c r="FX144" s="66"/>
      <c r="FY144" s="66"/>
      <c r="FZ144" s="66"/>
      <c r="GA144" s="66"/>
      <c r="GB144" s="66"/>
      <c r="GC144" s="66"/>
      <c r="GD144" s="66"/>
      <c r="GE144" s="66"/>
      <c r="GF144" s="66"/>
      <c r="GG144" s="66"/>
      <c r="GH144" s="66"/>
      <c r="GI144" s="66"/>
      <c r="GJ144" s="66"/>
      <c r="GK144" s="66"/>
      <c r="GL144" s="66"/>
      <c r="GM144" s="66"/>
      <c r="GN144" s="66"/>
      <c r="GO144" s="66"/>
      <c r="GP144" s="66"/>
      <c r="GQ144" s="66"/>
      <c r="GR144" s="66"/>
      <c r="GS144" s="66"/>
      <c r="GT144" s="66"/>
      <c r="GU144" s="66"/>
      <c r="GV144" s="66"/>
      <c r="GW144" s="66"/>
      <c r="GX144" s="66"/>
      <c r="GY144" s="66"/>
      <c r="GZ144" s="66"/>
      <c r="HA144" s="66"/>
      <c r="HB144" s="66"/>
      <c r="HC144" s="66"/>
      <c r="HD144" s="66"/>
      <c r="HE144" s="66"/>
      <c r="HF144" s="66"/>
      <c r="HG144" s="66"/>
      <c r="HH144" s="66"/>
      <c r="HI144" s="66"/>
      <c r="HJ144" s="66"/>
      <c r="HK144" s="66"/>
      <c r="HL144" s="66"/>
      <c r="HM144" s="66"/>
      <c r="HN144" s="66"/>
      <c r="HO144" s="66"/>
      <c r="HP144" s="66"/>
      <c r="HQ144" s="66"/>
      <c r="HR144" s="66"/>
      <c r="HS144" s="66"/>
      <c r="HT144" s="66"/>
      <c r="HU144" s="66"/>
      <c r="HV144" s="66"/>
      <c r="HW144" s="66"/>
      <c r="HX144" s="66"/>
      <c r="HY144" s="66"/>
      <c r="HZ144" s="66"/>
      <c r="IA144" s="66"/>
    </row>
    <row r="145" spans="1:235" ht="31.5">
      <c r="A145" s="481" t="s">
        <v>1350</v>
      </c>
      <c r="B145" s="139">
        <f t="shared" si="23"/>
        <v>14998</v>
      </c>
      <c r="C145" s="139">
        <v>0</v>
      </c>
      <c r="D145" s="139">
        <v>0</v>
      </c>
      <c r="E145" s="139">
        <v>0</v>
      </c>
      <c r="F145" s="139">
        <v>0</v>
      </c>
      <c r="G145" s="139">
        <v>14998</v>
      </c>
      <c r="H145" s="139">
        <v>0</v>
      </c>
      <c r="I145" s="139">
        <v>0</v>
      </c>
      <c r="J145" s="139">
        <v>0</v>
      </c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  <c r="AH145" s="136"/>
      <c r="AI145" s="136"/>
      <c r="AJ145" s="136"/>
      <c r="AK145" s="136"/>
      <c r="AL145" s="136"/>
      <c r="AM145" s="136"/>
      <c r="AN145" s="136"/>
      <c r="AO145" s="136"/>
      <c r="AP145" s="136"/>
      <c r="AQ145" s="136"/>
      <c r="AR145" s="136"/>
      <c r="AS145" s="136"/>
      <c r="AT145" s="136"/>
      <c r="AU145" s="136"/>
      <c r="AV145" s="136"/>
      <c r="AW145" s="136"/>
      <c r="AX145" s="136"/>
      <c r="AY145" s="136"/>
      <c r="AZ145" s="136"/>
      <c r="BA145" s="136"/>
      <c r="BB145" s="136"/>
      <c r="BC145" s="136"/>
      <c r="BD145" s="136"/>
      <c r="BE145" s="136"/>
      <c r="BF145" s="136"/>
      <c r="BG145" s="136"/>
      <c r="BH145" s="136"/>
      <c r="BI145" s="136"/>
      <c r="BJ145" s="136"/>
      <c r="BK145" s="136"/>
      <c r="BL145" s="136"/>
      <c r="BM145" s="136"/>
      <c r="BN145" s="136"/>
      <c r="BO145" s="136"/>
      <c r="BP145" s="136"/>
      <c r="BQ145" s="136"/>
      <c r="BR145" s="136"/>
      <c r="BS145" s="136"/>
      <c r="BT145" s="136"/>
      <c r="BU145" s="136"/>
      <c r="BV145" s="136"/>
      <c r="BW145" s="136"/>
      <c r="BX145" s="136"/>
      <c r="BY145" s="136"/>
      <c r="BZ145" s="136"/>
      <c r="CA145" s="136"/>
      <c r="CB145" s="136"/>
      <c r="CC145" s="136"/>
      <c r="CD145" s="136"/>
      <c r="CE145" s="136"/>
      <c r="CF145" s="136"/>
      <c r="CG145" s="136"/>
      <c r="CH145" s="136"/>
      <c r="CI145" s="136"/>
      <c r="CJ145" s="136"/>
      <c r="CK145" s="136"/>
      <c r="CL145" s="136"/>
      <c r="CM145" s="136"/>
      <c r="CN145" s="136"/>
      <c r="CO145" s="136"/>
      <c r="CP145" s="136"/>
      <c r="CQ145" s="136"/>
      <c r="CR145" s="136"/>
      <c r="CS145" s="136"/>
      <c r="CT145" s="136"/>
      <c r="CU145" s="136"/>
      <c r="CV145" s="136"/>
      <c r="CW145" s="136"/>
      <c r="CX145" s="136"/>
      <c r="CY145" s="136"/>
      <c r="CZ145" s="136"/>
      <c r="DA145" s="136"/>
      <c r="DB145" s="136"/>
      <c r="DC145" s="136"/>
      <c r="DD145" s="136"/>
      <c r="DE145" s="136"/>
      <c r="DF145" s="136"/>
      <c r="DG145" s="136"/>
      <c r="DH145" s="136"/>
      <c r="DI145" s="136"/>
      <c r="DJ145" s="136"/>
      <c r="DK145" s="136"/>
      <c r="DL145" s="136"/>
      <c r="DM145" s="136"/>
      <c r="DN145" s="136"/>
      <c r="DO145" s="136"/>
      <c r="DP145" s="136"/>
      <c r="DQ145" s="136"/>
      <c r="DR145" s="136"/>
      <c r="DS145" s="136"/>
      <c r="DT145" s="136"/>
      <c r="DU145" s="136"/>
      <c r="DV145" s="136"/>
      <c r="DW145" s="136"/>
      <c r="DX145" s="136"/>
      <c r="DY145" s="136"/>
      <c r="DZ145" s="136"/>
      <c r="EA145" s="136"/>
      <c r="EB145" s="136"/>
      <c r="EC145" s="136"/>
      <c r="ED145" s="136"/>
      <c r="EE145" s="136"/>
      <c r="EF145" s="136"/>
      <c r="EG145" s="136"/>
      <c r="EH145" s="136"/>
      <c r="EI145" s="136"/>
      <c r="EJ145" s="136"/>
      <c r="EK145" s="136"/>
      <c r="EL145" s="136"/>
      <c r="EM145" s="136"/>
      <c r="EN145" s="136"/>
      <c r="EO145" s="136"/>
      <c r="EP145" s="136"/>
      <c r="EQ145" s="136"/>
      <c r="ER145" s="136"/>
      <c r="ES145" s="136"/>
      <c r="ET145" s="136"/>
      <c r="EU145" s="136"/>
      <c r="EV145" s="136"/>
      <c r="EW145" s="136"/>
      <c r="EX145" s="136"/>
      <c r="EY145" s="136"/>
      <c r="EZ145" s="136"/>
      <c r="FA145" s="136"/>
      <c r="FB145" s="136"/>
      <c r="FC145" s="136"/>
      <c r="FD145" s="136"/>
      <c r="FE145" s="136"/>
      <c r="FF145" s="136"/>
      <c r="FG145" s="136"/>
      <c r="FH145" s="136"/>
      <c r="FI145" s="136"/>
      <c r="FJ145" s="136"/>
      <c r="FK145" s="136"/>
      <c r="FL145" s="136"/>
      <c r="FM145" s="136"/>
      <c r="FN145" s="136"/>
      <c r="FO145" s="136"/>
      <c r="FP145" s="136"/>
      <c r="FQ145" s="136"/>
      <c r="FR145" s="136"/>
      <c r="FS145" s="136"/>
      <c r="FT145" s="136"/>
      <c r="FU145" s="136"/>
      <c r="FV145" s="136"/>
      <c r="FW145" s="136"/>
      <c r="FX145" s="136"/>
      <c r="FY145" s="136"/>
      <c r="FZ145" s="136"/>
      <c r="GA145" s="136"/>
      <c r="GB145" s="136"/>
      <c r="GC145" s="136"/>
      <c r="GD145" s="136"/>
      <c r="GE145" s="136"/>
      <c r="GF145" s="136"/>
      <c r="GG145" s="136"/>
      <c r="GH145" s="136"/>
      <c r="GI145" s="136"/>
      <c r="GJ145" s="136"/>
      <c r="GK145" s="136"/>
      <c r="GL145" s="136"/>
      <c r="GM145" s="136"/>
      <c r="GN145" s="136"/>
      <c r="GO145" s="136"/>
      <c r="GP145" s="136"/>
      <c r="GQ145" s="136"/>
      <c r="GR145" s="136"/>
      <c r="GS145" s="136"/>
      <c r="GT145" s="136"/>
      <c r="GU145" s="136"/>
      <c r="GV145" s="136"/>
      <c r="GW145" s="136"/>
      <c r="GX145" s="136"/>
      <c r="GY145" s="136"/>
      <c r="GZ145" s="136"/>
      <c r="HA145" s="136"/>
      <c r="HB145" s="136"/>
      <c r="HC145" s="136"/>
      <c r="HD145" s="136"/>
      <c r="HE145" s="136"/>
      <c r="HF145" s="136"/>
      <c r="HG145" s="136"/>
      <c r="HH145" s="136"/>
      <c r="HI145" s="136"/>
      <c r="HJ145" s="136"/>
      <c r="HK145" s="136"/>
      <c r="HL145" s="136"/>
      <c r="HM145" s="136"/>
      <c r="HN145" s="136"/>
      <c r="HO145" s="136"/>
      <c r="HP145" s="136"/>
      <c r="HQ145" s="136"/>
      <c r="HR145" s="136"/>
      <c r="HS145" s="136"/>
      <c r="HT145" s="136"/>
      <c r="HU145" s="136"/>
      <c r="HV145" s="136"/>
      <c r="HW145" s="136"/>
      <c r="HX145" s="136"/>
      <c r="HY145" s="136"/>
      <c r="HZ145" s="136"/>
      <c r="IA145" s="136"/>
    </row>
    <row r="146" spans="1:235" ht="31.5">
      <c r="A146" s="478" t="s">
        <v>1351</v>
      </c>
      <c r="B146" s="141">
        <f>C146+D146+E146+F146+G146+H146+I146+J146</f>
        <v>9682</v>
      </c>
      <c r="C146" s="141">
        <v>0</v>
      </c>
      <c r="D146" s="141">
        <v>0</v>
      </c>
      <c r="E146" s="141">
        <v>9682</v>
      </c>
      <c r="F146" s="141">
        <v>0</v>
      </c>
      <c r="G146" s="141">
        <v>0</v>
      </c>
      <c r="H146" s="141">
        <v>0</v>
      </c>
      <c r="I146" s="141">
        <v>0</v>
      </c>
      <c r="J146" s="141">
        <v>0</v>
      </c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  <c r="Z146" s="136"/>
      <c r="AA146" s="136"/>
      <c r="AB146" s="136"/>
      <c r="AC146" s="136"/>
      <c r="AD146" s="136"/>
      <c r="AE146" s="136"/>
      <c r="AF146" s="136"/>
      <c r="AG146" s="136"/>
      <c r="AH146" s="136"/>
      <c r="AI146" s="136"/>
      <c r="AJ146" s="136"/>
      <c r="AK146" s="136"/>
      <c r="AL146" s="136"/>
      <c r="AM146" s="136"/>
      <c r="AN146" s="136"/>
      <c r="AO146" s="136"/>
      <c r="AP146" s="136"/>
      <c r="AQ146" s="136"/>
      <c r="AR146" s="136"/>
      <c r="AS146" s="136"/>
      <c r="AT146" s="136"/>
      <c r="AU146" s="136"/>
      <c r="AV146" s="136"/>
      <c r="AW146" s="136"/>
      <c r="AX146" s="136"/>
      <c r="AY146" s="136"/>
      <c r="AZ146" s="136"/>
      <c r="BA146" s="136"/>
      <c r="BB146" s="136"/>
      <c r="BC146" s="136"/>
      <c r="BD146" s="136"/>
      <c r="BE146" s="136"/>
      <c r="BF146" s="136"/>
      <c r="BG146" s="136"/>
      <c r="BH146" s="136"/>
      <c r="BI146" s="136"/>
      <c r="BJ146" s="136"/>
      <c r="BK146" s="136"/>
      <c r="BL146" s="136"/>
      <c r="BM146" s="136"/>
      <c r="BN146" s="136"/>
      <c r="BO146" s="136"/>
      <c r="BP146" s="136"/>
      <c r="BQ146" s="136"/>
      <c r="BR146" s="136"/>
      <c r="BS146" s="136"/>
      <c r="BT146" s="136"/>
      <c r="BU146" s="136"/>
      <c r="BV146" s="136"/>
      <c r="BW146" s="136"/>
      <c r="BX146" s="136"/>
      <c r="BY146" s="136"/>
      <c r="BZ146" s="136"/>
      <c r="CA146" s="136"/>
      <c r="CB146" s="136"/>
      <c r="CC146" s="136"/>
      <c r="CD146" s="136"/>
      <c r="CE146" s="136"/>
      <c r="CF146" s="136"/>
      <c r="CG146" s="136"/>
      <c r="CH146" s="136"/>
      <c r="CI146" s="136"/>
      <c r="CJ146" s="136"/>
      <c r="CK146" s="136"/>
      <c r="CL146" s="136"/>
      <c r="CM146" s="136"/>
      <c r="CN146" s="136"/>
      <c r="CO146" s="136"/>
      <c r="CP146" s="136"/>
      <c r="CQ146" s="136"/>
      <c r="CR146" s="136"/>
      <c r="CS146" s="136"/>
      <c r="CT146" s="136"/>
      <c r="CU146" s="136"/>
      <c r="CV146" s="136"/>
      <c r="CW146" s="136"/>
      <c r="CX146" s="136"/>
      <c r="CY146" s="136"/>
      <c r="CZ146" s="136"/>
      <c r="DA146" s="136"/>
      <c r="DB146" s="136"/>
      <c r="DC146" s="136"/>
      <c r="DD146" s="136"/>
      <c r="DE146" s="136"/>
      <c r="DF146" s="136"/>
      <c r="DG146" s="136"/>
      <c r="DH146" s="136"/>
      <c r="DI146" s="136"/>
      <c r="DJ146" s="136"/>
      <c r="DK146" s="136"/>
      <c r="DL146" s="136"/>
      <c r="DM146" s="136"/>
      <c r="DN146" s="136"/>
      <c r="DO146" s="136"/>
      <c r="DP146" s="136"/>
      <c r="DQ146" s="136"/>
      <c r="DR146" s="136"/>
      <c r="DS146" s="136"/>
      <c r="DT146" s="136"/>
      <c r="DU146" s="136"/>
      <c r="DV146" s="136"/>
      <c r="DW146" s="136"/>
      <c r="DX146" s="136"/>
      <c r="DY146" s="136"/>
      <c r="DZ146" s="136"/>
      <c r="EA146" s="136"/>
      <c r="EB146" s="136"/>
      <c r="EC146" s="136"/>
      <c r="ED146" s="136"/>
      <c r="EE146" s="136"/>
      <c r="EF146" s="136"/>
      <c r="EG146" s="136"/>
      <c r="EH146" s="136"/>
      <c r="EI146" s="136"/>
      <c r="EJ146" s="136"/>
      <c r="EK146" s="136"/>
      <c r="EL146" s="136"/>
      <c r="EM146" s="136"/>
      <c r="EN146" s="136"/>
      <c r="EO146" s="136"/>
      <c r="EP146" s="136"/>
      <c r="EQ146" s="136"/>
      <c r="ER146" s="136"/>
      <c r="ES146" s="136"/>
      <c r="ET146" s="136"/>
      <c r="EU146" s="136"/>
      <c r="EV146" s="136"/>
      <c r="EW146" s="136"/>
      <c r="EX146" s="136"/>
      <c r="EY146" s="136"/>
      <c r="EZ146" s="136"/>
      <c r="FA146" s="136"/>
      <c r="FB146" s="136"/>
      <c r="FC146" s="136"/>
      <c r="FD146" s="136"/>
      <c r="FE146" s="136"/>
      <c r="FF146" s="136"/>
      <c r="FG146" s="136"/>
      <c r="FH146" s="136"/>
      <c r="FI146" s="136"/>
      <c r="FJ146" s="136"/>
      <c r="FK146" s="136"/>
      <c r="FL146" s="136"/>
      <c r="FM146" s="136"/>
      <c r="FN146" s="136"/>
      <c r="FO146" s="136"/>
      <c r="FP146" s="136"/>
      <c r="FQ146" s="136"/>
      <c r="FR146" s="136"/>
      <c r="FS146" s="136"/>
      <c r="FT146" s="136"/>
      <c r="FU146" s="136"/>
      <c r="FV146" s="136"/>
      <c r="FW146" s="136"/>
      <c r="FX146" s="136"/>
      <c r="FY146" s="136"/>
      <c r="FZ146" s="136"/>
      <c r="GA146" s="136"/>
      <c r="GB146" s="136"/>
      <c r="GC146" s="136"/>
      <c r="GD146" s="136"/>
      <c r="GE146" s="136"/>
      <c r="GF146" s="136"/>
      <c r="GG146" s="136"/>
      <c r="GH146" s="136"/>
      <c r="GI146" s="136"/>
      <c r="GJ146" s="136"/>
      <c r="GK146" s="136"/>
      <c r="GL146" s="136"/>
      <c r="GM146" s="136"/>
      <c r="GN146" s="136"/>
      <c r="GO146" s="136"/>
      <c r="GP146" s="136"/>
      <c r="GQ146" s="136"/>
      <c r="GR146" s="136"/>
      <c r="GS146" s="136"/>
      <c r="GT146" s="136"/>
      <c r="GU146" s="136"/>
      <c r="GV146" s="136"/>
      <c r="GW146" s="136"/>
      <c r="GX146" s="136"/>
      <c r="GY146" s="136"/>
      <c r="GZ146" s="136"/>
      <c r="HA146" s="136"/>
      <c r="HB146" s="136"/>
      <c r="HC146" s="136"/>
      <c r="HD146" s="136"/>
      <c r="HE146" s="136"/>
      <c r="HF146" s="136"/>
      <c r="HG146" s="136"/>
      <c r="HH146" s="136"/>
      <c r="HI146" s="136"/>
      <c r="HJ146" s="136"/>
      <c r="HK146" s="136"/>
      <c r="HL146" s="136"/>
      <c r="HM146" s="136"/>
      <c r="HN146" s="136"/>
      <c r="HO146" s="136"/>
      <c r="HP146" s="136"/>
      <c r="HQ146" s="136"/>
      <c r="HR146" s="136"/>
      <c r="HS146" s="136"/>
      <c r="HT146" s="136"/>
      <c r="HU146" s="136"/>
      <c r="HV146" s="136"/>
      <c r="HW146" s="136"/>
      <c r="HX146" s="136"/>
      <c r="HY146" s="136"/>
      <c r="HZ146" s="136"/>
      <c r="IA146" s="136"/>
    </row>
    <row r="147" spans="1:235" ht="31.5">
      <c r="A147" s="478" t="s">
        <v>1352</v>
      </c>
      <c r="B147" s="141">
        <f>C147+D147+E147+F147+G147+H147+I147+J147</f>
        <v>15148</v>
      </c>
      <c r="C147" s="141">
        <v>0</v>
      </c>
      <c r="D147" s="141">
        <v>0</v>
      </c>
      <c r="E147" s="141">
        <v>15148</v>
      </c>
      <c r="F147" s="141">
        <v>0</v>
      </c>
      <c r="G147" s="141">
        <v>0</v>
      </c>
      <c r="H147" s="141">
        <v>0</v>
      </c>
      <c r="I147" s="141">
        <v>0</v>
      </c>
      <c r="J147" s="141">
        <v>0</v>
      </c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136"/>
      <c r="AS147" s="136"/>
      <c r="AT147" s="136"/>
      <c r="AU147" s="136"/>
      <c r="AV147" s="136"/>
      <c r="AW147" s="136"/>
      <c r="AX147" s="136"/>
      <c r="AY147" s="136"/>
      <c r="AZ147" s="136"/>
      <c r="BA147" s="136"/>
      <c r="BB147" s="136"/>
      <c r="BC147" s="136"/>
      <c r="BD147" s="136"/>
      <c r="BE147" s="136"/>
      <c r="BF147" s="136"/>
      <c r="BG147" s="136"/>
      <c r="BH147" s="136"/>
      <c r="BI147" s="136"/>
      <c r="BJ147" s="136"/>
      <c r="BK147" s="136"/>
      <c r="BL147" s="136"/>
      <c r="BM147" s="136"/>
      <c r="BN147" s="136"/>
      <c r="BO147" s="136"/>
      <c r="BP147" s="136"/>
      <c r="BQ147" s="136"/>
      <c r="BR147" s="136"/>
      <c r="BS147" s="136"/>
      <c r="BT147" s="136"/>
      <c r="BU147" s="136"/>
      <c r="BV147" s="136"/>
      <c r="BW147" s="136"/>
      <c r="BX147" s="136"/>
      <c r="BY147" s="136"/>
      <c r="BZ147" s="136"/>
      <c r="CA147" s="136"/>
      <c r="CB147" s="136"/>
      <c r="CC147" s="136"/>
      <c r="CD147" s="136"/>
      <c r="CE147" s="136"/>
      <c r="CF147" s="136"/>
      <c r="CG147" s="136"/>
      <c r="CH147" s="136"/>
      <c r="CI147" s="136"/>
      <c r="CJ147" s="136"/>
      <c r="CK147" s="136"/>
      <c r="CL147" s="136"/>
      <c r="CM147" s="136"/>
      <c r="CN147" s="136"/>
      <c r="CO147" s="136"/>
      <c r="CP147" s="136"/>
      <c r="CQ147" s="136"/>
      <c r="CR147" s="136"/>
      <c r="CS147" s="136"/>
      <c r="CT147" s="136"/>
      <c r="CU147" s="136"/>
      <c r="CV147" s="136"/>
      <c r="CW147" s="136"/>
      <c r="CX147" s="136"/>
      <c r="CY147" s="136"/>
      <c r="CZ147" s="136"/>
      <c r="DA147" s="136"/>
      <c r="DB147" s="136"/>
      <c r="DC147" s="136"/>
      <c r="DD147" s="136"/>
      <c r="DE147" s="136"/>
      <c r="DF147" s="136"/>
      <c r="DG147" s="136"/>
      <c r="DH147" s="136"/>
      <c r="DI147" s="136"/>
      <c r="DJ147" s="136"/>
      <c r="DK147" s="136"/>
      <c r="DL147" s="136"/>
      <c r="DM147" s="136"/>
      <c r="DN147" s="136"/>
      <c r="DO147" s="136"/>
      <c r="DP147" s="136"/>
      <c r="DQ147" s="136"/>
      <c r="DR147" s="136"/>
      <c r="DS147" s="136"/>
      <c r="DT147" s="136"/>
      <c r="DU147" s="136"/>
      <c r="DV147" s="136"/>
      <c r="DW147" s="136"/>
      <c r="DX147" s="136"/>
      <c r="DY147" s="136"/>
      <c r="DZ147" s="136"/>
      <c r="EA147" s="136"/>
      <c r="EB147" s="136"/>
      <c r="EC147" s="136"/>
      <c r="ED147" s="136"/>
      <c r="EE147" s="136"/>
      <c r="EF147" s="136"/>
      <c r="EG147" s="136"/>
      <c r="EH147" s="136"/>
      <c r="EI147" s="136"/>
      <c r="EJ147" s="136"/>
      <c r="EK147" s="136"/>
      <c r="EL147" s="136"/>
      <c r="EM147" s="136"/>
      <c r="EN147" s="136"/>
      <c r="EO147" s="136"/>
      <c r="EP147" s="136"/>
      <c r="EQ147" s="136"/>
      <c r="ER147" s="136"/>
      <c r="ES147" s="136"/>
      <c r="ET147" s="136"/>
      <c r="EU147" s="136"/>
      <c r="EV147" s="136"/>
      <c r="EW147" s="136"/>
      <c r="EX147" s="136"/>
      <c r="EY147" s="136"/>
      <c r="EZ147" s="136"/>
      <c r="FA147" s="136"/>
      <c r="FB147" s="136"/>
      <c r="FC147" s="136"/>
      <c r="FD147" s="136"/>
      <c r="FE147" s="136"/>
      <c r="FF147" s="136"/>
      <c r="FG147" s="136"/>
      <c r="FH147" s="136"/>
      <c r="FI147" s="136"/>
      <c r="FJ147" s="136"/>
      <c r="FK147" s="136"/>
      <c r="FL147" s="136"/>
      <c r="FM147" s="136"/>
      <c r="FN147" s="136"/>
      <c r="FO147" s="136"/>
      <c r="FP147" s="136"/>
      <c r="FQ147" s="136"/>
      <c r="FR147" s="136"/>
      <c r="FS147" s="136"/>
      <c r="FT147" s="136"/>
      <c r="FU147" s="136"/>
      <c r="FV147" s="136"/>
      <c r="FW147" s="136"/>
      <c r="FX147" s="136"/>
      <c r="FY147" s="136"/>
      <c r="FZ147" s="136"/>
      <c r="GA147" s="136"/>
      <c r="GB147" s="136"/>
      <c r="GC147" s="136"/>
      <c r="GD147" s="136"/>
      <c r="GE147" s="136"/>
      <c r="GF147" s="136"/>
      <c r="GG147" s="136"/>
      <c r="GH147" s="136"/>
      <c r="GI147" s="136"/>
      <c r="GJ147" s="136"/>
      <c r="GK147" s="136"/>
      <c r="GL147" s="136"/>
      <c r="GM147" s="136"/>
      <c r="GN147" s="136"/>
      <c r="GO147" s="136"/>
      <c r="GP147" s="136"/>
      <c r="GQ147" s="136"/>
      <c r="GR147" s="136"/>
      <c r="GS147" s="136"/>
      <c r="GT147" s="136"/>
      <c r="GU147" s="136"/>
      <c r="GV147" s="136"/>
      <c r="GW147" s="136"/>
      <c r="GX147" s="136"/>
      <c r="GY147" s="136"/>
      <c r="GZ147" s="136"/>
      <c r="HA147" s="136"/>
      <c r="HB147" s="136"/>
      <c r="HC147" s="136"/>
      <c r="HD147" s="136"/>
      <c r="HE147" s="136"/>
      <c r="HF147" s="136"/>
      <c r="HG147" s="136"/>
      <c r="HH147" s="136"/>
      <c r="HI147" s="136"/>
      <c r="HJ147" s="136"/>
      <c r="HK147" s="136"/>
      <c r="HL147" s="136"/>
      <c r="HM147" s="136"/>
      <c r="HN147" s="136"/>
      <c r="HO147" s="136"/>
      <c r="HP147" s="136"/>
      <c r="HQ147" s="136"/>
      <c r="HR147" s="136"/>
      <c r="HS147" s="136"/>
      <c r="HT147" s="136"/>
      <c r="HU147" s="136"/>
      <c r="HV147" s="136"/>
      <c r="HW147" s="136"/>
      <c r="HX147" s="136"/>
      <c r="HY147" s="136"/>
      <c r="HZ147" s="136"/>
      <c r="IA147" s="136"/>
    </row>
    <row r="148" spans="1:235">
      <c r="A148" s="478" t="s">
        <v>1353</v>
      </c>
      <c r="B148" s="141">
        <f>C148+D148+E148+F148+G148+H148+I148+J148</f>
        <v>4383</v>
      </c>
      <c r="C148" s="141">
        <v>0</v>
      </c>
      <c r="D148" s="141">
        <v>0</v>
      </c>
      <c r="E148" s="141">
        <v>4383</v>
      </c>
      <c r="F148" s="141">
        <v>0</v>
      </c>
      <c r="G148" s="141">
        <v>0</v>
      </c>
      <c r="H148" s="141">
        <v>0</v>
      </c>
      <c r="I148" s="141">
        <v>0</v>
      </c>
      <c r="J148" s="141">
        <v>0</v>
      </c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136"/>
      <c r="AM148" s="136"/>
      <c r="AN148" s="136"/>
      <c r="AO148" s="136"/>
      <c r="AP148" s="136"/>
      <c r="AQ148" s="136"/>
      <c r="AR148" s="136"/>
      <c r="AS148" s="136"/>
      <c r="AT148" s="136"/>
      <c r="AU148" s="136"/>
      <c r="AV148" s="136"/>
      <c r="AW148" s="136"/>
      <c r="AX148" s="136"/>
      <c r="AY148" s="136"/>
      <c r="AZ148" s="136"/>
      <c r="BA148" s="136"/>
      <c r="BB148" s="136"/>
      <c r="BC148" s="136"/>
      <c r="BD148" s="136"/>
      <c r="BE148" s="136"/>
      <c r="BF148" s="136"/>
      <c r="BG148" s="136"/>
      <c r="BH148" s="136"/>
      <c r="BI148" s="136"/>
      <c r="BJ148" s="136"/>
      <c r="BK148" s="136"/>
      <c r="BL148" s="136"/>
      <c r="BM148" s="136"/>
      <c r="BN148" s="136"/>
      <c r="BO148" s="136"/>
      <c r="BP148" s="136"/>
      <c r="BQ148" s="136"/>
      <c r="BR148" s="136"/>
      <c r="BS148" s="136"/>
      <c r="BT148" s="136"/>
      <c r="BU148" s="136"/>
      <c r="BV148" s="136"/>
      <c r="BW148" s="136"/>
      <c r="BX148" s="136"/>
      <c r="BY148" s="136"/>
      <c r="BZ148" s="136"/>
      <c r="CA148" s="136"/>
      <c r="CB148" s="136"/>
      <c r="CC148" s="136"/>
      <c r="CD148" s="136"/>
      <c r="CE148" s="136"/>
      <c r="CF148" s="136"/>
      <c r="CG148" s="136"/>
      <c r="CH148" s="136"/>
      <c r="CI148" s="136"/>
      <c r="CJ148" s="136"/>
      <c r="CK148" s="136"/>
      <c r="CL148" s="136"/>
      <c r="CM148" s="136"/>
      <c r="CN148" s="136"/>
      <c r="CO148" s="136"/>
      <c r="CP148" s="136"/>
      <c r="CQ148" s="136"/>
      <c r="CR148" s="136"/>
      <c r="CS148" s="136"/>
      <c r="CT148" s="136"/>
      <c r="CU148" s="136"/>
      <c r="CV148" s="136"/>
      <c r="CW148" s="136"/>
      <c r="CX148" s="136"/>
      <c r="CY148" s="136"/>
      <c r="CZ148" s="136"/>
      <c r="DA148" s="136"/>
      <c r="DB148" s="136"/>
      <c r="DC148" s="136"/>
      <c r="DD148" s="136"/>
      <c r="DE148" s="136"/>
      <c r="DF148" s="136"/>
      <c r="DG148" s="136"/>
      <c r="DH148" s="136"/>
      <c r="DI148" s="136"/>
      <c r="DJ148" s="136"/>
      <c r="DK148" s="136"/>
      <c r="DL148" s="136"/>
      <c r="DM148" s="136"/>
      <c r="DN148" s="136"/>
      <c r="DO148" s="136"/>
      <c r="DP148" s="136"/>
      <c r="DQ148" s="136"/>
      <c r="DR148" s="136"/>
      <c r="DS148" s="136"/>
      <c r="DT148" s="136"/>
      <c r="DU148" s="136"/>
      <c r="DV148" s="136"/>
      <c r="DW148" s="136"/>
      <c r="DX148" s="136"/>
      <c r="DY148" s="136"/>
      <c r="DZ148" s="136"/>
      <c r="EA148" s="136"/>
      <c r="EB148" s="136"/>
      <c r="EC148" s="136"/>
      <c r="ED148" s="136"/>
      <c r="EE148" s="136"/>
      <c r="EF148" s="136"/>
      <c r="EG148" s="136"/>
      <c r="EH148" s="136"/>
      <c r="EI148" s="136"/>
      <c r="EJ148" s="136"/>
      <c r="EK148" s="136"/>
      <c r="EL148" s="136"/>
      <c r="EM148" s="136"/>
      <c r="EN148" s="136"/>
      <c r="EO148" s="136"/>
      <c r="EP148" s="136"/>
      <c r="EQ148" s="136"/>
      <c r="ER148" s="136"/>
      <c r="ES148" s="136"/>
      <c r="ET148" s="136"/>
      <c r="EU148" s="136"/>
      <c r="EV148" s="136"/>
      <c r="EW148" s="136"/>
      <c r="EX148" s="136"/>
      <c r="EY148" s="136"/>
      <c r="EZ148" s="136"/>
      <c r="FA148" s="136"/>
      <c r="FB148" s="136"/>
      <c r="FC148" s="136"/>
      <c r="FD148" s="136"/>
      <c r="FE148" s="136"/>
      <c r="FF148" s="136"/>
      <c r="FG148" s="136"/>
      <c r="FH148" s="136"/>
      <c r="FI148" s="136"/>
      <c r="FJ148" s="136"/>
      <c r="FK148" s="136"/>
      <c r="FL148" s="136"/>
      <c r="FM148" s="136"/>
      <c r="FN148" s="136"/>
      <c r="FO148" s="136"/>
      <c r="FP148" s="136"/>
      <c r="FQ148" s="136"/>
      <c r="FR148" s="136"/>
      <c r="FS148" s="136"/>
      <c r="FT148" s="136"/>
      <c r="FU148" s="136"/>
      <c r="FV148" s="136"/>
      <c r="FW148" s="136"/>
      <c r="FX148" s="136"/>
      <c r="FY148" s="136"/>
      <c r="FZ148" s="136"/>
      <c r="GA148" s="136"/>
      <c r="GB148" s="136"/>
      <c r="GC148" s="136"/>
      <c r="GD148" s="136"/>
      <c r="GE148" s="136"/>
      <c r="GF148" s="136"/>
      <c r="GG148" s="136"/>
      <c r="GH148" s="136"/>
      <c r="GI148" s="136"/>
      <c r="GJ148" s="136"/>
      <c r="GK148" s="136"/>
      <c r="GL148" s="136"/>
      <c r="GM148" s="136"/>
      <c r="GN148" s="136"/>
      <c r="GO148" s="136"/>
      <c r="GP148" s="136"/>
      <c r="GQ148" s="136"/>
      <c r="GR148" s="136"/>
      <c r="GS148" s="136"/>
      <c r="GT148" s="136"/>
      <c r="GU148" s="136"/>
      <c r="GV148" s="136"/>
      <c r="GW148" s="136"/>
      <c r="GX148" s="136"/>
      <c r="GY148" s="136"/>
      <c r="GZ148" s="136"/>
      <c r="HA148" s="136"/>
      <c r="HB148" s="136"/>
      <c r="HC148" s="136"/>
      <c r="HD148" s="136"/>
      <c r="HE148" s="136"/>
      <c r="HF148" s="136"/>
      <c r="HG148" s="136"/>
      <c r="HH148" s="136"/>
      <c r="HI148" s="136"/>
      <c r="HJ148" s="136"/>
      <c r="HK148" s="136"/>
      <c r="HL148" s="136"/>
      <c r="HM148" s="136"/>
      <c r="HN148" s="136"/>
      <c r="HO148" s="136"/>
      <c r="HP148" s="136"/>
      <c r="HQ148" s="136"/>
      <c r="HR148" s="136"/>
      <c r="HS148" s="136"/>
      <c r="HT148" s="136"/>
      <c r="HU148" s="136"/>
      <c r="HV148" s="136"/>
      <c r="HW148" s="136"/>
      <c r="HX148" s="136"/>
      <c r="HY148" s="136"/>
      <c r="HZ148" s="136"/>
      <c r="IA148" s="136"/>
    </row>
    <row r="149" spans="1:235">
      <c r="A149" s="478" t="s">
        <v>1354</v>
      </c>
      <c r="B149" s="141">
        <f>C149+D149+E149+F149+G149+H149+I149+J149</f>
        <v>26158</v>
      </c>
      <c r="C149" s="141">
        <v>0</v>
      </c>
      <c r="D149" s="141">
        <v>0</v>
      </c>
      <c r="E149" s="141">
        <v>0</v>
      </c>
      <c r="F149" s="141">
        <v>0</v>
      </c>
      <c r="G149" s="141">
        <v>26158</v>
      </c>
      <c r="H149" s="141">
        <v>0</v>
      </c>
      <c r="I149" s="141">
        <v>0</v>
      </c>
      <c r="J149" s="141">
        <v>0</v>
      </c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  <c r="Z149" s="136"/>
      <c r="AA149" s="136"/>
      <c r="AB149" s="136"/>
      <c r="AC149" s="136"/>
      <c r="AD149" s="136"/>
      <c r="AE149" s="136"/>
      <c r="AF149" s="136"/>
      <c r="AG149" s="136"/>
      <c r="AH149" s="136"/>
      <c r="AI149" s="136"/>
      <c r="AJ149" s="136"/>
      <c r="AK149" s="136"/>
      <c r="AL149" s="136"/>
      <c r="AM149" s="136"/>
      <c r="AN149" s="136"/>
      <c r="AO149" s="136"/>
      <c r="AP149" s="136"/>
      <c r="AQ149" s="136"/>
      <c r="AR149" s="136"/>
      <c r="AS149" s="136"/>
      <c r="AT149" s="136"/>
      <c r="AU149" s="136"/>
      <c r="AV149" s="136"/>
      <c r="AW149" s="136"/>
      <c r="AX149" s="136"/>
      <c r="AY149" s="136"/>
      <c r="AZ149" s="136"/>
      <c r="BA149" s="136"/>
      <c r="BB149" s="136"/>
      <c r="BC149" s="136"/>
      <c r="BD149" s="136"/>
      <c r="BE149" s="136"/>
      <c r="BF149" s="136"/>
      <c r="BG149" s="136"/>
      <c r="BH149" s="136"/>
      <c r="BI149" s="136"/>
      <c r="BJ149" s="136"/>
      <c r="BK149" s="136"/>
      <c r="BL149" s="136"/>
      <c r="BM149" s="136"/>
      <c r="BN149" s="136"/>
      <c r="BO149" s="136"/>
      <c r="BP149" s="136"/>
      <c r="BQ149" s="136"/>
      <c r="BR149" s="136"/>
      <c r="BS149" s="136"/>
      <c r="BT149" s="136"/>
      <c r="BU149" s="136"/>
      <c r="BV149" s="136"/>
      <c r="BW149" s="136"/>
      <c r="BX149" s="136"/>
      <c r="BY149" s="136"/>
      <c r="BZ149" s="136"/>
      <c r="CA149" s="136"/>
      <c r="CB149" s="136"/>
      <c r="CC149" s="136"/>
      <c r="CD149" s="136"/>
      <c r="CE149" s="136"/>
      <c r="CF149" s="136"/>
      <c r="CG149" s="136"/>
      <c r="CH149" s="136"/>
      <c r="CI149" s="136"/>
      <c r="CJ149" s="136"/>
      <c r="CK149" s="136"/>
      <c r="CL149" s="136"/>
      <c r="CM149" s="136"/>
      <c r="CN149" s="136"/>
      <c r="CO149" s="136"/>
      <c r="CP149" s="136"/>
      <c r="CQ149" s="136"/>
      <c r="CR149" s="136"/>
      <c r="CS149" s="136"/>
      <c r="CT149" s="136"/>
      <c r="CU149" s="136"/>
      <c r="CV149" s="136"/>
      <c r="CW149" s="136"/>
      <c r="CX149" s="136"/>
      <c r="CY149" s="136"/>
      <c r="CZ149" s="136"/>
      <c r="DA149" s="136"/>
      <c r="DB149" s="136"/>
      <c r="DC149" s="136"/>
      <c r="DD149" s="136"/>
      <c r="DE149" s="136"/>
      <c r="DF149" s="136"/>
      <c r="DG149" s="136"/>
      <c r="DH149" s="136"/>
      <c r="DI149" s="136"/>
      <c r="DJ149" s="136"/>
      <c r="DK149" s="136"/>
      <c r="DL149" s="136"/>
      <c r="DM149" s="136"/>
      <c r="DN149" s="136"/>
      <c r="DO149" s="136"/>
      <c r="DP149" s="136"/>
      <c r="DQ149" s="136"/>
      <c r="DR149" s="136"/>
      <c r="DS149" s="136"/>
      <c r="DT149" s="136"/>
      <c r="DU149" s="136"/>
      <c r="DV149" s="136"/>
      <c r="DW149" s="136"/>
      <c r="DX149" s="136"/>
      <c r="DY149" s="136"/>
      <c r="DZ149" s="136"/>
      <c r="EA149" s="136"/>
      <c r="EB149" s="136"/>
      <c r="EC149" s="136"/>
      <c r="ED149" s="136"/>
      <c r="EE149" s="136"/>
      <c r="EF149" s="136"/>
      <c r="EG149" s="136"/>
      <c r="EH149" s="136"/>
      <c r="EI149" s="136"/>
      <c r="EJ149" s="136"/>
      <c r="EK149" s="136"/>
      <c r="EL149" s="136"/>
      <c r="EM149" s="136"/>
      <c r="EN149" s="136"/>
      <c r="EO149" s="136"/>
      <c r="EP149" s="136"/>
      <c r="EQ149" s="136"/>
      <c r="ER149" s="136"/>
      <c r="ES149" s="136"/>
      <c r="ET149" s="136"/>
      <c r="EU149" s="136"/>
      <c r="EV149" s="136"/>
      <c r="EW149" s="136"/>
      <c r="EX149" s="136"/>
      <c r="EY149" s="136"/>
      <c r="EZ149" s="136"/>
      <c r="FA149" s="136"/>
      <c r="FB149" s="136"/>
      <c r="FC149" s="136"/>
      <c r="FD149" s="136"/>
      <c r="FE149" s="136"/>
      <c r="FF149" s="136"/>
      <c r="FG149" s="136"/>
      <c r="FH149" s="136"/>
      <c r="FI149" s="136"/>
      <c r="FJ149" s="136"/>
      <c r="FK149" s="136"/>
      <c r="FL149" s="136"/>
      <c r="FM149" s="136"/>
      <c r="FN149" s="136"/>
      <c r="FO149" s="136"/>
      <c r="FP149" s="136"/>
      <c r="FQ149" s="136"/>
      <c r="FR149" s="136"/>
      <c r="FS149" s="136"/>
      <c r="FT149" s="136"/>
      <c r="FU149" s="136"/>
      <c r="FV149" s="136"/>
      <c r="FW149" s="136"/>
      <c r="FX149" s="136"/>
      <c r="FY149" s="136"/>
      <c r="FZ149" s="136"/>
      <c r="GA149" s="136"/>
      <c r="GB149" s="136"/>
      <c r="GC149" s="136"/>
      <c r="GD149" s="136"/>
      <c r="GE149" s="136"/>
      <c r="GF149" s="136"/>
      <c r="GG149" s="136"/>
      <c r="GH149" s="136"/>
      <c r="GI149" s="136"/>
      <c r="GJ149" s="136"/>
      <c r="GK149" s="136"/>
      <c r="GL149" s="136"/>
      <c r="GM149" s="136"/>
      <c r="GN149" s="136"/>
      <c r="GO149" s="136"/>
      <c r="GP149" s="136"/>
      <c r="GQ149" s="136"/>
      <c r="GR149" s="136"/>
      <c r="GS149" s="136"/>
      <c r="GT149" s="136"/>
      <c r="GU149" s="136"/>
      <c r="GV149" s="136"/>
      <c r="GW149" s="136"/>
      <c r="GX149" s="136"/>
      <c r="GY149" s="136"/>
      <c r="GZ149" s="136"/>
      <c r="HA149" s="136"/>
      <c r="HB149" s="136"/>
      <c r="HC149" s="136"/>
      <c r="HD149" s="136"/>
      <c r="HE149" s="136"/>
      <c r="HF149" s="136"/>
      <c r="HG149" s="136"/>
      <c r="HH149" s="136"/>
      <c r="HI149" s="136"/>
      <c r="HJ149" s="136"/>
      <c r="HK149" s="136"/>
      <c r="HL149" s="136"/>
      <c r="HM149" s="136"/>
      <c r="HN149" s="136"/>
      <c r="HO149" s="136"/>
      <c r="HP149" s="136"/>
      <c r="HQ149" s="136"/>
      <c r="HR149" s="136"/>
      <c r="HS149" s="136"/>
      <c r="HT149" s="136"/>
      <c r="HU149" s="136"/>
      <c r="HV149" s="136"/>
      <c r="HW149" s="136"/>
      <c r="HX149" s="136"/>
      <c r="HY149" s="136"/>
      <c r="HZ149" s="136"/>
      <c r="IA149" s="136"/>
    </row>
    <row r="150" spans="1:235">
      <c r="A150" s="478" t="s">
        <v>1355</v>
      </c>
      <c r="B150" s="141">
        <f>C150+D150+E150+F150+G150+H150+I150+J150</f>
        <v>7700</v>
      </c>
      <c r="C150" s="141">
        <v>0</v>
      </c>
      <c r="D150" s="141">
        <v>0</v>
      </c>
      <c r="E150" s="141">
        <v>0</v>
      </c>
      <c r="F150" s="141">
        <v>0</v>
      </c>
      <c r="G150" s="141">
        <v>7700</v>
      </c>
      <c r="H150" s="141">
        <v>0</v>
      </c>
      <c r="I150" s="141">
        <v>0</v>
      </c>
      <c r="J150" s="141">
        <v>0</v>
      </c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36"/>
      <c r="AK150" s="136"/>
      <c r="AL150" s="136"/>
      <c r="AM150" s="136"/>
      <c r="AN150" s="136"/>
      <c r="AO150" s="136"/>
      <c r="AP150" s="136"/>
      <c r="AQ150" s="136"/>
      <c r="AR150" s="136"/>
      <c r="AS150" s="136"/>
      <c r="AT150" s="136"/>
      <c r="AU150" s="136"/>
      <c r="AV150" s="136"/>
      <c r="AW150" s="136"/>
      <c r="AX150" s="136"/>
      <c r="AY150" s="136"/>
      <c r="AZ150" s="136"/>
      <c r="BA150" s="136"/>
      <c r="BB150" s="136"/>
      <c r="BC150" s="136"/>
      <c r="BD150" s="136"/>
      <c r="BE150" s="136"/>
      <c r="BF150" s="136"/>
      <c r="BG150" s="136"/>
      <c r="BH150" s="136"/>
      <c r="BI150" s="136"/>
      <c r="BJ150" s="136"/>
      <c r="BK150" s="136"/>
      <c r="BL150" s="136"/>
      <c r="BM150" s="136"/>
      <c r="BN150" s="136"/>
      <c r="BO150" s="136"/>
      <c r="BP150" s="136"/>
      <c r="BQ150" s="136"/>
      <c r="BR150" s="136"/>
      <c r="BS150" s="136"/>
      <c r="BT150" s="136"/>
      <c r="BU150" s="136"/>
      <c r="BV150" s="136"/>
      <c r="BW150" s="136"/>
      <c r="BX150" s="136"/>
      <c r="BY150" s="136"/>
      <c r="BZ150" s="136"/>
      <c r="CA150" s="136"/>
      <c r="CB150" s="136"/>
      <c r="CC150" s="136"/>
      <c r="CD150" s="136"/>
      <c r="CE150" s="136"/>
      <c r="CF150" s="136"/>
      <c r="CG150" s="136"/>
      <c r="CH150" s="136"/>
      <c r="CI150" s="136"/>
      <c r="CJ150" s="136"/>
      <c r="CK150" s="136"/>
      <c r="CL150" s="136"/>
      <c r="CM150" s="136"/>
      <c r="CN150" s="136"/>
      <c r="CO150" s="136"/>
      <c r="CP150" s="136"/>
      <c r="CQ150" s="136"/>
      <c r="CR150" s="136"/>
      <c r="CS150" s="136"/>
      <c r="CT150" s="136"/>
      <c r="CU150" s="136"/>
      <c r="CV150" s="136"/>
      <c r="CW150" s="136"/>
      <c r="CX150" s="136"/>
      <c r="CY150" s="136"/>
      <c r="CZ150" s="136"/>
      <c r="DA150" s="136"/>
      <c r="DB150" s="136"/>
      <c r="DC150" s="136"/>
      <c r="DD150" s="136"/>
      <c r="DE150" s="136"/>
      <c r="DF150" s="136"/>
      <c r="DG150" s="136"/>
      <c r="DH150" s="136"/>
      <c r="DI150" s="136"/>
      <c r="DJ150" s="136"/>
      <c r="DK150" s="136"/>
      <c r="DL150" s="136"/>
      <c r="DM150" s="136"/>
      <c r="DN150" s="136"/>
      <c r="DO150" s="136"/>
      <c r="DP150" s="136"/>
      <c r="DQ150" s="136"/>
      <c r="DR150" s="136"/>
      <c r="DS150" s="136"/>
      <c r="DT150" s="136"/>
      <c r="DU150" s="136"/>
      <c r="DV150" s="136"/>
      <c r="DW150" s="136"/>
      <c r="DX150" s="136"/>
      <c r="DY150" s="136"/>
      <c r="DZ150" s="136"/>
      <c r="EA150" s="136"/>
      <c r="EB150" s="136"/>
      <c r="EC150" s="136"/>
      <c r="ED150" s="136"/>
      <c r="EE150" s="136"/>
      <c r="EF150" s="136"/>
      <c r="EG150" s="136"/>
      <c r="EH150" s="136"/>
      <c r="EI150" s="136"/>
      <c r="EJ150" s="136"/>
      <c r="EK150" s="136"/>
      <c r="EL150" s="136"/>
      <c r="EM150" s="136"/>
      <c r="EN150" s="136"/>
      <c r="EO150" s="136"/>
      <c r="EP150" s="136"/>
      <c r="EQ150" s="136"/>
      <c r="ER150" s="136"/>
      <c r="ES150" s="136"/>
      <c r="ET150" s="136"/>
      <c r="EU150" s="136"/>
      <c r="EV150" s="136"/>
      <c r="EW150" s="136"/>
      <c r="EX150" s="136"/>
      <c r="EY150" s="136"/>
      <c r="EZ150" s="136"/>
      <c r="FA150" s="136"/>
      <c r="FB150" s="136"/>
      <c r="FC150" s="136"/>
      <c r="FD150" s="136"/>
      <c r="FE150" s="136"/>
      <c r="FF150" s="136"/>
      <c r="FG150" s="136"/>
      <c r="FH150" s="136"/>
      <c r="FI150" s="136"/>
      <c r="FJ150" s="136"/>
      <c r="FK150" s="136"/>
      <c r="FL150" s="136"/>
      <c r="FM150" s="136"/>
      <c r="FN150" s="136"/>
      <c r="FO150" s="136"/>
      <c r="FP150" s="136"/>
      <c r="FQ150" s="136"/>
      <c r="FR150" s="136"/>
      <c r="FS150" s="136"/>
      <c r="FT150" s="136"/>
      <c r="FU150" s="136"/>
      <c r="FV150" s="136"/>
      <c r="FW150" s="136"/>
      <c r="FX150" s="136"/>
      <c r="FY150" s="136"/>
      <c r="FZ150" s="136"/>
      <c r="GA150" s="136"/>
      <c r="GB150" s="136"/>
      <c r="GC150" s="136"/>
      <c r="GD150" s="136"/>
      <c r="GE150" s="136"/>
      <c r="GF150" s="136"/>
      <c r="GG150" s="136"/>
      <c r="GH150" s="136"/>
      <c r="GI150" s="136"/>
      <c r="GJ150" s="136"/>
      <c r="GK150" s="136"/>
      <c r="GL150" s="136"/>
      <c r="GM150" s="136"/>
      <c r="GN150" s="136"/>
      <c r="GO150" s="136"/>
      <c r="GP150" s="136"/>
      <c r="GQ150" s="136"/>
      <c r="GR150" s="136"/>
      <c r="GS150" s="136"/>
      <c r="GT150" s="136"/>
      <c r="GU150" s="136"/>
      <c r="GV150" s="136"/>
      <c r="GW150" s="136"/>
      <c r="GX150" s="136"/>
      <c r="GY150" s="136"/>
      <c r="GZ150" s="136"/>
      <c r="HA150" s="136"/>
      <c r="HB150" s="136"/>
      <c r="HC150" s="136"/>
      <c r="HD150" s="136"/>
      <c r="HE150" s="136"/>
      <c r="HF150" s="136"/>
      <c r="HG150" s="136"/>
      <c r="HH150" s="136"/>
      <c r="HI150" s="136"/>
      <c r="HJ150" s="136"/>
      <c r="HK150" s="136"/>
      <c r="HL150" s="136"/>
      <c r="HM150" s="136"/>
      <c r="HN150" s="136"/>
      <c r="HO150" s="136"/>
      <c r="HP150" s="136"/>
      <c r="HQ150" s="136"/>
      <c r="HR150" s="136"/>
      <c r="HS150" s="136"/>
      <c r="HT150" s="136"/>
      <c r="HU150" s="136"/>
      <c r="HV150" s="136"/>
      <c r="HW150" s="136"/>
      <c r="HX150" s="136"/>
      <c r="HY150" s="136"/>
      <c r="HZ150" s="136"/>
      <c r="IA150" s="136"/>
    </row>
    <row r="151" spans="1:235">
      <c r="A151" s="481" t="s">
        <v>1356</v>
      </c>
      <c r="B151" s="139">
        <f t="shared" si="23"/>
        <v>12461</v>
      </c>
      <c r="C151" s="139">
        <v>0</v>
      </c>
      <c r="D151" s="139">
        <v>0</v>
      </c>
      <c r="E151" s="139">
        <v>0</v>
      </c>
      <c r="F151" s="139">
        <v>0</v>
      </c>
      <c r="G151" s="139">
        <v>12461</v>
      </c>
      <c r="H151" s="139">
        <v>0</v>
      </c>
      <c r="I151" s="139">
        <v>0</v>
      </c>
      <c r="J151" s="139">
        <v>0</v>
      </c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  <c r="Z151" s="136"/>
      <c r="AA151" s="136"/>
      <c r="AB151" s="136"/>
      <c r="AC151" s="136"/>
      <c r="AD151" s="136"/>
      <c r="AE151" s="136"/>
      <c r="AF151" s="136"/>
      <c r="AG151" s="136"/>
      <c r="AH151" s="136"/>
      <c r="AI151" s="136"/>
      <c r="AJ151" s="136"/>
      <c r="AK151" s="136"/>
      <c r="AL151" s="136"/>
      <c r="AM151" s="136"/>
      <c r="AN151" s="136"/>
      <c r="AO151" s="136"/>
      <c r="AP151" s="136"/>
      <c r="AQ151" s="136"/>
      <c r="AR151" s="136"/>
      <c r="AS151" s="136"/>
      <c r="AT151" s="136"/>
      <c r="AU151" s="136"/>
      <c r="AV151" s="136"/>
      <c r="AW151" s="136"/>
      <c r="AX151" s="136"/>
      <c r="AY151" s="136"/>
      <c r="AZ151" s="136"/>
      <c r="BA151" s="136"/>
      <c r="BB151" s="136"/>
      <c r="BC151" s="136"/>
      <c r="BD151" s="136"/>
      <c r="BE151" s="136"/>
      <c r="BF151" s="136"/>
      <c r="BG151" s="136"/>
      <c r="BH151" s="136"/>
      <c r="BI151" s="136"/>
      <c r="BJ151" s="136"/>
      <c r="BK151" s="136"/>
      <c r="BL151" s="136"/>
      <c r="BM151" s="136"/>
      <c r="BN151" s="136"/>
      <c r="BO151" s="136"/>
      <c r="BP151" s="136"/>
      <c r="BQ151" s="136"/>
      <c r="BR151" s="136"/>
      <c r="BS151" s="136"/>
      <c r="BT151" s="136"/>
      <c r="BU151" s="136"/>
      <c r="BV151" s="136"/>
      <c r="BW151" s="136"/>
      <c r="BX151" s="136"/>
      <c r="BY151" s="136"/>
      <c r="BZ151" s="136"/>
      <c r="CA151" s="136"/>
      <c r="CB151" s="136"/>
      <c r="CC151" s="136"/>
      <c r="CD151" s="136"/>
      <c r="CE151" s="136"/>
      <c r="CF151" s="136"/>
      <c r="CG151" s="136"/>
      <c r="CH151" s="136"/>
      <c r="CI151" s="136"/>
      <c r="CJ151" s="136"/>
      <c r="CK151" s="136"/>
      <c r="CL151" s="136"/>
      <c r="CM151" s="136"/>
      <c r="CN151" s="136"/>
      <c r="CO151" s="136"/>
      <c r="CP151" s="136"/>
      <c r="CQ151" s="136"/>
      <c r="CR151" s="136"/>
      <c r="CS151" s="136"/>
      <c r="CT151" s="136"/>
      <c r="CU151" s="136"/>
      <c r="CV151" s="136"/>
      <c r="CW151" s="136"/>
      <c r="CX151" s="136"/>
      <c r="CY151" s="136"/>
      <c r="CZ151" s="136"/>
      <c r="DA151" s="136"/>
      <c r="DB151" s="136"/>
      <c r="DC151" s="136"/>
      <c r="DD151" s="136"/>
      <c r="DE151" s="136"/>
      <c r="DF151" s="136"/>
      <c r="DG151" s="136"/>
      <c r="DH151" s="136"/>
      <c r="DI151" s="136"/>
      <c r="DJ151" s="136"/>
      <c r="DK151" s="136"/>
      <c r="DL151" s="136"/>
      <c r="DM151" s="136"/>
      <c r="DN151" s="136"/>
      <c r="DO151" s="136"/>
      <c r="DP151" s="136"/>
      <c r="DQ151" s="136"/>
      <c r="DR151" s="136"/>
      <c r="DS151" s="136"/>
      <c r="DT151" s="136"/>
      <c r="DU151" s="136"/>
      <c r="DV151" s="136"/>
      <c r="DW151" s="136"/>
      <c r="DX151" s="136"/>
      <c r="DY151" s="136"/>
      <c r="DZ151" s="136"/>
      <c r="EA151" s="136"/>
      <c r="EB151" s="136"/>
      <c r="EC151" s="136"/>
      <c r="ED151" s="136"/>
      <c r="EE151" s="136"/>
      <c r="EF151" s="136"/>
      <c r="EG151" s="136"/>
      <c r="EH151" s="136"/>
      <c r="EI151" s="136"/>
      <c r="EJ151" s="136"/>
      <c r="EK151" s="136"/>
      <c r="EL151" s="136"/>
      <c r="EM151" s="136"/>
      <c r="EN151" s="136"/>
      <c r="EO151" s="136"/>
      <c r="EP151" s="136"/>
      <c r="EQ151" s="136"/>
      <c r="ER151" s="136"/>
      <c r="ES151" s="136"/>
      <c r="ET151" s="136"/>
      <c r="EU151" s="136"/>
      <c r="EV151" s="136"/>
      <c r="EW151" s="136"/>
      <c r="EX151" s="136"/>
      <c r="EY151" s="136"/>
      <c r="EZ151" s="136"/>
      <c r="FA151" s="136"/>
      <c r="FB151" s="136"/>
      <c r="FC151" s="136"/>
      <c r="FD151" s="136"/>
      <c r="FE151" s="136"/>
      <c r="FF151" s="136"/>
      <c r="FG151" s="136"/>
      <c r="FH151" s="136"/>
      <c r="FI151" s="136"/>
      <c r="FJ151" s="136"/>
      <c r="FK151" s="136"/>
      <c r="FL151" s="136"/>
      <c r="FM151" s="136"/>
      <c r="FN151" s="136"/>
      <c r="FO151" s="136"/>
      <c r="FP151" s="136"/>
      <c r="FQ151" s="136"/>
      <c r="FR151" s="136"/>
      <c r="FS151" s="136"/>
      <c r="FT151" s="136"/>
      <c r="FU151" s="136"/>
      <c r="FV151" s="136"/>
      <c r="FW151" s="136"/>
      <c r="FX151" s="136"/>
      <c r="FY151" s="136"/>
      <c r="FZ151" s="136"/>
      <c r="GA151" s="136"/>
      <c r="GB151" s="136"/>
      <c r="GC151" s="136"/>
      <c r="GD151" s="136"/>
      <c r="GE151" s="136"/>
      <c r="GF151" s="136"/>
      <c r="GG151" s="136"/>
      <c r="GH151" s="136"/>
      <c r="GI151" s="136"/>
      <c r="GJ151" s="136"/>
      <c r="GK151" s="136"/>
      <c r="GL151" s="136"/>
      <c r="GM151" s="136"/>
      <c r="GN151" s="136"/>
      <c r="GO151" s="136"/>
      <c r="GP151" s="136"/>
      <c r="GQ151" s="136"/>
      <c r="GR151" s="136"/>
      <c r="GS151" s="136"/>
      <c r="GT151" s="136"/>
      <c r="GU151" s="136"/>
      <c r="GV151" s="136"/>
      <c r="GW151" s="136"/>
      <c r="GX151" s="136"/>
      <c r="GY151" s="136"/>
      <c r="GZ151" s="136"/>
      <c r="HA151" s="136"/>
      <c r="HB151" s="136"/>
      <c r="HC151" s="136"/>
      <c r="HD151" s="136"/>
      <c r="HE151" s="136"/>
      <c r="HF151" s="136"/>
      <c r="HG151" s="136"/>
      <c r="HH151" s="136"/>
      <c r="HI151" s="136"/>
      <c r="HJ151" s="136"/>
      <c r="HK151" s="136"/>
      <c r="HL151" s="136"/>
      <c r="HM151" s="136"/>
      <c r="HN151" s="136"/>
      <c r="HO151" s="136"/>
      <c r="HP151" s="136"/>
      <c r="HQ151" s="136"/>
      <c r="HR151" s="136"/>
      <c r="HS151" s="136"/>
      <c r="HT151" s="136"/>
      <c r="HU151" s="136"/>
      <c r="HV151" s="136"/>
      <c r="HW151" s="136"/>
      <c r="HX151" s="136"/>
      <c r="HY151" s="136"/>
      <c r="HZ151" s="136"/>
      <c r="IA151" s="136"/>
    </row>
    <row r="152" spans="1:235" ht="47.25">
      <c r="A152" s="478" t="s">
        <v>1357</v>
      </c>
      <c r="B152" s="141">
        <f t="shared" si="23"/>
        <v>20221</v>
      </c>
      <c r="C152" s="141">
        <v>0</v>
      </c>
      <c r="D152" s="141">
        <v>0</v>
      </c>
      <c r="E152" s="141">
        <v>0</v>
      </c>
      <c r="F152" s="141">
        <v>0</v>
      </c>
      <c r="G152" s="141">
        <v>20221</v>
      </c>
      <c r="H152" s="141">
        <v>0</v>
      </c>
      <c r="I152" s="141">
        <v>0</v>
      </c>
      <c r="J152" s="141">
        <v>0</v>
      </c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  <c r="Z152" s="136"/>
      <c r="AA152" s="136"/>
      <c r="AB152" s="136"/>
      <c r="AC152" s="136"/>
      <c r="AD152" s="136"/>
      <c r="AE152" s="136"/>
      <c r="AF152" s="136"/>
      <c r="AG152" s="136"/>
      <c r="AH152" s="136"/>
      <c r="AI152" s="136"/>
      <c r="AJ152" s="136"/>
      <c r="AK152" s="136"/>
      <c r="AL152" s="136"/>
      <c r="AM152" s="136"/>
      <c r="AN152" s="136"/>
      <c r="AO152" s="136"/>
      <c r="AP152" s="136"/>
      <c r="AQ152" s="136"/>
      <c r="AR152" s="136"/>
      <c r="AS152" s="136"/>
      <c r="AT152" s="136"/>
      <c r="AU152" s="136"/>
      <c r="AV152" s="136"/>
      <c r="AW152" s="136"/>
      <c r="AX152" s="136"/>
      <c r="AY152" s="136"/>
      <c r="AZ152" s="136"/>
      <c r="BA152" s="136"/>
      <c r="BB152" s="136"/>
      <c r="BC152" s="136"/>
      <c r="BD152" s="136"/>
      <c r="BE152" s="136"/>
      <c r="BF152" s="136"/>
      <c r="BG152" s="136"/>
      <c r="BH152" s="136"/>
      <c r="BI152" s="136"/>
      <c r="BJ152" s="136"/>
      <c r="BK152" s="136"/>
      <c r="BL152" s="136"/>
      <c r="BM152" s="136"/>
      <c r="BN152" s="136"/>
      <c r="BO152" s="136"/>
      <c r="BP152" s="136"/>
      <c r="BQ152" s="136"/>
      <c r="BR152" s="136"/>
      <c r="BS152" s="136"/>
      <c r="BT152" s="136"/>
      <c r="BU152" s="136"/>
      <c r="BV152" s="136"/>
      <c r="BW152" s="136"/>
      <c r="BX152" s="136"/>
      <c r="BY152" s="136"/>
      <c r="BZ152" s="136"/>
      <c r="CA152" s="136"/>
      <c r="CB152" s="136"/>
      <c r="CC152" s="136"/>
      <c r="CD152" s="136"/>
      <c r="CE152" s="136"/>
      <c r="CF152" s="136"/>
      <c r="CG152" s="136"/>
      <c r="CH152" s="136"/>
      <c r="CI152" s="136"/>
      <c r="CJ152" s="136"/>
      <c r="CK152" s="136"/>
      <c r="CL152" s="136"/>
      <c r="CM152" s="136"/>
      <c r="CN152" s="136"/>
      <c r="CO152" s="136"/>
      <c r="CP152" s="136"/>
      <c r="CQ152" s="136"/>
      <c r="CR152" s="136"/>
      <c r="CS152" s="136"/>
      <c r="CT152" s="136"/>
      <c r="CU152" s="136"/>
      <c r="CV152" s="136"/>
      <c r="CW152" s="136"/>
      <c r="CX152" s="136"/>
      <c r="CY152" s="136"/>
      <c r="CZ152" s="136"/>
      <c r="DA152" s="136"/>
      <c r="DB152" s="136"/>
      <c r="DC152" s="136"/>
      <c r="DD152" s="136"/>
      <c r="DE152" s="136"/>
      <c r="DF152" s="136"/>
      <c r="DG152" s="136"/>
      <c r="DH152" s="136"/>
      <c r="DI152" s="136"/>
      <c r="DJ152" s="136"/>
      <c r="DK152" s="136"/>
      <c r="DL152" s="136"/>
      <c r="DM152" s="136"/>
      <c r="DN152" s="136"/>
      <c r="DO152" s="136"/>
      <c r="DP152" s="136"/>
      <c r="DQ152" s="136"/>
      <c r="DR152" s="136"/>
      <c r="DS152" s="136"/>
      <c r="DT152" s="136"/>
      <c r="DU152" s="136"/>
      <c r="DV152" s="136"/>
      <c r="DW152" s="136"/>
      <c r="DX152" s="136"/>
      <c r="DY152" s="136"/>
      <c r="DZ152" s="136"/>
      <c r="EA152" s="136"/>
      <c r="EB152" s="136"/>
      <c r="EC152" s="136"/>
      <c r="ED152" s="136"/>
      <c r="EE152" s="136"/>
      <c r="EF152" s="136"/>
      <c r="EG152" s="136"/>
      <c r="EH152" s="136"/>
      <c r="EI152" s="136"/>
      <c r="EJ152" s="136"/>
      <c r="EK152" s="136"/>
      <c r="EL152" s="136"/>
      <c r="EM152" s="136"/>
      <c r="EN152" s="136"/>
      <c r="EO152" s="136"/>
      <c r="EP152" s="136"/>
      <c r="EQ152" s="136"/>
      <c r="ER152" s="136"/>
      <c r="ES152" s="136"/>
      <c r="ET152" s="136"/>
      <c r="EU152" s="136"/>
      <c r="EV152" s="136"/>
      <c r="EW152" s="136"/>
      <c r="EX152" s="136"/>
      <c r="EY152" s="136"/>
      <c r="EZ152" s="136"/>
      <c r="FA152" s="136"/>
      <c r="FB152" s="136"/>
      <c r="FC152" s="136"/>
      <c r="FD152" s="136"/>
      <c r="FE152" s="136"/>
      <c r="FF152" s="136"/>
      <c r="FG152" s="136"/>
      <c r="FH152" s="136"/>
      <c r="FI152" s="136"/>
      <c r="FJ152" s="136"/>
      <c r="FK152" s="136"/>
      <c r="FL152" s="136"/>
      <c r="FM152" s="136"/>
      <c r="FN152" s="136"/>
      <c r="FO152" s="136"/>
      <c r="FP152" s="136"/>
      <c r="FQ152" s="136"/>
      <c r="FR152" s="136"/>
      <c r="FS152" s="136"/>
      <c r="FT152" s="136"/>
      <c r="FU152" s="136"/>
      <c r="FV152" s="136"/>
      <c r="FW152" s="136"/>
      <c r="FX152" s="136"/>
      <c r="FY152" s="136"/>
      <c r="FZ152" s="136"/>
      <c r="GA152" s="136"/>
      <c r="GB152" s="136"/>
      <c r="GC152" s="136"/>
      <c r="GD152" s="136"/>
      <c r="GE152" s="136"/>
      <c r="GF152" s="136"/>
      <c r="GG152" s="136"/>
      <c r="GH152" s="136"/>
      <c r="GI152" s="136"/>
      <c r="GJ152" s="136"/>
      <c r="GK152" s="136"/>
      <c r="GL152" s="136"/>
      <c r="GM152" s="136"/>
      <c r="GN152" s="136"/>
      <c r="GO152" s="136"/>
      <c r="GP152" s="136"/>
      <c r="GQ152" s="136"/>
      <c r="GR152" s="136"/>
      <c r="GS152" s="136"/>
      <c r="GT152" s="136"/>
      <c r="GU152" s="136"/>
      <c r="GV152" s="136"/>
      <c r="GW152" s="136"/>
      <c r="GX152" s="136"/>
      <c r="GY152" s="136"/>
      <c r="GZ152" s="136"/>
      <c r="HA152" s="136"/>
      <c r="HB152" s="136"/>
      <c r="HC152" s="136"/>
      <c r="HD152" s="136"/>
      <c r="HE152" s="136"/>
      <c r="HF152" s="136"/>
      <c r="HG152" s="136"/>
      <c r="HH152" s="136"/>
      <c r="HI152" s="136"/>
      <c r="HJ152" s="136"/>
      <c r="HK152" s="136"/>
      <c r="HL152" s="136"/>
      <c r="HM152" s="136"/>
      <c r="HN152" s="136"/>
      <c r="HO152" s="136"/>
      <c r="HP152" s="136"/>
      <c r="HQ152" s="136"/>
      <c r="HR152" s="136"/>
      <c r="HS152" s="136"/>
      <c r="HT152" s="136"/>
      <c r="HU152" s="136"/>
      <c r="HV152" s="136"/>
      <c r="HW152" s="136"/>
      <c r="HX152" s="136"/>
      <c r="HY152" s="136"/>
      <c r="HZ152" s="136"/>
      <c r="IA152" s="136"/>
    </row>
    <row r="153" spans="1:235">
      <c r="A153" s="140" t="s">
        <v>1485</v>
      </c>
      <c r="B153" s="141">
        <f t="shared" ref="B153" si="41">C153+D153+E153+F153+G153+H153+I153+J153</f>
        <v>1846</v>
      </c>
      <c r="C153" s="141">
        <v>0</v>
      </c>
      <c r="D153" s="141">
        <v>0</v>
      </c>
      <c r="E153" s="141">
        <v>0</v>
      </c>
      <c r="F153" s="141">
        <v>0</v>
      </c>
      <c r="G153" s="141">
        <f>1846</f>
        <v>1846</v>
      </c>
      <c r="H153" s="141">
        <v>0</v>
      </c>
      <c r="I153" s="141">
        <v>0</v>
      </c>
      <c r="J153" s="141">
        <v>0</v>
      </c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  <c r="AL153" s="136"/>
      <c r="AM153" s="136"/>
      <c r="AN153" s="136"/>
      <c r="AO153" s="136"/>
      <c r="AP153" s="136"/>
      <c r="AQ153" s="136"/>
      <c r="AR153" s="136"/>
      <c r="AS153" s="136"/>
      <c r="AT153" s="136"/>
      <c r="AU153" s="136"/>
      <c r="AV153" s="136"/>
      <c r="AW153" s="136"/>
      <c r="AX153" s="136"/>
      <c r="AY153" s="136"/>
      <c r="AZ153" s="136"/>
      <c r="BA153" s="136"/>
      <c r="BB153" s="136"/>
      <c r="BC153" s="136"/>
      <c r="BD153" s="136"/>
      <c r="BE153" s="136"/>
      <c r="BF153" s="136"/>
      <c r="BG153" s="136"/>
      <c r="BH153" s="136"/>
      <c r="BI153" s="136"/>
      <c r="BJ153" s="136"/>
      <c r="BK153" s="136"/>
      <c r="BL153" s="136"/>
      <c r="BM153" s="136"/>
      <c r="BN153" s="136"/>
      <c r="BO153" s="136"/>
      <c r="BP153" s="136"/>
      <c r="BQ153" s="136"/>
      <c r="BR153" s="136"/>
      <c r="BS153" s="136"/>
      <c r="BT153" s="136"/>
      <c r="BU153" s="136"/>
      <c r="BV153" s="136"/>
      <c r="BW153" s="136"/>
      <c r="BX153" s="136"/>
      <c r="BY153" s="136"/>
      <c r="BZ153" s="136"/>
      <c r="CA153" s="136"/>
      <c r="CB153" s="136"/>
      <c r="CC153" s="136"/>
      <c r="CD153" s="136"/>
      <c r="CE153" s="136"/>
      <c r="CF153" s="136"/>
      <c r="CG153" s="136"/>
      <c r="CH153" s="136"/>
      <c r="CI153" s="136"/>
      <c r="CJ153" s="136"/>
      <c r="CK153" s="136"/>
      <c r="CL153" s="136"/>
      <c r="CM153" s="136"/>
      <c r="CN153" s="136"/>
      <c r="CO153" s="136"/>
      <c r="CP153" s="136"/>
      <c r="CQ153" s="136"/>
      <c r="CR153" s="136"/>
      <c r="CS153" s="136"/>
      <c r="CT153" s="136"/>
      <c r="CU153" s="136"/>
      <c r="CV153" s="136"/>
      <c r="CW153" s="136"/>
      <c r="CX153" s="136"/>
      <c r="CY153" s="136"/>
      <c r="CZ153" s="136"/>
      <c r="DA153" s="136"/>
      <c r="DB153" s="136"/>
      <c r="DC153" s="136"/>
      <c r="DD153" s="136"/>
      <c r="DE153" s="136"/>
      <c r="DF153" s="136"/>
      <c r="DG153" s="136"/>
      <c r="DH153" s="136"/>
      <c r="DI153" s="136"/>
      <c r="DJ153" s="136"/>
      <c r="DK153" s="136"/>
      <c r="DL153" s="136"/>
      <c r="DM153" s="136"/>
      <c r="DN153" s="136"/>
      <c r="DO153" s="136"/>
      <c r="DP153" s="136"/>
      <c r="DQ153" s="136"/>
      <c r="DR153" s="136"/>
      <c r="DS153" s="136"/>
      <c r="DT153" s="136"/>
      <c r="DU153" s="136"/>
      <c r="DV153" s="136"/>
      <c r="DW153" s="136"/>
      <c r="DX153" s="136"/>
      <c r="DY153" s="136"/>
      <c r="DZ153" s="136"/>
      <c r="EA153" s="136"/>
      <c r="EB153" s="136"/>
      <c r="EC153" s="136"/>
      <c r="ED153" s="136"/>
      <c r="EE153" s="136"/>
      <c r="EF153" s="136"/>
      <c r="EG153" s="136"/>
      <c r="EH153" s="136"/>
      <c r="EI153" s="136"/>
      <c r="EJ153" s="136"/>
      <c r="EK153" s="136"/>
      <c r="EL153" s="136"/>
      <c r="EM153" s="136"/>
      <c r="EN153" s="136"/>
      <c r="EO153" s="136"/>
      <c r="EP153" s="136"/>
      <c r="EQ153" s="136"/>
      <c r="ER153" s="136"/>
      <c r="ES153" s="136"/>
      <c r="ET153" s="136"/>
      <c r="EU153" s="136"/>
      <c r="EV153" s="136"/>
      <c r="EW153" s="136"/>
      <c r="EX153" s="136"/>
      <c r="EY153" s="136"/>
      <c r="EZ153" s="136"/>
      <c r="FA153" s="136"/>
      <c r="FB153" s="136"/>
      <c r="FC153" s="136"/>
      <c r="FD153" s="136"/>
      <c r="FE153" s="136"/>
      <c r="FF153" s="136"/>
      <c r="FG153" s="136"/>
      <c r="FH153" s="136"/>
      <c r="FI153" s="136"/>
      <c r="FJ153" s="136"/>
      <c r="FK153" s="136"/>
      <c r="FL153" s="136"/>
      <c r="FM153" s="136"/>
      <c r="FN153" s="136"/>
      <c r="FO153" s="136"/>
      <c r="FP153" s="136"/>
      <c r="FQ153" s="136"/>
      <c r="FR153" s="136"/>
      <c r="FS153" s="136"/>
      <c r="FT153" s="136"/>
      <c r="FU153" s="136"/>
      <c r="FV153" s="136"/>
      <c r="FW153" s="136"/>
      <c r="FX153" s="136"/>
      <c r="FY153" s="136"/>
      <c r="FZ153" s="136"/>
      <c r="GA153" s="136"/>
      <c r="GB153" s="136"/>
      <c r="GC153" s="136"/>
      <c r="GD153" s="136"/>
      <c r="GE153" s="136"/>
      <c r="GF153" s="136"/>
      <c r="GG153" s="136"/>
      <c r="GH153" s="136"/>
      <c r="GI153" s="136"/>
      <c r="GJ153" s="136"/>
      <c r="GK153" s="136"/>
      <c r="GL153" s="136"/>
      <c r="GM153" s="136"/>
      <c r="GN153" s="136"/>
      <c r="GO153" s="136"/>
      <c r="GP153" s="136"/>
      <c r="GQ153" s="136"/>
      <c r="GR153" s="136"/>
      <c r="GS153" s="136"/>
      <c r="GT153" s="136"/>
      <c r="GU153" s="136"/>
      <c r="GV153" s="136"/>
      <c r="GW153" s="136"/>
      <c r="GX153" s="136"/>
      <c r="GY153" s="136"/>
      <c r="GZ153" s="136"/>
      <c r="HA153" s="136"/>
      <c r="HB153" s="136"/>
      <c r="HC153" s="136"/>
      <c r="HD153" s="136"/>
      <c r="HE153" s="136"/>
      <c r="HF153" s="136"/>
      <c r="HG153" s="136"/>
      <c r="HH153" s="136"/>
      <c r="HI153" s="136"/>
      <c r="HJ153" s="136"/>
      <c r="HK153" s="136"/>
      <c r="HL153" s="136"/>
      <c r="HM153" s="136"/>
      <c r="HN153" s="136"/>
      <c r="HO153" s="136"/>
      <c r="HP153" s="136"/>
      <c r="HQ153" s="136"/>
      <c r="HR153" s="136"/>
      <c r="HS153" s="136"/>
      <c r="HT153" s="136"/>
      <c r="HU153" s="136"/>
      <c r="HV153" s="136"/>
      <c r="HW153" s="136"/>
      <c r="HX153" s="136"/>
      <c r="HY153" s="136"/>
      <c r="HZ153" s="136"/>
      <c r="IA153" s="136"/>
    </row>
    <row r="154" spans="1:235">
      <c r="A154" s="140" t="s">
        <v>1076</v>
      </c>
      <c r="B154" s="141">
        <f t="shared" si="23"/>
        <v>9481</v>
      </c>
      <c r="C154" s="141">
        <v>0</v>
      </c>
      <c r="D154" s="141">
        <v>0</v>
      </c>
      <c r="E154" s="141">
        <v>0</v>
      </c>
      <c r="F154" s="141">
        <v>0</v>
      </c>
      <c r="G154" s="141">
        <f>11327-1846</f>
        <v>9481</v>
      </c>
      <c r="H154" s="141">
        <v>0</v>
      </c>
      <c r="I154" s="141">
        <v>0</v>
      </c>
      <c r="J154" s="141">
        <v>0</v>
      </c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  <c r="Z154" s="136"/>
      <c r="AA154" s="136"/>
      <c r="AB154" s="136"/>
      <c r="AC154" s="136"/>
      <c r="AD154" s="136"/>
      <c r="AE154" s="136"/>
      <c r="AF154" s="136"/>
      <c r="AG154" s="136"/>
      <c r="AH154" s="136"/>
      <c r="AI154" s="136"/>
      <c r="AJ154" s="136"/>
      <c r="AK154" s="136"/>
      <c r="AL154" s="136"/>
      <c r="AM154" s="136"/>
      <c r="AN154" s="136"/>
      <c r="AO154" s="136"/>
      <c r="AP154" s="136"/>
      <c r="AQ154" s="136"/>
      <c r="AR154" s="136"/>
      <c r="AS154" s="136"/>
      <c r="AT154" s="136"/>
      <c r="AU154" s="136"/>
      <c r="AV154" s="136"/>
      <c r="AW154" s="136"/>
      <c r="AX154" s="136"/>
      <c r="AY154" s="136"/>
      <c r="AZ154" s="136"/>
      <c r="BA154" s="136"/>
      <c r="BB154" s="136"/>
      <c r="BC154" s="136"/>
      <c r="BD154" s="136"/>
      <c r="BE154" s="136"/>
      <c r="BF154" s="136"/>
      <c r="BG154" s="136"/>
      <c r="BH154" s="136"/>
      <c r="BI154" s="136"/>
      <c r="BJ154" s="136"/>
      <c r="BK154" s="136"/>
      <c r="BL154" s="136"/>
      <c r="BM154" s="136"/>
      <c r="BN154" s="136"/>
      <c r="BO154" s="136"/>
      <c r="BP154" s="136"/>
      <c r="BQ154" s="136"/>
      <c r="BR154" s="136"/>
      <c r="BS154" s="136"/>
      <c r="BT154" s="136"/>
      <c r="BU154" s="136"/>
      <c r="BV154" s="136"/>
      <c r="BW154" s="136"/>
      <c r="BX154" s="136"/>
      <c r="BY154" s="136"/>
      <c r="BZ154" s="136"/>
      <c r="CA154" s="136"/>
      <c r="CB154" s="136"/>
      <c r="CC154" s="136"/>
      <c r="CD154" s="136"/>
      <c r="CE154" s="136"/>
      <c r="CF154" s="136"/>
      <c r="CG154" s="136"/>
      <c r="CH154" s="136"/>
      <c r="CI154" s="136"/>
      <c r="CJ154" s="136"/>
      <c r="CK154" s="136"/>
      <c r="CL154" s="136"/>
      <c r="CM154" s="136"/>
      <c r="CN154" s="136"/>
      <c r="CO154" s="136"/>
      <c r="CP154" s="136"/>
      <c r="CQ154" s="136"/>
      <c r="CR154" s="136"/>
      <c r="CS154" s="136"/>
      <c r="CT154" s="136"/>
      <c r="CU154" s="136"/>
      <c r="CV154" s="136"/>
      <c r="CW154" s="136"/>
      <c r="CX154" s="136"/>
      <c r="CY154" s="136"/>
      <c r="CZ154" s="136"/>
      <c r="DA154" s="136"/>
      <c r="DB154" s="136"/>
      <c r="DC154" s="136"/>
      <c r="DD154" s="136"/>
      <c r="DE154" s="136"/>
      <c r="DF154" s="136"/>
      <c r="DG154" s="136"/>
      <c r="DH154" s="136"/>
      <c r="DI154" s="136"/>
      <c r="DJ154" s="136"/>
      <c r="DK154" s="136"/>
      <c r="DL154" s="136"/>
      <c r="DM154" s="136"/>
      <c r="DN154" s="136"/>
      <c r="DO154" s="136"/>
      <c r="DP154" s="136"/>
      <c r="DQ154" s="136"/>
      <c r="DR154" s="136"/>
      <c r="DS154" s="136"/>
      <c r="DT154" s="136"/>
      <c r="DU154" s="136"/>
      <c r="DV154" s="136"/>
      <c r="DW154" s="136"/>
      <c r="DX154" s="136"/>
      <c r="DY154" s="136"/>
      <c r="DZ154" s="136"/>
      <c r="EA154" s="136"/>
      <c r="EB154" s="136"/>
      <c r="EC154" s="136"/>
      <c r="ED154" s="136"/>
      <c r="EE154" s="136"/>
      <c r="EF154" s="136"/>
      <c r="EG154" s="136"/>
      <c r="EH154" s="136"/>
      <c r="EI154" s="136"/>
      <c r="EJ154" s="136"/>
      <c r="EK154" s="136"/>
      <c r="EL154" s="136"/>
      <c r="EM154" s="136"/>
      <c r="EN154" s="136"/>
      <c r="EO154" s="136"/>
      <c r="EP154" s="136"/>
      <c r="EQ154" s="136"/>
      <c r="ER154" s="136"/>
      <c r="ES154" s="136"/>
      <c r="ET154" s="136"/>
      <c r="EU154" s="136"/>
      <c r="EV154" s="136"/>
      <c r="EW154" s="136"/>
      <c r="EX154" s="136"/>
      <c r="EY154" s="136"/>
      <c r="EZ154" s="136"/>
      <c r="FA154" s="136"/>
      <c r="FB154" s="136"/>
      <c r="FC154" s="136"/>
      <c r="FD154" s="136"/>
      <c r="FE154" s="136"/>
      <c r="FF154" s="136"/>
      <c r="FG154" s="136"/>
      <c r="FH154" s="136"/>
      <c r="FI154" s="136"/>
      <c r="FJ154" s="136"/>
      <c r="FK154" s="136"/>
      <c r="FL154" s="136"/>
      <c r="FM154" s="136"/>
      <c r="FN154" s="136"/>
      <c r="FO154" s="136"/>
      <c r="FP154" s="136"/>
      <c r="FQ154" s="136"/>
      <c r="FR154" s="136"/>
      <c r="FS154" s="136"/>
      <c r="FT154" s="136"/>
      <c r="FU154" s="136"/>
      <c r="FV154" s="136"/>
      <c r="FW154" s="136"/>
      <c r="FX154" s="136"/>
      <c r="FY154" s="136"/>
      <c r="FZ154" s="136"/>
      <c r="GA154" s="136"/>
      <c r="GB154" s="136"/>
      <c r="GC154" s="136"/>
      <c r="GD154" s="136"/>
      <c r="GE154" s="136"/>
      <c r="GF154" s="136"/>
      <c r="GG154" s="136"/>
      <c r="GH154" s="136"/>
      <c r="GI154" s="136"/>
      <c r="GJ154" s="136"/>
      <c r="GK154" s="136"/>
      <c r="GL154" s="136"/>
      <c r="GM154" s="136"/>
      <c r="GN154" s="136"/>
      <c r="GO154" s="136"/>
      <c r="GP154" s="136"/>
      <c r="GQ154" s="136"/>
      <c r="GR154" s="136"/>
      <c r="GS154" s="136"/>
      <c r="GT154" s="136"/>
      <c r="GU154" s="136"/>
      <c r="GV154" s="136"/>
      <c r="GW154" s="136"/>
      <c r="GX154" s="136"/>
      <c r="GY154" s="136"/>
      <c r="GZ154" s="136"/>
      <c r="HA154" s="136"/>
      <c r="HB154" s="136"/>
      <c r="HC154" s="136"/>
      <c r="HD154" s="136"/>
      <c r="HE154" s="136"/>
      <c r="HF154" s="136"/>
      <c r="HG154" s="136"/>
      <c r="HH154" s="136"/>
      <c r="HI154" s="136"/>
      <c r="HJ154" s="136"/>
      <c r="HK154" s="136"/>
      <c r="HL154" s="136"/>
      <c r="HM154" s="136"/>
      <c r="HN154" s="136"/>
      <c r="HO154" s="136"/>
      <c r="HP154" s="136"/>
      <c r="HQ154" s="136"/>
      <c r="HR154" s="136"/>
      <c r="HS154" s="136"/>
      <c r="HT154" s="136"/>
      <c r="HU154" s="136"/>
      <c r="HV154" s="136"/>
      <c r="HW154" s="136"/>
      <c r="HX154" s="136"/>
      <c r="HY154" s="136"/>
      <c r="HZ154" s="136"/>
      <c r="IA154" s="136"/>
    </row>
    <row r="155" spans="1:235">
      <c r="A155" s="475" t="s">
        <v>547</v>
      </c>
      <c r="B155" s="135">
        <f t="shared" si="23"/>
        <v>42000</v>
      </c>
      <c r="C155" s="135">
        <f t="shared" ref="C155:J155" si="42">SUM(C156:C156)</f>
        <v>0</v>
      </c>
      <c r="D155" s="135">
        <f t="shared" si="42"/>
        <v>0</v>
      </c>
      <c r="E155" s="135">
        <f t="shared" si="42"/>
        <v>8820</v>
      </c>
      <c r="F155" s="135">
        <f t="shared" si="42"/>
        <v>0</v>
      </c>
      <c r="G155" s="135">
        <f t="shared" si="42"/>
        <v>0</v>
      </c>
      <c r="H155" s="135">
        <f t="shared" si="42"/>
        <v>0</v>
      </c>
      <c r="I155" s="135">
        <f t="shared" si="42"/>
        <v>0</v>
      </c>
      <c r="J155" s="135">
        <f t="shared" si="42"/>
        <v>33180</v>
      </c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  <c r="Z155" s="136"/>
      <c r="AA155" s="136"/>
      <c r="AB155" s="136"/>
      <c r="AC155" s="136"/>
      <c r="AD155" s="136"/>
      <c r="AE155" s="136"/>
      <c r="AF155" s="136"/>
      <c r="AG155" s="136"/>
      <c r="AH155" s="136"/>
      <c r="AI155" s="136"/>
      <c r="AJ155" s="136"/>
      <c r="AK155" s="136"/>
      <c r="AL155" s="136"/>
      <c r="AM155" s="136"/>
      <c r="AN155" s="136"/>
      <c r="AO155" s="136"/>
      <c r="AP155" s="136"/>
      <c r="AQ155" s="136"/>
      <c r="AR155" s="136"/>
      <c r="AS155" s="136"/>
      <c r="AT155" s="136"/>
      <c r="AU155" s="136"/>
      <c r="AV155" s="136"/>
      <c r="AW155" s="136"/>
      <c r="AX155" s="136"/>
      <c r="AY155" s="136"/>
      <c r="AZ155" s="136"/>
      <c r="BA155" s="136"/>
      <c r="BB155" s="136"/>
      <c r="BC155" s="136"/>
      <c r="BD155" s="136"/>
      <c r="BE155" s="136"/>
      <c r="BF155" s="136"/>
      <c r="BG155" s="136"/>
      <c r="BH155" s="136"/>
      <c r="BI155" s="136"/>
      <c r="BJ155" s="136"/>
      <c r="BK155" s="136"/>
      <c r="BL155" s="136"/>
      <c r="BM155" s="136"/>
      <c r="BN155" s="136"/>
      <c r="BO155" s="136"/>
      <c r="BP155" s="136"/>
      <c r="BQ155" s="136"/>
      <c r="BR155" s="136"/>
      <c r="BS155" s="136"/>
      <c r="BT155" s="136"/>
      <c r="BU155" s="136"/>
      <c r="BV155" s="136"/>
      <c r="BW155" s="136"/>
      <c r="BX155" s="136"/>
      <c r="BY155" s="136"/>
      <c r="BZ155" s="136"/>
      <c r="CA155" s="136"/>
      <c r="CB155" s="136"/>
      <c r="CC155" s="136"/>
      <c r="CD155" s="136"/>
      <c r="CE155" s="136"/>
      <c r="CF155" s="136"/>
      <c r="CG155" s="136"/>
      <c r="CH155" s="136"/>
      <c r="CI155" s="136"/>
      <c r="CJ155" s="136"/>
      <c r="CK155" s="136"/>
      <c r="CL155" s="136"/>
      <c r="CM155" s="136"/>
      <c r="CN155" s="136"/>
      <c r="CO155" s="136"/>
      <c r="CP155" s="136"/>
      <c r="CQ155" s="136"/>
      <c r="CR155" s="136"/>
      <c r="CS155" s="136"/>
      <c r="CT155" s="136"/>
      <c r="CU155" s="136"/>
      <c r="CV155" s="136"/>
      <c r="CW155" s="136"/>
      <c r="CX155" s="136"/>
      <c r="CY155" s="136"/>
      <c r="CZ155" s="136"/>
      <c r="DA155" s="136"/>
      <c r="DB155" s="136"/>
      <c r="DC155" s="136"/>
      <c r="DD155" s="136"/>
      <c r="DE155" s="136"/>
      <c r="DF155" s="136"/>
      <c r="DG155" s="136"/>
      <c r="DH155" s="136"/>
      <c r="DI155" s="136"/>
      <c r="DJ155" s="136"/>
      <c r="DK155" s="136"/>
      <c r="DL155" s="136"/>
      <c r="DM155" s="136"/>
      <c r="DN155" s="136"/>
      <c r="DO155" s="136"/>
      <c r="DP155" s="136"/>
      <c r="DQ155" s="136"/>
      <c r="DR155" s="136"/>
      <c r="DS155" s="136"/>
      <c r="DT155" s="136"/>
      <c r="DU155" s="136"/>
      <c r="DV155" s="136"/>
      <c r="DW155" s="136"/>
      <c r="DX155" s="136"/>
      <c r="DY155" s="136"/>
      <c r="DZ155" s="136"/>
      <c r="EA155" s="136"/>
      <c r="EB155" s="136"/>
      <c r="EC155" s="136"/>
      <c r="ED155" s="136"/>
      <c r="EE155" s="136"/>
      <c r="EF155" s="136"/>
      <c r="EG155" s="136"/>
      <c r="EH155" s="136"/>
      <c r="EI155" s="136"/>
      <c r="EJ155" s="136"/>
      <c r="EK155" s="136"/>
      <c r="EL155" s="136"/>
      <c r="EM155" s="136"/>
      <c r="EN155" s="136"/>
      <c r="EO155" s="136"/>
      <c r="EP155" s="136"/>
      <c r="EQ155" s="136"/>
      <c r="ER155" s="136"/>
      <c r="ES155" s="136"/>
      <c r="ET155" s="136"/>
      <c r="EU155" s="136"/>
      <c r="EV155" s="136"/>
      <c r="EW155" s="136"/>
      <c r="EX155" s="136"/>
      <c r="EY155" s="136"/>
      <c r="EZ155" s="136"/>
      <c r="FA155" s="136"/>
      <c r="FB155" s="136"/>
      <c r="FC155" s="136"/>
      <c r="FD155" s="136"/>
      <c r="FE155" s="136"/>
      <c r="FF155" s="136"/>
      <c r="FG155" s="136"/>
      <c r="FH155" s="136"/>
      <c r="FI155" s="136"/>
      <c r="FJ155" s="136"/>
      <c r="FK155" s="136"/>
      <c r="FL155" s="136"/>
      <c r="FM155" s="136"/>
      <c r="FN155" s="136"/>
      <c r="FO155" s="136"/>
      <c r="FP155" s="136"/>
      <c r="FQ155" s="136"/>
      <c r="FR155" s="136"/>
      <c r="FS155" s="136"/>
      <c r="FT155" s="136"/>
      <c r="FU155" s="136"/>
      <c r="FV155" s="136"/>
      <c r="FW155" s="136"/>
      <c r="FX155" s="136"/>
      <c r="FY155" s="136"/>
      <c r="FZ155" s="136"/>
      <c r="GA155" s="136"/>
      <c r="GB155" s="136"/>
      <c r="GC155" s="136"/>
      <c r="GD155" s="136"/>
      <c r="GE155" s="136"/>
      <c r="GF155" s="136"/>
      <c r="GG155" s="136"/>
      <c r="GH155" s="136"/>
      <c r="GI155" s="136"/>
      <c r="GJ155" s="136"/>
      <c r="GK155" s="136"/>
      <c r="GL155" s="136"/>
      <c r="GM155" s="136"/>
      <c r="GN155" s="136"/>
      <c r="GO155" s="136"/>
      <c r="GP155" s="136"/>
      <c r="GQ155" s="136"/>
      <c r="GR155" s="136"/>
      <c r="GS155" s="136"/>
      <c r="GT155" s="136"/>
      <c r="GU155" s="136"/>
      <c r="GV155" s="136"/>
      <c r="GW155" s="136"/>
      <c r="GX155" s="136"/>
      <c r="GY155" s="136"/>
      <c r="GZ155" s="136"/>
      <c r="HA155" s="136"/>
      <c r="HB155" s="136"/>
      <c r="HC155" s="136"/>
      <c r="HD155" s="136"/>
      <c r="HE155" s="136"/>
      <c r="HF155" s="136"/>
      <c r="HG155" s="136"/>
      <c r="HH155" s="136"/>
      <c r="HI155" s="136"/>
      <c r="HJ155" s="136"/>
      <c r="HK155" s="136"/>
      <c r="HL155" s="136"/>
      <c r="HM155" s="136"/>
      <c r="HN155" s="136"/>
      <c r="HO155" s="136"/>
      <c r="HP155" s="136"/>
      <c r="HQ155" s="136"/>
      <c r="HR155" s="136"/>
      <c r="HS155" s="136"/>
      <c r="HT155" s="136"/>
      <c r="HU155" s="136"/>
      <c r="HV155" s="136"/>
      <c r="HW155" s="136"/>
      <c r="HX155" s="136"/>
      <c r="HY155" s="136"/>
      <c r="HZ155" s="136"/>
      <c r="IA155" s="136"/>
    </row>
    <row r="156" spans="1:235" ht="31.5">
      <c r="A156" s="481" t="s">
        <v>1358</v>
      </c>
      <c r="B156" s="142">
        <f t="shared" si="23"/>
        <v>42000</v>
      </c>
      <c r="C156" s="142">
        <v>0</v>
      </c>
      <c r="D156" s="142">
        <v>0</v>
      </c>
      <c r="E156" s="142">
        <v>8820</v>
      </c>
      <c r="F156" s="142">
        <v>0</v>
      </c>
      <c r="G156" s="142">
        <v>0</v>
      </c>
      <c r="H156" s="142">
        <v>0</v>
      </c>
      <c r="I156" s="142">
        <v>0</v>
      </c>
      <c r="J156" s="142">
        <v>33180</v>
      </c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136"/>
      <c r="AM156" s="136"/>
      <c r="AN156" s="136"/>
      <c r="AO156" s="136"/>
      <c r="AP156" s="136"/>
      <c r="AQ156" s="136"/>
      <c r="AR156" s="136"/>
      <c r="AS156" s="136"/>
      <c r="AT156" s="136"/>
      <c r="AU156" s="136"/>
      <c r="AV156" s="136"/>
      <c r="AW156" s="136"/>
      <c r="AX156" s="136"/>
      <c r="AY156" s="136"/>
      <c r="AZ156" s="136"/>
      <c r="BA156" s="136"/>
      <c r="BB156" s="136"/>
      <c r="BC156" s="136"/>
      <c r="BD156" s="136"/>
      <c r="BE156" s="136"/>
      <c r="BF156" s="136"/>
      <c r="BG156" s="136"/>
      <c r="BH156" s="136"/>
      <c r="BI156" s="136"/>
      <c r="BJ156" s="136"/>
      <c r="BK156" s="136"/>
      <c r="BL156" s="136"/>
      <c r="BM156" s="136"/>
      <c r="BN156" s="136"/>
      <c r="BO156" s="136"/>
      <c r="BP156" s="136"/>
      <c r="BQ156" s="136"/>
      <c r="BR156" s="136"/>
      <c r="BS156" s="136"/>
      <c r="BT156" s="136"/>
      <c r="BU156" s="136"/>
      <c r="BV156" s="136"/>
      <c r="BW156" s="136"/>
      <c r="BX156" s="136"/>
      <c r="BY156" s="136"/>
      <c r="BZ156" s="136"/>
      <c r="CA156" s="136"/>
      <c r="CB156" s="136"/>
      <c r="CC156" s="136"/>
      <c r="CD156" s="136"/>
      <c r="CE156" s="136"/>
      <c r="CF156" s="136"/>
      <c r="CG156" s="136"/>
      <c r="CH156" s="136"/>
      <c r="CI156" s="136"/>
      <c r="CJ156" s="136"/>
      <c r="CK156" s="136"/>
      <c r="CL156" s="136"/>
      <c r="CM156" s="136"/>
      <c r="CN156" s="136"/>
      <c r="CO156" s="136"/>
      <c r="CP156" s="136"/>
      <c r="CQ156" s="136"/>
      <c r="CR156" s="136"/>
      <c r="CS156" s="136"/>
      <c r="CT156" s="136"/>
      <c r="CU156" s="136"/>
      <c r="CV156" s="136"/>
      <c r="CW156" s="136"/>
      <c r="CX156" s="136"/>
      <c r="CY156" s="136"/>
      <c r="CZ156" s="136"/>
      <c r="DA156" s="136"/>
      <c r="DB156" s="136"/>
      <c r="DC156" s="136"/>
      <c r="DD156" s="136"/>
      <c r="DE156" s="136"/>
      <c r="DF156" s="136"/>
      <c r="DG156" s="136"/>
      <c r="DH156" s="136"/>
      <c r="DI156" s="136"/>
      <c r="DJ156" s="136"/>
      <c r="DK156" s="136"/>
      <c r="DL156" s="136"/>
      <c r="DM156" s="136"/>
      <c r="DN156" s="136"/>
      <c r="DO156" s="136"/>
      <c r="DP156" s="136"/>
      <c r="DQ156" s="136"/>
      <c r="DR156" s="136"/>
      <c r="DS156" s="136"/>
      <c r="DT156" s="136"/>
      <c r="DU156" s="136"/>
      <c r="DV156" s="136"/>
      <c r="DW156" s="136"/>
      <c r="DX156" s="136"/>
      <c r="DY156" s="136"/>
      <c r="DZ156" s="136"/>
      <c r="EA156" s="136"/>
      <c r="EB156" s="136"/>
      <c r="EC156" s="136"/>
      <c r="ED156" s="136"/>
      <c r="EE156" s="136"/>
      <c r="EF156" s="136"/>
      <c r="EG156" s="136"/>
      <c r="EH156" s="136"/>
      <c r="EI156" s="136"/>
      <c r="EJ156" s="136"/>
      <c r="EK156" s="136"/>
      <c r="EL156" s="136"/>
      <c r="EM156" s="136"/>
      <c r="EN156" s="136"/>
      <c r="EO156" s="136"/>
      <c r="EP156" s="136"/>
      <c r="EQ156" s="136"/>
      <c r="ER156" s="136"/>
      <c r="ES156" s="136"/>
      <c r="ET156" s="136"/>
      <c r="EU156" s="136"/>
      <c r="EV156" s="136"/>
      <c r="EW156" s="136"/>
      <c r="EX156" s="136"/>
      <c r="EY156" s="136"/>
      <c r="EZ156" s="136"/>
      <c r="FA156" s="136"/>
      <c r="FB156" s="136"/>
      <c r="FC156" s="136"/>
      <c r="FD156" s="136"/>
      <c r="FE156" s="136"/>
      <c r="FF156" s="136"/>
      <c r="FG156" s="136"/>
      <c r="FH156" s="136"/>
      <c r="FI156" s="136"/>
      <c r="FJ156" s="136"/>
      <c r="FK156" s="136"/>
      <c r="FL156" s="13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  <c r="GA156" s="66"/>
      <c r="GB156" s="66"/>
      <c r="GC156" s="66"/>
      <c r="GD156" s="66"/>
      <c r="GE156" s="66"/>
      <c r="GF156" s="66"/>
      <c r="GG156" s="66"/>
      <c r="GH156" s="66"/>
      <c r="GI156" s="66"/>
      <c r="GJ156" s="66"/>
      <c r="GK156" s="66"/>
      <c r="GL156" s="66"/>
      <c r="GM156" s="66"/>
      <c r="GN156" s="66"/>
      <c r="GO156" s="66"/>
      <c r="GP156" s="66"/>
      <c r="GQ156" s="66"/>
      <c r="GR156" s="66"/>
      <c r="GS156" s="66"/>
      <c r="GT156" s="66"/>
      <c r="GU156" s="66"/>
      <c r="GV156" s="66"/>
      <c r="GW156" s="66"/>
      <c r="GX156" s="66"/>
      <c r="GY156" s="66"/>
      <c r="GZ156" s="66"/>
      <c r="HA156" s="66"/>
      <c r="HB156" s="66"/>
      <c r="HC156" s="66"/>
      <c r="HD156" s="66"/>
      <c r="HE156" s="66"/>
      <c r="HF156" s="66"/>
      <c r="HG156" s="66"/>
      <c r="HH156" s="66"/>
      <c r="HI156" s="66"/>
      <c r="HJ156" s="66"/>
      <c r="HK156" s="66"/>
      <c r="HL156" s="66"/>
      <c r="HM156" s="66"/>
      <c r="HN156" s="66"/>
      <c r="HO156" s="66"/>
      <c r="HP156" s="66"/>
      <c r="HQ156" s="66"/>
      <c r="HR156" s="66"/>
      <c r="HS156" s="66"/>
      <c r="HT156" s="66"/>
      <c r="HU156" s="66"/>
      <c r="HV156" s="66"/>
      <c r="HW156" s="66"/>
      <c r="HX156" s="66"/>
      <c r="HY156" s="66"/>
      <c r="HZ156" s="66"/>
      <c r="IA156" s="66"/>
    </row>
    <row r="157" spans="1:235">
      <c r="A157" s="475" t="s">
        <v>548</v>
      </c>
      <c r="B157" s="135">
        <f t="shared" si="23"/>
        <v>46037</v>
      </c>
      <c r="C157" s="135">
        <f t="shared" ref="C157:J157" si="43">SUM(C158:C163)</f>
        <v>0</v>
      </c>
      <c r="D157" s="135">
        <f t="shared" si="43"/>
        <v>0</v>
      </c>
      <c r="E157" s="135">
        <f t="shared" si="43"/>
        <v>0</v>
      </c>
      <c r="F157" s="135">
        <f t="shared" si="43"/>
        <v>5564</v>
      </c>
      <c r="G157" s="135">
        <f t="shared" si="43"/>
        <v>40473</v>
      </c>
      <c r="H157" s="135">
        <f t="shared" si="43"/>
        <v>0</v>
      </c>
      <c r="I157" s="135">
        <f t="shared" si="43"/>
        <v>0</v>
      </c>
      <c r="J157" s="135">
        <f t="shared" si="43"/>
        <v>0</v>
      </c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136"/>
      <c r="FN157" s="136"/>
      <c r="FO157" s="136"/>
      <c r="FP157" s="136"/>
      <c r="FQ157" s="136"/>
      <c r="FR157" s="136"/>
      <c r="FS157" s="136"/>
      <c r="FT157" s="136"/>
      <c r="FU157" s="136"/>
      <c r="FV157" s="136"/>
      <c r="FW157" s="136"/>
      <c r="FX157" s="136"/>
      <c r="FY157" s="136"/>
      <c r="FZ157" s="136"/>
      <c r="GA157" s="136"/>
      <c r="GB157" s="136"/>
      <c r="GC157" s="136"/>
      <c r="GD157" s="136"/>
      <c r="GE157" s="136"/>
      <c r="GF157" s="136"/>
      <c r="GG157" s="136"/>
      <c r="GH157" s="136"/>
      <c r="GI157" s="136"/>
      <c r="GJ157" s="136"/>
      <c r="GK157" s="136"/>
      <c r="GL157" s="136"/>
      <c r="GM157" s="136"/>
      <c r="GN157" s="136"/>
      <c r="GO157" s="136"/>
      <c r="GP157" s="136"/>
      <c r="GQ157" s="136"/>
      <c r="GR157" s="136"/>
      <c r="GS157" s="136"/>
      <c r="GT157" s="136"/>
      <c r="GU157" s="136"/>
      <c r="GV157" s="136"/>
      <c r="GW157" s="136"/>
      <c r="GX157" s="136"/>
      <c r="GY157" s="136"/>
      <c r="GZ157" s="136"/>
      <c r="HA157" s="136"/>
      <c r="HB157" s="136"/>
      <c r="HC157" s="136"/>
      <c r="HD157" s="136"/>
      <c r="HE157" s="136"/>
      <c r="HF157" s="136"/>
      <c r="HG157" s="136"/>
      <c r="HH157" s="136"/>
      <c r="HI157" s="136"/>
      <c r="HJ157" s="136"/>
      <c r="HK157" s="136"/>
      <c r="HL157" s="136"/>
      <c r="HM157" s="136"/>
      <c r="HN157" s="136"/>
      <c r="HO157" s="136"/>
      <c r="HP157" s="136"/>
      <c r="HQ157" s="136"/>
      <c r="HR157" s="136"/>
      <c r="HS157" s="136"/>
      <c r="HT157" s="136"/>
      <c r="HU157" s="136"/>
      <c r="HV157" s="136"/>
      <c r="HW157" s="136"/>
      <c r="HX157" s="136"/>
      <c r="HY157" s="136"/>
      <c r="HZ157" s="136"/>
      <c r="IA157" s="136"/>
    </row>
    <row r="158" spans="1:235" ht="31.5">
      <c r="A158" s="481" t="s">
        <v>1359</v>
      </c>
      <c r="B158" s="139">
        <f t="shared" si="23"/>
        <v>19988</v>
      </c>
      <c r="C158" s="139">
        <v>0</v>
      </c>
      <c r="D158" s="139">
        <v>0</v>
      </c>
      <c r="E158" s="139"/>
      <c r="F158" s="139">
        <v>0</v>
      </c>
      <c r="G158" s="139">
        <v>19988</v>
      </c>
      <c r="H158" s="139">
        <v>0</v>
      </c>
      <c r="I158" s="139">
        <v>0</v>
      </c>
      <c r="J158" s="139">
        <v>0</v>
      </c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  <c r="AB158" s="136"/>
      <c r="AC158" s="136"/>
      <c r="AD158" s="136"/>
      <c r="AE158" s="136"/>
      <c r="AF158" s="136"/>
      <c r="AG158" s="136"/>
      <c r="AH158" s="136"/>
      <c r="AI158" s="136"/>
      <c r="AJ158" s="136"/>
      <c r="AK158" s="136"/>
      <c r="AL158" s="136"/>
      <c r="AM158" s="136"/>
      <c r="AN158" s="136"/>
      <c r="AO158" s="136"/>
      <c r="AP158" s="136"/>
      <c r="AQ158" s="136"/>
      <c r="AR158" s="136"/>
      <c r="AS158" s="136"/>
      <c r="AT158" s="136"/>
      <c r="AU158" s="136"/>
      <c r="AV158" s="136"/>
      <c r="AW158" s="136"/>
      <c r="AX158" s="136"/>
      <c r="AY158" s="136"/>
      <c r="AZ158" s="136"/>
      <c r="BA158" s="136"/>
      <c r="BB158" s="136"/>
      <c r="BC158" s="136"/>
      <c r="BD158" s="136"/>
      <c r="BE158" s="136"/>
      <c r="BF158" s="136"/>
      <c r="BG158" s="136"/>
      <c r="BH158" s="136"/>
      <c r="BI158" s="136"/>
      <c r="BJ158" s="136"/>
      <c r="BK158" s="136"/>
      <c r="BL158" s="136"/>
      <c r="BM158" s="136"/>
      <c r="BN158" s="136"/>
      <c r="BO158" s="136"/>
      <c r="BP158" s="136"/>
      <c r="BQ158" s="136"/>
      <c r="BR158" s="136"/>
      <c r="BS158" s="136"/>
      <c r="BT158" s="136"/>
      <c r="BU158" s="136"/>
      <c r="BV158" s="136"/>
      <c r="BW158" s="136"/>
      <c r="BX158" s="136"/>
      <c r="BY158" s="136"/>
      <c r="BZ158" s="136"/>
      <c r="CA158" s="136"/>
      <c r="CB158" s="136"/>
      <c r="CC158" s="136"/>
      <c r="CD158" s="136"/>
      <c r="CE158" s="136"/>
      <c r="CF158" s="136"/>
      <c r="CG158" s="136"/>
      <c r="CH158" s="136"/>
      <c r="CI158" s="136"/>
      <c r="CJ158" s="136"/>
      <c r="CK158" s="136"/>
      <c r="CL158" s="136"/>
      <c r="CM158" s="136"/>
      <c r="CN158" s="136"/>
      <c r="CO158" s="136"/>
      <c r="CP158" s="136"/>
      <c r="CQ158" s="136"/>
      <c r="CR158" s="136"/>
      <c r="CS158" s="136"/>
      <c r="CT158" s="136"/>
      <c r="CU158" s="136"/>
      <c r="CV158" s="136"/>
      <c r="CW158" s="136"/>
      <c r="CX158" s="136"/>
      <c r="CY158" s="136"/>
      <c r="CZ158" s="136"/>
      <c r="DA158" s="136"/>
      <c r="DB158" s="136"/>
      <c r="DC158" s="136"/>
      <c r="DD158" s="136"/>
      <c r="DE158" s="136"/>
      <c r="DF158" s="136"/>
      <c r="DG158" s="136"/>
      <c r="DH158" s="136"/>
      <c r="DI158" s="136"/>
      <c r="DJ158" s="136"/>
      <c r="DK158" s="136"/>
      <c r="DL158" s="136"/>
      <c r="DM158" s="136"/>
      <c r="DN158" s="136"/>
      <c r="DO158" s="136"/>
      <c r="DP158" s="136"/>
      <c r="DQ158" s="136"/>
      <c r="DR158" s="136"/>
      <c r="DS158" s="136"/>
      <c r="DT158" s="136"/>
      <c r="DU158" s="136"/>
      <c r="DV158" s="136"/>
      <c r="DW158" s="136"/>
      <c r="DX158" s="136"/>
      <c r="DY158" s="136"/>
      <c r="DZ158" s="136"/>
      <c r="EA158" s="136"/>
      <c r="EB158" s="136"/>
      <c r="EC158" s="136"/>
      <c r="ED158" s="136"/>
      <c r="EE158" s="136"/>
      <c r="EF158" s="136"/>
      <c r="EG158" s="136"/>
      <c r="EH158" s="136"/>
      <c r="EI158" s="136"/>
      <c r="EJ158" s="136"/>
      <c r="EK158" s="136"/>
      <c r="EL158" s="136"/>
      <c r="EM158" s="136"/>
      <c r="EN158" s="136"/>
      <c r="EO158" s="136"/>
      <c r="EP158" s="136"/>
      <c r="EQ158" s="136"/>
      <c r="ER158" s="136"/>
      <c r="ES158" s="136"/>
      <c r="ET158" s="136"/>
      <c r="EU158" s="136"/>
      <c r="EV158" s="136"/>
      <c r="EW158" s="136"/>
      <c r="EX158" s="136"/>
      <c r="EY158" s="136"/>
      <c r="EZ158" s="136"/>
      <c r="FA158" s="136"/>
      <c r="FB158" s="136"/>
      <c r="FC158" s="136"/>
      <c r="FD158" s="136"/>
      <c r="FE158" s="136"/>
      <c r="FF158" s="136"/>
      <c r="FG158" s="136"/>
      <c r="FH158" s="136"/>
      <c r="FI158" s="136"/>
      <c r="FJ158" s="136"/>
      <c r="FK158" s="136"/>
      <c r="FL158" s="136"/>
      <c r="FM158" s="136"/>
      <c r="FN158" s="136"/>
      <c r="FO158" s="136"/>
      <c r="FP158" s="136"/>
      <c r="FQ158" s="136"/>
      <c r="FR158" s="136"/>
      <c r="FS158" s="136"/>
      <c r="FT158" s="136"/>
      <c r="FU158" s="136"/>
      <c r="FV158" s="136"/>
      <c r="FW158" s="136"/>
      <c r="FX158" s="136"/>
      <c r="FY158" s="136"/>
      <c r="FZ158" s="136"/>
      <c r="GA158" s="136"/>
      <c r="GB158" s="136"/>
      <c r="GC158" s="136"/>
      <c r="GD158" s="136"/>
      <c r="GE158" s="136"/>
      <c r="GF158" s="136"/>
      <c r="GG158" s="136"/>
      <c r="GH158" s="136"/>
      <c r="GI158" s="136"/>
      <c r="GJ158" s="136"/>
      <c r="GK158" s="136"/>
      <c r="GL158" s="136"/>
      <c r="GM158" s="136"/>
      <c r="GN158" s="136"/>
      <c r="GO158" s="136"/>
      <c r="GP158" s="136"/>
      <c r="GQ158" s="136"/>
      <c r="GR158" s="136"/>
      <c r="GS158" s="136"/>
      <c r="GT158" s="136"/>
      <c r="GU158" s="136"/>
      <c r="GV158" s="136"/>
      <c r="GW158" s="136"/>
      <c r="GX158" s="136"/>
      <c r="GY158" s="136"/>
      <c r="GZ158" s="136"/>
      <c r="HA158" s="136"/>
      <c r="HB158" s="136"/>
      <c r="HC158" s="136"/>
      <c r="HD158" s="136"/>
      <c r="HE158" s="136"/>
      <c r="HF158" s="136"/>
      <c r="HG158" s="136"/>
      <c r="HH158" s="136"/>
      <c r="HI158" s="136"/>
      <c r="HJ158" s="136"/>
      <c r="HK158" s="136"/>
      <c r="HL158" s="136"/>
      <c r="HM158" s="136"/>
      <c r="HN158" s="136"/>
      <c r="HO158" s="136"/>
      <c r="HP158" s="136"/>
      <c r="HQ158" s="136"/>
      <c r="HR158" s="136"/>
      <c r="HS158" s="136"/>
      <c r="HT158" s="136"/>
      <c r="HU158" s="136"/>
      <c r="HV158" s="136"/>
      <c r="HW158" s="136"/>
      <c r="HX158" s="136"/>
      <c r="HY158" s="136"/>
      <c r="HZ158" s="136"/>
      <c r="IA158" s="136"/>
    </row>
    <row r="159" spans="1:235" ht="31.5">
      <c r="A159" s="481" t="s">
        <v>1360</v>
      </c>
      <c r="B159" s="139">
        <f t="shared" si="23"/>
        <v>7456</v>
      </c>
      <c r="C159" s="139">
        <v>0</v>
      </c>
      <c r="D159" s="139">
        <v>0</v>
      </c>
      <c r="E159" s="139"/>
      <c r="F159" s="139">
        <v>0</v>
      </c>
      <c r="G159" s="139">
        <v>7456</v>
      </c>
      <c r="H159" s="139">
        <v>0</v>
      </c>
      <c r="I159" s="139">
        <v>0</v>
      </c>
      <c r="J159" s="139">
        <v>0</v>
      </c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Y159" s="136"/>
      <c r="Z159" s="136"/>
      <c r="AA159" s="136"/>
      <c r="AB159" s="136"/>
      <c r="AC159" s="136"/>
      <c r="AD159" s="136"/>
      <c r="AE159" s="136"/>
      <c r="AF159" s="136"/>
      <c r="AG159" s="136"/>
      <c r="AH159" s="136"/>
      <c r="AI159" s="136"/>
      <c r="AJ159" s="136"/>
      <c r="AK159" s="136"/>
      <c r="AL159" s="136"/>
      <c r="AM159" s="136"/>
      <c r="AN159" s="136"/>
      <c r="AO159" s="136"/>
      <c r="AP159" s="136"/>
      <c r="AQ159" s="136"/>
      <c r="AR159" s="136"/>
      <c r="AS159" s="136"/>
      <c r="AT159" s="136"/>
      <c r="AU159" s="136"/>
      <c r="AV159" s="136"/>
      <c r="AW159" s="136"/>
      <c r="AX159" s="136"/>
      <c r="AY159" s="136"/>
      <c r="AZ159" s="136"/>
      <c r="BA159" s="136"/>
      <c r="BB159" s="136"/>
      <c r="BC159" s="136"/>
      <c r="BD159" s="136"/>
      <c r="BE159" s="136"/>
      <c r="BF159" s="136"/>
      <c r="BG159" s="136"/>
      <c r="BH159" s="136"/>
      <c r="BI159" s="136"/>
      <c r="BJ159" s="136"/>
      <c r="BK159" s="136"/>
      <c r="BL159" s="136"/>
      <c r="BM159" s="136"/>
      <c r="BN159" s="136"/>
      <c r="BO159" s="136"/>
      <c r="BP159" s="136"/>
      <c r="BQ159" s="136"/>
      <c r="BR159" s="136"/>
      <c r="BS159" s="136"/>
      <c r="BT159" s="136"/>
      <c r="BU159" s="136"/>
      <c r="BV159" s="136"/>
      <c r="BW159" s="136"/>
      <c r="BX159" s="136"/>
      <c r="BY159" s="136"/>
      <c r="BZ159" s="136"/>
      <c r="CA159" s="136"/>
      <c r="CB159" s="136"/>
      <c r="CC159" s="136"/>
      <c r="CD159" s="136"/>
      <c r="CE159" s="136"/>
      <c r="CF159" s="136"/>
      <c r="CG159" s="136"/>
      <c r="CH159" s="136"/>
      <c r="CI159" s="136"/>
      <c r="CJ159" s="136"/>
      <c r="CK159" s="136"/>
      <c r="CL159" s="136"/>
      <c r="CM159" s="136"/>
      <c r="CN159" s="136"/>
      <c r="CO159" s="136"/>
      <c r="CP159" s="136"/>
      <c r="CQ159" s="136"/>
      <c r="CR159" s="136"/>
      <c r="CS159" s="136"/>
      <c r="CT159" s="136"/>
      <c r="CU159" s="136"/>
      <c r="CV159" s="136"/>
      <c r="CW159" s="136"/>
      <c r="CX159" s="136"/>
      <c r="CY159" s="136"/>
      <c r="CZ159" s="136"/>
      <c r="DA159" s="136"/>
      <c r="DB159" s="136"/>
      <c r="DC159" s="136"/>
      <c r="DD159" s="136"/>
      <c r="DE159" s="136"/>
      <c r="DF159" s="136"/>
      <c r="DG159" s="136"/>
      <c r="DH159" s="136"/>
      <c r="DI159" s="136"/>
      <c r="DJ159" s="136"/>
      <c r="DK159" s="136"/>
      <c r="DL159" s="136"/>
      <c r="DM159" s="136"/>
      <c r="DN159" s="136"/>
      <c r="DO159" s="136"/>
      <c r="DP159" s="136"/>
      <c r="DQ159" s="136"/>
      <c r="DR159" s="136"/>
      <c r="DS159" s="136"/>
      <c r="DT159" s="136"/>
      <c r="DU159" s="136"/>
      <c r="DV159" s="136"/>
      <c r="DW159" s="136"/>
      <c r="DX159" s="136"/>
      <c r="DY159" s="136"/>
      <c r="DZ159" s="136"/>
      <c r="EA159" s="136"/>
      <c r="EB159" s="136"/>
      <c r="EC159" s="136"/>
      <c r="ED159" s="136"/>
      <c r="EE159" s="136"/>
      <c r="EF159" s="136"/>
      <c r="EG159" s="136"/>
      <c r="EH159" s="136"/>
      <c r="EI159" s="136"/>
      <c r="EJ159" s="136"/>
      <c r="EK159" s="136"/>
      <c r="EL159" s="136"/>
      <c r="EM159" s="136"/>
      <c r="EN159" s="136"/>
      <c r="EO159" s="136"/>
      <c r="EP159" s="136"/>
      <c r="EQ159" s="136"/>
      <c r="ER159" s="136"/>
      <c r="ES159" s="136"/>
      <c r="ET159" s="136"/>
      <c r="EU159" s="136"/>
      <c r="EV159" s="136"/>
      <c r="EW159" s="136"/>
      <c r="EX159" s="136"/>
      <c r="EY159" s="136"/>
      <c r="EZ159" s="136"/>
      <c r="FA159" s="136"/>
      <c r="FB159" s="136"/>
      <c r="FC159" s="136"/>
      <c r="FD159" s="136"/>
      <c r="FE159" s="136"/>
      <c r="FF159" s="136"/>
      <c r="FG159" s="136"/>
      <c r="FH159" s="136"/>
      <c r="FI159" s="136"/>
      <c r="FJ159" s="136"/>
      <c r="FK159" s="136"/>
      <c r="FL159" s="136"/>
      <c r="FM159" s="136"/>
      <c r="FN159" s="136"/>
      <c r="FO159" s="136"/>
      <c r="FP159" s="136"/>
      <c r="FQ159" s="136"/>
      <c r="FR159" s="136"/>
      <c r="FS159" s="136"/>
      <c r="FT159" s="136"/>
      <c r="FU159" s="136"/>
      <c r="FV159" s="136"/>
      <c r="FW159" s="136"/>
      <c r="FX159" s="136"/>
      <c r="FY159" s="136"/>
      <c r="FZ159" s="136"/>
      <c r="GA159" s="136"/>
      <c r="GB159" s="136"/>
      <c r="GC159" s="136"/>
      <c r="GD159" s="136"/>
      <c r="GE159" s="136"/>
      <c r="GF159" s="136"/>
      <c r="GG159" s="136"/>
      <c r="GH159" s="136"/>
      <c r="GI159" s="136"/>
      <c r="GJ159" s="136"/>
      <c r="GK159" s="136"/>
      <c r="GL159" s="136"/>
      <c r="GM159" s="136"/>
      <c r="GN159" s="136"/>
      <c r="GO159" s="136"/>
      <c r="GP159" s="136"/>
      <c r="GQ159" s="136"/>
      <c r="GR159" s="136"/>
      <c r="GS159" s="136"/>
      <c r="GT159" s="136"/>
      <c r="GU159" s="136"/>
      <c r="GV159" s="136"/>
      <c r="GW159" s="136"/>
      <c r="GX159" s="136"/>
      <c r="GY159" s="136"/>
      <c r="GZ159" s="136"/>
      <c r="HA159" s="136"/>
      <c r="HB159" s="136"/>
      <c r="HC159" s="136"/>
      <c r="HD159" s="136"/>
      <c r="HE159" s="136"/>
      <c r="HF159" s="136"/>
      <c r="HG159" s="136"/>
      <c r="HH159" s="136"/>
      <c r="HI159" s="136"/>
      <c r="HJ159" s="136"/>
      <c r="HK159" s="136"/>
      <c r="HL159" s="136"/>
      <c r="HM159" s="136"/>
      <c r="HN159" s="136"/>
      <c r="HO159" s="136"/>
      <c r="HP159" s="136"/>
      <c r="HQ159" s="136"/>
      <c r="HR159" s="136"/>
      <c r="HS159" s="136"/>
      <c r="HT159" s="136"/>
      <c r="HU159" s="136"/>
      <c r="HV159" s="136"/>
      <c r="HW159" s="136"/>
      <c r="HX159" s="136"/>
      <c r="HY159" s="136"/>
      <c r="HZ159" s="136"/>
      <c r="IA159" s="136"/>
    </row>
    <row r="160" spans="1:235" ht="63">
      <c r="A160" s="481" t="s">
        <v>1361</v>
      </c>
      <c r="B160" s="139">
        <f t="shared" si="23"/>
        <v>3564</v>
      </c>
      <c r="C160" s="139">
        <v>0</v>
      </c>
      <c r="D160" s="139">
        <v>0</v>
      </c>
      <c r="E160" s="139">
        <v>0</v>
      </c>
      <c r="F160" s="139">
        <v>3564</v>
      </c>
      <c r="G160" s="139">
        <v>0</v>
      </c>
      <c r="H160" s="139">
        <v>0</v>
      </c>
      <c r="I160" s="139">
        <v>0</v>
      </c>
      <c r="J160" s="139">
        <v>0</v>
      </c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136"/>
      <c r="AF160" s="136"/>
      <c r="AG160" s="136"/>
      <c r="AH160" s="136"/>
      <c r="AI160" s="136"/>
      <c r="AJ160" s="136"/>
      <c r="AK160" s="136"/>
      <c r="AL160" s="136"/>
      <c r="AM160" s="136"/>
      <c r="AN160" s="136"/>
      <c r="AO160" s="136"/>
      <c r="AP160" s="136"/>
      <c r="AQ160" s="136"/>
      <c r="AR160" s="136"/>
      <c r="AS160" s="136"/>
      <c r="AT160" s="136"/>
      <c r="AU160" s="136"/>
      <c r="AV160" s="136"/>
      <c r="AW160" s="136"/>
      <c r="AX160" s="136"/>
      <c r="AY160" s="136"/>
      <c r="AZ160" s="136"/>
      <c r="BA160" s="136"/>
      <c r="BB160" s="136"/>
      <c r="BC160" s="136"/>
      <c r="BD160" s="136"/>
      <c r="BE160" s="136"/>
      <c r="BF160" s="136"/>
      <c r="BG160" s="136"/>
      <c r="BH160" s="136"/>
      <c r="BI160" s="136"/>
      <c r="BJ160" s="136"/>
      <c r="BK160" s="136"/>
      <c r="BL160" s="136"/>
      <c r="BM160" s="136"/>
      <c r="BN160" s="136"/>
      <c r="BO160" s="136"/>
      <c r="BP160" s="136"/>
      <c r="BQ160" s="136"/>
      <c r="BR160" s="136"/>
      <c r="BS160" s="136"/>
      <c r="BT160" s="136"/>
      <c r="BU160" s="136"/>
      <c r="BV160" s="136"/>
      <c r="BW160" s="136"/>
      <c r="BX160" s="136"/>
      <c r="BY160" s="136"/>
      <c r="BZ160" s="136"/>
      <c r="CA160" s="136"/>
      <c r="CB160" s="136"/>
      <c r="CC160" s="136"/>
      <c r="CD160" s="136"/>
      <c r="CE160" s="136"/>
      <c r="CF160" s="136"/>
      <c r="CG160" s="136"/>
      <c r="CH160" s="136"/>
      <c r="CI160" s="136"/>
      <c r="CJ160" s="136"/>
      <c r="CK160" s="136"/>
      <c r="CL160" s="136"/>
      <c r="CM160" s="136"/>
      <c r="CN160" s="136"/>
      <c r="CO160" s="136"/>
      <c r="CP160" s="136"/>
      <c r="CQ160" s="136"/>
      <c r="CR160" s="136"/>
      <c r="CS160" s="136"/>
      <c r="CT160" s="136"/>
      <c r="CU160" s="136"/>
      <c r="CV160" s="136"/>
      <c r="CW160" s="136"/>
      <c r="CX160" s="136"/>
      <c r="CY160" s="136"/>
      <c r="CZ160" s="136"/>
      <c r="DA160" s="136"/>
      <c r="DB160" s="136"/>
      <c r="DC160" s="136"/>
      <c r="DD160" s="136"/>
      <c r="DE160" s="136"/>
      <c r="DF160" s="136"/>
      <c r="DG160" s="136"/>
      <c r="DH160" s="136"/>
      <c r="DI160" s="136"/>
      <c r="DJ160" s="136"/>
      <c r="DK160" s="136"/>
      <c r="DL160" s="136"/>
      <c r="DM160" s="136"/>
      <c r="DN160" s="136"/>
      <c r="DO160" s="136"/>
      <c r="DP160" s="136"/>
      <c r="DQ160" s="136"/>
      <c r="DR160" s="136"/>
      <c r="DS160" s="136"/>
      <c r="DT160" s="136"/>
      <c r="DU160" s="136"/>
      <c r="DV160" s="136"/>
      <c r="DW160" s="136"/>
      <c r="DX160" s="136"/>
      <c r="DY160" s="136"/>
      <c r="DZ160" s="136"/>
      <c r="EA160" s="136"/>
      <c r="EB160" s="136"/>
      <c r="EC160" s="136"/>
      <c r="ED160" s="136"/>
      <c r="EE160" s="136"/>
      <c r="EF160" s="136"/>
      <c r="EG160" s="136"/>
      <c r="EH160" s="136"/>
      <c r="EI160" s="136"/>
      <c r="EJ160" s="136"/>
      <c r="EK160" s="136"/>
      <c r="EL160" s="136"/>
      <c r="EM160" s="136"/>
      <c r="EN160" s="136"/>
      <c r="EO160" s="136"/>
      <c r="EP160" s="136"/>
      <c r="EQ160" s="136"/>
      <c r="ER160" s="136"/>
      <c r="ES160" s="136"/>
      <c r="ET160" s="136"/>
      <c r="EU160" s="136"/>
      <c r="EV160" s="136"/>
      <c r="EW160" s="136"/>
      <c r="EX160" s="136"/>
      <c r="EY160" s="136"/>
      <c r="EZ160" s="136"/>
      <c r="FA160" s="136"/>
      <c r="FB160" s="136"/>
      <c r="FC160" s="136"/>
      <c r="FD160" s="136"/>
      <c r="FE160" s="136"/>
      <c r="FF160" s="136"/>
      <c r="FG160" s="136"/>
      <c r="FH160" s="136"/>
      <c r="FI160" s="136"/>
      <c r="FJ160" s="136"/>
      <c r="FK160" s="136"/>
      <c r="FL160" s="136"/>
      <c r="FM160" s="136"/>
      <c r="FN160" s="136"/>
      <c r="FO160" s="136"/>
      <c r="FP160" s="136"/>
      <c r="FQ160" s="136"/>
      <c r="FR160" s="136"/>
      <c r="FS160" s="136"/>
      <c r="FT160" s="136"/>
      <c r="FU160" s="136"/>
      <c r="FV160" s="136"/>
      <c r="FW160" s="136"/>
      <c r="FX160" s="136"/>
      <c r="FY160" s="136"/>
      <c r="FZ160" s="136"/>
      <c r="GA160" s="136"/>
      <c r="GB160" s="136"/>
      <c r="GC160" s="136"/>
      <c r="GD160" s="136"/>
      <c r="GE160" s="136"/>
      <c r="GF160" s="136"/>
      <c r="GG160" s="136"/>
      <c r="GH160" s="136"/>
      <c r="GI160" s="136"/>
      <c r="GJ160" s="136"/>
      <c r="GK160" s="136"/>
      <c r="GL160" s="136"/>
      <c r="GM160" s="136"/>
      <c r="GN160" s="136"/>
      <c r="GO160" s="136"/>
      <c r="GP160" s="136"/>
      <c r="GQ160" s="136"/>
      <c r="GR160" s="136"/>
      <c r="GS160" s="136"/>
      <c r="GT160" s="136"/>
      <c r="GU160" s="136"/>
      <c r="GV160" s="136"/>
      <c r="GW160" s="136"/>
      <c r="GX160" s="136"/>
      <c r="GY160" s="136"/>
      <c r="GZ160" s="136"/>
      <c r="HA160" s="136"/>
      <c r="HB160" s="136"/>
      <c r="HC160" s="136"/>
      <c r="HD160" s="136"/>
      <c r="HE160" s="136"/>
      <c r="HF160" s="136"/>
      <c r="HG160" s="136"/>
      <c r="HH160" s="136"/>
      <c r="HI160" s="136"/>
      <c r="HJ160" s="136"/>
      <c r="HK160" s="136"/>
      <c r="HL160" s="136"/>
      <c r="HM160" s="136"/>
      <c r="HN160" s="136"/>
      <c r="HO160" s="136"/>
      <c r="HP160" s="136"/>
      <c r="HQ160" s="136"/>
      <c r="HR160" s="136"/>
      <c r="HS160" s="136"/>
      <c r="HT160" s="136"/>
      <c r="HU160" s="136"/>
      <c r="HV160" s="136"/>
      <c r="HW160" s="136"/>
      <c r="HX160" s="136"/>
      <c r="HY160" s="136"/>
      <c r="HZ160" s="136"/>
      <c r="IA160" s="136"/>
    </row>
    <row r="161" spans="1:235" ht="47.25">
      <c r="A161" s="478" t="s">
        <v>1362</v>
      </c>
      <c r="B161" s="141">
        <f>C161+D161+E161+F161+G161+H161+I161+J161</f>
        <v>3353</v>
      </c>
      <c r="C161" s="141">
        <v>0</v>
      </c>
      <c r="D161" s="141">
        <v>0</v>
      </c>
      <c r="E161" s="141">
        <v>0</v>
      </c>
      <c r="F161" s="141">
        <v>0</v>
      </c>
      <c r="G161" s="141">
        <v>3353</v>
      </c>
      <c r="H161" s="141">
        <v>0</v>
      </c>
      <c r="I161" s="141">
        <v>0</v>
      </c>
      <c r="J161" s="141">
        <v>0</v>
      </c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  <c r="Z161" s="136"/>
      <c r="AA161" s="136"/>
      <c r="AB161" s="136"/>
      <c r="AC161" s="136"/>
      <c r="AD161" s="136"/>
      <c r="AE161" s="136"/>
      <c r="AF161" s="136"/>
      <c r="AG161" s="136"/>
      <c r="AH161" s="136"/>
      <c r="AI161" s="136"/>
      <c r="AJ161" s="136"/>
      <c r="AK161" s="136"/>
      <c r="AL161" s="136"/>
      <c r="AM161" s="136"/>
      <c r="AN161" s="136"/>
      <c r="AO161" s="136"/>
      <c r="AP161" s="136"/>
      <c r="AQ161" s="136"/>
      <c r="AR161" s="136"/>
      <c r="AS161" s="136"/>
      <c r="AT161" s="136"/>
      <c r="AU161" s="136"/>
      <c r="AV161" s="136"/>
      <c r="AW161" s="136"/>
      <c r="AX161" s="136"/>
      <c r="AY161" s="136"/>
      <c r="AZ161" s="136"/>
      <c r="BA161" s="136"/>
      <c r="BB161" s="136"/>
      <c r="BC161" s="136"/>
      <c r="BD161" s="136"/>
      <c r="BE161" s="136"/>
      <c r="BF161" s="136"/>
      <c r="BG161" s="136"/>
      <c r="BH161" s="136"/>
      <c r="BI161" s="136"/>
      <c r="BJ161" s="136"/>
      <c r="BK161" s="136"/>
      <c r="BL161" s="136"/>
      <c r="BM161" s="136"/>
      <c r="BN161" s="136"/>
      <c r="BO161" s="136"/>
      <c r="BP161" s="136"/>
      <c r="BQ161" s="136"/>
      <c r="BR161" s="136"/>
      <c r="BS161" s="136"/>
      <c r="BT161" s="136"/>
      <c r="BU161" s="136"/>
      <c r="BV161" s="136"/>
      <c r="BW161" s="136"/>
      <c r="BX161" s="136"/>
      <c r="BY161" s="136"/>
      <c r="BZ161" s="136"/>
      <c r="CA161" s="136"/>
      <c r="CB161" s="136"/>
      <c r="CC161" s="136"/>
      <c r="CD161" s="136"/>
      <c r="CE161" s="136"/>
      <c r="CF161" s="136"/>
      <c r="CG161" s="136"/>
      <c r="CH161" s="136"/>
      <c r="CI161" s="136"/>
      <c r="CJ161" s="136"/>
      <c r="CK161" s="136"/>
      <c r="CL161" s="136"/>
      <c r="CM161" s="136"/>
      <c r="CN161" s="136"/>
      <c r="CO161" s="136"/>
      <c r="CP161" s="136"/>
      <c r="CQ161" s="136"/>
      <c r="CR161" s="136"/>
      <c r="CS161" s="136"/>
      <c r="CT161" s="136"/>
      <c r="CU161" s="136"/>
      <c r="CV161" s="136"/>
      <c r="CW161" s="136"/>
      <c r="CX161" s="136"/>
      <c r="CY161" s="136"/>
      <c r="CZ161" s="136"/>
      <c r="DA161" s="136"/>
      <c r="DB161" s="136"/>
      <c r="DC161" s="136"/>
      <c r="DD161" s="136"/>
      <c r="DE161" s="136"/>
      <c r="DF161" s="136"/>
      <c r="DG161" s="136"/>
      <c r="DH161" s="136"/>
      <c r="DI161" s="136"/>
      <c r="DJ161" s="136"/>
      <c r="DK161" s="136"/>
      <c r="DL161" s="136"/>
      <c r="DM161" s="136"/>
      <c r="DN161" s="136"/>
      <c r="DO161" s="136"/>
      <c r="DP161" s="136"/>
      <c r="DQ161" s="136"/>
      <c r="DR161" s="136"/>
      <c r="DS161" s="136"/>
      <c r="DT161" s="136"/>
      <c r="DU161" s="136"/>
      <c r="DV161" s="136"/>
      <c r="DW161" s="136"/>
      <c r="DX161" s="136"/>
      <c r="DY161" s="136"/>
      <c r="DZ161" s="136"/>
      <c r="EA161" s="136"/>
      <c r="EB161" s="136"/>
      <c r="EC161" s="136"/>
      <c r="ED161" s="136"/>
      <c r="EE161" s="136"/>
      <c r="EF161" s="136"/>
      <c r="EG161" s="136"/>
      <c r="EH161" s="136"/>
      <c r="EI161" s="136"/>
      <c r="EJ161" s="136"/>
      <c r="EK161" s="136"/>
      <c r="EL161" s="136"/>
      <c r="EM161" s="136"/>
      <c r="EN161" s="136"/>
      <c r="EO161" s="136"/>
      <c r="EP161" s="136"/>
      <c r="EQ161" s="136"/>
      <c r="ER161" s="136"/>
      <c r="ES161" s="136"/>
      <c r="ET161" s="136"/>
      <c r="EU161" s="136"/>
      <c r="EV161" s="136"/>
      <c r="EW161" s="136"/>
      <c r="EX161" s="136"/>
      <c r="EY161" s="136"/>
      <c r="EZ161" s="136"/>
      <c r="FA161" s="136"/>
      <c r="FB161" s="136"/>
      <c r="FC161" s="136"/>
      <c r="FD161" s="136"/>
      <c r="FE161" s="136"/>
      <c r="FF161" s="136"/>
      <c r="FG161" s="136"/>
      <c r="FH161" s="136"/>
      <c r="FI161" s="136"/>
      <c r="FJ161" s="136"/>
      <c r="FK161" s="136"/>
      <c r="FL161" s="136"/>
      <c r="FM161" s="136"/>
      <c r="FN161" s="136"/>
      <c r="FO161" s="136"/>
      <c r="FP161" s="136"/>
      <c r="FQ161" s="136"/>
      <c r="FR161" s="136"/>
      <c r="FS161" s="136"/>
      <c r="FT161" s="136"/>
      <c r="FU161" s="136"/>
      <c r="FV161" s="136"/>
      <c r="FW161" s="136"/>
      <c r="FX161" s="136"/>
      <c r="FY161" s="136"/>
      <c r="FZ161" s="136"/>
      <c r="GA161" s="136"/>
      <c r="GB161" s="136"/>
      <c r="GC161" s="136"/>
      <c r="GD161" s="136"/>
      <c r="GE161" s="136"/>
      <c r="GF161" s="136"/>
      <c r="GG161" s="136"/>
      <c r="GH161" s="136"/>
      <c r="GI161" s="136"/>
      <c r="GJ161" s="136"/>
      <c r="GK161" s="136"/>
      <c r="GL161" s="136"/>
      <c r="GM161" s="136"/>
      <c r="GN161" s="136"/>
      <c r="GO161" s="136"/>
      <c r="GP161" s="136"/>
      <c r="GQ161" s="136"/>
      <c r="GR161" s="136"/>
      <c r="GS161" s="136"/>
      <c r="GT161" s="136"/>
      <c r="GU161" s="136"/>
      <c r="GV161" s="136"/>
      <c r="GW161" s="136"/>
      <c r="GX161" s="136"/>
      <c r="GY161" s="136"/>
      <c r="GZ161" s="136"/>
      <c r="HA161" s="136"/>
      <c r="HB161" s="136"/>
      <c r="HC161" s="136"/>
      <c r="HD161" s="136"/>
      <c r="HE161" s="136"/>
      <c r="HF161" s="136"/>
      <c r="HG161" s="136"/>
      <c r="HH161" s="136"/>
      <c r="HI161" s="136"/>
      <c r="HJ161" s="136"/>
      <c r="HK161" s="136"/>
      <c r="HL161" s="136"/>
      <c r="HM161" s="136"/>
      <c r="HN161" s="136"/>
      <c r="HO161" s="136"/>
      <c r="HP161" s="136"/>
      <c r="HQ161" s="136"/>
      <c r="HR161" s="136"/>
      <c r="HS161" s="136"/>
      <c r="HT161" s="136"/>
      <c r="HU161" s="136"/>
      <c r="HV161" s="136"/>
      <c r="HW161" s="136"/>
      <c r="HX161" s="136"/>
      <c r="HY161" s="136"/>
      <c r="HZ161" s="136"/>
      <c r="IA161" s="136"/>
    </row>
    <row r="162" spans="1:235" ht="63">
      <c r="A162" s="478" t="s">
        <v>1363</v>
      </c>
      <c r="B162" s="141">
        <f>C162+D162+E162+F162+G162+H162+I162+J162</f>
        <v>9676</v>
      </c>
      <c r="C162" s="141">
        <v>0</v>
      </c>
      <c r="D162" s="141">
        <v>0</v>
      </c>
      <c r="E162" s="141">
        <v>0</v>
      </c>
      <c r="F162" s="141">
        <v>0</v>
      </c>
      <c r="G162" s="141">
        <v>9676</v>
      </c>
      <c r="H162" s="141">
        <v>0</v>
      </c>
      <c r="I162" s="141">
        <v>0</v>
      </c>
      <c r="J162" s="141">
        <v>0</v>
      </c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  <c r="Z162" s="136"/>
      <c r="AA162" s="136"/>
      <c r="AB162" s="136"/>
      <c r="AC162" s="136"/>
      <c r="AD162" s="136"/>
      <c r="AE162" s="136"/>
      <c r="AF162" s="136"/>
      <c r="AG162" s="136"/>
      <c r="AH162" s="136"/>
      <c r="AI162" s="136"/>
      <c r="AJ162" s="136"/>
      <c r="AK162" s="136"/>
      <c r="AL162" s="136"/>
      <c r="AM162" s="136"/>
      <c r="AN162" s="136"/>
      <c r="AO162" s="136"/>
      <c r="AP162" s="136"/>
      <c r="AQ162" s="136"/>
      <c r="AR162" s="136"/>
      <c r="AS162" s="136"/>
      <c r="AT162" s="136"/>
      <c r="AU162" s="136"/>
      <c r="AV162" s="136"/>
      <c r="AW162" s="136"/>
      <c r="AX162" s="136"/>
      <c r="AY162" s="136"/>
      <c r="AZ162" s="136"/>
      <c r="BA162" s="136"/>
      <c r="BB162" s="136"/>
      <c r="BC162" s="136"/>
      <c r="BD162" s="136"/>
      <c r="BE162" s="136"/>
      <c r="BF162" s="136"/>
      <c r="BG162" s="136"/>
      <c r="BH162" s="136"/>
      <c r="BI162" s="136"/>
      <c r="BJ162" s="136"/>
      <c r="BK162" s="136"/>
      <c r="BL162" s="136"/>
      <c r="BM162" s="136"/>
      <c r="BN162" s="136"/>
      <c r="BO162" s="136"/>
      <c r="BP162" s="136"/>
      <c r="BQ162" s="136"/>
      <c r="BR162" s="136"/>
      <c r="BS162" s="136"/>
      <c r="BT162" s="136"/>
      <c r="BU162" s="136"/>
      <c r="BV162" s="136"/>
      <c r="BW162" s="136"/>
      <c r="BX162" s="136"/>
      <c r="BY162" s="136"/>
      <c r="BZ162" s="136"/>
      <c r="CA162" s="136"/>
      <c r="CB162" s="136"/>
      <c r="CC162" s="136"/>
      <c r="CD162" s="136"/>
      <c r="CE162" s="136"/>
      <c r="CF162" s="136"/>
      <c r="CG162" s="136"/>
      <c r="CH162" s="136"/>
      <c r="CI162" s="136"/>
      <c r="CJ162" s="136"/>
      <c r="CK162" s="136"/>
      <c r="CL162" s="136"/>
      <c r="CM162" s="136"/>
      <c r="CN162" s="136"/>
      <c r="CO162" s="136"/>
      <c r="CP162" s="136"/>
      <c r="CQ162" s="136"/>
      <c r="CR162" s="136"/>
      <c r="CS162" s="136"/>
      <c r="CT162" s="136"/>
      <c r="CU162" s="136"/>
      <c r="CV162" s="136"/>
      <c r="CW162" s="136"/>
      <c r="CX162" s="136"/>
      <c r="CY162" s="136"/>
      <c r="CZ162" s="136"/>
      <c r="DA162" s="136"/>
      <c r="DB162" s="136"/>
      <c r="DC162" s="136"/>
      <c r="DD162" s="136"/>
      <c r="DE162" s="136"/>
      <c r="DF162" s="136"/>
      <c r="DG162" s="136"/>
      <c r="DH162" s="136"/>
      <c r="DI162" s="136"/>
      <c r="DJ162" s="136"/>
      <c r="DK162" s="136"/>
      <c r="DL162" s="136"/>
      <c r="DM162" s="136"/>
      <c r="DN162" s="136"/>
      <c r="DO162" s="136"/>
      <c r="DP162" s="136"/>
      <c r="DQ162" s="136"/>
      <c r="DR162" s="136"/>
      <c r="DS162" s="136"/>
      <c r="DT162" s="136"/>
      <c r="DU162" s="136"/>
      <c r="DV162" s="136"/>
      <c r="DW162" s="136"/>
      <c r="DX162" s="136"/>
      <c r="DY162" s="136"/>
      <c r="DZ162" s="136"/>
      <c r="EA162" s="136"/>
      <c r="EB162" s="136"/>
      <c r="EC162" s="136"/>
      <c r="ED162" s="136"/>
      <c r="EE162" s="136"/>
      <c r="EF162" s="136"/>
      <c r="EG162" s="136"/>
      <c r="EH162" s="136"/>
      <c r="EI162" s="136"/>
      <c r="EJ162" s="136"/>
      <c r="EK162" s="136"/>
      <c r="EL162" s="136"/>
      <c r="EM162" s="136"/>
      <c r="EN162" s="136"/>
      <c r="EO162" s="136"/>
      <c r="EP162" s="136"/>
      <c r="EQ162" s="136"/>
      <c r="ER162" s="136"/>
      <c r="ES162" s="136"/>
      <c r="ET162" s="136"/>
      <c r="EU162" s="136"/>
      <c r="EV162" s="136"/>
      <c r="EW162" s="136"/>
      <c r="EX162" s="136"/>
      <c r="EY162" s="136"/>
      <c r="EZ162" s="136"/>
      <c r="FA162" s="136"/>
      <c r="FB162" s="136"/>
      <c r="FC162" s="136"/>
      <c r="FD162" s="136"/>
      <c r="FE162" s="136"/>
      <c r="FF162" s="136"/>
      <c r="FG162" s="136"/>
      <c r="FH162" s="136"/>
      <c r="FI162" s="136"/>
      <c r="FJ162" s="136"/>
      <c r="FK162" s="136"/>
      <c r="FL162" s="136"/>
      <c r="FM162" s="136"/>
      <c r="FN162" s="136"/>
      <c r="FO162" s="136"/>
      <c r="FP162" s="136"/>
      <c r="FQ162" s="136"/>
      <c r="FR162" s="136"/>
      <c r="FS162" s="136"/>
      <c r="FT162" s="136"/>
      <c r="FU162" s="136"/>
      <c r="FV162" s="136"/>
      <c r="FW162" s="136"/>
      <c r="FX162" s="136"/>
      <c r="FY162" s="136"/>
      <c r="FZ162" s="136"/>
      <c r="GA162" s="136"/>
      <c r="GB162" s="136"/>
      <c r="GC162" s="136"/>
      <c r="GD162" s="136"/>
      <c r="GE162" s="136"/>
      <c r="GF162" s="136"/>
      <c r="GG162" s="136"/>
      <c r="GH162" s="136"/>
      <c r="GI162" s="136"/>
      <c r="GJ162" s="136"/>
      <c r="GK162" s="136"/>
      <c r="GL162" s="136"/>
      <c r="GM162" s="136"/>
      <c r="GN162" s="136"/>
      <c r="GO162" s="136"/>
      <c r="GP162" s="136"/>
      <c r="GQ162" s="136"/>
      <c r="GR162" s="136"/>
      <c r="GS162" s="136"/>
      <c r="GT162" s="136"/>
      <c r="GU162" s="136"/>
      <c r="GV162" s="136"/>
      <c r="GW162" s="136"/>
      <c r="GX162" s="136"/>
      <c r="GY162" s="136"/>
      <c r="GZ162" s="136"/>
      <c r="HA162" s="136"/>
      <c r="HB162" s="136"/>
      <c r="HC162" s="136"/>
      <c r="HD162" s="136"/>
      <c r="HE162" s="136"/>
      <c r="HF162" s="136"/>
      <c r="HG162" s="136"/>
      <c r="HH162" s="136"/>
      <c r="HI162" s="136"/>
      <c r="HJ162" s="136"/>
      <c r="HK162" s="136"/>
      <c r="HL162" s="136"/>
      <c r="HM162" s="136"/>
      <c r="HN162" s="136"/>
      <c r="HO162" s="136"/>
      <c r="HP162" s="136"/>
      <c r="HQ162" s="136"/>
      <c r="HR162" s="136"/>
      <c r="HS162" s="136"/>
      <c r="HT162" s="136"/>
      <c r="HU162" s="136"/>
      <c r="HV162" s="136"/>
      <c r="HW162" s="136"/>
      <c r="HX162" s="136"/>
      <c r="HY162" s="136"/>
      <c r="HZ162" s="136"/>
      <c r="IA162" s="136"/>
    </row>
    <row r="163" spans="1:235" ht="63">
      <c r="A163" s="481" t="s">
        <v>1364</v>
      </c>
      <c r="B163" s="139">
        <f t="shared" ref="B163:B250" si="44">C163+D163+E163+F163+G163+H163+I163+J163</f>
        <v>2000</v>
      </c>
      <c r="C163" s="139">
        <v>0</v>
      </c>
      <c r="D163" s="139">
        <v>0</v>
      </c>
      <c r="E163" s="139">
        <v>0</v>
      </c>
      <c r="F163" s="139">
        <v>2000</v>
      </c>
      <c r="G163" s="139">
        <v>0</v>
      </c>
      <c r="H163" s="139">
        <v>0</v>
      </c>
      <c r="I163" s="139">
        <v>0</v>
      </c>
      <c r="J163" s="139">
        <v>0</v>
      </c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  <c r="Z163" s="136"/>
      <c r="AA163" s="136"/>
      <c r="AB163" s="136"/>
      <c r="AC163" s="136"/>
      <c r="AD163" s="136"/>
      <c r="AE163" s="136"/>
      <c r="AF163" s="136"/>
      <c r="AG163" s="136"/>
      <c r="AH163" s="136"/>
      <c r="AI163" s="136"/>
      <c r="AJ163" s="136"/>
      <c r="AK163" s="136"/>
      <c r="AL163" s="136"/>
      <c r="AM163" s="136"/>
      <c r="AN163" s="136"/>
      <c r="AO163" s="136"/>
      <c r="AP163" s="136"/>
      <c r="AQ163" s="136"/>
      <c r="AR163" s="136"/>
      <c r="AS163" s="136"/>
      <c r="AT163" s="136"/>
      <c r="AU163" s="136"/>
      <c r="AV163" s="136"/>
      <c r="AW163" s="136"/>
      <c r="AX163" s="136"/>
      <c r="AY163" s="136"/>
      <c r="AZ163" s="136"/>
      <c r="BA163" s="136"/>
      <c r="BB163" s="136"/>
      <c r="BC163" s="136"/>
      <c r="BD163" s="136"/>
      <c r="BE163" s="136"/>
      <c r="BF163" s="136"/>
      <c r="BG163" s="136"/>
      <c r="BH163" s="136"/>
      <c r="BI163" s="136"/>
      <c r="BJ163" s="136"/>
      <c r="BK163" s="136"/>
      <c r="BL163" s="136"/>
      <c r="BM163" s="136"/>
      <c r="BN163" s="136"/>
      <c r="BO163" s="136"/>
      <c r="BP163" s="136"/>
      <c r="BQ163" s="136"/>
      <c r="BR163" s="136"/>
      <c r="BS163" s="136"/>
      <c r="BT163" s="136"/>
      <c r="BU163" s="136"/>
      <c r="BV163" s="136"/>
      <c r="BW163" s="136"/>
      <c r="BX163" s="136"/>
      <c r="BY163" s="136"/>
      <c r="BZ163" s="136"/>
      <c r="CA163" s="136"/>
      <c r="CB163" s="136"/>
      <c r="CC163" s="136"/>
      <c r="CD163" s="136"/>
      <c r="CE163" s="136"/>
      <c r="CF163" s="136"/>
      <c r="CG163" s="136"/>
      <c r="CH163" s="136"/>
      <c r="CI163" s="136"/>
      <c r="CJ163" s="136"/>
      <c r="CK163" s="136"/>
      <c r="CL163" s="136"/>
      <c r="CM163" s="136"/>
      <c r="CN163" s="136"/>
      <c r="CO163" s="136"/>
      <c r="CP163" s="136"/>
      <c r="CQ163" s="136"/>
      <c r="CR163" s="136"/>
      <c r="CS163" s="136"/>
      <c r="CT163" s="136"/>
      <c r="CU163" s="136"/>
      <c r="CV163" s="136"/>
      <c r="CW163" s="136"/>
      <c r="CX163" s="136"/>
      <c r="CY163" s="136"/>
      <c r="CZ163" s="136"/>
      <c r="DA163" s="136"/>
      <c r="DB163" s="136"/>
      <c r="DC163" s="136"/>
      <c r="DD163" s="136"/>
      <c r="DE163" s="136"/>
      <c r="DF163" s="136"/>
      <c r="DG163" s="136"/>
      <c r="DH163" s="136"/>
      <c r="DI163" s="136"/>
      <c r="DJ163" s="136"/>
      <c r="DK163" s="136"/>
      <c r="DL163" s="136"/>
      <c r="DM163" s="136"/>
      <c r="DN163" s="136"/>
      <c r="DO163" s="136"/>
      <c r="DP163" s="136"/>
      <c r="DQ163" s="136"/>
      <c r="DR163" s="136"/>
      <c r="DS163" s="136"/>
      <c r="DT163" s="136"/>
      <c r="DU163" s="136"/>
      <c r="DV163" s="136"/>
      <c r="DW163" s="136"/>
      <c r="DX163" s="136"/>
      <c r="DY163" s="136"/>
      <c r="DZ163" s="136"/>
      <c r="EA163" s="136"/>
      <c r="EB163" s="136"/>
      <c r="EC163" s="136"/>
      <c r="ED163" s="136"/>
      <c r="EE163" s="136"/>
      <c r="EF163" s="136"/>
      <c r="EG163" s="136"/>
      <c r="EH163" s="136"/>
      <c r="EI163" s="136"/>
      <c r="EJ163" s="136"/>
      <c r="EK163" s="136"/>
      <c r="EL163" s="136"/>
      <c r="EM163" s="136"/>
      <c r="EN163" s="136"/>
      <c r="EO163" s="136"/>
      <c r="EP163" s="136"/>
      <c r="EQ163" s="136"/>
      <c r="ER163" s="136"/>
      <c r="ES163" s="136"/>
      <c r="ET163" s="136"/>
      <c r="EU163" s="136"/>
      <c r="EV163" s="136"/>
      <c r="EW163" s="136"/>
      <c r="EX163" s="136"/>
      <c r="EY163" s="136"/>
      <c r="EZ163" s="136"/>
      <c r="FA163" s="136"/>
      <c r="FB163" s="136"/>
      <c r="FC163" s="136"/>
      <c r="FD163" s="136"/>
      <c r="FE163" s="136"/>
      <c r="FF163" s="136"/>
      <c r="FG163" s="136"/>
      <c r="FH163" s="136"/>
      <c r="FI163" s="136"/>
      <c r="FJ163" s="136"/>
      <c r="FK163" s="136"/>
      <c r="FL163" s="136"/>
      <c r="FM163" s="136"/>
      <c r="FN163" s="136"/>
      <c r="FO163" s="136"/>
      <c r="FP163" s="136"/>
      <c r="FQ163" s="136"/>
      <c r="FR163" s="136"/>
      <c r="FS163" s="136"/>
      <c r="FT163" s="136"/>
      <c r="FU163" s="136"/>
      <c r="FV163" s="136"/>
      <c r="FW163" s="136"/>
      <c r="FX163" s="136"/>
      <c r="FY163" s="136"/>
      <c r="FZ163" s="136"/>
      <c r="GA163" s="136"/>
      <c r="GB163" s="136"/>
      <c r="GC163" s="136"/>
      <c r="GD163" s="136"/>
      <c r="GE163" s="136"/>
      <c r="GF163" s="136"/>
      <c r="GG163" s="136"/>
      <c r="GH163" s="136"/>
      <c r="GI163" s="136"/>
      <c r="GJ163" s="136"/>
      <c r="GK163" s="136"/>
      <c r="GL163" s="136"/>
      <c r="GM163" s="136"/>
      <c r="GN163" s="136"/>
      <c r="GO163" s="136"/>
      <c r="GP163" s="136"/>
      <c r="GQ163" s="136"/>
      <c r="GR163" s="136"/>
      <c r="GS163" s="136"/>
      <c r="GT163" s="136"/>
      <c r="GU163" s="136"/>
      <c r="GV163" s="136"/>
      <c r="GW163" s="136"/>
      <c r="GX163" s="136"/>
      <c r="GY163" s="136"/>
      <c r="GZ163" s="136"/>
      <c r="HA163" s="136"/>
      <c r="HB163" s="136"/>
      <c r="HC163" s="136"/>
      <c r="HD163" s="136"/>
      <c r="HE163" s="136"/>
      <c r="HF163" s="136"/>
      <c r="HG163" s="136"/>
      <c r="HH163" s="136"/>
      <c r="HI163" s="136"/>
      <c r="HJ163" s="136"/>
      <c r="HK163" s="136"/>
      <c r="HL163" s="136"/>
      <c r="HM163" s="136"/>
      <c r="HN163" s="136"/>
      <c r="HO163" s="136"/>
      <c r="HP163" s="136"/>
      <c r="HQ163" s="136"/>
      <c r="HR163" s="136"/>
      <c r="HS163" s="136"/>
      <c r="HT163" s="136"/>
      <c r="HU163" s="136"/>
      <c r="HV163" s="136"/>
      <c r="HW163" s="136"/>
      <c r="HX163" s="136"/>
      <c r="HY163" s="136"/>
      <c r="HZ163" s="136"/>
      <c r="IA163" s="136"/>
    </row>
    <row r="164" spans="1:235">
      <c r="A164" s="475" t="s">
        <v>540</v>
      </c>
      <c r="B164" s="135">
        <f t="shared" si="44"/>
        <v>24254467</v>
      </c>
      <c r="C164" s="135">
        <f>SUM(C168,C170,C180,C174,C165)</f>
        <v>1004020</v>
      </c>
      <c r="D164" s="135">
        <f t="shared" ref="D164:J164" si="45">SUM(D168,D170,D180,D174,D165)</f>
        <v>392281</v>
      </c>
      <c r="E164" s="135">
        <f t="shared" si="45"/>
        <v>953765</v>
      </c>
      <c r="F164" s="135">
        <f t="shared" si="45"/>
        <v>7651891</v>
      </c>
      <c r="G164" s="135">
        <f t="shared" si="45"/>
        <v>0</v>
      </c>
      <c r="H164" s="135">
        <f t="shared" si="45"/>
        <v>3495260</v>
      </c>
      <c r="I164" s="135">
        <f t="shared" si="45"/>
        <v>0</v>
      </c>
      <c r="J164" s="135">
        <f t="shared" si="45"/>
        <v>10757250</v>
      </c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  <c r="AA164" s="136"/>
      <c r="AB164" s="136"/>
      <c r="AC164" s="136"/>
      <c r="AD164" s="136"/>
      <c r="AE164" s="136"/>
      <c r="AF164" s="136"/>
      <c r="AG164" s="136"/>
      <c r="AH164" s="136"/>
      <c r="AI164" s="136"/>
      <c r="AJ164" s="136"/>
      <c r="AK164" s="136"/>
      <c r="AL164" s="136"/>
      <c r="AM164" s="136"/>
      <c r="AN164" s="136"/>
      <c r="AO164" s="136"/>
      <c r="AP164" s="136"/>
      <c r="AQ164" s="136"/>
      <c r="AR164" s="136"/>
      <c r="AS164" s="136"/>
      <c r="AT164" s="136"/>
      <c r="AU164" s="136"/>
      <c r="AV164" s="136"/>
      <c r="AW164" s="136"/>
      <c r="AX164" s="136"/>
      <c r="AY164" s="136"/>
      <c r="AZ164" s="136"/>
      <c r="BA164" s="136"/>
      <c r="BB164" s="136"/>
      <c r="BC164" s="136"/>
      <c r="BD164" s="136"/>
      <c r="BE164" s="136"/>
      <c r="BF164" s="136"/>
      <c r="BG164" s="136"/>
      <c r="BH164" s="136"/>
      <c r="BI164" s="136"/>
      <c r="BJ164" s="136"/>
      <c r="BK164" s="136"/>
      <c r="BL164" s="136"/>
      <c r="BM164" s="136"/>
      <c r="BN164" s="136"/>
      <c r="BO164" s="136"/>
      <c r="BP164" s="136"/>
      <c r="BQ164" s="136"/>
      <c r="BR164" s="136"/>
      <c r="BS164" s="136"/>
      <c r="BT164" s="136"/>
      <c r="BU164" s="136"/>
      <c r="BV164" s="136"/>
      <c r="BW164" s="136"/>
      <c r="BX164" s="136"/>
      <c r="BY164" s="136"/>
      <c r="BZ164" s="136"/>
      <c r="CA164" s="136"/>
      <c r="CB164" s="136"/>
      <c r="CC164" s="136"/>
      <c r="CD164" s="136"/>
      <c r="CE164" s="136"/>
      <c r="CF164" s="136"/>
      <c r="CG164" s="136"/>
      <c r="CH164" s="136"/>
      <c r="CI164" s="136"/>
      <c r="CJ164" s="136"/>
      <c r="CK164" s="136"/>
      <c r="CL164" s="136"/>
      <c r="CM164" s="136"/>
      <c r="CN164" s="136"/>
      <c r="CO164" s="136"/>
      <c r="CP164" s="136"/>
      <c r="CQ164" s="136"/>
      <c r="CR164" s="136"/>
      <c r="CS164" s="136"/>
      <c r="CT164" s="136"/>
      <c r="CU164" s="136"/>
      <c r="CV164" s="136"/>
      <c r="CW164" s="136"/>
      <c r="CX164" s="136"/>
      <c r="CY164" s="136"/>
      <c r="CZ164" s="136"/>
      <c r="DA164" s="136"/>
      <c r="DB164" s="136"/>
      <c r="DC164" s="136"/>
      <c r="DD164" s="136"/>
      <c r="DE164" s="136"/>
      <c r="DF164" s="136"/>
      <c r="DG164" s="136"/>
      <c r="DH164" s="136"/>
      <c r="DI164" s="136"/>
      <c r="DJ164" s="136"/>
      <c r="DK164" s="136"/>
      <c r="DL164" s="136"/>
      <c r="DM164" s="136"/>
      <c r="DN164" s="136"/>
      <c r="DO164" s="136"/>
      <c r="DP164" s="136"/>
      <c r="DQ164" s="136"/>
      <c r="DR164" s="136"/>
      <c r="DS164" s="136"/>
      <c r="DT164" s="136"/>
      <c r="DU164" s="136"/>
      <c r="DV164" s="136"/>
      <c r="DW164" s="136"/>
      <c r="DX164" s="136"/>
      <c r="DY164" s="136"/>
      <c r="DZ164" s="136"/>
      <c r="EA164" s="136"/>
      <c r="EB164" s="136"/>
      <c r="EC164" s="136"/>
      <c r="ED164" s="136"/>
      <c r="EE164" s="136"/>
      <c r="EF164" s="136"/>
      <c r="EG164" s="136"/>
      <c r="EH164" s="136"/>
      <c r="EI164" s="136"/>
      <c r="EJ164" s="136"/>
      <c r="EK164" s="136"/>
      <c r="EL164" s="136"/>
      <c r="EM164" s="136"/>
      <c r="EN164" s="136"/>
      <c r="EO164" s="136"/>
      <c r="EP164" s="136"/>
      <c r="EQ164" s="136"/>
      <c r="ER164" s="136"/>
      <c r="ES164" s="136"/>
      <c r="ET164" s="136"/>
      <c r="EU164" s="136"/>
      <c r="EV164" s="136"/>
      <c r="EW164" s="136"/>
      <c r="EX164" s="136"/>
      <c r="EY164" s="136"/>
      <c r="EZ164" s="136"/>
      <c r="FA164" s="136"/>
      <c r="FB164" s="136"/>
      <c r="FC164" s="136"/>
      <c r="FD164" s="136"/>
      <c r="FE164" s="136"/>
      <c r="FF164" s="136"/>
      <c r="FG164" s="136"/>
      <c r="FH164" s="136"/>
      <c r="FI164" s="136"/>
      <c r="FJ164" s="136"/>
      <c r="FK164" s="136"/>
      <c r="FL164" s="136"/>
      <c r="FM164" s="136"/>
      <c r="FN164" s="136"/>
      <c r="FO164" s="136"/>
      <c r="FP164" s="136"/>
      <c r="FQ164" s="136"/>
      <c r="FR164" s="136"/>
      <c r="FS164" s="136"/>
      <c r="FT164" s="136"/>
      <c r="FU164" s="136"/>
      <c r="FV164" s="136"/>
      <c r="FW164" s="136"/>
      <c r="FX164" s="136"/>
      <c r="FY164" s="136"/>
      <c r="FZ164" s="136"/>
      <c r="GA164" s="136"/>
      <c r="GB164" s="136"/>
      <c r="GC164" s="136"/>
      <c r="GD164" s="136"/>
      <c r="GE164" s="136"/>
      <c r="GF164" s="136"/>
      <c r="GG164" s="136"/>
      <c r="GH164" s="136"/>
      <c r="GI164" s="136"/>
      <c r="GJ164" s="136"/>
      <c r="GK164" s="136"/>
      <c r="GL164" s="136"/>
      <c r="GM164" s="136"/>
      <c r="GN164" s="136"/>
      <c r="GO164" s="136"/>
      <c r="GP164" s="136"/>
      <c r="GQ164" s="136"/>
      <c r="GR164" s="136"/>
      <c r="GS164" s="136"/>
      <c r="GT164" s="136"/>
      <c r="GU164" s="136"/>
      <c r="GV164" s="136"/>
      <c r="GW164" s="136"/>
      <c r="GX164" s="136"/>
      <c r="GY164" s="136"/>
      <c r="GZ164" s="136"/>
      <c r="HA164" s="136"/>
      <c r="HB164" s="136"/>
      <c r="HC164" s="136"/>
      <c r="HD164" s="136"/>
      <c r="HE164" s="136"/>
      <c r="HF164" s="136"/>
      <c r="HG164" s="136"/>
      <c r="HH164" s="136"/>
      <c r="HI164" s="136"/>
      <c r="HJ164" s="136"/>
      <c r="HK164" s="136"/>
      <c r="HL164" s="136"/>
      <c r="HM164" s="136"/>
      <c r="HN164" s="136"/>
      <c r="HO164" s="136"/>
      <c r="HP164" s="136"/>
      <c r="HQ164" s="136"/>
      <c r="HR164" s="136"/>
      <c r="HS164" s="136"/>
      <c r="HT164" s="136"/>
      <c r="HU164" s="136"/>
      <c r="HV164" s="136"/>
      <c r="HW164" s="136"/>
      <c r="HX164" s="136"/>
      <c r="HY164" s="136"/>
      <c r="HZ164" s="136"/>
      <c r="IA164" s="136"/>
    </row>
    <row r="165" spans="1:235">
      <c r="A165" s="475" t="s">
        <v>544</v>
      </c>
      <c r="B165" s="135">
        <f t="shared" si="44"/>
        <v>3900</v>
      </c>
      <c r="C165" s="135">
        <f t="shared" ref="C165:J165" si="46">SUM(C166:C167)</f>
        <v>0</v>
      </c>
      <c r="D165" s="135">
        <f t="shared" si="46"/>
        <v>0</v>
      </c>
      <c r="E165" s="135">
        <f t="shared" si="46"/>
        <v>3900</v>
      </c>
      <c r="F165" s="135">
        <f t="shared" si="46"/>
        <v>0</v>
      </c>
      <c r="G165" s="135">
        <f t="shared" si="46"/>
        <v>0</v>
      </c>
      <c r="H165" s="135">
        <f t="shared" si="46"/>
        <v>0</v>
      </c>
      <c r="I165" s="135">
        <f t="shared" si="46"/>
        <v>0</v>
      </c>
      <c r="J165" s="135">
        <f t="shared" si="46"/>
        <v>0</v>
      </c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136"/>
      <c r="FN165" s="136"/>
      <c r="FO165" s="136"/>
      <c r="FP165" s="136"/>
      <c r="FQ165" s="136"/>
      <c r="FR165" s="136"/>
      <c r="FS165" s="136"/>
      <c r="FT165" s="136"/>
      <c r="FU165" s="136"/>
      <c r="FV165" s="136"/>
      <c r="FW165" s="136"/>
      <c r="FX165" s="136"/>
      <c r="FY165" s="136"/>
      <c r="FZ165" s="136"/>
      <c r="GA165" s="136"/>
      <c r="GB165" s="136"/>
      <c r="GC165" s="136"/>
      <c r="GD165" s="136"/>
      <c r="GE165" s="136"/>
      <c r="GF165" s="136"/>
      <c r="GG165" s="136"/>
      <c r="GH165" s="136"/>
      <c r="GI165" s="136"/>
      <c r="GJ165" s="136"/>
      <c r="GK165" s="136"/>
      <c r="GL165" s="136"/>
      <c r="GM165" s="136"/>
      <c r="GN165" s="136"/>
      <c r="GO165" s="136"/>
      <c r="GP165" s="136"/>
      <c r="GQ165" s="136"/>
      <c r="GR165" s="136"/>
      <c r="GS165" s="136"/>
      <c r="GT165" s="136"/>
      <c r="GU165" s="136"/>
      <c r="GV165" s="136"/>
      <c r="GW165" s="136"/>
      <c r="GX165" s="136"/>
      <c r="GY165" s="136"/>
      <c r="GZ165" s="136"/>
      <c r="HA165" s="136"/>
      <c r="HB165" s="136"/>
      <c r="HC165" s="136"/>
      <c r="HD165" s="136"/>
      <c r="HE165" s="136"/>
      <c r="HF165" s="136"/>
      <c r="HG165" s="136"/>
      <c r="HH165" s="136"/>
      <c r="HI165" s="136"/>
      <c r="HJ165" s="136"/>
      <c r="HK165" s="136"/>
      <c r="HL165" s="136"/>
      <c r="HM165" s="136"/>
      <c r="HN165" s="136"/>
      <c r="HO165" s="136"/>
      <c r="HP165" s="136"/>
      <c r="HQ165" s="136"/>
      <c r="HR165" s="136"/>
      <c r="HS165" s="136"/>
      <c r="HT165" s="136"/>
      <c r="HU165" s="136"/>
      <c r="HV165" s="136"/>
      <c r="HW165" s="136"/>
      <c r="HX165" s="136"/>
      <c r="HY165" s="136"/>
      <c r="HZ165" s="136"/>
      <c r="IA165" s="136"/>
    </row>
    <row r="166" spans="1:235">
      <c r="A166" s="478" t="s">
        <v>1365</v>
      </c>
      <c r="B166" s="141">
        <f t="shared" si="44"/>
        <v>1300</v>
      </c>
      <c r="C166" s="141">
        <v>0</v>
      </c>
      <c r="D166" s="141">
        <v>0</v>
      </c>
      <c r="E166" s="141">
        <v>1300</v>
      </c>
      <c r="F166" s="141">
        <v>0</v>
      </c>
      <c r="G166" s="141">
        <v>0</v>
      </c>
      <c r="H166" s="141">
        <v>0</v>
      </c>
      <c r="I166" s="141">
        <v>0</v>
      </c>
      <c r="J166" s="141">
        <v>0</v>
      </c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  <c r="Y166" s="136"/>
      <c r="Z166" s="136"/>
      <c r="AA166" s="136"/>
      <c r="AB166" s="136"/>
      <c r="AC166" s="136"/>
      <c r="AD166" s="136"/>
      <c r="AE166" s="136"/>
      <c r="AF166" s="136"/>
      <c r="AG166" s="136"/>
      <c r="AH166" s="136"/>
      <c r="AI166" s="136"/>
      <c r="AJ166" s="136"/>
      <c r="AK166" s="136"/>
      <c r="AL166" s="136"/>
      <c r="AM166" s="136"/>
      <c r="AN166" s="136"/>
      <c r="AO166" s="136"/>
      <c r="AP166" s="136"/>
      <c r="AQ166" s="136"/>
      <c r="AR166" s="136"/>
      <c r="AS166" s="136"/>
      <c r="AT166" s="136"/>
      <c r="AU166" s="136"/>
      <c r="AV166" s="136"/>
      <c r="AW166" s="136"/>
      <c r="AX166" s="136"/>
      <c r="AY166" s="136"/>
      <c r="AZ166" s="136"/>
      <c r="BA166" s="136"/>
      <c r="BB166" s="136"/>
      <c r="BC166" s="136"/>
      <c r="BD166" s="136"/>
      <c r="BE166" s="136"/>
      <c r="BF166" s="136"/>
      <c r="BG166" s="136"/>
      <c r="BH166" s="136"/>
      <c r="BI166" s="136"/>
      <c r="BJ166" s="136"/>
      <c r="BK166" s="136"/>
      <c r="BL166" s="136"/>
      <c r="BM166" s="136"/>
      <c r="BN166" s="136"/>
      <c r="BO166" s="136"/>
      <c r="BP166" s="136"/>
      <c r="BQ166" s="136"/>
      <c r="BR166" s="136"/>
      <c r="BS166" s="136"/>
      <c r="BT166" s="136"/>
      <c r="BU166" s="136"/>
      <c r="BV166" s="136"/>
      <c r="BW166" s="136"/>
      <c r="BX166" s="136"/>
      <c r="BY166" s="136"/>
      <c r="BZ166" s="136"/>
      <c r="CA166" s="136"/>
      <c r="CB166" s="136"/>
      <c r="CC166" s="136"/>
      <c r="CD166" s="136"/>
      <c r="CE166" s="136"/>
      <c r="CF166" s="136"/>
      <c r="CG166" s="136"/>
      <c r="CH166" s="136"/>
      <c r="CI166" s="136"/>
      <c r="CJ166" s="136"/>
      <c r="CK166" s="136"/>
      <c r="CL166" s="136"/>
      <c r="CM166" s="136"/>
      <c r="CN166" s="136"/>
      <c r="CO166" s="136"/>
      <c r="CP166" s="136"/>
      <c r="CQ166" s="136"/>
      <c r="CR166" s="136"/>
      <c r="CS166" s="136"/>
      <c r="CT166" s="136"/>
      <c r="CU166" s="136"/>
      <c r="CV166" s="136"/>
      <c r="CW166" s="136"/>
      <c r="CX166" s="136"/>
      <c r="CY166" s="136"/>
      <c r="CZ166" s="136"/>
      <c r="DA166" s="136"/>
      <c r="DB166" s="136"/>
      <c r="DC166" s="136"/>
      <c r="DD166" s="136"/>
      <c r="DE166" s="136"/>
      <c r="DF166" s="136"/>
      <c r="DG166" s="136"/>
      <c r="DH166" s="136"/>
      <c r="DI166" s="136"/>
      <c r="DJ166" s="136"/>
      <c r="DK166" s="136"/>
      <c r="DL166" s="136"/>
      <c r="DM166" s="136"/>
      <c r="DN166" s="136"/>
      <c r="DO166" s="136"/>
      <c r="DP166" s="136"/>
      <c r="DQ166" s="136"/>
      <c r="DR166" s="136"/>
      <c r="DS166" s="136"/>
      <c r="DT166" s="136"/>
      <c r="DU166" s="136"/>
      <c r="DV166" s="136"/>
      <c r="DW166" s="136"/>
      <c r="DX166" s="136"/>
      <c r="DY166" s="136"/>
      <c r="DZ166" s="136"/>
      <c r="EA166" s="136"/>
      <c r="EB166" s="136"/>
      <c r="EC166" s="136"/>
      <c r="ED166" s="136"/>
      <c r="EE166" s="136"/>
      <c r="EF166" s="136"/>
      <c r="EG166" s="136"/>
      <c r="EH166" s="136"/>
      <c r="EI166" s="136"/>
      <c r="EJ166" s="136"/>
      <c r="EK166" s="136"/>
      <c r="EL166" s="136"/>
      <c r="EM166" s="136"/>
      <c r="EN166" s="136"/>
      <c r="EO166" s="136"/>
      <c r="EP166" s="136"/>
      <c r="EQ166" s="136"/>
      <c r="ER166" s="136"/>
      <c r="ES166" s="136"/>
      <c r="ET166" s="136"/>
      <c r="EU166" s="136"/>
      <c r="EV166" s="136"/>
      <c r="EW166" s="136"/>
      <c r="EX166" s="136"/>
      <c r="EY166" s="136"/>
      <c r="EZ166" s="136"/>
      <c r="FA166" s="136"/>
      <c r="FB166" s="136"/>
      <c r="FC166" s="136"/>
      <c r="FD166" s="136"/>
      <c r="FE166" s="136"/>
      <c r="FF166" s="136"/>
      <c r="FG166" s="136"/>
      <c r="FH166" s="136"/>
      <c r="FI166" s="136"/>
      <c r="FJ166" s="136"/>
      <c r="FK166" s="136"/>
      <c r="FL166" s="136"/>
      <c r="FM166" s="136"/>
      <c r="FN166" s="136"/>
      <c r="FO166" s="136"/>
      <c r="FP166" s="136"/>
      <c r="FQ166" s="136"/>
      <c r="FR166" s="136"/>
      <c r="FS166" s="136"/>
      <c r="FT166" s="136"/>
      <c r="FU166" s="136"/>
      <c r="FV166" s="136"/>
      <c r="FW166" s="136"/>
      <c r="FX166" s="136"/>
      <c r="FY166" s="136"/>
      <c r="FZ166" s="136"/>
      <c r="GA166" s="136"/>
      <c r="GB166" s="136"/>
      <c r="GC166" s="136"/>
      <c r="GD166" s="136"/>
      <c r="GE166" s="136"/>
      <c r="GF166" s="136"/>
      <c r="GG166" s="136"/>
      <c r="GH166" s="136"/>
      <c r="GI166" s="136"/>
      <c r="GJ166" s="136"/>
      <c r="GK166" s="136"/>
      <c r="GL166" s="136"/>
      <c r="GM166" s="136"/>
      <c r="GN166" s="136"/>
      <c r="GO166" s="136"/>
      <c r="GP166" s="136"/>
      <c r="GQ166" s="136"/>
      <c r="GR166" s="136"/>
      <c r="GS166" s="136"/>
      <c r="GT166" s="136"/>
      <c r="GU166" s="136"/>
      <c r="GV166" s="136"/>
      <c r="GW166" s="136"/>
      <c r="GX166" s="136"/>
      <c r="GY166" s="136"/>
      <c r="GZ166" s="136"/>
      <c r="HA166" s="136"/>
      <c r="HB166" s="136"/>
      <c r="HC166" s="136"/>
      <c r="HD166" s="136"/>
      <c r="HE166" s="136"/>
      <c r="HF166" s="136"/>
      <c r="HG166" s="136"/>
      <c r="HH166" s="136"/>
      <c r="HI166" s="136"/>
      <c r="HJ166" s="136"/>
      <c r="HK166" s="136"/>
      <c r="HL166" s="136"/>
      <c r="HM166" s="136"/>
      <c r="HN166" s="136"/>
      <c r="HO166" s="136"/>
      <c r="HP166" s="136"/>
      <c r="HQ166" s="136"/>
      <c r="HR166" s="136"/>
      <c r="HS166" s="136"/>
      <c r="HT166" s="136"/>
      <c r="HU166" s="136"/>
      <c r="HV166" s="136"/>
      <c r="HW166" s="136"/>
      <c r="HX166" s="136"/>
      <c r="HY166" s="136"/>
      <c r="HZ166" s="136"/>
      <c r="IA166" s="136"/>
    </row>
    <row r="167" spans="1:235" ht="31.5">
      <c r="A167" s="478" t="s">
        <v>1366</v>
      </c>
      <c r="B167" s="141">
        <f t="shared" si="44"/>
        <v>2600</v>
      </c>
      <c r="C167" s="141">
        <v>0</v>
      </c>
      <c r="D167" s="141">
        <v>0</v>
      </c>
      <c r="E167" s="141">
        <v>2600</v>
      </c>
      <c r="F167" s="141">
        <v>0</v>
      </c>
      <c r="G167" s="141">
        <v>0</v>
      </c>
      <c r="H167" s="141">
        <v>0</v>
      </c>
      <c r="I167" s="141">
        <v>0</v>
      </c>
      <c r="J167" s="141">
        <v>0</v>
      </c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  <c r="Y167" s="136"/>
      <c r="Z167" s="136"/>
      <c r="AA167" s="136"/>
      <c r="AB167" s="136"/>
      <c r="AC167" s="136"/>
      <c r="AD167" s="136"/>
      <c r="AE167" s="136"/>
      <c r="AF167" s="136"/>
      <c r="AG167" s="136"/>
      <c r="AH167" s="136"/>
      <c r="AI167" s="136"/>
      <c r="AJ167" s="136"/>
      <c r="AK167" s="136"/>
      <c r="AL167" s="136"/>
      <c r="AM167" s="136"/>
      <c r="AN167" s="136"/>
      <c r="AO167" s="136"/>
      <c r="AP167" s="136"/>
      <c r="AQ167" s="136"/>
      <c r="AR167" s="136"/>
      <c r="AS167" s="136"/>
      <c r="AT167" s="136"/>
      <c r="AU167" s="136"/>
      <c r="AV167" s="136"/>
      <c r="AW167" s="136"/>
      <c r="AX167" s="136"/>
      <c r="AY167" s="136"/>
      <c r="AZ167" s="136"/>
      <c r="BA167" s="136"/>
      <c r="BB167" s="136"/>
      <c r="BC167" s="136"/>
      <c r="BD167" s="136"/>
      <c r="BE167" s="136"/>
      <c r="BF167" s="136"/>
      <c r="BG167" s="136"/>
      <c r="BH167" s="136"/>
      <c r="BI167" s="136"/>
      <c r="BJ167" s="136"/>
      <c r="BK167" s="136"/>
      <c r="BL167" s="136"/>
      <c r="BM167" s="136"/>
      <c r="BN167" s="136"/>
      <c r="BO167" s="136"/>
      <c r="BP167" s="136"/>
      <c r="BQ167" s="136"/>
      <c r="BR167" s="136"/>
      <c r="BS167" s="136"/>
      <c r="BT167" s="136"/>
      <c r="BU167" s="136"/>
      <c r="BV167" s="136"/>
      <c r="BW167" s="136"/>
      <c r="BX167" s="136"/>
      <c r="BY167" s="136"/>
      <c r="BZ167" s="136"/>
      <c r="CA167" s="136"/>
      <c r="CB167" s="136"/>
      <c r="CC167" s="136"/>
      <c r="CD167" s="136"/>
      <c r="CE167" s="136"/>
      <c r="CF167" s="136"/>
      <c r="CG167" s="136"/>
      <c r="CH167" s="136"/>
      <c r="CI167" s="136"/>
      <c r="CJ167" s="136"/>
      <c r="CK167" s="136"/>
      <c r="CL167" s="136"/>
      <c r="CM167" s="136"/>
      <c r="CN167" s="136"/>
      <c r="CO167" s="136"/>
      <c r="CP167" s="136"/>
      <c r="CQ167" s="136"/>
      <c r="CR167" s="136"/>
      <c r="CS167" s="136"/>
      <c r="CT167" s="136"/>
      <c r="CU167" s="136"/>
      <c r="CV167" s="136"/>
      <c r="CW167" s="136"/>
      <c r="CX167" s="136"/>
      <c r="CY167" s="136"/>
      <c r="CZ167" s="136"/>
      <c r="DA167" s="136"/>
      <c r="DB167" s="136"/>
      <c r="DC167" s="136"/>
      <c r="DD167" s="136"/>
      <c r="DE167" s="136"/>
      <c r="DF167" s="136"/>
      <c r="DG167" s="136"/>
      <c r="DH167" s="136"/>
      <c r="DI167" s="136"/>
      <c r="DJ167" s="136"/>
      <c r="DK167" s="136"/>
      <c r="DL167" s="136"/>
      <c r="DM167" s="136"/>
      <c r="DN167" s="136"/>
      <c r="DO167" s="136"/>
      <c r="DP167" s="136"/>
      <c r="DQ167" s="136"/>
      <c r="DR167" s="136"/>
      <c r="DS167" s="136"/>
      <c r="DT167" s="136"/>
      <c r="DU167" s="136"/>
      <c r="DV167" s="136"/>
      <c r="DW167" s="136"/>
      <c r="DX167" s="136"/>
      <c r="DY167" s="136"/>
      <c r="DZ167" s="136"/>
      <c r="EA167" s="136"/>
      <c r="EB167" s="136"/>
      <c r="EC167" s="136"/>
      <c r="ED167" s="136"/>
      <c r="EE167" s="136"/>
      <c r="EF167" s="136"/>
      <c r="EG167" s="136"/>
      <c r="EH167" s="136"/>
      <c r="EI167" s="136"/>
      <c r="EJ167" s="136"/>
      <c r="EK167" s="136"/>
      <c r="EL167" s="136"/>
      <c r="EM167" s="136"/>
      <c r="EN167" s="136"/>
      <c r="EO167" s="136"/>
      <c r="EP167" s="136"/>
      <c r="EQ167" s="136"/>
      <c r="ER167" s="136"/>
      <c r="ES167" s="136"/>
      <c r="ET167" s="136"/>
      <c r="EU167" s="136"/>
      <c r="EV167" s="136"/>
      <c r="EW167" s="136"/>
      <c r="EX167" s="136"/>
      <c r="EY167" s="136"/>
      <c r="EZ167" s="136"/>
      <c r="FA167" s="136"/>
      <c r="FB167" s="136"/>
      <c r="FC167" s="136"/>
      <c r="FD167" s="136"/>
      <c r="FE167" s="136"/>
      <c r="FF167" s="136"/>
      <c r="FG167" s="136"/>
      <c r="FH167" s="136"/>
      <c r="FI167" s="136"/>
      <c r="FJ167" s="136"/>
      <c r="FK167" s="136"/>
      <c r="FL167" s="136"/>
      <c r="FM167" s="136"/>
      <c r="FN167" s="136"/>
      <c r="FO167" s="136"/>
      <c r="FP167" s="136"/>
      <c r="FQ167" s="136"/>
      <c r="FR167" s="136"/>
      <c r="FS167" s="136"/>
      <c r="FT167" s="136"/>
      <c r="FU167" s="136"/>
      <c r="FV167" s="136"/>
      <c r="FW167" s="136"/>
      <c r="FX167" s="136"/>
      <c r="FY167" s="136"/>
      <c r="FZ167" s="136"/>
      <c r="GA167" s="136"/>
      <c r="GB167" s="136"/>
      <c r="GC167" s="136"/>
      <c r="GD167" s="136"/>
      <c r="GE167" s="136"/>
      <c r="GF167" s="136"/>
      <c r="GG167" s="136"/>
      <c r="GH167" s="136"/>
      <c r="GI167" s="136"/>
      <c r="GJ167" s="136"/>
      <c r="GK167" s="136"/>
      <c r="GL167" s="136"/>
      <c r="GM167" s="136"/>
      <c r="GN167" s="136"/>
      <c r="GO167" s="136"/>
      <c r="GP167" s="136"/>
      <c r="GQ167" s="136"/>
      <c r="GR167" s="136"/>
      <c r="GS167" s="136"/>
      <c r="GT167" s="136"/>
      <c r="GU167" s="136"/>
      <c r="GV167" s="136"/>
      <c r="GW167" s="136"/>
      <c r="GX167" s="136"/>
      <c r="GY167" s="136"/>
      <c r="GZ167" s="136"/>
      <c r="HA167" s="136"/>
      <c r="HB167" s="136"/>
      <c r="HC167" s="136"/>
      <c r="HD167" s="136"/>
      <c r="HE167" s="136"/>
      <c r="HF167" s="136"/>
      <c r="HG167" s="136"/>
      <c r="HH167" s="136"/>
      <c r="HI167" s="136"/>
      <c r="HJ167" s="136"/>
      <c r="HK167" s="136"/>
      <c r="HL167" s="136"/>
      <c r="HM167" s="136"/>
      <c r="HN167" s="136"/>
      <c r="HO167" s="136"/>
      <c r="HP167" s="136"/>
      <c r="HQ167" s="136"/>
      <c r="HR167" s="136"/>
      <c r="HS167" s="136"/>
      <c r="HT167" s="136"/>
      <c r="HU167" s="136"/>
      <c r="HV167" s="136"/>
      <c r="HW167" s="136"/>
      <c r="HX167" s="136"/>
      <c r="HY167" s="136"/>
      <c r="HZ167" s="136"/>
      <c r="IA167" s="136"/>
    </row>
    <row r="168" spans="1:235">
      <c r="A168" s="475" t="s">
        <v>546</v>
      </c>
      <c r="B168" s="135">
        <f t="shared" si="44"/>
        <v>481000</v>
      </c>
      <c r="C168" s="135">
        <f t="shared" ref="C168:J168" si="47">SUM(C169:C169)</f>
        <v>0</v>
      </c>
      <c r="D168" s="135">
        <f t="shared" si="47"/>
        <v>0</v>
      </c>
      <c r="E168" s="135">
        <f t="shared" si="47"/>
        <v>0</v>
      </c>
      <c r="F168" s="135">
        <f t="shared" si="47"/>
        <v>481000</v>
      </c>
      <c r="G168" s="135">
        <f t="shared" si="47"/>
        <v>0</v>
      </c>
      <c r="H168" s="135">
        <f t="shared" si="47"/>
        <v>0</v>
      </c>
      <c r="I168" s="135">
        <f t="shared" si="47"/>
        <v>0</v>
      </c>
      <c r="J168" s="135">
        <f t="shared" si="47"/>
        <v>0</v>
      </c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  <c r="Y168" s="136"/>
      <c r="Z168" s="136"/>
      <c r="AA168" s="136"/>
      <c r="AB168" s="136"/>
      <c r="AC168" s="136"/>
      <c r="AD168" s="136"/>
      <c r="AE168" s="136"/>
      <c r="AF168" s="136"/>
      <c r="AG168" s="136"/>
      <c r="AH168" s="136"/>
      <c r="AI168" s="136"/>
      <c r="AJ168" s="136"/>
      <c r="AK168" s="136"/>
      <c r="AL168" s="136"/>
      <c r="AM168" s="136"/>
      <c r="AN168" s="136"/>
      <c r="AO168" s="136"/>
      <c r="AP168" s="136"/>
      <c r="AQ168" s="136"/>
      <c r="AR168" s="136"/>
      <c r="AS168" s="136"/>
      <c r="AT168" s="136"/>
      <c r="AU168" s="136"/>
      <c r="AV168" s="136"/>
      <c r="AW168" s="136"/>
      <c r="AX168" s="136"/>
      <c r="AY168" s="136"/>
      <c r="AZ168" s="136"/>
      <c r="BA168" s="136"/>
      <c r="BB168" s="136"/>
      <c r="BC168" s="136"/>
      <c r="BD168" s="136"/>
      <c r="BE168" s="136"/>
      <c r="BF168" s="136"/>
      <c r="BG168" s="136"/>
      <c r="BH168" s="136"/>
      <c r="BI168" s="136"/>
      <c r="BJ168" s="136"/>
      <c r="BK168" s="136"/>
      <c r="BL168" s="136"/>
      <c r="BM168" s="136"/>
      <c r="BN168" s="136"/>
      <c r="BO168" s="136"/>
      <c r="BP168" s="136"/>
      <c r="BQ168" s="136"/>
      <c r="BR168" s="136"/>
      <c r="BS168" s="136"/>
      <c r="BT168" s="136"/>
      <c r="BU168" s="136"/>
      <c r="BV168" s="136"/>
      <c r="BW168" s="136"/>
      <c r="BX168" s="136"/>
      <c r="BY168" s="136"/>
      <c r="BZ168" s="136"/>
      <c r="CA168" s="136"/>
      <c r="CB168" s="136"/>
      <c r="CC168" s="136"/>
      <c r="CD168" s="136"/>
      <c r="CE168" s="136"/>
      <c r="CF168" s="136"/>
      <c r="CG168" s="136"/>
      <c r="CH168" s="136"/>
      <c r="CI168" s="136"/>
      <c r="CJ168" s="136"/>
      <c r="CK168" s="136"/>
      <c r="CL168" s="136"/>
      <c r="CM168" s="136"/>
      <c r="CN168" s="136"/>
      <c r="CO168" s="136"/>
      <c r="CP168" s="136"/>
      <c r="CQ168" s="136"/>
      <c r="CR168" s="136"/>
      <c r="CS168" s="136"/>
      <c r="CT168" s="136"/>
      <c r="CU168" s="136"/>
      <c r="CV168" s="136"/>
      <c r="CW168" s="136"/>
      <c r="CX168" s="136"/>
      <c r="CY168" s="136"/>
      <c r="CZ168" s="136"/>
      <c r="DA168" s="136"/>
      <c r="DB168" s="136"/>
      <c r="DC168" s="136"/>
      <c r="DD168" s="136"/>
      <c r="DE168" s="136"/>
      <c r="DF168" s="136"/>
      <c r="DG168" s="136"/>
      <c r="DH168" s="136"/>
      <c r="DI168" s="136"/>
      <c r="DJ168" s="136"/>
      <c r="DK168" s="136"/>
      <c r="DL168" s="136"/>
      <c r="DM168" s="136"/>
      <c r="DN168" s="136"/>
      <c r="DO168" s="136"/>
      <c r="DP168" s="136"/>
      <c r="DQ168" s="136"/>
      <c r="DR168" s="136"/>
      <c r="DS168" s="136"/>
      <c r="DT168" s="136"/>
      <c r="DU168" s="136"/>
      <c r="DV168" s="136"/>
      <c r="DW168" s="136"/>
      <c r="DX168" s="136"/>
      <c r="DY168" s="136"/>
      <c r="DZ168" s="136"/>
      <c r="EA168" s="136"/>
      <c r="EB168" s="136"/>
      <c r="EC168" s="136"/>
      <c r="ED168" s="136"/>
      <c r="EE168" s="136"/>
      <c r="EF168" s="136"/>
      <c r="EG168" s="136"/>
      <c r="EH168" s="136"/>
      <c r="EI168" s="136"/>
      <c r="EJ168" s="136"/>
      <c r="EK168" s="136"/>
      <c r="EL168" s="136"/>
      <c r="EM168" s="136"/>
      <c r="EN168" s="136"/>
      <c r="EO168" s="136"/>
      <c r="EP168" s="136"/>
      <c r="EQ168" s="136"/>
      <c r="ER168" s="136"/>
      <c r="ES168" s="136"/>
      <c r="ET168" s="136"/>
      <c r="EU168" s="136"/>
      <c r="EV168" s="136"/>
      <c r="EW168" s="136"/>
      <c r="EX168" s="136"/>
      <c r="EY168" s="136"/>
      <c r="EZ168" s="136"/>
      <c r="FA168" s="136"/>
      <c r="FB168" s="136"/>
      <c r="FC168" s="136"/>
      <c r="FD168" s="136"/>
      <c r="FE168" s="136"/>
      <c r="FF168" s="136"/>
      <c r="FG168" s="136"/>
      <c r="FH168" s="136"/>
      <c r="FI168" s="136"/>
      <c r="FJ168" s="136"/>
      <c r="FK168" s="136"/>
      <c r="FL168" s="136"/>
      <c r="FM168" s="66"/>
      <c r="FN168" s="66"/>
      <c r="FO168" s="66"/>
      <c r="FP168" s="66"/>
      <c r="FQ168" s="66"/>
      <c r="FR168" s="66"/>
      <c r="FS168" s="66"/>
      <c r="FT168" s="66"/>
      <c r="FU168" s="66"/>
      <c r="FV168" s="66"/>
      <c r="FW168" s="66"/>
      <c r="FX168" s="66"/>
      <c r="FY168" s="66"/>
      <c r="FZ168" s="66"/>
      <c r="GA168" s="66"/>
      <c r="GB168" s="66"/>
      <c r="GC168" s="66"/>
      <c r="GD168" s="66"/>
      <c r="GE168" s="66"/>
      <c r="GF168" s="66"/>
      <c r="GG168" s="66"/>
      <c r="GH168" s="66"/>
      <c r="GI168" s="66"/>
      <c r="GJ168" s="66"/>
      <c r="GK168" s="66"/>
      <c r="GL168" s="66"/>
      <c r="GM168" s="66"/>
      <c r="GN168" s="66"/>
      <c r="GO168" s="66"/>
      <c r="GP168" s="66"/>
      <c r="GQ168" s="66"/>
      <c r="GR168" s="66"/>
      <c r="GS168" s="66"/>
      <c r="GT168" s="66"/>
      <c r="GU168" s="66"/>
      <c r="GV168" s="66"/>
      <c r="GW168" s="66"/>
      <c r="GX168" s="66"/>
      <c r="GY168" s="66"/>
      <c r="GZ168" s="66"/>
      <c r="HA168" s="66"/>
      <c r="HB168" s="66"/>
      <c r="HC168" s="66"/>
      <c r="HD168" s="66"/>
      <c r="HE168" s="66"/>
      <c r="HF168" s="66"/>
      <c r="HG168" s="66"/>
      <c r="HH168" s="66"/>
      <c r="HI168" s="66"/>
      <c r="HJ168" s="66"/>
      <c r="HK168" s="66"/>
      <c r="HL168" s="66"/>
      <c r="HM168" s="66"/>
      <c r="HN168" s="66"/>
      <c r="HO168" s="66"/>
      <c r="HP168" s="66"/>
      <c r="HQ168" s="66"/>
      <c r="HR168" s="66"/>
      <c r="HS168" s="66"/>
      <c r="HT168" s="66"/>
      <c r="HU168" s="66"/>
      <c r="HV168" s="66"/>
      <c r="HW168" s="66"/>
      <c r="HX168" s="66"/>
      <c r="HY168" s="66"/>
      <c r="HZ168" s="66"/>
      <c r="IA168" s="66"/>
    </row>
    <row r="169" spans="1:235" ht="47.25">
      <c r="A169" s="479" t="s">
        <v>1172</v>
      </c>
      <c r="B169" s="141">
        <f t="shared" si="44"/>
        <v>481000</v>
      </c>
      <c r="C169" s="141">
        <v>0</v>
      </c>
      <c r="D169" s="141">
        <v>0</v>
      </c>
      <c r="E169" s="141">
        <v>0</v>
      </c>
      <c r="F169" s="141">
        <v>481000</v>
      </c>
      <c r="G169" s="141">
        <v>0</v>
      </c>
      <c r="H169" s="141">
        <v>0</v>
      </c>
      <c r="I169" s="141">
        <v>0</v>
      </c>
      <c r="J169" s="141">
        <v>0</v>
      </c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  <c r="Z169" s="136"/>
      <c r="AA169" s="136"/>
      <c r="AB169" s="136"/>
      <c r="AC169" s="136"/>
      <c r="AD169" s="136"/>
      <c r="AE169" s="136"/>
      <c r="AF169" s="136"/>
      <c r="AG169" s="136"/>
      <c r="AH169" s="136"/>
      <c r="AI169" s="136"/>
      <c r="AJ169" s="136"/>
      <c r="AK169" s="136"/>
      <c r="AL169" s="136"/>
      <c r="AM169" s="136"/>
      <c r="AN169" s="136"/>
      <c r="AO169" s="136"/>
      <c r="AP169" s="136"/>
      <c r="AQ169" s="136"/>
      <c r="AR169" s="136"/>
      <c r="AS169" s="136"/>
      <c r="AT169" s="136"/>
      <c r="AU169" s="136"/>
      <c r="AV169" s="136"/>
      <c r="AW169" s="136"/>
      <c r="AX169" s="136"/>
      <c r="AY169" s="136"/>
      <c r="AZ169" s="136"/>
      <c r="BA169" s="136"/>
      <c r="BB169" s="136"/>
      <c r="BC169" s="136"/>
      <c r="BD169" s="136"/>
      <c r="BE169" s="136"/>
      <c r="BF169" s="136"/>
      <c r="BG169" s="136"/>
      <c r="BH169" s="136"/>
      <c r="BI169" s="136"/>
      <c r="BJ169" s="136"/>
      <c r="BK169" s="136"/>
      <c r="BL169" s="136"/>
      <c r="BM169" s="136"/>
      <c r="BN169" s="136"/>
      <c r="BO169" s="136"/>
      <c r="BP169" s="136"/>
      <c r="BQ169" s="136"/>
      <c r="BR169" s="136"/>
      <c r="BS169" s="136"/>
      <c r="BT169" s="136"/>
      <c r="BU169" s="136"/>
      <c r="BV169" s="136"/>
      <c r="BW169" s="136"/>
      <c r="BX169" s="136"/>
      <c r="BY169" s="136"/>
      <c r="BZ169" s="136"/>
      <c r="CA169" s="136"/>
      <c r="CB169" s="136"/>
      <c r="CC169" s="136"/>
      <c r="CD169" s="136"/>
      <c r="CE169" s="136"/>
      <c r="CF169" s="136"/>
      <c r="CG169" s="136"/>
      <c r="CH169" s="136"/>
      <c r="CI169" s="136"/>
      <c r="CJ169" s="136"/>
      <c r="CK169" s="136"/>
      <c r="CL169" s="136"/>
      <c r="CM169" s="136"/>
      <c r="CN169" s="136"/>
      <c r="CO169" s="136"/>
      <c r="CP169" s="136"/>
      <c r="CQ169" s="136"/>
      <c r="CR169" s="136"/>
      <c r="CS169" s="136"/>
      <c r="CT169" s="136"/>
      <c r="CU169" s="136"/>
      <c r="CV169" s="136"/>
      <c r="CW169" s="136"/>
      <c r="CX169" s="136"/>
      <c r="CY169" s="136"/>
      <c r="CZ169" s="136"/>
      <c r="DA169" s="136"/>
      <c r="DB169" s="136"/>
      <c r="DC169" s="136"/>
      <c r="DD169" s="136"/>
      <c r="DE169" s="136"/>
      <c r="DF169" s="136"/>
      <c r="DG169" s="136"/>
      <c r="DH169" s="136"/>
      <c r="DI169" s="136"/>
      <c r="DJ169" s="136"/>
      <c r="DK169" s="136"/>
      <c r="DL169" s="136"/>
      <c r="DM169" s="136"/>
      <c r="DN169" s="136"/>
      <c r="DO169" s="136"/>
      <c r="DP169" s="136"/>
      <c r="DQ169" s="136"/>
      <c r="DR169" s="136"/>
      <c r="DS169" s="136"/>
      <c r="DT169" s="136"/>
      <c r="DU169" s="136"/>
      <c r="DV169" s="136"/>
      <c r="DW169" s="136"/>
      <c r="DX169" s="136"/>
      <c r="DY169" s="136"/>
      <c r="DZ169" s="136"/>
      <c r="EA169" s="136"/>
      <c r="EB169" s="136"/>
      <c r="EC169" s="136"/>
      <c r="ED169" s="136"/>
      <c r="EE169" s="136"/>
      <c r="EF169" s="136"/>
      <c r="EG169" s="136"/>
      <c r="EH169" s="136"/>
      <c r="EI169" s="136"/>
      <c r="EJ169" s="136"/>
      <c r="EK169" s="136"/>
      <c r="EL169" s="136"/>
      <c r="EM169" s="136"/>
      <c r="EN169" s="136"/>
      <c r="EO169" s="136"/>
      <c r="EP169" s="136"/>
      <c r="EQ169" s="136"/>
      <c r="ER169" s="136"/>
      <c r="ES169" s="136"/>
      <c r="ET169" s="136"/>
      <c r="EU169" s="136"/>
      <c r="EV169" s="136"/>
      <c r="EW169" s="136"/>
      <c r="EX169" s="136"/>
      <c r="EY169" s="136"/>
      <c r="EZ169" s="136"/>
      <c r="FA169" s="136"/>
      <c r="FB169" s="136"/>
      <c r="FC169" s="136"/>
      <c r="FD169" s="136"/>
      <c r="FE169" s="136"/>
      <c r="FF169" s="136"/>
      <c r="FG169" s="136"/>
      <c r="FH169" s="136"/>
      <c r="FI169" s="136"/>
      <c r="FJ169" s="136"/>
      <c r="FK169" s="136"/>
      <c r="FL169" s="136"/>
      <c r="FM169" s="136"/>
      <c r="FN169" s="136"/>
      <c r="FO169" s="136"/>
      <c r="FP169" s="136"/>
      <c r="FQ169" s="136"/>
      <c r="FR169" s="136"/>
      <c r="FS169" s="136"/>
      <c r="FT169" s="136"/>
      <c r="FU169" s="136"/>
      <c r="FV169" s="136"/>
      <c r="FW169" s="136"/>
      <c r="FX169" s="136"/>
      <c r="FY169" s="136"/>
      <c r="FZ169" s="136"/>
      <c r="GA169" s="136"/>
      <c r="GB169" s="136"/>
      <c r="GC169" s="136"/>
      <c r="GD169" s="136"/>
      <c r="GE169" s="136"/>
      <c r="GF169" s="136"/>
      <c r="GG169" s="136"/>
      <c r="GH169" s="136"/>
      <c r="GI169" s="136"/>
      <c r="GJ169" s="136"/>
      <c r="GK169" s="136"/>
      <c r="GL169" s="136"/>
      <c r="GM169" s="136"/>
      <c r="GN169" s="136"/>
      <c r="GO169" s="136"/>
      <c r="GP169" s="136"/>
      <c r="GQ169" s="136"/>
      <c r="GR169" s="136"/>
      <c r="GS169" s="136"/>
      <c r="GT169" s="136"/>
      <c r="GU169" s="136"/>
      <c r="GV169" s="136"/>
      <c r="GW169" s="136"/>
      <c r="GX169" s="136"/>
      <c r="GY169" s="136"/>
      <c r="GZ169" s="136"/>
      <c r="HA169" s="136"/>
      <c r="HB169" s="136"/>
      <c r="HC169" s="136"/>
      <c r="HD169" s="136"/>
      <c r="HE169" s="136"/>
      <c r="HF169" s="136"/>
      <c r="HG169" s="136"/>
      <c r="HH169" s="136"/>
      <c r="HI169" s="136"/>
      <c r="HJ169" s="136"/>
      <c r="HK169" s="136"/>
      <c r="HL169" s="136"/>
      <c r="HM169" s="136"/>
      <c r="HN169" s="136"/>
      <c r="HO169" s="136"/>
      <c r="HP169" s="136"/>
      <c r="HQ169" s="136"/>
      <c r="HR169" s="136"/>
      <c r="HS169" s="136"/>
      <c r="HT169" s="136"/>
      <c r="HU169" s="136"/>
      <c r="HV169" s="136"/>
      <c r="HW169" s="136"/>
      <c r="HX169" s="136"/>
      <c r="HY169" s="136"/>
      <c r="HZ169" s="136"/>
      <c r="IA169" s="136"/>
    </row>
    <row r="170" spans="1:235">
      <c r="A170" s="475" t="s">
        <v>547</v>
      </c>
      <c r="B170" s="135">
        <f t="shared" si="44"/>
        <v>350532</v>
      </c>
      <c r="C170" s="135">
        <f>SUM(C171:C173)</f>
        <v>0</v>
      </c>
      <c r="D170" s="135">
        <f t="shared" ref="D170:J170" si="48">SUM(D171:D173)</f>
        <v>0</v>
      </c>
      <c r="E170" s="135">
        <f t="shared" si="48"/>
        <v>350532</v>
      </c>
      <c r="F170" s="135">
        <f t="shared" si="48"/>
        <v>0</v>
      </c>
      <c r="G170" s="135">
        <f t="shared" si="48"/>
        <v>0</v>
      </c>
      <c r="H170" s="135">
        <f t="shared" si="48"/>
        <v>0</v>
      </c>
      <c r="I170" s="135">
        <f t="shared" si="48"/>
        <v>0</v>
      </c>
      <c r="J170" s="135">
        <f t="shared" si="48"/>
        <v>0</v>
      </c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  <c r="W170" s="136"/>
      <c r="X170" s="136"/>
      <c r="Y170" s="136"/>
      <c r="Z170" s="136"/>
      <c r="AA170" s="136"/>
      <c r="AB170" s="136"/>
      <c r="AC170" s="136"/>
      <c r="AD170" s="136"/>
      <c r="AE170" s="136"/>
      <c r="AF170" s="136"/>
      <c r="AG170" s="136"/>
      <c r="AH170" s="136"/>
      <c r="AI170" s="136"/>
      <c r="AJ170" s="136"/>
      <c r="AK170" s="136"/>
      <c r="AL170" s="136"/>
      <c r="AM170" s="136"/>
      <c r="AN170" s="136"/>
      <c r="AO170" s="136"/>
      <c r="AP170" s="136"/>
      <c r="AQ170" s="136"/>
      <c r="AR170" s="136"/>
      <c r="AS170" s="136"/>
      <c r="AT170" s="136"/>
      <c r="AU170" s="136"/>
      <c r="AV170" s="136"/>
      <c r="AW170" s="136"/>
      <c r="AX170" s="136"/>
      <c r="AY170" s="136"/>
      <c r="AZ170" s="136"/>
      <c r="BA170" s="136"/>
      <c r="BB170" s="136"/>
      <c r="BC170" s="136"/>
      <c r="BD170" s="136"/>
      <c r="BE170" s="136"/>
      <c r="BF170" s="136"/>
      <c r="BG170" s="136"/>
      <c r="BH170" s="136"/>
      <c r="BI170" s="136"/>
      <c r="BJ170" s="136"/>
      <c r="BK170" s="136"/>
      <c r="BL170" s="136"/>
      <c r="BM170" s="136"/>
      <c r="BN170" s="136"/>
      <c r="BO170" s="136"/>
      <c r="BP170" s="136"/>
      <c r="BQ170" s="136"/>
      <c r="BR170" s="136"/>
      <c r="BS170" s="136"/>
      <c r="BT170" s="136"/>
      <c r="BU170" s="136"/>
      <c r="BV170" s="136"/>
      <c r="BW170" s="136"/>
      <c r="BX170" s="136"/>
      <c r="BY170" s="136"/>
      <c r="BZ170" s="136"/>
      <c r="CA170" s="136"/>
      <c r="CB170" s="136"/>
      <c r="CC170" s="136"/>
      <c r="CD170" s="136"/>
      <c r="CE170" s="136"/>
      <c r="CF170" s="136"/>
      <c r="CG170" s="136"/>
      <c r="CH170" s="136"/>
      <c r="CI170" s="136"/>
      <c r="CJ170" s="136"/>
      <c r="CK170" s="136"/>
      <c r="CL170" s="136"/>
      <c r="CM170" s="136"/>
      <c r="CN170" s="136"/>
      <c r="CO170" s="136"/>
      <c r="CP170" s="136"/>
      <c r="CQ170" s="136"/>
      <c r="CR170" s="136"/>
      <c r="CS170" s="136"/>
      <c r="CT170" s="136"/>
      <c r="CU170" s="136"/>
      <c r="CV170" s="136"/>
      <c r="CW170" s="136"/>
      <c r="CX170" s="136"/>
      <c r="CY170" s="136"/>
      <c r="CZ170" s="136"/>
      <c r="DA170" s="136"/>
      <c r="DB170" s="136"/>
      <c r="DC170" s="136"/>
      <c r="DD170" s="136"/>
      <c r="DE170" s="136"/>
      <c r="DF170" s="136"/>
      <c r="DG170" s="136"/>
      <c r="DH170" s="136"/>
      <c r="DI170" s="136"/>
      <c r="DJ170" s="136"/>
      <c r="DK170" s="136"/>
      <c r="DL170" s="136"/>
      <c r="DM170" s="136"/>
      <c r="DN170" s="136"/>
      <c r="DO170" s="136"/>
      <c r="DP170" s="136"/>
      <c r="DQ170" s="136"/>
      <c r="DR170" s="136"/>
      <c r="DS170" s="136"/>
      <c r="DT170" s="136"/>
      <c r="DU170" s="136"/>
      <c r="DV170" s="136"/>
      <c r="DW170" s="136"/>
      <c r="DX170" s="136"/>
      <c r="DY170" s="136"/>
      <c r="DZ170" s="136"/>
      <c r="EA170" s="136"/>
      <c r="EB170" s="136"/>
      <c r="EC170" s="136"/>
      <c r="ED170" s="136"/>
      <c r="EE170" s="136"/>
      <c r="EF170" s="136"/>
      <c r="EG170" s="136"/>
      <c r="EH170" s="136"/>
      <c r="EI170" s="136"/>
      <c r="EJ170" s="136"/>
      <c r="EK170" s="136"/>
      <c r="EL170" s="136"/>
      <c r="EM170" s="136"/>
      <c r="EN170" s="136"/>
      <c r="EO170" s="136"/>
      <c r="EP170" s="136"/>
      <c r="EQ170" s="136"/>
      <c r="ER170" s="136"/>
      <c r="ES170" s="136"/>
      <c r="ET170" s="136"/>
      <c r="EU170" s="136"/>
      <c r="EV170" s="136"/>
      <c r="EW170" s="136"/>
      <c r="EX170" s="136"/>
      <c r="EY170" s="136"/>
      <c r="EZ170" s="136"/>
      <c r="FA170" s="136"/>
      <c r="FB170" s="136"/>
      <c r="FC170" s="136"/>
      <c r="FD170" s="136"/>
      <c r="FE170" s="136"/>
      <c r="FF170" s="136"/>
      <c r="FG170" s="136"/>
      <c r="FH170" s="136"/>
      <c r="FI170" s="136"/>
      <c r="FJ170" s="136"/>
      <c r="FK170" s="136"/>
      <c r="FL170" s="136"/>
      <c r="FM170" s="136"/>
      <c r="FN170" s="136"/>
      <c r="FO170" s="136"/>
      <c r="FP170" s="136"/>
      <c r="FQ170" s="136"/>
      <c r="FR170" s="136"/>
      <c r="FS170" s="136"/>
      <c r="FT170" s="136"/>
      <c r="FU170" s="136"/>
      <c r="FV170" s="136"/>
      <c r="FW170" s="136"/>
      <c r="FX170" s="136"/>
      <c r="FY170" s="136"/>
      <c r="FZ170" s="136"/>
      <c r="GA170" s="136"/>
      <c r="GB170" s="136"/>
      <c r="GC170" s="136"/>
      <c r="GD170" s="136"/>
      <c r="GE170" s="136"/>
      <c r="GF170" s="136"/>
      <c r="GG170" s="136"/>
      <c r="GH170" s="136"/>
      <c r="GI170" s="136"/>
      <c r="GJ170" s="136"/>
      <c r="GK170" s="136"/>
      <c r="GL170" s="136"/>
      <c r="GM170" s="136"/>
      <c r="GN170" s="136"/>
      <c r="GO170" s="136"/>
      <c r="GP170" s="136"/>
      <c r="GQ170" s="136"/>
      <c r="GR170" s="136"/>
      <c r="GS170" s="136"/>
      <c r="GT170" s="136"/>
      <c r="GU170" s="136"/>
      <c r="GV170" s="136"/>
      <c r="GW170" s="136"/>
      <c r="GX170" s="136"/>
      <c r="GY170" s="136"/>
      <c r="GZ170" s="136"/>
      <c r="HA170" s="136"/>
      <c r="HB170" s="136"/>
      <c r="HC170" s="136"/>
      <c r="HD170" s="136"/>
      <c r="HE170" s="136"/>
      <c r="HF170" s="136"/>
      <c r="HG170" s="136"/>
      <c r="HH170" s="136"/>
      <c r="HI170" s="136"/>
      <c r="HJ170" s="136"/>
      <c r="HK170" s="136"/>
      <c r="HL170" s="136"/>
      <c r="HM170" s="136"/>
      <c r="HN170" s="136"/>
      <c r="HO170" s="136"/>
      <c r="HP170" s="136"/>
      <c r="HQ170" s="136"/>
      <c r="HR170" s="136"/>
      <c r="HS170" s="136"/>
      <c r="HT170" s="136"/>
      <c r="HU170" s="136"/>
      <c r="HV170" s="136"/>
      <c r="HW170" s="136"/>
      <c r="HX170" s="136"/>
      <c r="HY170" s="136"/>
      <c r="HZ170" s="136"/>
      <c r="IA170" s="136"/>
    </row>
    <row r="171" spans="1:235">
      <c r="A171" s="479" t="s">
        <v>1209</v>
      </c>
      <c r="B171" s="141">
        <f t="shared" si="44"/>
        <v>63216</v>
      </c>
      <c r="C171" s="141">
        <v>0</v>
      </c>
      <c r="D171" s="141">
        <v>0</v>
      </c>
      <c r="E171" s="141">
        <f>60000+3216</f>
        <v>63216</v>
      </c>
      <c r="F171" s="141">
        <v>0</v>
      </c>
      <c r="G171" s="141">
        <v>0</v>
      </c>
      <c r="H171" s="141">
        <v>0</v>
      </c>
      <c r="I171" s="141">
        <v>0</v>
      </c>
      <c r="J171" s="141">
        <v>0</v>
      </c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  <c r="Y171" s="136"/>
      <c r="Z171" s="136"/>
      <c r="AA171" s="136"/>
      <c r="AB171" s="136"/>
      <c r="AC171" s="136"/>
      <c r="AD171" s="136"/>
      <c r="AE171" s="136"/>
      <c r="AF171" s="136"/>
      <c r="AG171" s="136"/>
      <c r="AH171" s="136"/>
      <c r="AI171" s="136"/>
      <c r="AJ171" s="136"/>
      <c r="AK171" s="136"/>
      <c r="AL171" s="136"/>
      <c r="AM171" s="136"/>
      <c r="AN171" s="136"/>
      <c r="AO171" s="136"/>
      <c r="AP171" s="136"/>
      <c r="AQ171" s="136"/>
      <c r="AR171" s="136"/>
      <c r="AS171" s="136"/>
      <c r="AT171" s="136"/>
      <c r="AU171" s="136"/>
      <c r="AV171" s="136"/>
      <c r="AW171" s="136"/>
      <c r="AX171" s="136"/>
      <c r="AY171" s="136"/>
      <c r="AZ171" s="136"/>
      <c r="BA171" s="136"/>
      <c r="BB171" s="136"/>
      <c r="BC171" s="136"/>
      <c r="BD171" s="136"/>
      <c r="BE171" s="136"/>
      <c r="BF171" s="136"/>
      <c r="BG171" s="136"/>
      <c r="BH171" s="136"/>
      <c r="BI171" s="136"/>
      <c r="BJ171" s="136"/>
      <c r="BK171" s="136"/>
      <c r="BL171" s="136"/>
      <c r="BM171" s="136"/>
      <c r="BN171" s="136"/>
      <c r="BO171" s="136"/>
      <c r="BP171" s="136"/>
      <c r="BQ171" s="136"/>
      <c r="BR171" s="136"/>
      <c r="BS171" s="136"/>
      <c r="BT171" s="136"/>
      <c r="BU171" s="136"/>
      <c r="BV171" s="136"/>
      <c r="BW171" s="136"/>
      <c r="BX171" s="136"/>
      <c r="BY171" s="136"/>
      <c r="BZ171" s="136"/>
      <c r="CA171" s="136"/>
      <c r="CB171" s="136"/>
      <c r="CC171" s="136"/>
      <c r="CD171" s="136"/>
      <c r="CE171" s="136"/>
      <c r="CF171" s="136"/>
      <c r="CG171" s="136"/>
      <c r="CH171" s="136"/>
      <c r="CI171" s="136"/>
      <c r="CJ171" s="136"/>
      <c r="CK171" s="136"/>
      <c r="CL171" s="136"/>
      <c r="CM171" s="136"/>
      <c r="CN171" s="136"/>
      <c r="CO171" s="136"/>
      <c r="CP171" s="136"/>
      <c r="CQ171" s="136"/>
      <c r="CR171" s="136"/>
      <c r="CS171" s="136"/>
      <c r="CT171" s="136"/>
      <c r="CU171" s="136"/>
      <c r="CV171" s="136"/>
      <c r="CW171" s="136"/>
      <c r="CX171" s="136"/>
      <c r="CY171" s="136"/>
      <c r="CZ171" s="136"/>
      <c r="DA171" s="136"/>
      <c r="DB171" s="136"/>
      <c r="DC171" s="136"/>
      <c r="DD171" s="136"/>
      <c r="DE171" s="136"/>
      <c r="DF171" s="136"/>
      <c r="DG171" s="136"/>
      <c r="DH171" s="136"/>
      <c r="DI171" s="136"/>
      <c r="DJ171" s="136"/>
      <c r="DK171" s="136"/>
      <c r="DL171" s="136"/>
      <c r="DM171" s="136"/>
      <c r="DN171" s="136"/>
      <c r="DO171" s="136"/>
      <c r="DP171" s="136"/>
      <c r="DQ171" s="136"/>
      <c r="DR171" s="136"/>
      <c r="DS171" s="136"/>
      <c r="DT171" s="136"/>
      <c r="DU171" s="136"/>
      <c r="DV171" s="136"/>
      <c r="DW171" s="136"/>
      <c r="DX171" s="136"/>
      <c r="DY171" s="136"/>
      <c r="DZ171" s="136"/>
      <c r="EA171" s="136"/>
      <c r="EB171" s="136"/>
      <c r="EC171" s="136"/>
      <c r="ED171" s="136"/>
      <c r="EE171" s="136"/>
      <c r="EF171" s="136"/>
      <c r="EG171" s="136"/>
      <c r="EH171" s="136"/>
      <c r="EI171" s="136"/>
      <c r="EJ171" s="136"/>
      <c r="EK171" s="136"/>
      <c r="EL171" s="136"/>
      <c r="EM171" s="136"/>
      <c r="EN171" s="136"/>
      <c r="EO171" s="136"/>
      <c r="EP171" s="136"/>
      <c r="EQ171" s="136"/>
      <c r="ER171" s="136"/>
      <c r="ES171" s="136"/>
      <c r="ET171" s="136"/>
      <c r="EU171" s="136"/>
      <c r="EV171" s="136"/>
      <c r="EW171" s="136"/>
      <c r="EX171" s="136"/>
      <c r="EY171" s="136"/>
      <c r="EZ171" s="136"/>
      <c r="FA171" s="136"/>
      <c r="FB171" s="136"/>
      <c r="FC171" s="136"/>
      <c r="FD171" s="136"/>
      <c r="FE171" s="136"/>
      <c r="FF171" s="136"/>
      <c r="FG171" s="136"/>
      <c r="FH171" s="136"/>
      <c r="FI171" s="136"/>
      <c r="FJ171" s="136"/>
      <c r="FK171" s="136"/>
      <c r="FL171" s="136"/>
      <c r="FM171" s="136"/>
      <c r="FN171" s="136"/>
      <c r="FO171" s="136"/>
      <c r="FP171" s="136"/>
      <c r="FQ171" s="136"/>
      <c r="FR171" s="136"/>
      <c r="FS171" s="136"/>
      <c r="FT171" s="136"/>
      <c r="FU171" s="136"/>
      <c r="FV171" s="136"/>
      <c r="FW171" s="136"/>
      <c r="FX171" s="136"/>
      <c r="FY171" s="136"/>
      <c r="FZ171" s="136"/>
      <c r="GA171" s="136"/>
      <c r="GB171" s="136"/>
      <c r="GC171" s="136"/>
      <c r="GD171" s="136"/>
      <c r="GE171" s="136"/>
      <c r="GF171" s="136"/>
      <c r="GG171" s="136"/>
      <c r="GH171" s="136"/>
      <c r="GI171" s="136"/>
      <c r="GJ171" s="136"/>
      <c r="GK171" s="136"/>
      <c r="GL171" s="136"/>
      <c r="GM171" s="136"/>
      <c r="GN171" s="136"/>
      <c r="GO171" s="136"/>
      <c r="GP171" s="136"/>
      <c r="GQ171" s="136"/>
      <c r="GR171" s="136"/>
      <c r="GS171" s="136"/>
      <c r="GT171" s="136"/>
      <c r="GU171" s="136"/>
      <c r="GV171" s="136"/>
      <c r="GW171" s="136"/>
      <c r="GX171" s="136"/>
      <c r="GY171" s="136"/>
      <c r="GZ171" s="136"/>
      <c r="HA171" s="136"/>
      <c r="HB171" s="136"/>
      <c r="HC171" s="136"/>
      <c r="HD171" s="136"/>
      <c r="HE171" s="136"/>
      <c r="HF171" s="136"/>
      <c r="HG171" s="136"/>
      <c r="HH171" s="136"/>
      <c r="HI171" s="136"/>
      <c r="HJ171" s="136"/>
      <c r="HK171" s="136"/>
      <c r="HL171" s="136"/>
      <c r="HM171" s="136"/>
      <c r="HN171" s="136"/>
      <c r="HO171" s="136"/>
      <c r="HP171" s="136"/>
      <c r="HQ171" s="136"/>
      <c r="HR171" s="136"/>
      <c r="HS171" s="136"/>
      <c r="HT171" s="136"/>
      <c r="HU171" s="136"/>
      <c r="HV171" s="136"/>
      <c r="HW171" s="136"/>
      <c r="HX171" s="136"/>
      <c r="HY171" s="136"/>
      <c r="HZ171" s="136"/>
      <c r="IA171" s="136"/>
    </row>
    <row r="172" spans="1:235">
      <c r="A172" s="479" t="s">
        <v>1367</v>
      </c>
      <c r="B172" s="141">
        <f t="shared" si="44"/>
        <v>45816</v>
      </c>
      <c r="C172" s="141">
        <v>0</v>
      </c>
      <c r="D172" s="141">
        <v>0</v>
      </c>
      <c r="E172" s="141">
        <v>45816</v>
      </c>
      <c r="F172" s="141">
        <v>0</v>
      </c>
      <c r="G172" s="141">
        <v>0</v>
      </c>
      <c r="H172" s="141">
        <v>0</v>
      </c>
      <c r="I172" s="141">
        <v>0</v>
      </c>
      <c r="J172" s="141">
        <v>0</v>
      </c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Y172" s="136"/>
      <c r="Z172" s="136"/>
      <c r="AA172" s="136"/>
      <c r="AB172" s="136"/>
      <c r="AC172" s="136"/>
      <c r="AD172" s="136"/>
      <c r="AE172" s="136"/>
      <c r="AF172" s="136"/>
      <c r="AG172" s="136"/>
      <c r="AH172" s="136"/>
      <c r="AI172" s="136"/>
      <c r="AJ172" s="136"/>
      <c r="AK172" s="136"/>
      <c r="AL172" s="136"/>
      <c r="AM172" s="136"/>
      <c r="AN172" s="136"/>
      <c r="AO172" s="136"/>
      <c r="AP172" s="136"/>
      <c r="AQ172" s="136"/>
      <c r="AR172" s="136"/>
      <c r="AS172" s="136"/>
      <c r="AT172" s="136"/>
      <c r="AU172" s="136"/>
      <c r="AV172" s="136"/>
      <c r="AW172" s="136"/>
      <c r="AX172" s="136"/>
      <c r="AY172" s="136"/>
      <c r="AZ172" s="136"/>
      <c r="BA172" s="136"/>
      <c r="BB172" s="136"/>
      <c r="BC172" s="136"/>
      <c r="BD172" s="136"/>
      <c r="BE172" s="136"/>
      <c r="BF172" s="136"/>
      <c r="BG172" s="136"/>
      <c r="BH172" s="136"/>
      <c r="BI172" s="136"/>
      <c r="BJ172" s="136"/>
      <c r="BK172" s="136"/>
      <c r="BL172" s="136"/>
      <c r="BM172" s="136"/>
      <c r="BN172" s="136"/>
      <c r="BO172" s="136"/>
      <c r="BP172" s="136"/>
      <c r="BQ172" s="136"/>
      <c r="BR172" s="136"/>
      <c r="BS172" s="136"/>
      <c r="BT172" s="136"/>
      <c r="BU172" s="136"/>
      <c r="BV172" s="136"/>
      <c r="BW172" s="136"/>
      <c r="BX172" s="136"/>
      <c r="BY172" s="136"/>
      <c r="BZ172" s="136"/>
      <c r="CA172" s="136"/>
      <c r="CB172" s="136"/>
      <c r="CC172" s="136"/>
      <c r="CD172" s="136"/>
      <c r="CE172" s="136"/>
      <c r="CF172" s="136"/>
      <c r="CG172" s="136"/>
      <c r="CH172" s="136"/>
      <c r="CI172" s="136"/>
      <c r="CJ172" s="136"/>
      <c r="CK172" s="136"/>
      <c r="CL172" s="136"/>
      <c r="CM172" s="136"/>
      <c r="CN172" s="136"/>
      <c r="CO172" s="136"/>
      <c r="CP172" s="136"/>
      <c r="CQ172" s="136"/>
      <c r="CR172" s="136"/>
      <c r="CS172" s="136"/>
      <c r="CT172" s="136"/>
      <c r="CU172" s="136"/>
      <c r="CV172" s="136"/>
      <c r="CW172" s="136"/>
      <c r="CX172" s="136"/>
      <c r="CY172" s="136"/>
      <c r="CZ172" s="136"/>
      <c r="DA172" s="136"/>
      <c r="DB172" s="136"/>
      <c r="DC172" s="136"/>
      <c r="DD172" s="136"/>
      <c r="DE172" s="136"/>
      <c r="DF172" s="136"/>
      <c r="DG172" s="136"/>
      <c r="DH172" s="136"/>
      <c r="DI172" s="136"/>
      <c r="DJ172" s="136"/>
      <c r="DK172" s="136"/>
      <c r="DL172" s="136"/>
      <c r="DM172" s="136"/>
      <c r="DN172" s="136"/>
      <c r="DO172" s="136"/>
      <c r="DP172" s="136"/>
      <c r="DQ172" s="136"/>
      <c r="DR172" s="136"/>
      <c r="DS172" s="136"/>
      <c r="DT172" s="136"/>
      <c r="DU172" s="136"/>
      <c r="DV172" s="136"/>
      <c r="DW172" s="136"/>
      <c r="DX172" s="136"/>
      <c r="DY172" s="136"/>
      <c r="DZ172" s="136"/>
      <c r="EA172" s="136"/>
      <c r="EB172" s="136"/>
      <c r="EC172" s="136"/>
      <c r="ED172" s="136"/>
      <c r="EE172" s="136"/>
      <c r="EF172" s="136"/>
      <c r="EG172" s="136"/>
      <c r="EH172" s="136"/>
      <c r="EI172" s="136"/>
      <c r="EJ172" s="136"/>
      <c r="EK172" s="136"/>
      <c r="EL172" s="136"/>
      <c r="EM172" s="136"/>
      <c r="EN172" s="136"/>
      <c r="EO172" s="136"/>
      <c r="EP172" s="136"/>
      <c r="EQ172" s="136"/>
      <c r="ER172" s="136"/>
      <c r="ES172" s="136"/>
      <c r="ET172" s="136"/>
      <c r="EU172" s="136"/>
      <c r="EV172" s="136"/>
      <c r="EW172" s="136"/>
      <c r="EX172" s="136"/>
      <c r="EY172" s="136"/>
      <c r="EZ172" s="136"/>
      <c r="FA172" s="136"/>
      <c r="FB172" s="136"/>
      <c r="FC172" s="136"/>
      <c r="FD172" s="136"/>
      <c r="FE172" s="136"/>
      <c r="FF172" s="136"/>
      <c r="FG172" s="136"/>
      <c r="FH172" s="136"/>
      <c r="FI172" s="136"/>
      <c r="FJ172" s="136"/>
      <c r="FK172" s="136"/>
      <c r="FL172" s="136"/>
      <c r="FM172" s="136"/>
      <c r="FN172" s="136"/>
      <c r="FO172" s="136"/>
      <c r="FP172" s="136"/>
      <c r="FQ172" s="136"/>
      <c r="FR172" s="136"/>
      <c r="FS172" s="136"/>
      <c r="FT172" s="136"/>
      <c r="FU172" s="136"/>
      <c r="FV172" s="136"/>
      <c r="FW172" s="136"/>
      <c r="FX172" s="136"/>
      <c r="FY172" s="136"/>
      <c r="FZ172" s="136"/>
      <c r="GA172" s="136"/>
      <c r="GB172" s="136"/>
      <c r="GC172" s="136"/>
      <c r="GD172" s="136"/>
      <c r="GE172" s="136"/>
      <c r="GF172" s="136"/>
      <c r="GG172" s="136"/>
      <c r="GH172" s="136"/>
      <c r="GI172" s="136"/>
      <c r="GJ172" s="136"/>
      <c r="GK172" s="136"/>
      <c r="GL172" s="136"/>
      <c r="GM172" s="136"/>
      <c r="GN172" s="136"/>
      <c r="GO172" s="136"/>
      <c r="GP172" s="136"/>
      <c r="GQ172" s="136"/>
      <c r="GR172" s="136"/>
      <c r="GS172" s="136"/>
      <c r="GT172" s="136"/>
      <c r="GU172" s="136"/>
      <c r="GV172" s="136"/>
      <c r="GW172" s="136"/>
      <c r="GX172" s="136"/>
      <c r="GY172" s="136"/>
      <c r="GZ172" s="136"/>
      <c r="HA172" s="136"/>
      <c r="HB172" s="136"/>
      <c r="HC172" s="136"/>
      <c r="HD172" s="136"/>
      <c r="HE172" s="136"/>
      <c r="HF172" s="136"/>
      <c r="HG172" s="136"/>
      <c r="HH172" s="136"/>
      <c r="HI172" s="136"/>
      <c r="HJ172" s="136"/>
      <c r="HK172" s="136"/>
      <c r="HL172" s="136"/>
      <c r="HM172" s="136"/>
      <c r="HN172" s="136"/>
      <c r="HO172" s="136"/>
      <c r="HP172" s="136"/>
      <c r="HQ172" s="136"/>
      <c r="HR172" s="136"/>
      <c r="HS172" s="136"/>
      <c r="HT172" s="136"/>
      <c r="HU172" s="136"/>
      <c r="HV172" s="136"/>
      <c r="HW172" s="136"/>
      <c r="HX172" s="136"/>
      <c r="HY172" s="136"/>
      <c r="HZ172" s="136"/>
      <c r="IA172" s="136"/>
    </row>
    <row r="173" spans="1:235" ht="31.5">
      <c r="A173" s="479" t="s">
        <v>1368</v>
      </c>
      <c r="B173" s="141">
        <f>C173+D173+E173+F173+G173+H173+I173+J173</f>
        <v>241500</v>
      </c>
      <c r="C173" s="141">
        <v>0</v>
      </c>
      <c r="D173" s="141">
        <v>0</v>
      </c>
      <c r="E173" s="141">
        <v>241500</v>
      </c>
      <c r="F173" s="141">
        <v>0</v>
      </c>
      <c r="G173" s="141">
        <v>0</v>
      </c>
      <c r="H173" s="141">
        <v>0</v>
      </c>
      <c r="I173" s="141">
        <v>0</v>
      </c>
      <c r="J173" s="141">
        <v>0</v>
      </c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  <c r="V173" s="136"/>
      <c r="W173" s="136"/>
      <c r="X173" s="136"/>
      <c r="Y173" s="136"/>
      <c r="Z173" s="136"/>
      <c r="AA173" s="136"/>
      <c r="AB173" s="136"/>
      <c r="AC173" s="136"/>
      <c r="AD173" s="136"/>
      <c r="AE173" s="136"/>
      <c r="AF173" s="136"/>
      <c r="AG173" s="136"/>
      <c r="AH173" s="136"/>
      <c r="AI173" s="136"/>
      <c r="AJ173" s="136"/>
      <c r="AK173" s="136"/>
      <c r="AL173" s="136"/>
      <c r="AM173" s="136"/>
      <c r="AN173" s="136"/>
      <c r="AO173" s="136"/>
      <c r="AP173" s="136"/>
      <c r="AQ173" s="136"/>
      <c r="AR173" s="136"/>
      <c r="AS173" s="136"/>
      <c r="AT173" s="136"/>
      <c r="AU173" s="136"/>
      <c r="AV173" s="136"/>
      <c r="AW173" s="136"/>
      <c r="AX173" s="136"/>
      <c r="AY173" s="136"/>
      <c r="AZ173" s="136"/>
      <c r="BA173" s="136"/>
      <c r="BB173" s="136"/>
      <c r="BC173" s="136"/>
      <c r="BD173" s="136"/>
      <c r="BE173" s="136"/>
      <c r="BF173" s="136"/>
      <c r="BG173" s="136"/>
      <c r="BH173" s="136"/>
      <c r="BI173" s="136"/>
      <c r="BJ173" s="136"/>
      <c r="BK173" s="136"/>
      <c r="BL173" s="136"/>
      <c r="BM173" s="136"/>
      <c r="BN173" s="136"/>
      <c r="BO173" s="136"/>
      <c r="BP173" s="136"/>
      <c r="BQ173" s="136"/>
      <c r="BR173" s="136"/>
      <c r="BS173" s="136"/>
      <c r="BT173" s="136"/>
      <c r="BU173" s="136"/>
      <c r="BV173" s="136"/>
      <c r="BW173" s="136"/>
      <c r="BX173" s="136"/>
      <c r="BY173" s="136"/>
      <c r="BZ173" s="136"/>
      <c r="CA173" s="136"/>
      <c r="CB173" s="136"/>
      <c r="CC173" s="136"/>
      <c r="CD173" s="136"/>
      <c r="CE173" s="136"/>
      <c r="CF173" s="136"/>
      <c r="CG173" s="136"/>
      <c r="CH173" s="136"/>
      <c r="CI173" s="136"/>
      <c r="CJ173" s="136"/>
      <c r="CK173" s="136"/>
      <c r="CL173" s="136"/>
      <c r="CM173" s="136"/>
      <c r="CN173" s="136"/>
      <c r="CO173" s="136"/>
      <c r="CP173" s="136"/>
      <c r="CQ173" s="136"/>
      <c r="CR173" s="136"/>
      <c r="CS173" s="136"/>
      <c r="CT173" s="136"/>
      <c r="CU173" s="136"/>
      <c r="CV173" s="136"/>
      <c r="CW173" s="136"/>
      <c r="CX173" s="136"/>
      <c r="CY173" s="136"/>
      <c r="CZ173" s="136"/>
      <c r="DA173" s="136"/>
      <c r="DB173" s="136"/>
      <c r="DC173" s="136"/>
      <c r="DD173" s="136"/>
      <c r="DE173" s="136"/>
      <c r="DF173" s="136"/>
      <c r="DG173" s="136"/>
      <c r="DH173" s="136"/>
      <c r="DI173" s="136"/>
      <c r="DJ173" s="136"/>
      <c r="DK173" s="136"/>
      <c r="DL173" s="136"/>
      <c r="DM173" s="136"/>
      <c r="DN173" s="136"/>
      <c r="DO173" s="136"/>
      <c r="DP173" s="136"/>
      <c r="DQ173" s="136"/>
      <c r="DR173" s="136"/>
      <c r="DS173" s="136"/>
      <c r="DT173" s="136"/>
      <c r="DU173" s="136"/>
      <c r="DV173" s="136"/>
      <c r="DW173" s="136"/>
      <c r="DX173" s="136"/>
      <c r="DY173" s="136"/>
      <c r="DZ173" s="136"/>
      <c r="EA173" s="136"/>
      <c r="EB173" s="136"/>
      <c r="EC173" s="136"/>
      <c r="ED173" s="136"/>
      <c r="EE173" s="136"/>
      <c r="EF173" s="136"/>
      <c r="EG173" s="136"/>
      <c r="EH173" s="136"/>
      <c r="EI173" s="136"/>
      <c r="EJ173" s="136"/>
      <c r="EK173" s="136"/>
      <c r="EL173" s="136"/>
      <c r="EM173" s="136"/>
      <c r="EN173" s="136"/>
      <c r="EO173" s="136"/>
      <c r="EP173" s="136"/>
      <c r="EQ173" s="136"/>
      <c r="ER173" s="136"/>
      <c r="ES173" s="136"/>
      <c r="ET173" s="136"/>
      <c r="EU173" s="136"/>
      <c r="EV173" s="136"/>
      <c r="EW173" s="136"/>
      <c r="EX173" s="136"/>
      <c r="EY173" s="136"/>
      <c r="EZ173" s="136"/>
      <c r="FA173" s="136"/>
      <c r="FB173" s="136"/>
      <c r="FC173" s="136"/>
      <c r="FD173" s="136"/>
      <c r="FE173" s="136"/>
      <c r="FF173" s="136"/>
      <c r="FG173" s="136"/>
      <c r="FH173" s="136"/>
      <c r="FI173" s="136"/>
      <c r="FJ173" s="136"/>
      <c r="FK173" s="136"/>
      <c r="FL173" s="136"/>
      <c r="FM173" s="136"/>
      <c r="FN173" s="136"/>
      <c r="FO173" s="136"/>
      <c r="FP173" s="136"/>
      <c r="FQ173" s="136"/>
      <c r="FR173" s="136"/>
      <c r="FS173" s="136"/>
      <c r="FT173" s="136"/>
      <c r="FU173" s="136"/>
      <c r="FV173" s="136"/>
      <c r="FW173" s="136"/>
      <c r="FX173" s="136"/>
      <c r="FY173" s="136"/>
      <c r="FZ173" s="136"/>
      <c r="GA173" s="136"/>
      <c r="GB173" s="136"/>
      <c r="GC173" s="136"/>
      <c r="GD173" s="136"/>
      <c r="GE173" s="136"/>
      <c r="GF173" s="136"/>
      <c r="GG173" s="136"/>
      <c r="GH173" s="136"/>
      <c r="GI173" s="136"/>
      <c r="GJ173" s="136"/>
      <c r="GK173" s="136"/>
      <c r="GL173" s="136"/>
      <c r="GM173" s="136"/>
      <c r="GN173" s="136"/>
      <c r="GO173" s="136"/>
      <c r="GP173" s="136"/>
      <c r="GQ173" s="136"/>
      <c r="GR173" s="136"/>
      <c r="GS173" s="136"/>
      <c r="GT173" s="136"/>
      <c r="GU173" s="136"/>
      <c r="GV173" s="136"/>
      <c r="GW173" s="136"/>
      <c r="GX173" s="136"/>
      <c r="GY173" s="136"/>
      <c r="GZ173" s="136"/>
      <c r="HA173" s="136"/>
      <c r="HB173" s="136"/>
      <c r="HC173" s="136"/>
      <c r="HD173" s="136"/>
      <c r="HE173" s="136"/>
      <c r="HF173" s="136"/>
      <c r="HG173" s="136"/>
      <c r="HH173" s="136"/>
      <c r="HI173" s="136"/>
      <c r="HJ173" s="136"/>
      <c r="HK173" s="136"/>
      <c r="HL173" s="136"/>
      <c r="HM173" s="136"/>
      <c r="HN173" s="136"/>
      <c r="HO173" s="136"/>
      <c r="HP173" s="136"/>
      <c r="HQ173" s="136"/>
      <c r="HR173" s="136"/>
      <c r="HS173" s="136"/>
      <c r="HT173" s="136"/>
      <c r="HU173" s="136"/>
      <c r="HV173" s="136"/>
      <c r="HW173" s="136"/>
      <c r="HX173" s="136"/>
      <c r="HY173" s="136"/>
      <c r="HZ173" s="136"/>
      <c r="IA173" s="136"/>
    </row>
    <row r="174" spans="1:235">
      <c r="A174" s="475" t="s">
        <v>548</v>
      </c>
      <c r="B174" s="135">
        <f t="shared" si="44"/>
        <v>45092</v>
      </c>
      <c r="C174" s="135">
        <f t="shared" ref="C174:J174" si="49">SUM(C175:C179)</f>
        <v>0</v>
      </c>
      <c r="D174" s="135">
        <f t="shared" si="49"/>
        <v>0</v>
      </c>
      <c r="E174" s="135">
        <f t="shared" si="49"/>
        <v>45092</v>
      </c>
      <c r="F174" s="135">
        <f t="shared" si="49"/>
        <v>0</v>
      </c>
      <c r="G174" s="135">
        <f t="shared" si="49"/>
        <v>0</v>
      </c>
      <c r="H174" s="135">
        <f t="shared" si="49"/>
        <v>0</v>
      </c>
      <c r="I174" s="135">
        <f t="shared" si="49"/>
        <v>0</v>
      </c>
      <c r="J174" s="135">
        <f t="shared" si="49"/>
        <v>0</v>
      </c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  <c r="X174" s="136"/>
      <c r="Y174" s="136"/>
      <c r="Z174" s="136"/>
      <c r="AA174" s="136"/>
      <c r="AB174" s="136"/>
      <c r="AC174" s="136"/>
      <c r="AD174" s="136"/>
      <c r="AE174" s="136"/>
      <c r="AF174" s="136"/>
      <c r="AG174" s="136"/>
      <c r="AH174" s="136"/>
      <c r="AI174" s="136"/>
      <c r="AJ174" s="136"/>
      <c r="AK174" s="136"/>
      <c r="AL174" s="136"/>
      <c r="AM174" s="136"/>
      <c r="AN174" s="136"/>
      <c r="AO174" s="136"/>
      <c r="AP174" s="136"/>
      <c r="AQ174" s="136"/>
      <c r="AR174" s="136"/>
      <c r="AS174" s="136"/>
      <c r="AT174" s="136"/>
      <c r="AU174" s="136"/>
      <c r="AV174" s="136"/>
      <c r="AW174" s="136"/>
      <c r="AX174" s="136"/>
      <c r="AY174" s="136"/>
      <c r="AZ174" s="136"/>
      <c r="BA174" s="136"/>
      <c r="BB174" s="136"/>
      <c r="BC174" s="136"/>
      <c r="BD174" s="136"/>
      <c r="BE174" s="136"/>
      <c r="BF174" s="136"/>
      <c r="BG174" s="136"/>
      <c r="BH174" s="136"/>
      <c r="BI174" s="136"/>
      <c r="BJ174" s="136"/>
      <c r="BK174" s="136"/>
      <c r="BL174" s="136"/>
      <c r="BM174" s="136"/>
      <c r="BN174" s="136"/>
      <c r="BO174" s="136"/>
      <c r="BP174" s="136"/>
      <c r="BQ174" s="136"/>
      <c r="BR174" s="136"/>
      <c r="BS174" s="136"/>
      <c r="BT174" s="136"/>
      <c r="BU174" s="136"/>
      <c r="BV174" s="136"/>
      <c r="BW174" s="136"/>
      <c r="BX174" s="136"/>
      <c r="BY174" s="136"/>
      <c r="BZ174" s="136"/>
      <c r="CA174" s="136"/>
      <c r="CB174" s="136"/>
      <c r="CC174" s="136"/>
      <c r="CD174" s="136"/>
      <c r="CE174" s="136"/>
      <c r="CF174" s="136"/>
      <c r="CG174" s="136"/>
      <c r="CH174" s="136"/>
      <c r="CI174" s="136"/>
      <c r="CJ174" s="136"/>
      <c r="CK174" s="136"/>
      <c r="CL174" s="136"/>
      <c r="CM174" s="136"/>
      <c r="CN174" s="136"/>
      <c r="CO174" s="136"/>
      <c r="CP174" s="136"/>
      <c r="CQ174" s="136"/>
      <c r="CR174" s="136"/>
      <c r="CS174" s="136"/>
      <c r="CT174" s="136"/>
      <c r="CU174" s="136"/>
      <c r="CV174" s="136"/>
      <c r="CW174" s="136"/>
      <c r="CX174" s="136"/>
      <c r="CY174" s="136"/>
      <c r="CZ174" s="136"/>
      <c r="DA174" s="136"/>
      <c r="DB174" s="136"/>
      <c r="DC174" s="136"/>
      <c r="DD174" s="136"/>
      <c r="DE174" s="136"/>
      <c r="DF174" s="136"/>
      <c r="DG174" s="136"/>
      <c r="DH174" s="136"/>
      <c r="DI174" s="136"/>
      <c r="DJ174" s="136"/>
      <c r="DK174" s="136"/>
      <c r="DL174" s="136"/>
      <c r="DM174" s="136"/>
      <c r="DN174" s="136"/>
      <c r="DO174" s="136"/>
      <c r="DP174" s="136"/>
      <c r="DQ174" s="136"/>
      <c r="DR174" s="136"/>
      <c r="DS174" s="136"/>
      <c r="DT174" s="136"/>
      <c r="DU174" s="136"/>
      <c r="DV174" s="136"/>
      <c r="DW174" s="136"/>
      <c r="DX174" s="136"/>
      <c r="DY174" s="136"/>
      <c r="DZ174" s="136"/>
      <c r="EA174" s="136"/>
      <c r="EB174" s="136"/>
      <c r="EC174" s="136"/>
      <c r="ED174" s="136"/>
      <c r="EE174" s="136"/>
      <c r="EF174" s="136"/>
      <c r="EG174" s="136"/>
      <c r="EH174" s="136"/>
      <c r="EI174" s="136"/>
      <c r="EJ174" s="136"/>
      <c r="EK174" s="136"/>
      <c r="EL174" s="136"/>
      <c r="EM174" s="136"/>
      <c r="EN174" s="136"/>
      <c r="EO174" s="136"/>
      <c r="EP174" s="136"/>
      <c r="EQ174" s="136"/>
      <c r="ER174" s="136"/>
      <c r="ES174" s="136"/>
      <c r="ET174" s="136"/>
      <c r="EU174" s="136"/>
      <c r="EV174" s="136"/>
      <c r="EW174" s="136"/>
      <c r="EX174" s="136"/>
      <c r="EY174" s="136"/>
      <c r="EZ174" s="136"/>
      <c r="FA174" s="136"/>
      <c r="FB174" s="136"/>
      <c r="FC174" s="136"/>
      <c r="FD174" s="136"/>
      <c r="FE174" s="136"/>
      <c r="FF174" s="136"/>
      <c r="FG174" s="136"/>
      <c r="FH174" s="136"/>
      <c r="FI174" s="136"/>
      <c r="FJ174" s="136"/>
      <c r="FK174" s="136"/>
      <c r="FL174" s="136"/>
      <c r="FM174" s="136"/>
      <c r="FN174" s="136"/>
      <c r="FO174" s="136"/>
      <c r="FP174" s="136"/>
      <c r="FQ174" s="136"/>
      <c r="FR174" s="136"/>
      <c r="FS174" s="136"/>
      <c r="FT174" s="136"/>
      <c r="FU174" s="136"/>
      <c r="FV174" s="136"/>
      <c r="FW174" s="136"/>
      <c r="FX174" s="136"/>
      <c r="FY174" s="136"/>
      <c r="FZ174" s="136"/>
      <c r="GA174" s="136"/>
      <c r="GB174" s="136"/>
      <c r="GC174" s="136"/>
      <c r="GD174" s="136"/>
      <c r="GE174" s="136"/>
      <c r="GF174" s="136"/>
      <c r="GG174" s="136"/>
      <c r="GH174" s="136"/>
      <c r="GI174" s="136"/>
      <c r="GJ174" s="136"/>
      <c r="GK174" s="136"/>
      <c r="GL174" s="136"/>
      <c r="GM174" s="136"/>
      <c r="GN174" s="136"/>
      <c r="GO174" s="136"/>
      <c r="GP174" s="136"/>
      <c r="GQ174" s="136"/>
      <c r="GR174" s="136"/>
      <c r="GS174" s="136"/>
      <c r="GT174" s="136"/>
      <c r="GU174" s="136"/>
      <c r="GV174" s="136"/>
      <c r="GW174" s="136"/>
      <c r="GX174" s="136"/>
      <c r="GY174" s="136"/>
      <c r="GZ174" s="136"/>
      <c r="HA174" s="136"/>
      <c r="HB174" s="136"/>
      <c r="HC174" s="136"/>
      <c r="HD174" s="136"/>
      <c r="HE174" s="136"/>
      <c r="HF174" s="136"/>
      <c r="HG174" s="136"/>
      <c r="HH174" s="136"/>
      <c r="HI174" s="136"/>
      <c r="HJ174" s="136"/>
      <c r="HK174" s="136"/>
      <c r="HL174" s="136"/>
      <c r="HM174" s="136"/>
      <c r="HN174" s="136"/>
      <c r="HO174" s="136"/>
      <c r="HP174" s="136"/>
      <c r="HQ174" s="136"/>
      <c r="HR174" s="136"/>
      <c r="HS174" s="136"/>
      <c r="HT174" s="136"/>
      <c r="HU174" s="136"/>
      <c r="HV174" s="136"/>
      <c r="HW174" s="136"/>
      <c r="HX174" s="136"/>
      <c r="HY174" s="136"/>
      <c r="HZ174" s="136"/>
      <c r="IA174" s="136"/>
    </row>
    <row r="175" spans="1:235" ht="31.5">
      <c r="A175" s="479" t="s">
        <v>1210</v>
      </c>
      <c r="B175" s="141">
        <f t="shared" si="44"/>
        <v>6833</v>
      </c>
      <c r="C175" s="141">
        <v>0</v>
      </c>
      <c r="D175" s="141">
        <v>0</v>
      </c>
      <c r="E175" s="141">
        <v>6833</v>
      </c>
      <c r="F175" s="141">
        <v>0</v>
      </c>
      <c r="G175" s="141">
        <v>0</v>
      </c>
      <c r="H175" s="141">
        <v>0</v>
      </c>
      <c r="I175" s="141">
        <v>0</v>
      </c>
      <c r="J175" s="141">
        <v>0</v>
      </c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  <c r="U175" s="136"/>
      <c r="V175" s="136"/>
      <c r="W175" s="136"/>
      <c r="X175" s="136"/>
      <c r="Y175" s="136"/>
      <c r="Z175" s="136"/>
      <c r="AA175" s="136"/>
      <c r="AB175" s="136"/>
      <c r="AC175" s="136"/>
      <c r="AD175" s="136"/>
      <c r="AE175" s="136"/>
      <c r="AF175" s="136"/>
      <c r="AG175" s="136"/>
      <c r="AH175" s="136"/>
      <c r="AI175" s="136"/>
      <c r="AJ175" s="136"/>
      <c r="AK175" s="136"/>
      <c r="AL175" s="136"/>
      <c r="AM175" s="136"/>
      <c r="AN175" s="136"/>
      <c r="AO175" s="136"/>
      <c r="AP175" s="136"/>
      <c r="AQ175" s="136"/>
      <c r="AR175" s="136"/>
      <c r="AS175" s="136"/>
      <c r="AT175" s="136"/>
      <c r="AU175" s="136"/>
      <c r="AV175" s="136"/>
      <c r="AW175" s="136"/>
      <c r="AX175" s="136"/>
      <c r="AY175" s="136"/>
      <c r="AZ175" s="136"/>
      <c r="BA175" s="136"/>
      <c r="BB175" s="136"/>
      <c r="BC175" s="136"/>
      <c r="BD175" s="136"/>
      <c r="BE175" s="136"/>
      <c r="BF175" s="136"/>
      <c r="BG175" s="136"/>
      <c r="BH175" s="136"/>
      <c r="BI175" s="136"/>
      <c r="BJ175" s="136"/>
      <c r="BK175" s="136"/>
      <c r="BL175" s="136"/>
      <c r="BM175" s="136"/>
      <c r="BN175" s="136"/>
      <c r="BO175" s="136"/>
      <c r="BP175" s="136"/>
      <c r="BQ175" s="136"/>
      <c r="BR175" s="136"/>
      <c r="BS175" s="136"/>
      <c r="BT175" s="136"/>
      <c r="BU175" s="136"/>
      <c r="BV175" s="136"/>
      <c r="BW175" s="136"/>
      <c r="BX175" s="136"/>
      <c r="BY175" s="136"/>
      <c r="BZ175" s="136"/>
      <c r="CA175" s="136"/>
      <c r="CB175" s="136"/>
      <c r="CC175" s="136"/>
      <c r="CD175" s="136"/>
      <c r="CE175" s="136"/>
      <c r="CF175" s="136"/>
      <c r="CG175" s="136"/>
      <c r="CH175" s="136"/>
      <c r="CI175" s="136"/>
      <c r="CJ175" s="136"/>
      <c r="CK175" s="136"/>
      <c r="CL175" s="136"/>
      <c r="CM175" s="136"/>
      <c r="CN175" s="136"/>
      <c r="CO175" s="136"/>
      <c r="CP175" s="136"/>
      <c r="CQ175" s="136"/>
      <c r="CR175" s="136"/>
      <c r="CS175" s="136"/>
      <c r="CT175" s="136"/>
      <c r="CU175" s="136"/>
      <c r="CV175" s="136"/>
      <c r="CW175" s="136"/>
      <c r="CX175" s="136"/>
      <c r="CY175" s="136"/>
      <c r="CZ175" s="136"/>
      <c r="DA175" s="136"/>
      <c r="DB175" s="136"/>
      <c r="DC175" s="136"/>
      <c r="DD175" s="136"/>
      <c r="DE175" s="136"/>
      <c r="DF175" s="136"/>
      <c r="DG175" s="136"/>
      <c r="DH175" s="136"/>
      <c r="DI175" s="136"/>
      <c r="DJ175" s="136"/>
      <c r="DK175" s="136"/>
      <c r="DL175" s="136"/>
      <c r="DM175" s="136"/>
      <c r="DN175" s="136"/>
      <c r="DO175" s="136"/>
      <c r="DP175" s="136"/>
      <c r="DQ175" s="136"/>
      <c r="DR175" s="136"/>
      <c r="DS175" s="136"/>
      <c r="DT175" s="136"/>
      <c r="DU175" s="136"/>
      <c r="DV175" s="136"/>
      <c r="DW175" s="136"/>
      <c r="DX175" s="136"/>
      <c r="DY175" s="136"/>
      <c r="DZ175" s="136"/>
      <c r="EA175" s="136"/>
      <c r="EB175" s="136"/>
      <c r="EC175" s="136"/>
      <c r="ED175" s="136"/>
      <c r="EE175" s="136"/>
      <c r="EF175" s="136"/>
      <c r="EG175" s="136"/>
      <c r="EH175" s="136"/>
      <c r="EI175" s="136"/>
      <c r="EJ175" s="136"/>
      <c r="EK175" s="136"/>
      <c r="EL175" s="136"/>
      <c r="EM175" s="136"/>
      <c r="EN175" s="136"/>
      <c r="EO175" s="136"/>
      <c r="EP175" s="136"/>
      <c r="EQ175" s="136"/>
      <c r="ER175" s="136"/>
      <c r="ES175" s="136"/>
      <c r="ET175" s="136"/>
      <c r="EU175" s="136"/>
      <c r="EV175" s="136"/>
      <c r="EW175" s="136"/>
      <c r="EX175" s="136"/>
      <c r="EY175" s="136"/>
      <c r="EZ175" s="136"/>
      <c r="FA175" s="136"/>
      <c r="FB175" s="136"/>
      <c r="FC175" s="136"/>
      <c r="FD175" s="136"/>
      <c r="FE175" s="136"/>
      <c r="FF175" s="136"/>
      <c r="FG175" s="136"/>
      <c r="FH175" s="136"/>
      <c r="FI175" s="136"/>
      <c r="FJ175" s="136"/>
      <c r="FK175" s="136"/>
      <c r="FL175" s="136"/>
      <c r="FM175" s="136"/>
      <c r="FN175" s="136"/>
      <c r="FO175" s="136"/>
      <c r="FP175" s="136"/>
      <c r="FQ175" s="136"/>
      <c r="FR175" s="136"/>
      <c r="FS175" s="136"/>
      <c r="FT175" s="136"/>
      <c r="FU175" s="136"/>
      <c r="FV175" s="136"/>
      <c r="FW175" s="136"/>
      <c r="FX175" s="136"/>
      <c r="FY175" s="136"/>
      <c r="FZ175" s="136"/>
      <c r="GA175" s="136"/>
      <c r="GB175" s="136"/>
      <c r="GC175" s="136"/>
      <c r="GD175" s="136"/>
      <c r="GE175" s="136"/>
      <c r="GF175" s="136"/>
      <c r="GG175" s="136"/>
      <c r="GH175" s="136"/>
      <c r="GI175" s="136"/>
      <c r="GJ175" s="136"/>
      <c r="GK175" s="136"/>
      <c r="GL175" s="136"/>
      <c r="GM175" s="136"/>
      <c r="GN175" s="136"/>
      <c r="GO175" s="136"/>
      <c r="GP175" s="136"/>
      <c r="GQ175" s="136"/>
      <c r="GR175" s="136"/>
      <c r="GS175" s="136"/>
      <c r="GT175" s="136"/>
      <c r="GU175" s="136"/>
      <c r="GV175" s="136"/>
      <c r="GW175" s="136"/>
      <c r="GX175" s="136"/>
      <c r="GY175" s="136"/>
      <c r="GZ175" s="136"/>
      <c r="HA175" s="136"/>
      <c r="HB175" s="136"/>
      <c r="HC175" s="136"/>
      <c r="HD175" s="136"/>
      <c r="HE175" s="136"/>
      <c r="HF175" s="136"/>
      <c r="HG175" s="136"/>
      <c r="HH175" s="136"/>
      <c r="HI175" s="136"/>
      <c r="HJ175" s="136"/>
      <c r="HK175" s="136"/>
      <c r="HL175" s="136"/>
      <c r="HM175" s="136"/>
      <c r="HN175" s="136"/>
      <c r="HO175" s="136"/>
      <c r="HP175" s="136"/>
      <c r="HQ175" s="136"/>
      <c r="HR175" s="136"/>
      <c r="HS175" s="136"/>
      <c r="HT175" s="136"/>
      <c r="HU175" s="136"/>
      <c r="HV175" s="136"/>
      <c r="HW175" s="136"/>
      <c r="HX175" s="136"/>
      <c r="HY175" s="136"/>
      <c r="HZ175" s="136"/>
      <c r="IA175" s="136"/>
    </row>
    <row r="176" spans="1:235">
      <c r="A176" s="479" t="s">
        <v>1369</v>
      </c>
      <c r="B176" s="141">
        <f t="shared" si="44"/>
        <v>1800</v>
      </c>
      <c r="C176" s="141">
        <v>0</v>
      </c>
      <c r="D176" s="141">
        <v>0</v>
      </c>
      <c r="E176" s="141">
        <v>1800</v>
      </c>
      <c r="F176" s="141">
        <v>0</v>
      </c>
      <c r="G176" s="141">
        <v>0</v>
      </c>
      <c r="H176" s="141">
        <v>0</v>
      </c>
      <c r="I176" s="141">
        <v>0</v>
      </c>
      <c r="J176" s="141">
        <v>0</v>
      </c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Y176" s="136"/>
      <c r="Z176" s="136"/>
      <c r="AA176" s="136"/>
      <c r="AB176" s="136"/>
      <c r="AC176" s="136"/>
      <c r="AD176" s="136"/>
      <c r="AE176" s="136"/>
      <c r="AF176" s="136"/>
      <c r="AG176" s="136"/>
      <c r="AH176" s="136"/>
      <c r="AI176" s="136"/>
      <c r="AJ176" s="136"/>
      <c r="AK176" s="136"/>
      <c r="AL176" s="136"/>
      <c r="AM176" s="136"/>
      <c r="AN176" s="136"/>
      <c r="AO176" s="136"/>
      <c r="AP176" s="136"/>
      <c r="AQ176" s="136"/>
      <c r="AR176" s="136"/>
      <c r="AS176" s="136"/>
      <c r="AT176" s="136"/>
      <c r="AU176" s="136"/>
      <c r="AV176" s="136"/>
      <c r="AW176" s="136"/>
      <c r="AX176" s="136"/>
      <c r="AY176" s="136"/>
      <c r="AZ176" s="136"/>
      <c r="BA176" s="136"/>
      <c r="BB176" s="136"/>
      <c r="BC176" s="136"/>
      <c r="BD176" s="136"/>
      <c r="BE176" s="136"/>
      <c r="BF176" s="136"/>
      <c r="BG176" s="136"/>
      <c r="BH176" s="136"/>
      <c r="BI176" s="136"/>
      <c r="BJ176" s="136"/>
      <c r="BK176" s="136"/>
      <c r="BL176" s="136"/>
      <c r="BM176" s="136"/>
      <c r="BN176" s="136"/>
      <c r="BO176" s="136"/>
      <c r="BP176" s="136"/>
      <c r="BQ176" s="136"/>
      <c r="BR176" s="136"/>
      <c r="BS176" s="136"/>
      <c r="BT176" s="136"/>
      <c r="BU176" s="136"/>
      <c r="BV176" s="136"/>
      <c r="BW176" s="136"/>
      <c r="BX176" s="136"/>
      <c r="BY176" s="136"/>
      <c r="BZ176" s="136"/>
      <c r="CA176" s="136"/>
      <c r="CB176" s="136"/>
      <c r="CC176" s="136"/>
      <c r="CD176" s="136"/>
      <c r="CE176" s="136"/>
      <c r="CF176" s="136"/>
      <c r="CG176" s="136"/>
      <c r="CH176" s="136"/>
      <c r="CI176" s="136"/>
      <c r="CJ176" s="136"/>
      <c r="CK176" s="136"/>
      <c r="CL176" s="136"/>
      <c r="CM176" s="136"/>
      <c r="CN176" s="136"/>
      <c r="CO176" s="136"/>
      <c r="CP176" s="136"/>
      <c r="CQ176" s="136"/>
      <c r="CR176" s="136"/>
      <c r="CS176" s="136"/>
      <c r="CT176" s="136"/>
      <c r="CU176" s="136"/>
      <c r="CV176" s="136"/>
      <c r="CW176" s="136"/>
      <c r="CX176" s="136"/>
      <c r="CY176" s="136"/>
      <c r="CZ176" s="136"/>
      <c r="DA176" s="136"/>
      <c r="DB176" s="136"/>
      <c r="DC176" s="136"/>
      <c r="DD176" s="136"/>
      <c r="DE176" s="136"/>
      <c r="DF176" s="136"/>
      <c r="DG176" s="136"/>
      <c r="DH176" s="136"/>
      <c r="DI176" s="136"/>
      <c r="DJ176" s="136"/>
      <c r="DK176" s="136"/>
      <c r="DL176" s="136"/>
      <c r="DM176" s="136"/>
      <c r="DN176" s="136"/>
      <c r="DO176" s="136"/>
      <c r="DP176" s="136"/>
      <c r="DQ176" s="136"/>
      <c r="DR176" s="136"/>
      <c r="DS176" s="136"/>
      <c r="DT176" s="136"/>
      <c r="DU176" s="136"/>
      <c r="DV176" s="136"/>
      <c r="DW176" s="136"/>
      <c r="DX176" s="136"/>
      <c r="DY176" s="136"/>
      <c r="DZ176" s="136"/>
      <c r="EA176" s="136"/>
      <c r="EB176" s="136"/>
      <c r="EC176" s="136"/>
      <c r="ED176" s="136"/>
      <c r="EE176" s="136"/>
      <c r="EF176" s="136"/>
      <c r="EG176" s="136"/>
      <c r="EH176" s="136"/>
      <c r="EI176" s="136"/>
      <c r="EJ176" s="136"/>
      <c r="EK176" s="136"/>
      <c r="EL176" s="136"/>
      <c r="EM176" s="136"/>
      <c r="EN176" s="136"/>
      <c r="EO176" s="136"/>
      <c r="EP176" s="136"/>
      <c r="EQ176" s="136"/>
      <c r="ER176" s="136"/>
      <c r="ES176" s="136"/>
      <c r="ET176" s="136"/>
      <c r="EU176" s="136"/>
      <c r="EV176" s="136"/>
      <c r="EW176" s="136"/>
      <c r="EX176" s="136"/>
      <c r="EY176" s="136"/>
      <c r="EZ176" s="136"/>
      <c r="FA176" s="136"/>
      <c r="FB176" s="136"/>
      <c r="FC176" s="136"/>
      <c r="FD176" s="136"/>
      <c r="FE176" s="136"/>
      <c r="FF176" s="136"/>
      <c r="FG176" s="136"/>
      <c r="FH176" s="136"/>
      <c r="FI176" s="136"/>
      <c r="FJ176" s="136"/>
      <c r="FK176" s="136"/>
      <c r="FL176" s="136"/>
      <c r="FM176" s="136"/>
      <c r="FN176" s="136"/>
      <c r="FO176" s="136"/>
      <c r="FP176" s="136"/>
      <c r="FQ176" s="136"/>
      <c r="FR176" s="136"/>
      <c r="FS176" s="136"/>
      <c r="FT176" s="136"/>
      <c r="FU176" s="136"/>
      <c r="FV176" s="136"/>
      <c r="FW176" s="136"/>
      <c r="FX176" s="136"/>
      <c r="FY176" s="136"/>
      <c r="FZ176" s="136"/>
      <c r="GA176" s="136"/>
      <c r="GB176" s="136"/>
      <c r="GC176" s="136"/>
      <c r="GD176" s="136"/>
      <c r="GE176" s="136"/>
      <c r="GF176" s="136"/>
      <c r="GG176" s="136"/>
      <c r="GH176" s="136"/>
      <c r="GI176" s="136"/>
      <c r="GJ176" s="136"/>
      <c r="GK176" s="136"/>
      <c r="GL176" s="136"/>
      <c r="GM176" s="136"/>
      <c r="GN176" s="136"/>
      <c r="GO176" s="136"/>
      <c r="GP176" s="136"/>
      <c r="GQ176" s="136"/>
      <c r="GR176" s="136"/>
      <c r="GS176" s="136"/>
      <c r="GT176" s="136"/>
      <c r="GU176" s="136"/>
      <c r="GV176" s="136"/>
      <c r="GW176" s="136"/>
      <c r="GX176" s="136"/>
      <c r="GY176" s="136"/>
      <c r="GZ176" s="136"/>
      <c r="HA176" s="136"/>
      <c r="HB176" s="136"/>
      <c r="HC176" s="136"/>
      <c r="HD176" s="136"/>
      <c r="HE176" s="136"/>
      <c r="HF176" s="136"/>
      <c r="HG176" s="136"/>
      <c r="HH176" s="136"/>
      <c r="HI176" s="136"/>
      <c r="HJ176" s="136"/>
      <c r="HK176" s="136"/>
      <c r="HL176" s="136"/>
      <c r="HM176" s="136"/>
      <c r="HN176" s="136"/>
      <c r="HO176" s="136"/>
      <c r="HP176" s="136"/>
      <c r="HQ176" s="136"/>
      <c r="HR176" s="136"/>
      <c r="HS176" s="136"/>
      <c r="HT176" s="136"/>
      <c r="HU176" s="136"/>
      <c r="HV176" s="136"/>
      <c r="HW176" s="136"/>
      <c r="HX176" s="136"/>
      <c r="HY176" s="136"/>
      <c r="HZ176" s="136"/>
      <c r="IA176" s="136"/>
    </row>
    <row r="177" spans="1:235">
      <c r="A177" s="479" t="s">
        <v>1370</v>
      </c>
      <c r="B177" s="141">
        <f>C177+D177+E177+F177+G177+H177+I177+J177</f>
        <v>1376</v>
      </c>
      <c r="C177" s="141">
        <v>0</v>
      </c>
      <c r="D177" s="141">
        <v>0</v>
      </c>
      <c r="E177" s="141">
        <v>1376</v>
      </c>
      <c r="F177" s="141">
        <v>0</v>
      </c>
      <c r="G177" s="141">
        <v>0</v>
      </c>
      <c r="H177" s="141">
        <v>0</v>
      </c>
      <c r="I177" s="141">
        <v>0</v>
      </c>
      <c r="J177" s="141">
        <v>0</v>
      </c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  <c r="Z177" s="136"/>
      <c r="AA177" s="136"/>
      <c r="AB177" s="136"/>
      <c r="AC177" s="136"/>
      <c r="AD177" s="136"/>
      <c r="AE177" s="136"/>
      <c r="AF177" s="136"/>
      <c r="AG177" s="136"/>
      <c r="AH177" s="136"/>
      <c r="AI177" s="136"/>
      <c r="AJ177" s="136"/>
      <c r="AK177" s="136"/>
      <c r="AL177" s="136"/>
      <c r="AM177" s="136"/>
      <c r="AN177" s="136"/>
      <c r="AO177" s="136"/>
      <c r="AP177" s="136"/>
      <c r="AQ177" s="136"/>
      <c r="AR177" s="136"/>
      <c r="AS177" s="136"/>
      <c r="AT177" s="136"/>
      <c r="AU177" s="136"/>
      <c r="AV177" s="136"/>
      <c r="AW177" s="136"/>
      <c r="AX177" s="136"/>
      <c r="AY177" s="136"/>
      <c r="AZ177" s="136"/>
      <c r="BA177" s="136"/>
      <c r="BB177" s="136"/>
      <c r="BC177" s="136"/>
      <c r="BD177" s="136"/>
      <c r="BE177" s="136"/>
      <c r="BF177" s="136"/>
      <c r="BG177" s="136"/>
      <c r="BH177" s="136"/>
      <c r="BI177" s="136"/>
      <c r="BJ177" s="136"/>
      <c r="BK177" s="136"/>
      <c r="BL177" s="136"/>
      <c r="BM177" s="136"/>
      <c r="BN177" s="136"/>
      <c r="BO177" s="136"/>
      <c r="BP177" s="136"/>
      <c r="BQ177" s="136"/>
      <c r="BR177" s="136"/>
      <c r="BS177" s="136"/>
      <c r="BT177" s="136"/>
      <c r="BU177" s="136"/>
      <c r="BV177" s="136"/>
      <c r="BW177" s="136"/>
      <c r="BX177" s="136"/>
      <c r="BY177" s="136"/>
      <c r="BZ177" s="136"/>
      <c r="CA177" s="136"/>
      <c r="CB177" s="136"/>
      <c r="CC177" s="136"/>
      <c r="CD177" s="136"/>
      <c r="CE177" s="136"/>
      <c r="CF177" s="136"/>
      <c r="CG177" s="136"/>
      <c r="CH177" s="136"/>
      <c r="CI177" s="136"/>
      <c r="CJ177" s="136"/>
      <c r="CK177" s="136"/>
      <c r="CL177" s="136"/>
      <c r="CM177" s="136"/>
      <c r="CN177" s="136"/>
      <c r="CO177" s="136"/>
      <c r="CP177" s="136"/>
      <c r="CQ177" s="136"/>
      <c r="CR177" s="136"/>
      <c r="CS177" s="136"/>
      <c r="CT177" s="136"/>
      <c r="CU177" s="136"/>
      <c r="CV177" s="136"/>
      <c r="CW177" s="136"/>
      <c r="CX177" s="136"/>
      <c r="CY177" s="136"/>
      <c r="CZ177" s="136"/>
      <c r="DA177" s="136"/>
      <c r="DB177" s="136"/>
      <c r="DC177" s="136"/>
      <c r="DD177" s="136"/>
      <c r="DE177" s="136"/>
      <c r="DF177" s="136"/>
      <c r="DG177" s="136"/>
      <c r="DH177" s="136"/>
      <c r="DI177" s="136"/>
      <c r="DJ177" s="136"/>
      <c r="DK177" s="136"/>
      <c r="DL177" s="136"/>
      <c r="DM177" s="136"/>
      <c r="DN177" s="136"/>
      <c r="DO177" s="136"/>
      <c r="DP177" s="136"/>
      <c r="DQ177" s="136"/>
      <c r="DR177" s="136"/>
      <c r="DS177" s="136"/>
      <c r="DT177" s="136"/>
      <c r="DU177" s="136"/>
      <c r="DV177" s="136"/>
      <c r="DW177" s="136"/>
      <c r="DX177" s="136"/>
      <c r="DY177" s="136"/>
      <c r="DZ177" s="136"/>
      <c r="EA177" s="136"/>
      <c r="EB177" s="136"/>
      <c r="EC177" s="136"/>
      <c r="ED177" s="136"/>
      <c r="EE177" s="136"/>
      <c r="EF177" s="136"/>
      <c r="EG177" s="136"/>
      <c r="EH177" s="136"/>
      <c r="EI177" s="136"/>
      <c r="EJ177" s="136"/>
      <c r="EK177" s="136"/>
      <c r="EL177" s="136"/>
      <c r="EM177" s="136"/>
      <c r="EN177" s="136"/>
      <c r="EO177" s="136"/>
      <c r="EP177" s="136"/>
      <c r="EQ177" s="136"/>
      <c r="ER177" s="136"/>
      <c r="ES177" s="136"/>
      <c r="ET177" s="136"/>
      <c r="EU177" s="136"/>
      <c r="EV177" s="136"/>
      <c r="EW177" s="136"/>
      <c r="EX177" s="136"/>
      <c r="EY177" s="136"/>
      <c r="EZ177" s="136"/>
      <c r="FA177" s="136"/>
      <c r="FB177" s="136"/>
      <c r="FC177" s="136"/>
      <c r="FD177" s="136"/>
      <c r="FE177" s="136"/>
      <c r="FF177" s="136"/>
      <c r="FG177" s="136"/>
      <c r="FH177" s="136"/>
      <c r="FI177" s="136"/>
      <c r="FJ177" s="136"/>
      <c r="FK177" s="136"/>
      <c r="FL177" s="136"/>
      <c r="FM177" s="136"/>
      <c r="FN177" s="136"/>
      <c r="FO177" s="136"/>
      <c r="FP177" s="136"/>
      <c r="FQ177" s="136"/>
      <c r="FR177" s="136"/>
      <c r="FS177" s="136"/>
      <c r="FT177" s="136"/>
      <c r="FU177" s="136"/>
      <c r="FV177" s="136"/>
      <c r="FW177" s="136"/>
      <c r="FX177" s="136"/>
      <c r="FY177" s="136"/>
      <c r="FZ177" s="136"/>
      <c r="GA177" s="136"/>
      <c r="GB177" s="136"/>
      <c r="GC177" s="136"/>
      <c r="GD177" s="136"/>
      <c r="GE177" s="136"/>
      <c r="GF177" s="136"/>
      <c r="GG177" s="136"/>
      <c r="GH177" s="136"/>
      <c r="GI177" s="136"/>
      <c r="GJ177" s="136"/>
      <c r="GK177" s="136"/>
      <c r="GL177" s="136"/>
      <c r="GM177" s="136"/>
      <c r="GN177" s="136"/>
      <c r="GO177" s="136"/>
      <c r="GP177" s="136"/>
      <c r="GQ177" s="136"/>
      <c r="GR177" s="136"/>
      <c r="GS177" s="136"/>
      <c r="GT177" s="136"/>
      <c r="GU177" s="136"/>
      <c r="GV177" s="136"/>
      <c r="GW177" s="136"/>
      <c r="GX177" s="136"/>
      <c r="GY177" s="136"/>
      <c r="GZ177" s="136"/>
      <c r="HA177" s="136"/>
      <c r="HB177" s="136"/>
      <c r="HC177" s="136"/>
      <c r="HD177" s="136"/>
      <c r="HE177" s="136"/>
      <c r="HF177" s="136"/>
      <c r="HG177" s="136"/>
      <c r="HH177" s="136"/>
      <c r="HI177" s="136"/>
      <c r="HJ177" s="136"/>
      <c r="HK177" s="136"/>
      <c r="HL177" s="136"/>
      <c r="HM177" s="136"/>
      <c r="HN177" s="136"/>
      <c r="HO177" s="136"/>
      <c r="HP177" s="136"/>
      <c r="HQ177" s="136"/>
      <c r="HR177" s="136"/>
      <c r="HS177" s="136"/>
      <c r="HT177" s="136"/>
      <c r="HU177" s="136"/>
      <c r="HV177" s="136"/>
      <c r="HW177" s="136"/>
      <c r="HX177" s="136"/>
      <c r="HY177" s="136"/>
      <c r="HZ177" s="136"/>
      <c r="IA177" s="136"/>
    </row>
    <row r="178" spans="1:235">
      <c r="A178" s="479" t="s">
        <v>1371</v>
      </c>
      <c r="B178" s="141">
        <f t="shared" si="44"/>
        <v>2653</v>
      </c>
      <c r="C178" s="141">
        <v>0</v>
      </c>
      <c r="D178" s="141">
        <v>0</v>
      </c>
      <c r="E178" s="141">
        <v>2653</v>
      </c>
      <c r="F178" s="141">
        <v>0</v>
      </c>
      <c r="G178" s="141">
        <v>0</v>
      </c>
      <c r="H178" s="141">
        <v>0</v>
      </c>
      <c r="I178" s="141">
        <v>0</v>
      </c>
      <c r="J178" s="141">
        <v>0</v>
      </c>
      <c r="K178" s="136"/>
      <c r="L178" s="136"/>
      <c r="M178" s="136"/>
      <c r="N178" s="136"/>
      <c r="O178" s="136"/>
      <c r="P178" s="136"/>
      <c r="Q178" s="136"/>
      <c r="R178" s="136"/>
      <c r="S178" s="136"/>
      <c r="T178" s="136"/>
      <c r="U178" s="136"/>
      <c r="V178" s="136"/>
      <c r="W178" s="136"/>
      <c r="X178" s="136"/>
      <c r="Y178" s="136"/>
      <c r="Z178" s="136"/>
      <c r="AA178" s="136"/>
      <c r="AB178" s="136"/>
      <c r="AC178" s="136"/>
      <c r="AD178" s="136"/>
      <c r="AE178" s="136"/>
      <c r="AF178" s="136"/>
      <c r="AG178" s="136"/>
      <c r="AH178" s="136"/>
      <c r="AI178" s="136"/>
      <c r="AJ178" s="136"/>
      <c r="AK178" s="136"/>
      <c r="AL178" s="136"/>
      <c r="AM178" s="136"/>
      <c r="AN178" s="136"/>
      <c r="AO178" s="136"/>
      <c r="AP178" s="136"/>
      <c r="AQ178" s="136"/>
      <c r="AR178" s="136"/>
      <c r="AS178" s="136"/>
      <c r="AT178" s="136"/>
      <c r="AU178" s="136"/>
      <c r="AV178" s="136"/>
      <c r="AW178" s="136"/>
      <c r="AX178" s="136"/>
      <c r="AY178" s="136"/>
      <c r="AZ178" s="136"/>
      <c r="BA178" s="136"/>
      <c r="BB178" s="136"/>
      <c r="BC178" s="136"/>
      <c r="BD178" s="136"/>
      <c r="BE178" s="136"/>
      <c r="BF178" s="136"/>
      <c r="BG178" s="136"/>
      <c r="BH178" s="136"/>
      <c r="BI178" s="136"/>
      <c r="BJ178" s="136"/>
      <c r="BK178" s="136"/>
      <c r="BL178" s="136"/>
      <c r="BM178" s="136"/>
      <c r="BN178" s="136"/>
      <c r="BO178" s="136"/>
      <c r="BP178" s="136"/>
      <c r="BQ178" s="136"/>
      <c r="BR178" s="136"/>
      <c r="BS178" s="136"/>
      <c r="BT178" s="136"/>
      <c r="BU178" s="136"/>
      <c r="BV178" s="136"/>
      <c r="BW178" s="136"/>
      <c r="BX178" s="136"/>
      <c r="BY178" s="136"/>
      <c r="BZ178" s="136"/>
      <c r="CA178" s="136"/>
      <c r="CB178" s="136"/>
      <c r="CC178" s="136"/>
      <c r="CD178" s="136"/>
      <c r="CE178" s="136"/>
      <c r="CF178" s="136"/>
      <c r="CG178" s="136"/>
      <c r="CH178" s="136"/>
      <c r="CI178" s="136"/>
      <c r="CJ178" s="136"/>
      <c r="CK178" s="136"/>
      <c r="CL178" s="136"/>
      <c r="CM178" s="136"/>
      <c r="CN178" s="136"/>
      <c r="CO178" s="136"/>
      <c r="CP178" s="136"/>
      <c r="CQ178" s="136"/>
      <c r="CR178" s="136"/>
      <c r="CS178" s="136"/>
      <c r="CT178" s="136"/>
      <c r="CU178" s="136"/>
      <c r="CV178" s="136"/>
      <c r="CW178" s="136"/>
      <c r="CX178" s="136"/>
      <c r="CY178" s="136"/>
      <c r="CZ178" s="136"/>
      <c r="DA178" s="136"/>
      <c r="DB178" s="136"/>
      <c r="DC178" s="136"/>
      <c r="DD178" s="136"/>
      <c r="DE178" s="136"/>
      <c r="DF178" s="136"/>
      <c r="DG178" s="136"/>
      <c r="DH178" s="136"/>
      <c r="DI178" s="136"/>
      <c r="DJ178" s="136"/>
      <c r="DK178" s="136"/>
      <c r="DL178" s="136"/>
      <c r="DM178" s="136"/>
      <c r="DN178" s="136"/>
      <c r="DO178" s="136"/>
      <c r="DP178" s="136"/>
      <c r="DQ178" s="136"/>
      <c r="DR178" s="136"/>
      <c r="DS178" s="136"/>
      <c r="DT178" s="136"/>
      <c r="DU178" s="136"/>
      <c r="DV178" s="136"/>
      <c r="DW178" s="136"/>
      <c r="DX178" s="136"/>
      <c r="DY178" s="136"/>
      <c r="DZ178" s="136"/>
      <c r="EA178" s="136"/>
      <c r="EB178" s="136"/>
      <c r="EC178" s="136"/>
      <c r="ED178" s="136"/>
      <c r="EE178" s="136"/>
      <c r="EF178" s="136"/>
      <c r="EG178" s="136"/>
      <c r="EH178" s="136"/>
      <c r="EI178" s="136"/>
      <c r="EJ178" s="136"/>
      <c r="EK178" s="136"/>
      <c r="EL178" s="136"/>
      <c r="EM178" s="136"/>
      <c r="EN178" s="136"/>
      <c r="EO178" s="136"/>
      <c r="EP178" s="136"/>
      <c r="EQ178" s="136"/>
      <c r="ER178" s="136"/>
      <c r="ES178" s="136"/>
      <c r="ET178" s="136"/>
      <c r="EU178" s="136"/>
      <c r="EV178" s="136"/>
      <c r="EW178" s="136"/>
      <c r="EX178" s="136"/>
      <c r="EY178" s="136"/>
      <c r="EZ178" s="136"/>
      <c r="FA178" s="136"/>
      <c r="FB178" s="136"/>
      <c r="FC178" s="136"/>
      <c r="FD178" s="136"/>
      <c r="FE178" s="136"/>
      <c r="FF178" s="136"/>
      <c r="FG178" s="136"/>
      <c r="FH178" s="136"/>
      <c r="FI178" s="136"/>
      <c r="FJ178" s="136"/>
      <c r="FK178" s="136"/>
      <c r="FL178" s="136"/>
      <c r="FM178" s="136"/>
      <c r="FN178" s="136"/>
      <c r="FO178" s="136"/>
      <c r="FP178" s="136"/>
      <c r="FQ178" s="136"/>
      <c r="FR178" s="136"/>
      <c r="FS178" s="136"/>
      <c r="FT178" s="136"/>
      <c r="FU178" s="136"/>
      <c r="FV178" s="136"/>
      <c r="FW178" s="136"/>
      <c r="FX178" s="136"/>
      <c r="FY178" s="136"/>
      <c r="FZ178" s="136"/>
      <c r="GA178" s="136"/>
      <c r="GB178" s="136"/>
      <c r="GC178" s="136"/>
      <c r="GD178" s="136"/>
      <c r="GE178" s="136"/>
      <c r="GF178" s="136"/>
      <c r="GG178" s="136"/>
      <c r="GH178" s="136"/>
      <c r="GI178" s="136"/>
      <c r="GJ178" s="136"/>
      <c r="GK178" s="136"/>
      <c r="GL178" s="136"/>
      <c r="GM178" s="136"/>
      <c r="GN178" s="136"/>
      <c r="GO178" s="136"/>
      <c r="GP178" s="136"/>
      <c r="GQ178" s="136"/>
      <c r="GR178" s="136"/>
      <c r="GS178" s="136"/>
      <c r="GT178" s="136"/>
      <c r="GU178" s="136"/>
      <c r="GV178" s="136"/>
      <c r="GW178" s="136"/>
      <c r="GX178" s="136"/>
      <c r="GY178" s="136"/>
      <c r="GZ178" s="136"/>
      <c r="HA178" s="136"/>
      <c r="HB178" s="136"/>
      <c r="HC178" s="136"/>
      <c r="HD178" s="136"/>
      <c r="HE178" s="136"/>
      <c r="HF178" s="136"/>
      <c r="HG178" s="136"/>
      <c r="HH178" s="136"/>
      <c r="HI178" s="136"/>
      <c r="HJ178" s="136"/>
      <c r="HK178" s="136"/>
      <c r="HL178" s="136"/>
      <c r="HM178" s="136"/>
      <c r="HN178" s="136"/>
      <c r="HO178" s="136"/>
      <c r="HP178" s="136"/>
      <c r="HQ178" s="136"/>
      <c r="HR178" s="136"/>
      <c r="HS178" s="136"/>
      <c r="HT178" s="136"/>
      <c r="HU178" s="136"/>
      <c r="HV178" s="136"/>
      <c r="HW178" s="136"/>
      <c r="HX178" s="136"/>
      <c r="HY178" s="136"/>
      <c r="HZ178" s="136"/>
      <c r="IA178" s="136"/>
    </row>
    <row r="179" spans="1:235" ht="47.25">
      <c r="A179" s="479" t="s">
        <v>1372</v>
      </c>
      <c r="B179" s="141">
        <f t="shared" si="44"/>
        <v>32430</v>
      </c>
      <c r="C179" s="141">
        <v>0</v>
      </c>
      <c r="D179" s="141">
        <v>0</v>
      </c>
      <c r="E179" s="141">
        <v>32430</v>
      </c>
      <c r="F179" s="141">
        <v>0</v>
      </c>
      <c r="G179" s="141">
        <v>0</v>
      </c>
      <c r="H179" s="141">
        <v>0</v>
      </c>
      <c r="I179" s="141">
        <v>0</v>
      </c>
      <c r="J179" s="141">
        <v>0</v>
      </c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  <c r="X179" s="136"/>
      <c r="Y179" s="136"/>
      <c r="Z179" s="136"/>
      <c r="AA179" s="136"/>
      <c r="AB179" s="136"/>
      <c r="AC179" s="136"/>
      <c r="AD179" s="136"/>
      <c r="AE179" s="136"/>
      <c r="AF179" s="136"/>
      <c r="AG179" s="136"/>
      <c r="AH179" s="136"/>
      <c r="AI179" s="136"/>
      <c r="AJ179" s="136"/>
      <c r="AK179" s="136"/>
      <c r="AL179" s="136"/>
      <c r="AM179" s="136"/>
      <c r="AN179" s="136"/>
      <c r="AO179" s="136"/>
      <c r="AP179" s="136"/>
      <c r="AQ179" s="136"/>
      <c r="AR179" s="136"/>
      <c r="AS179" s="136"/>
      <c r="AT179" s="136"/>
      <c r="AU179" s="136"/>
      <c r="AV179" s="136"/>
      <c r="AW179" s="136"/>
      <c r="AX179" s="136"/>
      <c r="AY179" s="136"/>
      <c r="AZ179" s="136"/>
      <c r="BA179" s="136"/>
      <c r="BB179" s="136"/>
      <c r="BC179" s="136"/>
      <c r="BD179" s="136"/>
      <c r="BE179" s="136"/>
      <c r="BF179" s="136"/>
      <c r="BG179" s="136"/>
      <c r="BH179" s="136"/>
      <c r="BI179" s="136"/>
      <c r="BJ179" s="136"/>
      <c r="BK179" s="136"/>
      <c r="BL179" s="136"/>
      <c r="BM179" s="136"/>
      <c r="BN179" s="136"/>
      <c r="BO179" s="136"/>
      <c r="BP179" s="136"/>
      <c r="BQ179" s="136"/>
      <c r="BR179" s="136"/>
      <c r="BS179" s="136"/>
      <c r="BT179" s="136"/>
      <c r="BU179" s="136"/>
      <c r="BV179" s="136"/>
      <c r="BW179" s="136"/>
      <c r="BX179" s="136"/>
      <c r="BY179" s="136"/>
      <c r="BZ179" s="136"/>
      <c r="CA179" s="136"/>
      <c r="CB179" s="136"/>
      <c r="CC179" s="136"/>
      <c r="CD179" s="136"/>
      <c r="CE179" s="136"/>
      <c r="CF179" s="136"/>
      <c r="CG179" s="136"/>
      <c r="CH179" s="136"/>
      <c r="CI179" s="136"/>
      <c r="CJ179" s="136"/>
      <c r="CK179" s="136"/>
      <c r="CL179" s="136"/>
      <c r="CM179" s="136"/>
      <c r="CN179" s="136"/>
      <c r="CO179" s="136"/>
      <c r="CP179" s="136"/>
      <c r="CQ179" s="136"/>
      <c r="CR179" s="136"/>
      <c r="CS179" s="136"/>
      <c r="CT179" s="136"/>
      <c r="CU179" s="136"/>
      <c r="CV179" s="136"/>
      <c r="CW179" s="136"/>
      <c r="CX179" s="136"/>
      <c r="CY179" s="136"/>
      <c r="CZ179" s="136"/>
      <c r="DA179" s="136"/>
      <c r="DB179" s="136"/>
      <c r="DC179" s="136"/>
      <c r="DD179" s="136"/>
      <c r="DE179" s="136"/>
      <c r="DF179" s="136"/>
      <c r="DG179" s="136"/>
      <c r="DH179" s="136"/>
      <c r="DI179" s="136"/>
      <c r="DJ179" s="136"/>
      <c r="DK179" s="136"/>
      <c r="DL179" s="136"/>
      <c r="DM179" s="136"/>
      <c r="DN179" s="136"/>
      <c r="DO179" s="136"/>
      <c r="DP179" s="136"/>
      <c r="DQ179" s="136"/>
      <c r="DR179" s="136"/>
      <c r="DS179" s="136"/>
      <c r="DT179" s="136"/>
      <c r="DU179" s="136"/>
      <c r="DV179" s="136"/>
      <c r="DW179" s="136"/>
      <c r="DX179" s="136"/>
      <c r="DY179" s="136"/>
      <c r="DZ179" s="136"/>
      <c r="EA179" s="136"/>
      <c r="EB179" s="136"/>
      <c r="EC179" s="136"/>
      <c r="ED179" s="136"/>
      <c r="EE179" s="136"/>
      <c r="EF179" s="136"/>
      <c r="EG179" s="136"/>
      <c r="EH179" s="136"/>
      <c r="EI179" s="136"/>
      <c r="EJ179" s="136"/>
      <c r="EK179" s="136"/>
      <c r="EL179" s="136"/>
      <c r="EM179" s="136"/>
      <c r="EN179" s="136"/>
      <c r="EO179" s="136"/>
      <c r="EP179" s="136"/>
      <c r="EQ179" s="136"/>
      <c r="ER179" s="136"/>
      <c r="ES179" s="136"/>
      <c r="ET179" s="136"/>
      <c r="EU179" s="136"/>
      <c r="EV179" s="136"/>
      <c r="EW179" s="136"/>
      <c r="EX179" s="136"/>
      <c r="EY179" s="136"/>
      <c r="EZ179" s="136"/>
      <c r="FA179" s="136"/>
      <c r="FB179" s="136"/>
      <c r="FC179" s="136"/>
      <c r="FD179" s="136"/>
      <c r="FE179" s="136"/>
      <c r="FF179" s="136"/>
      <c r="FG179" s="136"/>
      <c r="FH179" s="136"/>
      <c r="FI179" s="136"/>
      <c r="FJ179" s="136"/>
      <c r="FK179" s="136"/>
      <c r="FL179" s="136"/>
      <c r="FM179" s="136"/>
      <c r="FN179" s="136"/>
      <c r="FO179" s="136"/>
      <c r="FP179" s="136"/>
      <c r="FQ179" s="136"/>
      <c r="FR179" s="136"/>
      <c r="FS179" s="136"/>
      <c r="FT179" s="136"/>
      <c r="FU179" s="136"/>
      <c r="FV179" s="136"/>
      <c r="FW179" s="136"/>
      <c r="FX179" s="136"/>
      <c r="FY179" s="136"/>
      <c r="FZ179" s="136"/>
      <c r="GA179" s="136"/>
      <c r="GB179" s="136"/>
      <c r="GC179" s="136"/>
      <c r="GD179" s="136"/>
      <c r="GE179" s="136"/>
      <c r="GF179" s="136"/>
      <c r="GG179" s="136"/>
      <c r="GH179" s="136"/>
      <c r="GI179" s="136"/>
      <c r="GJ179" s="136"/>
      <c r="GK179" s="136"/>
      <c r="GL179" s="136"/>
      <c r="GM179" s="136"/>
      <c r="GN179" s="136"/>
      <c r="GO179" s="136"/>
      <c r="GP179" s="136"/>
      <c r="GQ179" s="136"/>
      <c r="GR179" s="136"/>
      <c r="GS179" s="136"/>
      <c r="GT179" s="136"/>
      <c r="GU179" s="136"/>
      <c r="GV179" s="136"/>
      <c r="GW179" s="136"/>
      <c r="GX179" s="136"/>
      <c r="GY179" s="136"/>
      <c r="GZ179" s="136"/>
      <c r="HA179" s="136"/>
      <c r="HB179" s="136"/>
      <c r="HC179" s="136"/>
      <c r="HD179" s="136"/>
      <c r="HE179" s="136"/>
      <c r="HF179" s="136"/>
      <c r="HG179" s="136"/>
      <c r="HH179" s="136"/>
      <c r="HI179" s="136"/>
      <c r="HJ179" s="136"/>
      <c r="HK179" s="136"/>
      <c r="HL179" s="136"/>
      <c r="HM179" s="136"/>
      <c r="HN179" s="136"/>
      <c r="HO179" s="136"/>
      <c r="HP179" s="136"/>
      <c r="HQ179" s="136"/>
      <c r="HR179" s="136"/>
      <c r="HS179" s="136"/>
      <c r="HT179" s="136"/>
      <c r="HU179" s="136"/>
      <c r="HV179" s="136"/>
      <c r="HW179" s="136"/>
      <c r="HX179" s="136"/>
      <c r="HY179" s="136"/>
      <c r="HZ179" s="136"/>
      <c r="IA179" s="136"/>
    </row>
    <row r="180" spans="1:235">
      <c r="A180" s="475" t="s">
        <v>550</v>
      </c>
      <c r="B180" s="135">
        <f t="shared" si="44"/>
        <v>23373943</v>
      </c>
      <c r="C180" s="135">
        <f t="shared" ref="C180:J180" si="50">SUM(C181:C210)</f>
        <v>1004020</v>
      </c>
      <c r="D180" s="135">
        <f t="shared" si="50"/>
        <v>392281</v>
      </c>
      <c r="E180" s="135">
        <f t="shared" si="50"/>
        <v>554241</v>
      </c>
      <c r="F180" s="135">
        <f t="shared" si="50"/>
        <v>7170891</v>
      </c>
      <c r="G180" s="135">
        <f t="shared" si="50"/>
        <v>0</v>
      </c>
      <c r="H180" s="135">
        <f t="shared" si="50"/>
        <v>3495260</v>
      </c>
      <c r="I180" s="135">
        <f t="shared" si="50"/>
        <v>0</v>
      </c>
      <c r="J180" s="135">
        <f t="shared" si="50"/>
        <v>10757250</v>
      </c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  <c r="Y180" s="136"/>
      <c r="Z180" s="136"/>
      <c r="AA180" s="136"/>
      <c r="AB180" s="136"/>
      <c r="AC180" s="136"/>
      <c r="AD180" s="136"/>
      <c r="AE180" s="136"/>
      <c r="AF180" s="136"/>
      <c r="AG180" s="136"/>
      <c r="AH180" s="136"/>
      <c r="AI180" s="136"/>
      <c r="AJ180" s="136"/>
      <c r="AK180" s="136"/>
      <c r="AL180" s="136"/>
      <c r="AM180" s="136"/>
      <c r="AN180" s="136"/>
      <c r="AO180" s="136"/>
      <c r="AP180" s="136"/>
      <c r="AQ180" s="136"/>
      <c r="AR180" s="136"/>
      <c r="AS180" s="136"/>
      <c r="AT180" s="136"/>
      <c r="AU180" s="136"/>
      <c r="AV180" s="136"/>
      <c r="AW180" s="136"/>
      <c r="AX180" s="136"/>
      <c r="AY180" s="136"/>
      <c r="AZ180" s="136"/>
      <c r="BA180" s="136"/>
      <c r="BB180" s="136"/>
      <c r="BC180" s="136"/>
      <c r="BD180" s="136"/>
      <c r="BE180" s="136"/>
      <c r="BF180" s="136"/>
      <c r="BG180" s="136"/>
      <c r="BH180" s="136"/>
      <c r="BI180" s="136"/>
      <c r="BJ180" s="136"/>
      <c r="BK180" s="136"/>
      <c r="BL180" s="136"/>
      <c r="BM180" s="136"/>
      <c r="BN180" s="136"/>
      <c r="BO180" s="136"/>
      <c r="BP180" s="136"/>
      <c r="BQ180" s="136"/>
      <c r="BR180" s="136"/>
      <c r="BS180" s="136"/>
      <c r="BT180" s="136"/>
      <c r="BU180" s="136"/>
      <c r="BV180" s="136"/>
      <c r="BW180" s="136"/>
      <c r="BX180" s="136"/>
      <c r="BY180" s="136"/>
      <c r="BZ180" s="136"/>
      <c r="CA180" s="136"/>
      <c r="CB180" s="136"/>
      <c r="CC180" s="136"/>
      <c r="CD180" s="136"/>
      <c r="CE180" s="136"/>
      <c r="CF180" s="136"/>
      <c r="CG180" s="136"/>
      <c r="CH180" s="136"/>
      <c r="CI180" s="136"/>
      <c r="CJ180" s="136"/>
      <c r="CK180" s="136"/>
      <c r="CL180" s="136"/>
      <c r="CM180" s="136"/>
      <c r="CN180" s="136"/>
      <c r="CO180" s="136"/>
      <c r="CP180" s="136"/>
      <c r="CQ180" s="136"/>
      <c r="CR180" s="136"/>
      <c r="CS180" s="136"/>
      <c r="CT180" s="136"/>
      <c r="CU180" s="136"/>
      <c r="CV180" s="136"/>
      <c r="CW180" s="136"/>
      <c r="CX180" s="136"/>
      <c r="CY180" s="136"/>
      <c r="CZ180" s="136"/>
      <c r="DA180" s="136"/>
      <c r="DB180" s="136"/>
      <c r="DC180" s="136"/>
      <c r="DD180" s="136"/>
      <c r="DE180" s="136"/>
      <c r="DF180" s="136"/>
      <c r="DG180" s="136"/>
      <c r="DH180" s="136"/>
      <c r="DI180" s="136"/>
      <c r="DJ180" s="136"/>
      <c r="DK180" s="136"/>
      <c r="DL180" s="136"/>
      <c r="DM180" s="136"/>
      <c r="DN180" s="136"/>
      <c r="DO180" s="136"/>
      <c r="DP180" s="136"/>
      <c r="DQ180" s="136"/>
      <c r="DR180" s="136"/>
      <c r="DS180" s="136"/>
      <c r="DT180" s="136"/>
      <c r="DU180" s="136"/>
      <c r="DV180" s="136"/>
      <c r="DW180" s="136"/>
      <c r="DX180" s="136"/>
      <c r="DY180" s="136"/>
      <c r="DZ180" s="136"/>
      <c r="EA180" s="136"/>
      <c r="EB180" s="136"/>
      <c r="EC180" s="136"/>
      <c r="ED180" s="136"/>
      <c r="EE180" s="136"/>
      <c r="EF180" s="136"/>
      <c r="EG180" s="136"/>
      <c r="EH180" s="136"/>
      <c r="EI180" s="136"/>
      <c r="EJ180" s="136"/>
      <c r="EK180" s="136"/>
      <c r="EL180" s="136"/>
      <c r="EM180" s="136"/>
      <c r="EN180" s="136"/>
      <c r="EO180" s="136"/>
      <c r="EP180" s="136"/>
      <c r="EQ180" s="136"/>
      <c r="ER180" s="136"/>
      <c r="ES180" s="136"/>
      <c r="ET180" s="136"/>
      <c r="EU180" s="136"/>
      <c r="EV180" s="136"/>
      <c r="EW180" s="136"/>
      <c r="EX180" s="136"/>
      <c r="EY180" s="136"/>
      <c r="EZ180" s="136"/>
      <c r="FA180" s="136"/>
      <c r="FB180" s="136"/>
      <c r="FC180" s="136"/>
      <c r="FD180" s="136"/>
      <c r="FE180" s="136"/>
      <c r="FF180" s="136"/>
      <c r="FG180" s="136"/>
      <c r="FH180" s="136"/>
      <c r="FI180" s="136"/>
      <c r="FJ180" s="136"/>
      <c r="FK180" s="136"/>
      <c r="FL180" s="136"/>
      <c r="FM180" s="136"/>
      <c r="FN180" s="136"/>
      <c r="FO180" s="136"/>
      <c r="FP180" s="136"/>
      <c r="FQ180" s="136"/>
      <c r="FR180" s="136"/>
      <c r="FS180" s="136"/>
      <c r="FT180" s="136"/>
      <c r="FU180" s="136"/>
      <c r="FV180" s="136"/>
      <c r="FW180" s="136"/>
      <c r="FX180" s="136"/>
      <c r="FY180" s="136"/>
      <c r="FZ180" s="136"/>
      <c r="GA180" s="136"/>
      <c r="GB180" s="136"/>
      <c r="GC180" s="136"/>
      <c r="GD180" s="136"/>
      <c r="GE180" s="136"/>
      <c r="GF180" s="136"/>
      <c r="GG180" s="136"/>
      <c r="GH180" s="136"/>
      <c r="GI180" s="136"/>
      <c r="GJ180" s="136"/>
      <c r="GK180" s="136"/>
      <c r="GL180" s="136"/>
      <c r="GM180" s="136"/>
      <c r="GN180" s="136"/>
      <c r="GO180" s="136"/>
      <c r="GP180" s="136"/>
      <c r="GQ180" s="136"/>
      <c r="GR180" s="136"/>
      <c r="GS180" s="136"/>
      <c r="GT180" s="136"/>
      <c r="GU180" s="136"/>
      <c r="GV180" s="136"/>
      <c r="GW180" s="136"/>
      <c r="GX180" s="136"/>
      <c r="GY180" s="136"/>
      <c r="GZ180" s="136"/>
      <c r="HA180" s="136"/>
      <c r="HB180" s="136"/>
      <c r="HC180" s="136"/>
      <c r="HD180" s="136"/>
      <c r="HE180" s="136"/>
      <c r="HF180" s="136"/>
      <c r="HG180" s="136"/>
      <c r="HH180" s="136"/>
      <c r="HI180" s="136"/>
      <c r="HJ180" s="136"/>
      <c r="HK180" s="136"/>
      <c r="HL180" s="136"/>
      <c r="HM180" s="136"/>
      <c r="HN180" s="136"/>
      <c r="HO180" s="136"/>
      <c r="HP180" s="136"/>
      <c r="HQ180" s="136"/>
      <c r="HR180" s="136"/>
      <c r="HS180" s="136"/>
      <c r="HT180" s="136"/>
      <c r="HU180" s="136"/>
      <c r="HV180" s="136"/>
      <c r="HW180" s="136"/>
      <c r="HX180" s="136"/>
      <c r="HY180" s="136"/>
      <c r="HZ180" s="136"/>
      <c r="IA180" s="136"/>
    </row>
    <row r="181" spans="1:235">
      <c r="A181" s="478" t="s">
        <v>1373</v>
      </c>
      <c r="B181" s="141">
        <f t="shared" si="44"/>
        <v>25000</v>
      </c>
      <c r="C181" s="141">
        <v>0</v>
      </c>
      <c r="D181" s="141">
        <v>0</v>
      </c>
      <c r="E181" s="141">
        <v>25000</v>
      </c>
      <c r="F181" s="141">
        <v>0</v>
      </c>
      <c r="G181" s="141">
        <v>0</v>
      </c>
      <c r="H181" s="141">
        <v>0</v>
      </c>
      <c r="I181" s="141">
        <v>0</v>
      </c>
      <c r="J181" s="141">
        <v>0</v>
      </c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6"/>
      <c r="AL181" s="136"/>
      <c r="AM181" s="136"/>
      <c r="AN181" s="136"/>
      <c r="AO181" s="136"/>
      <c r="AP181" s="136"/>
      <c r="AQ181" s="136"/>
      <c r="AR181" s="136"/>
      <c r="AS181" s="136"/>
      <c r="AT181" s="136"/>
      <c r="AU181" s="136"/>
      <c r="AV181" s="136"/>
      <c r="AW181" s="136"/>
      <c r="AX181" s="136"/>
      <c r="AY181" s="136"/>
      <c r="AZ181" s="136"/>
      <c r="BA181" s="136"/>
      <c r="BB181" s="136"/>
      <c r="BC181" s="136"/>
      <c r="BD181" s="136"/>
      <c r="BE181" s="136"/>
      <c r="BF181" s="136"/>
      <c r="BG181" s="136"/>
      <c r="BH181" s="136"/>
      <c r="BI181" s="136"/>
      <c r="BJ181" s="136"/>
      <c r="BK181" s="136"/>
      <c r="BL181" s="136"/>
      <c r="BM181" s="136"/>
      <c r="BN181" s="136"/>
      <c r="BO181" s="136"/>
      <c r="BP181" s="136"/>
      <c r="BQ181" s="136"/>
      <c r="BR181" s="136"/>
      <c r="BS181" s="136"/>
      <c r="BT181" s="136"/>
      <c r="BU181" s="136"/>
      <c r="BV181" s="136"/>
      <c r="BW181" s="136"/>
      <c r="BX181" s="136"/>
      <c r="BY181" s="136"/>
      <c r="BZ181" s="136"/>
      <c r="CA181" s="136"/>
      <c r="CB181" s="136"/>
      <c r="CC181" s="136"/>
      <c r="CD181" s="136"/>
      <c r="CE181" s="136"/>
      <c r="CF181" s="136"/>
      <c r="CG181" s="136"/>
      <c r="CH181" s="136"/>
      <c r="CI181" s="136"/>
      <c r="CJ181" s="136"/>
      <c r="CK181" s="136"/>
      <c r="CL181" s="136"/>
      <c r="CM181" s="136"/>
      <c r="CN181" s="136"/>
      <c r="CO181" s="136"/>
      <c r="CP181" s="136"/>
      <c r="CQ181" s="136"/>
      <c r="CR181" s="136"/>
      <c r="CS181" s="136"/>
      <c r="CT181" s="136"/>
      <c r="CU181" s="136"/>
      <c r="CV181" s="136"/>
      <c r="CW181" s="136"/>
      <c r="CX181" s="136"/>
      <c r="CY181" s="136"/>
      <c r="CZ181" s="136"/>
      <c r="DA181" s="136"/>
      <c r="DB181" s="136"/>
      <c r="DC181" s="136"/>
      <c r="DD181" s="136"/>
      <c r="DE181" s="136"/>
      <c r="DF181" s="136"/>
      <c r="DG181" s="136"/>
      <c r="DH181" s="136"/>
      <c r="DI181" s="136"/>
      <c r="DJ181" s="136"/>
      <c r="DK181" s="136"/>
      <c r="DL181" s="136"/>
      <c r="DM181" s="136"/>
      <c r="DN181" s="136"/>
      <c r="DO181" s="136"/>
      <c r="DP181" s="136"/>
      <c r="DQ181" s="136"/>
      <c r="DR181" s="136"/>
      <c r="DS181" s="136"/>
      <c r="DT181" s="136"/>
      <c r="DU181" s="136"/>
      <c r="DV181" s="136"/>
      <c r="DW181" s="136"/>
      <c r="DX181" s="136"/>
      <c r="DY181" s="136"/>
      <c r="DZ181" s="136"/>
      <c r="EA181" s="136"/>
      <c r="EB181" s="136"/>
      <c r="EC181" s="136"/>
      <c r="ED181" s="136"/>
      <c r="EE181" s="136"/>
      <c r="EF181" s="136"/>
      <c r="EG181" s="136"/>
      <c r="EH181" s="136"/>
      <c r="EI181" s="136"/>
      <c r="EJ181" s="136"/>
      <c r="EK181" s="136"/>
      <c r="EL181" s="136"/>
      <c r="EM181" s="136"/>
      <c r="EN181" s="136"/>
      <c r="EO181" s="136"/>
      <c r="EP181" s="136"/>
      <c r="EQ181" s="136"/>
      <c r="ER181" s="136"/>
      <c r="ES181" s="136"/>
      <c r="ET181" s="136"/>
      <c r="EU181" s="136"/>
      <c r="EV181" s="136"/>
      <c r="EW181" s="136"/>
      <c r="EX181" s="136"/>
      <c r="EY181" s="136"/>
      <c r="EZ181" s="136"/>
      <c r="FA181" s="136"/>
      <c r="FB181" s="136"/>
      <c r="FC181" s="136"/>
      <c r="FD181" s="136"/>
      <c r="FE181" s="136"/>
      <c r="FF181" s="136"/>
      <c r="FG181" s="136"/>
      <c r="FH181" s="136"/>
      <c r="FI181" s="136"/>
      <c r="FJ181" s="136"/>
      <c r="FK181" s="136"/>
      <c r="FL181" s="136"/>
      <c r="FM181" s="136"/>
      <c r="FN181" s="136"/>
      <c r="FO181" s="136"/>
      <c r="FP181" s="136"/>
      <c r="FQ181" s="136"/>
      <c r="FR181" s="136"/>
      <c r="FS181" s="136"/>
      <c r="FT181" s="136"/>
      <c r="FU181" s="136"/>
      <c r="FV181" s="136"/>
      <c r="FW181" s="136"/>
      <c r="FX181" s="136"/>
      <c r="FY181" s="136"/>
      <c r="FZ181" s="136"/>
      <c r="GA181" s="136"/>
      <c r="GB181" s="136"/>
      <c r="GC181" s="136"/>
      <c r="GD181" s="136"/>
      <c r="GE181" s="136"/>
      <c r="GF181" s="136"/>
      <c r="GG181" s="136"/>
      <c r="GH181" s="136"/>
      <c r="GI181" s="136"/>
      <c r="GJ181" s="136"/>
      <c r="GK181" s="136"/>
      <c r="GL181" s="136"/>
      <c r="GM181" s="136"/>
      <c r="GN181" s="136"/>
      <c r="GO181" s="136"/>
      <c r="GP181" s="136"/>
      <c r="GQ181" s="136"/>
      <c r="GR181" s="136"/>
      <c r="GS181" s="136"/>
      <c r="GT181" s="136"/>
      <c r="GU181" s="136"/>
      <c r="GV181" s="136"/>
      <c r="GW181" s="136"/>
      <c r="GX181" s="136"/>
      <c r="GY181" s="136"/>
      <c r="GZ181" s="136"/>
      <c r="HA181" s="136"/>
      <c r="HB181" s="136"/>
      <c r="HC181" s="136"/>
      <c r="HD181" s="136"/>
      <c r="HE181" s="136"/>
      <c r="HF181" s="136"/>
      <c r="HG181" s="136"/>
      <c r="HH181" s="136"/>
      <c r="HI181" s="136"/>
      <c r="HJ181" s="136"/>
      <c r="HK181" s="136"/>
      <c r="HL181" s="136"/>
      <c r="HM181" s="136"/>
      <c r="HN181" s="136"/>
      <c r="HO181" s="136"/>
      <c r="HP181" s="136"/>
      <c r="HQ181" s="136"/>
      <c r="HR181" s="136"/>
      <c r="HS181" s="136"/>
      <c r="HT181" s="136"/>
      <c r="HU181" s="136"/>
      <c r="HV181" s="136"/>
      <c r="HW181" s="136"/>
      <c r="HX181" s="136"/>
      <c r="HY181" s="136"/>
      <c r="HZ181" s="136"/>
      <c r="IA181" s="136"/>
    </row>
    <row r="182" spans="1:235">
      <c r="A182" s="479" t="s">
        <v>1536</v>
      </c>
      <c r="B182" s="141">
        <f>C182+D182+E182+F182+G182+H182+I182+J182</f>
        <v>90292</v>
      </c>
      <c r="C182" s="141">
        <v>0</v>
      </c>
      <c r="D182" s="141">
        <v>0</v>
      </c>
      <c r="E182" s="141"/>
      <c r="F182" s="141">
        <v>0</v>
      </c>
      <c r="G182" s="141">
        <v>0</v>
      </c>
      <c r="H182" s="141">
        <v>0</v>
      </c>
      <c r="I182" s="141">
        <v>0</v>
      </c>
      <c r="J182" s="141">
        <v>90292</v>
      </c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  <c r="Y182" s="136"/>
      <c r="Z182" s="136"/>
      <c r="AA182" s="136"/>
      <c r="AB182" s="136"/>
      <c r="AC182" s="136"/>
      <c r="AD182" s="136"/>
      <c r="AE182" s="136"/>
      <c r="AF182" s="136"/>
      <c r="AG182" s="136"/>
      <c r="AH182" s="136"/>
      <c r="AI182" s="136"/>
      <c r="AJ182" s="136"/>
      <c r="AK182" s="136"/>
      <c r="AL182" s="136"/>
      <c r="AM182" s="136"/>
      <c r="AN182" s="136"/>
      <c r="AO182" s="136"/>
      <c r="AP182" s="136"/>
      <c r="AQ182" s="136"/>
      <c r="AR182" s="136"/>
      <c r="AS182" s="136"/>
      <c r="AT182" s="136"/>
      <c r="AU182" s="136"/>
      <c r="AV182" s="136"/>
      <c r="AW182" s="136"/>
      <c r="AX182" s="136"/>
      <c r="AY182" s="136"/>
      <c r="AZ182" s="136"/>
      <c r="BA182" s="136"/>
      <c r="BB182" s="136"/>
      <c r="BC182" s="136"/>
      <c r="BD182" s="136"/>
      <c r="BE182" s="136"/>
      <c r="BF182" s="136"/>
      <c r="BG182" s="136"/>
      <c r="BH182" s="136"/>
      <c r="BI182" s="136"/>
      <c r="BJ182" s="136"/>
      <c r="BK182" s="136"/>
      <c r="BL182" s="136"/>
      <c r="BM182" s="136"/>
      <c r="BN182" s="136"/>
      <c r="BO182" s="136"/>
      <c r="BP182" s="136"/>
      <c r="BQ182" s="136"/>
      <c r="BR182" s="136"/>
      <c r="BS182" s="136"/>
      <c r="BT182" s="136"/>
      <c r="BU182" s="136"/>
      <c r="BV182" s="136"/>
      <c r="BW182" s="136"/>
      <c r="BX182" s="136"/>
      <c r="BY182" s="136"/>
      <c r="BZ182" s="136"/>
      <c r="CA182" s="136"/>
      <c r="CB182" s="136"/>
      <c r="CC182" s="136"/>
      <c r="CD182" s="136"/>
      <c r="CE182" s="136"/>
      <c r="CF182" s="136"/>
      <c r="CG182" s="136"/>
      <c r="CH182" s="136"/>
      <c r="CI182" s="136"/>
      <c r="CJ182" s="136"/>
      <c r="CK182" s="136"/>
      <c r="CL182" s="136"/>
      <c r="CM182" s="136"/>
      <c r="CN182" s="136"/>
      <c r="CO182" s="136"/>
      <c r="CP182" s="136"/>
      <c r="CQ182" s="136"/>
      <c r="CR182" s="136"/>
      <c r="CS182" s="136"/>
      <c r="CT182" s="136"/>
      <c r="CU182" s="136"/>
      <c r="CV182" s="136"/>
      <c r="CW182" s="136"/>
      <c r="CX182" s="136"/>
      <c r="CY182" s="136"/>
      <c r="CZ182" s="136"/>
      <c r="DA182" s="136"/>
      <c r="DB182" s="136"/>
      <c r="DC182" s="136"/>
      <c r="DD182" s="136"/>
      <c r="DE182" s="136"/>
      <c r="DF182" s="136"/>
      <c r="DG182" s="136"/>
      <c r="DH182" s="136"/>
      <c r="DI182" s="136"/>
      <c r="DJ182" s="136"/>
      <c r="DK182" s="136"/>
      <c r="DL182" s="136"/>
      <c r="DM182" s="136"/>
      <c r="DN182" s="136"/>
      <c r="DO182" s="136"/>
      <c r="DP182" s="136"/>
      <c r="DQ182" s="136"/>
      <c r="DR182" s="136"/>
      <c r="DS182" s="136"/>
      <c r="DT182" s="136"/>
      <c r="DU182" s="136"/>
      <c r="DV182" s="136"/>
      <c r="DW182" s="136"/>
      <c r="DX182" s="136"/>
      <c r="DY182" s="136"/>
      <c r="DZ182" s="136"/>
      <c r="EA182" s="136"/>
      <c r="EB182" s="136"/>
      <c r="EC182" s="136"/>
      <c r="ED182" s="136"/>
      <c r="EE182" s="136"/>
      <c r="EF182" s="136"/>
      <c r="EG182" s="136"/>
      <c r="EH182" s="136"/>
      <c r="EI182" s="136"/>
      <c r="EJ182" s="136"/>
      <c r="EK182" s="136"/>
      <c r="EL182" s="136"/>
      <c r="EM182" s="136"/>
      <c r="EN182" s="136"/>
      <c r="EO182" s="136"/>
      <c r="EP182" s="136"/>
      <c r="EQ182" s="136"/>
      <c r="ER182" s="136"/>
      <c r="ES182" s="136"/>
      <c r="ET182" s="136"/>
      <c r="EU182" s="136"/>
      <c r="EV182" s="136"/>
      <c r="EW182" s="136"/>
      <c r="EX182" s="136"/>
      <c r="EY182" s="136"/>
      <c r="EZ182" s="136"/>
      <c r="FA182" s="136"/>
      <c r="FB182" s="136"/>
      <c r="FC182" s="136"/>
      <c r="FD182" s="136"/>
      <c r="FE182" s="136"/>
      <c r="FF182" s="136"/>
      <c r="FG182" s="136"/>
      <c r="FH182" s="136"/>
      <c r="FI182" s="136"/>
      <c r="FJ182" s="136"/>
      <c r="FK182" s="136"/>
      <c r="FL182" s="136"/>
      <c r="FM182" s="136"/>
      <c r="FN182" s="136"/>
      <c r="FO182" s="136"/>
      <c r="FP182" s="136"/>
      <c r="FQ182" s="136"/>
      <c r="FR182" s="136"/>
      <c r="FS182" s="136"/>
      <c r="FT182" s="136"/>
      <c r="FU182" s="136"/>
      <c r="FV182" s="136"/>
      <c r="FW182" s="136"/>
      <c r="FX182" s="136"/>
      <c r="FY182" s="136"/>
      <c r="FZ182" s="136"/>
      <c r="GA182" s="136"/>
      <c r="GB182" s="136"/>
      <c r="GC182" s="136"/>
      <c r="GD182" s="136"/>
      <c r="GE182" s="136"/>
      <c r="GF182" s="136"/>
      <c r="GG182" s="136"/>
      <c r="GH182" s="136"/>
      <c r="GI182" s="136"/>
      <c r="GJ182" s="136"/>
      <c r="GK182" s="136"/>
      <c r="GL182" s="136"/>
      <c r="GM182" s="136"/>
      <c r="GN182" s="136"/>
      <c r="GO182" s="136"/>
      <c r="GP182" s="136"/>
      <c r="GQ182" s="136"/>
      <c r="GR182" s="136"/>
      <c r="GS182" s="136"/>
      <c r="GT182" s="136"/>
      <c r="GU182" s="136"/>
      <c r="GV182" s="136"/>
      <c r="GW182" s="136"/>
      <c r="GX182" s="136"/>
      <c r="GY182" s="136"/>
      <c r="GZ182" s="136"/>
      <c r="HA182" s="136"/>
      <c r="HB182" s="136"/>
      <c r="HC182" s="136"/>
      <c r="HD182" s="136"/>
      <c r="HE182" s="136"/>
      <c r="HF182" s="136"/>
      <c r="HG182" s="136"/>
      <c r="HH182" s="136"/>
      <c r="HI182" s="136"/>
      <c r="HJ182" s="136"/>
      <c r="HK182" s="136"/>
      <c r="HL182" s="136"/>
      <c r="HM182" s="136"/>
      <c r="HN182" s="136"/>
      <c r="HO182" s="136"/>
      <c r="HP182" s="136"/>
      <c r="HQ182" s="136"/>
      <c r="HR182" s="136"/>
      <c r="HS182" s="136"/>
      <c r="HT182" s="136"/>
      <c r="HU182" s="136"/>
      <c r="HV182" s="136"/>
      <c r="HW182" s="136"/>
      <c r="HX182" s="136"/>
      <c r="HY182" s="136"/>
      <c r="HZ182" s="136"/>
      <c r="IA182" s="136"/>
    </row>
    <row r="183" spans="1:235">
      <c r="A183" s="478" t="s">
        <v>1374</v>
      </c>
      <c r="B183" s="141">
        <f t="shared" si="44"/>
        <v>15000</v>
      </c>
      <c r="C183" s="141">
        <v>0</v>
      </c>
      <c r="D183" s="141">
        <v>0</v>
      </c>
      <c r="E183" s="141">
        <v>15000</v>
      </c>
      <c r="F183" s="141">
        <v>0</v>
      </c>
      <c r="G183" s="141">
        <v>0</v>
      </c>
      <c r="H183" s="141">
        <v>0</v>
      </c>
      <c r="I183" s="141">
        <v>0</v>
      </c>
      <c r="J183" s="141">
        <v>0</v>
      </c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  <c r="AB183" s="136"/>
      <c r="AC183" s="136"/>
      <c r="AD183" s="136"/>
      <c r="AE183" s="136"/>
      <c r="AF183" s="136"/>
      <c r="AG183" s="136"/>
      <c r="AH183" s="136"/>
      <c r="AI183" s="136"/>
      <c r="AJ183" s="136"/>
      <c r="AK183" s="136"/>
      <c r="AL183" s="136"/>
      <c r="AM183" s="136"/>
      <c r="AN183" s="136"/>
      <c r="AO183" s="136"/>
      <c r="AP183" s="136"/>
      <c r="AQ183" s="136"/>
      <c r="AR183" s="136"/>
      <c r="AS183" s="136"/>
      <c r="AT183" s="136"/>
      <c r="AU183" s="136"/>
      <c r="AV183" s="136"/>
      <c r="AW183" s="136"/>
      <c r="AX183" s="136"/>
      <c r="AY183" s="136"/>
      <c r="AZ183" s="136"/>
      <c r="BA183" s="136"/>
      <c r="BB183" s="136"/>
      <c r="BC183" s="136"/>
      <c r="BD183" s="136"/>
      <c r="BE183" s="136"/>
      <c r="BF183" s="136"/>
      <c r="BG183" s="136"/>
      <c r="BH183" s="136"/>
      <c r="BI183" s="136"/>
      <c r="BJ183" s="136"/>
      <c r="BK183" s="136"/>
      <c r="BL183" s="136"/>
      <c r="BM183" s="136"/>
      <c r="BN183" s="136"/>
      <c r="BO183" s="136"/>
      <c r="BP183" s="136"/>
      <c r="BQ183" s="136"/>
      <c r="BR183" s="136"/>
      <c r="BS183" s="136"/>
      <c r="BT183" s="136"/>
      <c r="BU183" s="136"/>
      <c r="BV183" s="136"/>
      <c r="BW183" s="136"/>
      <c r="BX183" s="136"/>
      <c r="BY183" s="136"/>
      <c r="BZ183" s="136"/>
      <c r="CA183" s="136"/>
      <c r="CB183" s="136"/>
      <c r="CC183" s="136"/>
      <c r="CD183" s="136"/>
      <c r="CE183" s="136"/>
      <c r="CF183" s="136"/>
      <c r="CG183" s="136"/>
      <c r="CH183" s="136"/>
      <c r="CI183" s="136"/>
      <c r="CJ183" s="136"/>
      <c r="CK183" s="136"/>
      <c r="CL183" s="136"/>
      <c r="CM183" s="136"/>
      <c r="CN183" s="136"/>
      <c r="CO183" s="136"/>
      <c r="CP183" s="136"/>
      <c r="CQ183" s="136"/>
      <c r="CR183" s="136"/>
      <c r="CS183" s="136"/>
      <c r="CT183" s="136"/>
      <c r="CU183" s="136"/>
      <c r="CV183" s="136"/>
      <c r="CW183" s="136"/>
      <c r="CX183" s="136"/>
      <c r="CY183" s="136"/>
      <c r="CZ183" s="136"/>
      <c r="DA183" s="136"/>
      <c r="DB183" s="136"/>
      <c r="DC183" s="136"/>
      <c r="DD183" s="136"/>
      <c r="DE183" s="136"/>
      <c r="DF183" s="136"/>
      <c r="DG183" s="136"/>
      <c r="DH183" s="136"/>
      <c r="DI183" s="136"/>
      <c r="DJ183" s="136"/>
      <c r="DK183" s="136"/>
      <c r="DL183" s="136"/>
      <c r="DM183" s="136"/>
      <c r="DN183" s="136"/>
      <c r="DO183" s="136"/>
      <c r="DP183" s="136"/>
      <c r="DQ183" s="136"/>
      <c r="DR183" s="136"/>
      <c r="DS183" s="136"/>
      <c r="DT183" s="136"/>
      <c r="DU183" s="136"/>
      <c r="DV183" s="136"/>
      <c r="DW183" s="136"/>
      <c r="DX183" s="136"/>
      <c r="DY183" s="136"/>
      <c r="DZ183" s="136"/>
      <c r="EA183" s="136"/>
      <c r="EB183" s="136"/>
      <c r="EC183" s="136"/>
      <c r="ED183" s="136"/>
      <c r="EE183" s="136"/>
      <c r="EF183" s="136"/>
      <c r="EG183" s="136"/>
      <c r="EH183" s="136"/>
      <c r="EI183" s="136"/>
      <c r="EJ183" s="136"/>
      <c r="EK183" s="136"/>
      <c r="EL183" s="136"/>
      <c r="EM183" s="136"/>
      <c r="EN183" s="136"/>
      <c r="EO183" s="136"/>
      <c r="EP183" s="136"/>
      <c r="EQ183" s="136"/>
      <c r="ER183" s="136"/>
      <c r="ES183" s="136"/>
      <c r="ET183" s="136"/>
      <c r="EU183" s="136"/>
      <c r="EV183" s="136"/>
      <c r="EW183" s="136"/>
      <c r="EX183" s="136"/>
      <c r="EY183" s="136"/>
      <c r="EZ183" s="136"/>
      <c r="FA183" s="136"/>
      <c r="FB183" s="136"/>
      <c r="FC183" s="136"/>
      <c r="FD183" s="136"/>
      <c r="FE183" s="136"/>
      <c r="FF183" s="136"/>
      <c r="FG183" s="136"/>
      <c r="FH183" s="136"/>
      <c r="FI183" s="136"/>
      <c r="FJ183" s="136"/>
      <c r="FK183" s="136"/>
      <c r="FL183" s="136"/>
      <c r="FM183" s="136"/>
      <c r="FN183" s="136"/>
      <c r="FO183" s="136"/>
      <c r="FP183" s="136"/>
      <c r="FQ183" s="136"/>
      <c r="FR183" s="136"/>
      <c r="FS183" s="136"/>
      <c r="FT183" s="136"/>
      <c r="FU183" s="136"/>
      <c r="FV183" s="136"/>
      <c r="FW183" s="136"/>
      <c r="FX183" s="136"/>
      <c r="FY183" s="136"/>
      <c r="FZ183" s="136"/>
      <c r="GA183" s="136"/>
      <c r="GB183" s="136"/>
      <c r="GC183" s="136"/>
      <c r="GD183" s="136"/>
      <c r="GE183" s="136"/>
      <c r="GF183" s="136"/>
      <c r="GG183" s="136"/>
      <c r="GH183" s="136"/>
      <c r="GI183" s="136"/>
      <c r="GJ183" s="136"/>
      <c r="GK183" s="136"/>
      <c r="GL183" s="136"/>
      <c r="GM183" s="136"/>
      <c r="GN183" s="136"/>
      <c r="GO183" s="136"/>
      <c r="GP183" s="136"/>
      <c r="GQ183" s="136"/>
      <c r="GR183" s="136"/>
      <c r="GS183" s="136"/>
      <c r="GT183" s="136"/>
      <c r="GU183" s="136"/>
      <c r="GV183" s="136"/>
      <c r="GW183" s="136"/>
      <c r="GX183" s="136"/>
      <c r="GY183" s="136"/>
      <c r="GZ183" s="136"/>
      <c r="HA183" s="136"/>
      <c r="HB183" s="136"/>
      <c r="HC183" s="136"/>
      <c r="HD183" s="136"/>
      <c r="HE183" s="136"/>
      <c r="HF183" s="136"/>
      <c r="HG183" s="136"/>
      <c r="HH183" s="136"/>
      <c r="HI183" s="136"/>
      <c r="HJ183" s="136"/>
      <c r="HK183" s="136"/>
      <c r="HL183" s="136"/>
      <c r="HM183" s="136"/>
      <c r="HN183" s="136"/>
      <c r="HO183" s="136"/>
      <c r="HP183" s="136"/>
      <c r="HQ183" s="136"/>
      <c r="HR183" s="136"/>
      <c r="HS183" s="136"/>
      <c r="HT183" s="136"/>
      <c r="HU183" s="136"/>
      <c r="HV183" s="136"/>
      <c r="HW183" s="136"/>
      <c r="HX183" s="136"/>
      <c r="HY183" s="136"/>
      <c r="HZ183" s="136"/>
      <c r="IA183" s="136"/>
    </row>
    <row r="184" spans="1:235">
      <c r="A184" s="481" t="s">
        <v>1375</v>
      </c>
      <c r="B184" s="141">
        <f t="shared" si="44"/>
        <v>275627</v>
      </c>
      <c r="C184" s="141">
        <v>0</v>
      </c>
      <c r="D184" s="141">
        <v>0</v>
      </c>
      <c r="E184" s="141">
        <v>0</v>
      </c>
      <c r="F184" s="141">
        <v>0</v>
      </c>
      <c r="G184" s="141">
        <v>0</v>
      </c>
      <c r="H184" s="141">
        <v>0</v>
      </c>
      <c r="I184" s="141">
        <v>0</v>
      </c>
      <c r="J184" s="141">
        <v>275627</v>
      </c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  <c r="U184" s="136"/>
      <c r="V184" s="136"/>
      <c r="W184" s="136"/>
      <c r="X184" s="136"/>
      <c r="Y184" s="136"/>
      <c r="Z184" s="136"/>
      <c r="AA184" s="136"/>
      <c r="AB184" s="136"/>
      <c r="AC184" s="136"/>
      <c r="AD184" s="136"/>
      <c r="AE184" s="136"/>
      <c r="AF184" s="136"/>
      <c r="AG184" s="136"/>
      <c r="AH184" s="136"/>
      <c r="AI184" s="136"/>
      <c r="AJ184" s="136"/>
      <c r="AK184" s="136"/>
      <c r="AL184" s="136"/>
      <c r="AM184" s="136"/>
      <c r="AN184" s="136"/>
      <c r="AO184" s="136"/>
      <c r="AP184" s="136"/>
      <c r="AQ184" s="136"/>
      <c r="AR184" s="136"/>
      <c r="AS184" s="136"/>
      <c r="AT184" s="136"/>
      <c r="AU184" s="136"/>
      <c r="AV184" s="136"/>
      <c r="AW184" s="136"/>
      <c r="AX184" s="136"/>
      <c r="AY184" s="136"/>
      <c r="AZ184" s="136"/>
      <c r="BA184" s="136"/>
      <c r="BB184" s="136"/>
      <c r="BC184" s="136"/>
      <c r="BD184" s="136"/>
      <c r="BE184" s="136"/>
      <c r="BF184" s="136"/>
      <c r="BG184" s="136"/>
      <c r="BH184" s="136"/>
      <c r="BI184" s="136"/>
      <c r="BJ184" s="136"/>
      <c r="BK184" s="136"/>
      <c r="BL184" s="136"/>
      <c r="BM184" s="136"/>
      <c r="BN184" s="136"/>
      <c r="BO184" s="136"/>
      <c r="BP184" s="136"/>
      <c r="BQ184" s="136"/>
      <c r="BR184" s="136"/>
      <c r="BS184" s="136"/>
      <c r="BT184" s="136"/>
      <c r="BU184" s="136"/>
      <c r="BV184" s="136"/>
      <c r="BW184" s="136"/>
      <c r="BX184" s="136"/>
      <c r="BY184" s="136"/>
      <c r="BZ184" s="136"/>
      <c r="CA184" s="136"/>
      <c r="CB184" s="136"/>
      <c r="CC184" s="136"/>
      <c r="CD184" s="136"/>
      <c r="CE184" s="136"/>
      <c r="CF184" s="136"/>
      <c r="CG184" s="136"/>
      <c r="CH184" s="136"/>
      <c r="CI184" s="136"/>
      <c r="CJ184" s="136"/>
      <c r="CK184" s="136"/>
      <c r="CL184" s="136"/>
      <c r="CM184" s="136"/>
      <c r="CN184" s="136"/>
      <c r="CO184" s="136"/>
      <c r="CP184" s="136"/>
      <c r="CQ184" s="136"/>
      <c r="CR184" s="136"/>
      <c r="CS184" s="136"/>
      <c r="CT184" s="136"/>
      <c r="CU184" s="136"/>
      <c r="CV184" s="136"/>
      <c r="CW184" s="136"/>
      <c r="CX184" s="136"/>
      <c r="CY184" s="136"/>
      <c r="CZ184" s="136"/>
      <c r="DA184" s="136"/>
      <c r="DB184" s="136"/>
      <c r="DC184" s="136"/>
      <c r="DD184" s="136"/>
      <c r="DE184" s="136"/>
      <c r="DF184" s="136"/>
      <c r="DG184" s="136"/>
      <c r="DH184" s="136"/>
      <c r="DI184" s="136"/>
      <c r="DJ184" s="136"/>
      <c r="DK184" s="136"/>
      <c r="DL184" s="136"/>
      <c r="DM184" s="136"/>
      <c r="DN184" s="136"/>
      <c r="DO184" s="136"/>
      <c r="DP184" s="136"/>
      <c r="DQ184" s="136"/>
      <c r="DR184" s="136"/>
      <c r="DS184" s="136"/>
      <c r="DT184" s="136"/>
      <c r="DU184" s="136"/>
      <c r="DV184" s="136"/>
      <c r="DW184" s="136"/>
      <c r="DX184" s="136"/>
      <c r="DY184" s="136"/>
      <c r="DZ184" s="136"/>
      <c r="EA184" s="136"/>
      <c r="EB184" s="136"/>
      <c r="EC184" s="136"/>
      <c r="ED184" s="136"/>
      <c r="EE184" s="136"/>
      <c r="EF184" s="136"/>
      <c r="EG184" s="136"/>
      <c r="EH184" s="136"/>
      <c r="EI184" s="136"/>
      <c r="EJ184" s="136"/>
      <c r="EK184" s="136"/>
      <c r="EL184" s="136"/>
      <c r="EM184" s="136"/>
      <c r="EN184" s="136"/>
      <c r="EO184" s="136"/>
      <c r="EP184" s="136"/>
      <c r="EQ184" s="136"/>
      <c r="ER184" s="136"/>
      <c r="ES184" s="136"/>
      <c r="ET184" s="136"/>
      <c r="EU184" s="136"/>
      <c r="EV184" s="136"/>
      <c r="EW184" s="136"/>
      <c r="EX184" s="136"/>
      <c r="EY184" s="136"/>
      <c r="EZ184" s="136"/>
      <c r="FA184" s="136"/>
      <c r="FB184" s="136"/>
      <c r="FC184" s="136"/>
      <c r="FD184" s="136"/>
      <c r="FE184" s="136"/>
      <c r="FF184" s="136"/>
      <c r="FG184" s="136"/>
      <c r="FH184" s="136"/>
      <c r="FI184" s="136"/>
      <c r="FJ184" s="136"/>
      <c r="FK184" s="136"/>
      <c r="FL184" s="136"/>
      <c r="FM184" s="136"/>
      <c r="FN184" s="136"/>
      <c r="FO184" s="136"/>
      <c r="FP184" s="136"/>
      <c r="FQ184" s="136"/>
      <c r="FR184" s="136"/>
      <c r="FS184" s="136"/>
      <c r="FT184" s="136"/>
      <c r="FU184" s="136"/>
      <c r="FV184" s="136"/>
      <c r="FW184" s="136"/>
      <c r="FX184" s="136"/>
      <c r="FY184" s="136"/>
      <c r="FZ184" s="136"/>
      <c r="GA184" s="136"/>
      <c r="GB184" s="136"/>
      <c r="GC184" s="136"/>
      <c r="GD184" s="136"/>
      <c r="GE184" s="136"/>
      <c r="GF184" s="136"/>
      <c r="GG184" s="136"/>
      <c r="GH184" s="136"/>
      <c r="GI184" s="136"/>
      <c r="GJ184" s="136"/>
      <c r="GK184" s="136"/>
      <c r="GL184" s="136"/>
      <c r="GM184" s="136"/>
      <c r="GN184" s="136"/>
      <c r="GO184" s="136"/>
      <c r="GP184" s="136"/>
      <c r="GQ184" s="136"/>
      <c r="GR184" s="136"/>
      <c r="GS184" s="136"/>
      <c r="GT184" s="136"/>
      <c r="GU184" s="136"/>
      <c r="GV184" s="136"/>
      <c r="GW184" s="136"/>
      <c r="GX184" s="136"/>
      <c r="GY184" s="136"/>
      <c r="GZ184" s="136"/>
      <c r="HA184" s="136"/>
      <c r="HB184" s="136"/>
      <c r="HC184" s="136"/>
      <c r="HD184" s="136"/>
      <c r="HE184" s="136"/>
      <c r="HF184" s="136"/>
      <c r="HG184" s="136"/>
      <c r="HH184" s="136"/>
      <c r="HI184" s="136"/>
      <c r="HJ184" s="136"/>
      <c r="HK184" s="136"/>
      <c r="HL184" s="136"/>
      <c r="HM184" s="136"/>
      <c r="HN184" s="136"/>
      <c r="HO184" s="136"/>
      <c r="HP184" s="136"/>
      <c r="HQ184" s="136"/>
      <c r="HR184" s="136"/>
      <c r="HS184" s="136"/>
      <c r="HT184" s="136"/>
      <c r="HU184" s="136"/>
      <c r="HV184" s="136"/>
      <c r="HW184" s="136"/>
      <c r="HX184" s="136"/>
      <c r="HY184" s="136"/>
      <c r="HZ184" s="136"/>
      <c r="IA184" s="136"/>
    </row>
    <row r="185" spans="1:235" ht="31.5">
      <c r="A185" s="481" t="s">
        <v>1376</v>
      </c>
      <c r="B185" s="141">
        <f t="shared" si="44"/>
        <v>75615</v>
      </c>
      <c r="C185" s="141">
        <v>0</v>
      </c>
      <c r="D185" s="141">
        <v>0</v>
      </c>
      <c r="E185" s="141">
        <v>0</v>
      </c>
      <c r="F185" s="141">
        <v>0</v>
      </c>
      <c r="G185" s="141">
        <v>0</v>
      </c>
      <c r="H185" s="141">
        <v>0</v>
      </c>
      <c r="I185" s="141">
        <v>0</v>
      </c>
      <c r="J185" s="141">
        <v>75615</v>
      </c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  <c r="Y185" s="136"/>
      <c r="Z185" s="136"/>
      <c r="AA185" s="136"/>
      <c r="AB185" s="136"/>
      <c r="AC185" s="136"/>
      <c r="AD185" s="136"/>
      <c r="AE185" s="136"/>
      <c r="AF185" s="136"/>
      <c r="AG185" s="136"/>
      <c r="AH185" s="136"/>
      <c r="AI185" s="136"/>
      <c r="AJ185" s="136"/>
      <c r="AK185" s="136"/>
      <c r="AL185" s="136"/>
      <c r="AM185" s="136"/>
      <c r="AN185" s="136"/>
      <c r="AO185" s="136"/>
      <c r="AP185" s="136"/>
      <c r="AQ185" s="136"/>
      <c r="AR185" s="136"/>
      <c r="AS185" s="136"/>
      <c r="AT185" s="136"/>
      <c r="AU185" s="136"/>
      <c r="AV185" s="136"/>
      <c r="AW185" s="136"/>
      <c r="AX185" s="136"/>
      <c r="AY185" s="136"/>
      <c r="AZ185" s="136"/>
      <c r="BA185" s="136"/>
      <c r="BB185" s="136"/>
      <c r="BC185" s="136"/>
      <c r="BD185" s="136"/>
      <c r="BE185" s="136"/>
      <c r="BF185" s="136"/>
      <c r="BG185" s="136"/>
      <c r="BH185" s="136"/>
      <c r="BI185" s="136"/>
      <c r="BJ185" s="136"/>
      <c r="BK185" s="136"/>
      <c r="BL185" s="136"/>
      <c r="BM185" s="136"/>
      <c r="BN185" s="136"/>
      <c r="BO185" s="136"/>
      <c r="BP185" s="136"/>
      <c r="BQ185" s="136"/>
      <c r="BR185" s="136"/>
      <c r="BS185" s="136"/>
      <c r="BT185" s="136"/>
      <c r="BU185" s="136"/>
      <c r="BV185" s="136"/>
      <c r="BW185" s="136"/>
      <c r="BX185" s="136"/>
      <c r="BY185" s="136"/>
      <c r="BZ185" s="136"/>
      <c r="CA185" s="136"/>
      <c r="CB185" s="136"/>
      <c r="CC185" s="136"/>
      <c r="CD185" s="136"/>
      <c r="CE185" s="136"/>
      <c r="CF185" s="136"/>
      <c r="CG185" s="136"/>
      <c r="CH185" s="136"/>
      <c r="CI185" s="136"/>
      <c r="CJ185" s="136"/>
      <c r="CK185" s="136"/>
      <c r="CL185" s="136"/>
      <c r="CM185" s="136"/>
      <c r="CN185" s="136"/>
      <c r="CO185" s="136"/>
      <c r="CP185" s="136"/>
      <c r="CQ185" s="136"/>
      <c r="CR185" s="136"/>
      <c r="CS185" s="136"/>
      <c r="CT185" s="136"/>
      <c r="CU185" s="136"/>
      <c r="CV185" s="136"/>
      <c r="CW185" s="136"/>
      <c r="CX185" s="136"/>
      <c r="CY185" s="136"/>
      <c r="CZ185" s="136"/>
      <c r="DA185" s="136"/>
      <c r="DB185" s="136"/>
      <c r="DC185" s="136"/>
      <c r="DD185" s="136"/>
      <c r="DE185" s="136"/>
      <c r="DF185" s="136"/>
      <c r="DG185" s="136"/>
      <c r="DH185" s="136"/>
      <c r="DI185" s="136"/>
      <c r="DJ185" s="136"/>
      <c r="DK185" s="136"/>
      <c r="DL185" s="136"/>
      <c r="DM185" s="136"/>
      <c r="DN185" s="136"/>
      <c r="DO185" s="136"/>
      <c r="DP185" s="136"/>
      <c r="DQ185" s="136"/>
      <c r="DR185" s="136"/>
      <c r="DS185" s="136"/>
      <c r="DT185" s="136"/>
      <c r="DU185" s="136"/>
      <c r="DV185" s="136"/>
      <c r="DW185" s="136"/>
      <c r="DX185" s="136"/>
      <c r="DY185" s="136"/>
      <c r="DZ185" s="136"/>
      <c r="EA185" s="136"/>
      <c r="EB185" s="136"/>
      <c r="EC185" s="136"/>
      <c r="ED185" s="136"/>
      <c r="EE185" s="136"/>
      <c r="EF185" s="136"/>
      <c r="EG185" s="136"/>
      <c r="EH185" s="136"/>
      <c r="EI185" s="136"/>
      <c r="EJ185" s="136"/>
      <c r="EK185" s="136"/>
      <c r="EL185" s="136"/>
      <c r="EM185" s="136"/>
      <c r="EN185" s="136"/>
      <c r="EO185" s="136"/>
      <c r="EP185" s="136"/>
      <c r="EQ185" s="136"/>
      <c r="ER185" s="136"/>
      <c r="ES185" s="136"/>
      <c r="ET185" s="136"/>
      <c r="EU185" s="136"/>
      <c r="EV185" s="136"/>
      <c r="EW185" s="136"/>
      <c r="EX185" s="136"/>
      <c r="EY185" s="136"/>
      <c r="EZ185" s="136"/>
      <c r="FA185" s="136"/>
      <c r="FB185" s="136"/>
      <c r="FC185" s="136"/>
      <c r="FD185" s="136"/>
      <c r="FE185" s="136"/>
      <c r="FF185" s="136"/>
      <c r="FG185" s="136"/>
      <c r="FH185" s="136"/>
      <c r="FI185" s="136"/>
      <c r="FJ185" s="136"/>
      <c r="FK185" s="136"/>
      <c r="FL185" s="136"/>
      <c r="FM185" s="136"/>
      <c r="FN185" s="136"/>
      <c r="FO185" s="136"/>
      <c r="FP185" s="136"/>
      <c r="FQ185" s="136"/>
      <c r="FR185" s="136"/>
      <c r="FS185" s="136"/>
      <c r="FT185" s="136"/>
      <c r="FU185" s="136"/>
      <c r="FV185" s="136"/>
      <c r="FW185" s="136"/>
      <c r="FX185" s="136"/>
      <c r="FY185" s="136"/>
      <c r="FZ185" s="136"/>
      <c r="GA185" s="136"/>
      <c r="GB185" s="136"/>
      <c r="GC185" s="136"/>
      <c r="GD185" s="136"/>
      <c r="GE185" s="136"/>
      <c r="GF185" s="136"/>
      <c r="GG185" s="136"/>
      <c r="GH185" s="136"/>
      <c r="GI185" s="136"/>
      <c r="GJ185" s="136"/>
      <c r="GK185" s="136"/>
      <c r="GL185" s="136"/>
      <c r="GM185" s="136"/>
      <c r="GN185" s="136"/>
      <c r="GO185" s="136"/>
      <c r="GP185" s="136"/>
      <c r="GQ185" s="136"/>
      <c r="GR185" s="136"/>
      <c r="GS185" s="136"/>
      <c r="GT185" s="136"/>
      <c r="GU185" s="136"/>
      <c r="GV185" s="136"/>
      <c r="GW185" s="136"/>
      <c r="GX185" s="136"/>
      <c r="GY185" s="136"/>
      <c r="GZ185" s="136"/>
      <c r="HA185" s="136"/>
      <c r="HB185" s="136"/>
      <c r="HC185" s="136"/>
      <c r="HD185" s="136"/>
      <c r="HE185" s="136"/>
      <c r="HF185" s="136"/>
      <c r="HG185" s="136"/>
      <c r="HH185" s="136"/>
      <c r="HI185" s="136"/>
      <c r="HJ185" s="136"/>
      <c r="HK185" s="136"/>
      <c r="HL185" s="136"/>
      <c r="HM185" s="136"/>
      <c r="HN185" s="136"/>
      <c r="HO185" s="136"/>
      <c r="HP185" s="136"/>
      <c r="HQ185" s="136"/>
      <c r="HR185" s="136"/>
      <c r="HS185" s="136"/>
      <c r="HT185" s="136"/>
      <c r="HU185" s="136"/>
      <c r="HV185" s="136"/>
      <c r="HW185" s="136"/>
      <c r="HX185" s="136"/>
      <c r="HY185" s="136"/>
      <c r="HZ185" s="136"/>
      <c r="IA185" s="136"/>
    </row>
    <row r="186" spans="1:235">
      <c r="A186" s="481" t="s">
        <v>1377</v>
      </c>
      <c r="B186" s="141">
        <f t="shared" si="44"/>
        <v>384837</v>
      </c>
      <c r="C186" s="141">
        <v>0</v>
      </c>
      <c r="D186" s="141">
        <v>0</v>
      </c>
      <c r="E186" s="141">
        <v>0</v>
      </c>
      <c r="F186" s="141">
        <v>0</v>
      </c>
      <c r="G186" s="141">
        <v>0</v>
      </c>
      <c r="H186" s="141">
        <v>0</v>
      </c>
      <c r="I186" s="141">
        <v>0</v>
      </c>
      <c r="J186" s="141">
        <v>384837</v>
      </c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  <c r="X186" s="136"/>
      <c r="Y186" s="136"/>
      <c r="Z186" s="136"/>
      <c r="AA186" s="136"/>
      <c r="AB186" s="136"/>
      <c r="AC186" s="136"/>
      <c r="AD186" s="136"/>
      <c r="AE186" s="136"/>
      <c r="AF186" s="136"/>
      <c r="AG186" s="136"/>
      <c r="AH186" s="136"/>
      <c r="AI186" s="136"/>
      <c r="AJ186" s="136"/>
      <c r="AK186" s="136"/>
      <c r="AL186" s="136"/>
      <c r="AM186" s="136"/>
      <c r="AN186" s="136"/>
      <c r="AO186" s="136"/>
      <c r="AP186" s="136"/>
      <c r="AQ186" s="136"/>
      <c r="AR186" s="136"/>
      <c r="AS186" s="136"/>
      <c r="AT186" s="136"/>
      <c r="AU186" s="136"/>
      <c r="AV186" s="136"/>
      <c r="AW186" s="136"/>
      <c r="AX186" s="136"/>
      <c r="AY186" s="136"/>
      <c r="AZ186" s="136"/>
      <c r="BA186" s="136"/>
      <c r="BB186" s="136"/>
      <c r="BC186" s="136"/>
      <c r="BD186" s="136"/>
      <c r="BE186" s="136"/>
      <c r="BF186" s="136"/>
      <c r="BG186" s="136"/>
      <c r="BH186" s="136"/>
      <c r="BI186" s="136"/>
      <c r="BJ186" s="136"/>
      <c r="BK186" s="136"/>
      <c r="BL186" s="136"/>
      <c r="BM186" s="136"/>
      <c r="BN186" s="136"/>
      <c r="BO186" s="136"/>
      <c r="BP186" s="136"/>
      <c r="BQ186" s="136"/>
      <c r="BR186" s="136"/>
      <c r="BS186" s="136"/>
      <c r="BT186" s="136"/>
      <c r="BU186" s="136"/>
      <c r="BV186" s="136"/>
      <c r="BW186" s="136"/>
      <c r="BX186" s="136"/>
      <c r="BY186" s="136"/>
      <c r="BZ186" s="136"/>
      <c r="CA186" s="136"/>
      <c r="CB186" s="136"/>
      <c r="CC186" s="136"/>
      <c r="CD186" s="136"/>
      <c r="CE186" s="136"/>
      <c r="CF186" s="136"/>
      <c r="CG186" s="136"/>
      <c r="CH186" s="136"/>
      <c r="CI186" s="136"/>
      <c r="CJ186" s="136"/>
      <c r="CK186" s="136"/>
      <c r="CL186" s="136"/>
      <c r="CM186" s="136"/>
      <c r="CN186" s="136"/>
      <c r="CO186" s="136"/>
      <c r="CP186" s="136"/>
      <c r="CQ186" s="136"/>
      <c r="CR186" s="136"/>
      <c r="CS186" s="136"/>
      <c r="CT186" s="136"/>
      <c r="CU186" s="136"/>
      <c r="CV186" s="136"/>
      <c r="CW186" s="136"/>
      <c r="CX186" s="136"/>
      <c r="CY186" s="136"/>
      <c r="CZ186" s="136"/>
      <c r="DA186" s="136"/>
      <c r="DB186" s="136"/>
      <c r="DC186" s="136"/>
      <c r="DD186" s="136"/>
      <c r="DE186" s="136"/>
      <c r="DF186" s="136"/>
      <c r="DG186" s="136"/>
      <c r="DH186" s="136"/>
      <c r="DI186" s="136"/>
      <c r="DJ186" s="136"/>
      <c r="DK186" s="136"/>
      <c r="DL186" s="136"/>
      <c r="DM186" s="136"/>
      <c r="DN186" s="136"/>
      <c r="DO186" s="136"/>
      <c r="DP186" s="136"/>
      <c r="DQ186" s="136"/>
      <c r="DR186" s="136"/>
      <c r="DS186" s="136"/>
      <c r="DT186" s="136"/>
      <c r="DU186" s="136"/>
      <c r="DV186" s="136"/>
      <c r="DW186" s="136"/>
      <c r="DX186" s="136"/>
      <c r="DY186" s="136"/>
      <c r="DZ186" s="136"/>
      <c r="EA186" s="136"/>
      <c r="EB186" s="136"/>
      <c r="EC186" s="136"/>
      <c r="ED186" s="136"/>
      <c r="EE186" s="136"/>
      <c r="EF186" s="136"/>
      <c r="EG186" s="136"/>
      <c r="EH186" s="136"/>
      <c r="EI186" s="136"/>
      <c r="EJ186" s="136"/>
      <c r="EK186" s="136"/>
      <c r="EL186" s="136"/>
      <c r="EM186" s="136"/>
      <c r="EN186" s="136"/>
      <c r="EO186" s="136"/>
      <c r="EP186" s="136"/>
      <c r="EQ186" s="136"/>
      <c r="ER186" s="136"/>
      <c r="ES186" s="136"/>
      <c r="ET186" s="136"/>
      <c r="EU186" s="136"/>
      <c r="EV186" s="136"/>
      <c r="EW186" s="136"/>
      <c r="EX186" s="136"/>
      <c r="EY186" s="136"/>
      <c r="EZ186" s="136"/>
      <c r="FA186" s="136"/>
      <c r="FB186" s="136"/>
      <c r="FC186" s="136"/>
      <c r="FD186" s="136"/>
      <c r="FE186" s="136"/>
      <c r="FF186" s="136"/>
      <c r="FG186" s="136"/>
      <c r="FH186" s="136"/>
      <c r="FI186" s="136"/>
      <c r="FJ186" s="136"/>
      <c r="FK186" s="136"/>
      <c r="FL186" s="136"/>
      <c r="FM186" s="136"/>
      <c r="FN186" s="136"/>
      <c r="FO186" s="136"/>
      <c r="FP186" s="136"/>
      <c r="FQ186" s="136"/>
      <c r="FR186" s="136"/>
      <c r="FS186" s="136"/>
      <c r="FT186" s="136"/>
      <c r="FU186" s="136"/>
      <c r="FV186" s="136"/>
      <c r="FW186" s="136"/>
      <c r="FX186" s="136"/>
      <c r="FY186" s="136"/>
      <c r="FZ186" s="136"/>
      <c r="GA186" s="136"/>
      <c r="GB186" s="136"/>
      <c r="GC186" s="136"/>
      <c r="GD186" s="136"/>
      <c r="GE186" s="136"/>
      <c r="GF186" s="136"/>
      <c r="GG186" s="136"/>
      <c r="GH186" s="136"/>
      <c r="GI186" s="136"/>
      <c r="GJ186" s="136"/>
      <c r="GK186" s="136"/>
      <c r="GL186" s="136"/>
      <c r="GM186" s="136"/>
      <c r="GN186" s="136"/>
      <c r="GO186" s="136"/>
      <c r="GP186" s="136"/>
      <c r="GQ186" s="136"/>
      <c r="GR186" s="136"/>
      <c r="GS186" s="136"/>
      <c r="GT186" s="136"/>
      <c r="GU186" s="136"/>
      <c r="GV186" s="136"/>
      <c r="GW186" s="136"/>
      <c r="GX186" s="136"/>
      <c r="GY186" s="136"/>
      <c r="GZ186" s="136"/>
      <c r="HA186" s="136"/>
      <c r="HB186" s="136"/>
      <c r="HC186" s="136"/>
      <c r="HD186" s="136"/>
      <c r="HE186" s="136"/>
      <c r="HF186" s="136"/>
      <c r="HG186" s="136"/>
      <c r="HH186" s="136"/>
      <c r="HI186" s="136"/>
      <c r="HJ186" s="136"/>
      <c r="HK186" s="136"/>
      <c r="HL186" s="136"/>
      <c r="HM186" s="136"/>
      <c r="HN186" s="136"/>
      <c r="HO186" s="136"/>
      <c r="HP186" s="136"/>
      <c r="HQ186" s="136"/>
      <c r="HR186" s="136"/>
      <c r="HS186" s="136"/>
      <c r="HT186" s="136"/>
      <c r="HU186" s="136"/>
      <c r="HV186" s="136"/>
      <c r="HW186" s="136"/>
      <c r="HX186" s="136"/>
      <c r="HY186" s="136"/>
      <c r="HZ186" s="136"/>
      <c r="IA186" s="136"/>
    </row>
    <row r="187" spans="1:235">
      <c r="A187" s="481" t="s">
        <v>1378</v>
      </c>
      <c r="B187" s="141">
        <f t="shared" si="44"/>
        <v>151023</v>
      </c>
      <c r="C187" s="141">
        <v>0</v>
      </c>
      <c r="D187" s="141">
        <v>0</v>
      </c>
      <c r="E187" s="141">
        <v>0</v>
      </c>
      <c r="F187" s="141">
        <v>0</v>
      </c>
      <c r="G187" s="141">
        <v>0</v>
      </c>
      <c r="H187" s="141">
        <v>0</v>
      </c>
      <c r="I187" s="141">
        <v>0</v>
      </c>
      <c r="J187" s="141">
        <v>151023</v>
      </c>
      <c r="K187" s="136"/>
      <c r="L187" s="136"/>
      <c r="M187" s="136"/>
      <c r="N187" s="136"/>
      <c r="O187" s="136"/>
      <c r="P187" s="136"/>
      <c r="Q187" s="136"/>
      <c r="R187" s="136"/>
      <c r="S187" s="136"/>
      <c r="T187" s="136"/>
      <c r="U187" s="136"/>
      <c r="V187" s="136"/>
      <c r="W187" s="136"/>
      <c r="X187" s="136"/>
      <c r="Y187" s="136"/>
      <c r="Z187" s="136"/>
      <c r="AA187" s="136"/>
      <c r="AB187" s="136"/>
      <c r="AC187" s="136"/>
      <c r="AD187" s="136"/>
      <c r="AE187" s="136"/>
      <c r="AF187" s="136"/>
      <c r="AG187" s="136"/>
      <c r="AH187" s="136"/>
      <c r="AI187" s="136"/>
      <c r="AJ187" s="136"/>
      <c r="AK187" s="136"/>
      <c r="AL187" s="136"/>
      <c r="AM187" s="136"/>
      <c r="AN187" s="136"/>
      <c r="AO187" s="136"/>
      <c r="AP187" s="136"/>
      <c r="AQ187" s="136"/>
      <c r="AR187" s="136"/>
      <c r="AS187" s="136"/>
      <c r="AT187" s="136"/>
      <c r="AU187" s="136"/>
      <c r="AV187" s="136"/>
      <c r="AW187" s="136"/>
      <c r="AX187" s="136"/>
      <c r="AY187" s="136"/>
      <c r="AZ187" s="136"/>
      <c r="BA187" s="136"/>
      <c r="BB187" s="136"/>
      <c r="BC187" s="136"/>
      <c r="BD187" s="136"/>
      <c r="BE187" s="136"/>
      <c r="BF187" s="136"/>
      <c r="BG187" s="136"/>
      <c r="BH187" s="136"/>
      <c r="BI187" s="136"/>
      <c r="BJ187" s="136"/>
      <c r="BK187" s="136"/>
      <c r="BL187" s="136"/>
      <c r="BM187" s="136"/>
      <c r="BN187" s="136"/>
      <c r="BO187" s="136"/>
      <c r="BP187" s="136"/>
      <c r="BQ187" s="136"/>
      <c r="BR187" s="136"/>
      <c r="BS187" s="136"/>
      <c r="BT187" s="136"/>
      <c r="BU187" s="136"/>
      <c r="BV187" s="136"/>
      <c r="BW187" s="136"/>
      <c r="BX187" s="136"/>
      <c r="BY187" s="136"/>
      <c r="BZ187" s="136"/>
      <c r="CA187" s="136"/>
      <c r="CB187" s="136"/>
      <c r="CC187" s="136"/>
      <c r="CD187" s="136"/>
      <c r="CE187" s="136"/>
      <c r="CF187" s="136"/>
      <c r="CG187" s="136"/>
      <c r="CH187" s="136"/>
      <c r="CI187" s="136"/>
      <c r="CJ187" s="136"/>
      <c r="CK187" s="136"/>
      <c r="CL187" s="136"/>
      <c r="CM187" s="136"/>
      <c r="CN187" s="136"/>
      <c r="CO187" s="136"/>
      <c r="CP187" s="136"/>
      <c r="CQ187" s="136"/>
      <c r="CR187" s="136"/>
      <c r="CS187" s="136"/>
      <c r="CT187" s="136"/>
      <c r="CU187" s="136"/>
      <c r="CV187" s="136"/>
      <c r="CW187" s="136"/>
      <c r="CX187" s="136"/>
      <c r="CY187" s="136"/>
      <c r="CZ187" s="136"/>
      <c r="DA187" s="136"/>
      <c r="DB187" s="136"/>
      <c r="DC187" s="136"/>
      <c r="DD187" s="136"/>
      <c r="DE187" s="136"/>
      <c r="DF187" s="136"/>
      <c r="DG187" s="136"/>
      <c r="DH187" s="136"/>
      <c r="DI187" s="136"/>
      <c r="DJ187" s="136"/>
      <c r="DK187" s="136"/>
      <c r="DL187" s="136"/>
      <c r="DM187" s="136"/>
      <c r="DN187" s="136"/>
      <c r="DO187" s="136"/>
      <c r="DP187" s="136"/>
      <c r="DQ187" s="136"/>
      <c r="DR187" s="136"/>
      <c r="DS187" s="136"/>
      <c r="DT187" s="136"/>
      <c r="DU187" s="136"/>
      <c r="DV187" s="136"/>
      <c r="DW187" s="136"/>
      <c r="DX187" s="136"/>
      <c r="DY187" s="136"/>
      <c r="DZ187" s="136"/>
      <c r="EA187" s="136"/>
      <c r="EB187" s="136"/>
      <c r="EC187" s="136"/>
      <c r="ED187" s="136"/>
      <c r="EE187" s="136"/>
      <c r="EF187" s="136"/>
      <c r="EG187" s="136"/>
      <c r="EH187" s="136"/>
      <c r="EI187" s="136"/>
      <c r="EJ187" s="136"/>
      <c r="EK187" s="136"/>
      <c r="EL187" s="136"/>
      <c r="EM187" s="136"/>
      <c r="EN187" s="136"/>
      <c r="EO187" s="136"/>
      <c r="EP187" s="136"/>
      <c r="EQ187" s="136"/>
      <c r="ER187" s="136"/>
      <c r="ES187" s="136"/>
      <c r="ET187" s="136"/>
      <c r="EU187" s="136"/>
      <c r="EV187" s="136"/>
      <c r="EW187" s="136"/>
      <c r="EX187" s="136"/>
      <c r="EY187" s="136"/>
      <c r="EZ187" s="136"/>
      <c r="FA187" s="136"/>
      <c r="FB187" s="136"/>
      <c r="FC187" s="136"/>
      <c r="FD187" s="136"/>
      <c r="FE187" s="136"/>
      <c r="FF187" s="136"/>
      <c r="FG187" s="136"/>
      <c r="FH187" s="136"/>
      <c r="FI187" s="136"/>
      <c r="FJ187" s="136"/>
      <c r="FK187" s="136"/>
      <c r="FL187" s="136"/>
      <c r="FM187" s="136"/>
      <c r="FN187" s="136"/>
      <c r="FO187" s="136"/>
      <c r="FP187" s="136"/>
      <c r="FQ187" s="136"/>
      <c r="FR187" s="136"/>
      <c r="FS187" s="136"/>
      <c r="FT187" s="136"/>
      <c r="FU187" s="136"/>
      <c r="FV187" s="136"/>
      <c r="FW187" s="136"/>
      <c r="FX187" s="136"/>
      <c r="FY187" s="136"/>
      <c r="FZ187" s="136"/>
      <c r="GA187" s="136"/>
      <c r="GB187" s="136"/>
      <c r="GC187" s="136"/>
      <c r="GD187" s="136"/>
      <c r="GE187" s="136"/>
      <c r="GF187" s="136"/>
      <c r="GG187" s="136"/>
      <c r="GH187" s="136"/>
      <c r="GI187" s="136"/>
      <c r="GJ187" s="136"/>
      <c r="GK187" s="136"/>
      <c r="GL187" s="136"/>
      <c r="GM187" s="136"/>
      <c r="GN187" s="136"/>
      <c r="GO187" s="136"/>
      <c r="GP187" s="136"/>
      <c r="GQ187" s="136"/>
      <c r="GR187" s="136"/>
      <c r="GS187" s="136"/>
      <c r="GT187" s="136"/>
      <c r="GU187" s="136"/>
      <c r="GV187" s="136"/>
      <c r="GW187" s="136"/>
      <c r="GX187" s="136"/>
      <c r="GY187" s="136"/>
      <c r="GZ187" s="136"/>
      <c r="HA187" s="136"/>
      <c r="HB187" s="136"/>
      <c r="HC187" s="136"/>
      <c r="HD187" s="136"/>
      <c r="HE187" s="136"/>
      <c r="HF187" s="136"/>
      <c r="HG187" s="136"/>
      <c r="HH187" s="136"/>
      <c r="HI187" s="136"/>
      <c r="HJ187" s="136"/>
      <c r="HK187" s="136"/>
      <c r="HL187" s="136"/>
      <c r="HM187" s="136"/>
      <c r="HN187" s="136"/>
      <c r="HO187" s="136"/>
      <c r="HP187" s="136"/>
      <c r="HQ187" s="136"/>
      <c r="HR187" s="136"/>
      <c r="HS187" s="136"/>
      <c r="HT187" s="136"/>
      <c r="HU187" s="136"/>
      <c r="HV187" s="136"/>
      <c r="HW187" s="136"/>
      <c r="HX187" s="136"/>
      <c r="HY187" s="136"/>
      <c r="HZ187" s="136"/>
      <c r="IA187" s="136"/>
    </row>
    <row r="188" spans="1:235">
      <c r="A188" s="481" t="s">
        <v>1379</v>
      </c>
      <c r="B188" s="141">
        <f t="shared" si="44"/>
        <v>180977</v>
      </c>
      <c r="C188" s="141">
        <v>0</v>
      </c>
      <c r="D188" s="141">
        <v>0</v>
      </c>
      <c r="E188" s="141">
        <v>0</v>
      </c>
      <c r="F188" s="141">
        <v>0</v>
      </c>
      <c r="G188" s="141">
        <v>0</v>
      </c>
      <c r="H188" s="141">
        <v>0</v>
      </c>
      <c r="I188" s="141">
        <v>0</v>
      </c>
      <c r="J188" s="141">
        <v>180977</v>
      </c>
      <c r="K188" s="136"/>
      <c r="L188" s="136"/>
      <c r="M188" s="136"/>
      <c r="N188" s="136"/>
      <c r="O188" s="136"/>
      <c r="P188" s="136"/>
      <c r="Q188" s="136"/>
      <c r="R188" s="136"/>
      <c r="S188" s="136"/>
      <c r="T188" s="136"/>
      <c r="U188" s="136"/>
      <c r="V188" s="136"/>
      <c r="W188" s="136"/>
      <c r="X188" s="136"/>
      <c r="Y188" s="136"/>
      <c r="Z188" s="136"/>
      <c r="AA188" s="136"/>
      <c r="AB188" s="136"/>
      <c r="AC188" s="136"/>
      <c r="AD188" s="136"/>
      <c r="AE188" s="136"/>
      <c r="AF188" s="136"/>
      <c r="AG188" s="136"/>
      <c r="AH188" s="136"/>
      <c r="AI188" s="136"/>
      <c r="AJ188" s="136"/>
      <c r="AK188" s="136"/>
      <c r="AL188" s="136"/>
      <c r="AM188" s="136"/>
      <c r="AN188" s="136"/>
      <c r="AO188" s="136"/>
      <c r="AP188" s="136"/>
      <c r="AQ188" s="136"/>
      <c r="AR188" s="136"/>
      <c r="AS188" s="136"/>
      <c r="AT188" s="136"/>
      <c r="AU188" s="136"/>
      <c r="AV188" s="136"/>
      <c r="AW188" s="136"/>
      <c r="AX188" s="136"/>
      <c r="AY188" s="136"/>
      <c r="AZ188" s="136"/>
      <c r="BA188" s="136"/>
      <c r="BB188" s="136"/>
      <c r="BC188" s="136"/>
      <c r="BD188" s="136"/>
      <c r="BE188" s="136"/>
      <c r="BF188" s="136"/>
      <c r="BG188" s="136"/>
      <c r="BH188" s="136"/>
      <c r="BI188" s="136"/>
      <c r="BJ188" s="136"/>
      <c r="BK188" s="136"/>
      <c r="BL188" s="136"/>
      <c r="BM188" s="136"/>
      <c r="BN188" s="136"/>
      <c r="BO188" s="136"/>
      <c r="BP188" s="136"/>
      <c r="BQ188" s="136"/>
      <c r="BR188" s="136"/>
      <c r="BS188" s="136"/>
      <c r="BT188" s="136"/>
      <c r="BU188" s="136"/>
      <c r="BV188" s="136"/>
      <c r="BW188" s="136"/>
      <c r="BX188" s="136"/>
      <c r="BY188" s="136"/>
      <c r="BZ188" s="136"/>
      <c r="CA188" s="136"/>
      <c r="CB188" s="136"/>
      <c r="CC188" s="136"/>
      <c r="CD188" s="136"/>
      <c r="CE188" s="136"/>
      <c r="CF188" s="136"/>
      <c r="CG188" s="136"/>
      <c r="CH188" s="136"/>
      <c r="CI188" s="136"/>
      <c r="CJ188" s="136"/>
      <c r="CK188" s="136"/>
      <c r="CL188" s="136"/>
      <c r="CM188" s="136"/>
      <c r="CN188" s="136"/>
      <c r="CO188" s="136"/>
      <c r="CP188" s="136"/>
      <c r="CQ188" s="136"/>
      <c r="CR188" s="136"/>
      <c r="CS188" s="136"/>
      <c r="CT188" s="136"/>
      <c r="CU188" s="136"/>
      <c r="CV188" s="136"/>
      <c r="CW188" s="136"/>
      <c r="CX188" s="136"/>
      <c r="CY188" s="136"/>
      <c r="CZ188" s="136"/>
      <c r="DA188" s="136"/>
      <c r="DB188" s="136"/>
      <c r="DC188" s="136"/>
      <c r="DD188" s="136"/>
      <c r="DE188" s="136"/>
      <c r="DF188" s="136"/>
      <c r="DG188" s="136"/>
      <c r="DH188" s="136"/>
      <c r="DI188" s="136"/>
      <c r="DJ188" s="136"/>
      <c r="DK188" s="136"/>
      <c r="DL188" s="136"/>
      <c r="DM188" s="136"/>
      <c r="DN188" s="136"/>
      <c r="DO188" s="136"/>
      <c r="DP188" s="136"/>
      <c r="DQ188" s="136"/>
      <c r="DR188" s="136"/>
      <c r="DS188" s="136"/>
      <c r="DT188" s="136"/>
      <c r="DU188" s="136"/>
      <c r="DV188" s="136"/>
      <c r="DW188" s="136"/>
      <c r="DX188" s="136"/>
      <c r="DY188" s="136"/>
      <c r="DZ188" s="136"/>
      <c r="EA188" s="136"/>
      <c r="EB188" s="136"/>
      <c r="EC188" s="136"/>
      <c r="ED188" s="136"/>
      <c r="EE188" s="136"/>
      <c r="EF188" s="136"/>
      <c r="EG188" s="136"/>
      <c r="EH188" s="136"/>
      <c r="EI188" s="136"/>
      <c r="EJ188" s="136"/>
      <c r="EK188" s="136"/>
      <c r="EL188" s="136"/>
      <c r="EM188" s="136"/>
      <c r="EN188" s="136"/>
      <c r="EO188" s="136"/>
      <c r="EP188" s="136"/>
      <c r="EQ188" s="136"/>
      <c r="ER188" s="136"/>
      <c r="ES188" s="136"/>
      <c r="ET188" s="136"/>
      <c r="EU188" s="136"/>
      <c r="EV188" s="136"/>
      <c r="EW188" s="136"/>
      <c r="EX188" s="136"/>
      <c r="EY188" s="136"/>
      <c r="EZ188" s="136"/>
      <c r="FA188" s="136"/>
      <c r="FB188" s="136"/>
      <c r="FC188" s="136"/>
      <c r="FD188" s="136"/>
      <c r="FE188" s="136"/>
      <c r="FF188" s="136"/>
      <c r="FG188" s="136"/>
      <c r="FH188" s="136"/>
      <c r="FI188" s="136"/>
      <c r="FJ188" s="136"/>
      <c r="FK188" s="136"/>
      <c r="FL188" s="136"/>
      <c r="FM188" s="136"/>
      <c r="FN188" s="136"/>
      <c r="FO188" s="136"/>
      <c r="FP188" s="136"/>
      <c r="FQ188" s="136"/>
      <c r="FR188" s="136"/>
      <c r="FS188" s="136"/>
      <c r="FT188" s="136"/>
      <c r="FU188" s="136"/>
      <c r="FV188" s="136"/>
      <c r="FW188" s="136"/>
      <c r="FX188" s="136"/>
      <c r="FY188" s="136"/>
      <c r="FZ188" s="136"/>
      <c r="GA188" s="136"/>
      <c r="GB188" s="136"/>
      <c r="GC188" s="136"/>
      <c r="GD188" s="136"/>
      <c r="GE188" s="136"/>
      <c r="GF188" s="136"/>
      <c r="GG188" s="136"/>
      <c r="GH188" s="136"/>
      <c r="GI188" s="136"/>
      <c r="GJ188" s="136"/>
      <c r="GK188" s="136"/>
      <c r="GL188" s="136"/>
      <c r="GM188" s="136"/>
      <c r="GN188" s="136"/>
      <c r="GO188" s="136"/>
      <c r="GP188" s="136"/>
      <c r="GQ188" s="136"/>
      <c r="GR188" s="136"/>
      <c r="GS188" s="136"/>
      <c r="GT188" s="136"/>
      <c r="GU188" s="136"/>
      <c r="GV188" s="136"/>
      <c r="GW188" s="136"/>
      <c r="GX188" s="136"/>
      <c r="GY188" s="136"/>
      <c r="GZ188" s="136"/>
      <c r="HA188" s="136"/>
      <c r="HB188" s="136"/>
      <c r="HC188" s="136"/>
      <c r="HD188" s="136"/>
      <c r="HE188" s="136"/>
      <c r="HF188" s="136"/>
      <c r="HG188" s="136"/>
      <c r="HH188" s="136"/>
      <c r="HI188" s="136"/>
      <c r="HJ188" s="136"/>
      <c r="HK188" s="136"/>
      <c r="HL188" s="136"/>
      <c r="HM188" s="136"/>
      <c r="HN188" s="136"/>
      <c r="HO188" s="136"/>
      <c r="HP188" s="136"/>
      <c r="HQ188" s="136"/>
      <c r="HR188" s="136"/>
      <c r="HS188" s="136"/>
      <c r="HT188" s="136"/>
      <c r="HU188" s="136"/>
      <c r="HV188" s="136"/>
      <c r="HW188" s="136"/>
      <c r="HX188" s="136"/>
      <c r="HY188" s="136"/>
      <c r="HZ188" s="136"/>
      <c r="IA188" s="136"/>
    </row>
    <row r="189" spans="1:235">
      <c r="A189" s="479" t="s">
        <v>1380</v>
      </c>
      <c r="B189" s="141">
        <f t="shared" si="44"/>
        <v>28210</v>
      </c>
      <c r="C189" s="141">
        <v>0</v>
      </c>
      <c r="D189" s="141">
        <v>0</v>
      </c>
      <c r="E189" s="141">
        <v>0</v>
      </c>
      <c r="F189" s="141">
        <v>0</v>
      </c>
      <c r="G189" s="141">
        <v>0</v>
      </c>
      <c r="H189" s="141">
        <v>28210</v>
      </c>
      <c r="I189" s="141">
        <v>0</v>
      </c>
      <c r="J189" s="141">
        <v>0</v>
      </c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  <c r="X189" s="136"/>
      <c r="Y189" s="136"/>
      <c r="Z189" s="136"/>
      <c r="AA189" s="136"/>
      <c r="AB189" s="136"/>
      <c r="AC189" s="136"/>
      <c r="AD189" s="136"/>
      <c r="AE189" s="136"/>
      <c r="AF189" s="136"/>
      <c r="AG189" s="136"/>
      <c r="AH189" s="136"/>
      <c r="AI189" s="136"/>
      <c r="AJ189" s="136"/>
      <c r="AK189" s="136"/>
      <c r="AL189" s="136"/>
      <c r="AM189" s="136"/>
      <c r="AN189" s="136"/>
      <c r="AO189" s="136"/>
      <c r="AP189" s="136"/>
      <c r="AQ189" s="136"/>
      <c r="AR189" s="136"/>
      <c r="AS189" s="136"/>
      <c r="AT189" s="136"/>
      <c r="AU189" s="136"/>
      <c r="AV189" s="136"/>
      <c r="AW189" s="136"/>
      <c r="AX189" s="136"/>
      <c r="AY189" s="136"/>
      <c r="AZ189" s="136"/>
      <c r="BA189" s="136"/>
      <c r="BB189" s="136"/>
      <c r="BC189" s="136"/>
      <c r="BD189" s="136"/>
      <c r="BE189" s="136"/>
      <c r="BF189" s="136"/>
      <c r="BG189" s="136"/>
      <c r="BH189" s="136"/>
      <c r="BI189" s="136"/>
      <c r="BJ189" s="136"/>
      <c r="BK189" s="136"/>
      <c r="BL189" s="136"/>
      <c r="BM189" s="136"/>
      <c r="BN189" s="136"/>
      <c r="BO189" s="136"/>
      <c r="BP189" s="136"/>
      <c r="BQ189" s="136"/>
      <c r="BR189" s="136"/>
      <c r="BS189" s="136"/>
      <c r="BT189" s="136"/>
      <c r="BU189" s="136"/>
      <c r="BV189" s="136"/>
      <c r="BW189" s="136"/>
      <c r="BX189" s="136"/>
      <c r="BY189" s="136"/>
      <c r="BZ189" s="136"/>
      <c r="CA189" s="136"/>
      <c r="CB189" s="136"/>
      <c r="CC189" s="136"/>
      <c r="CD189" s="136"/>
      <c r="CE189" s="136"/>
      <c r="CF189" s="136"/>
      <c r="CG189" s="136"/>
      <c r="CH189" s="136"/>
      <c r="CI189" s="136"/>
      <c r="CJ189" s="136"/>
      <c r="CK189" s="136"/>
      <c r="CL189" s="136"/>
      <c r="CM189" s="136"/>
      <c r="CN189" s="136"/>
      <c r="CO189" s="136"/>
      <c r="CP189" s="136"/>
      <c r="CQ189" s="136"/>
      <c r="CR189" s="136"/>
      <c r="CS189" s="136"/>
      <c r="CT189" s="136"/>
      <c r="CU189" s="136"/>
      <c r="CV189" s="136"/>
      <c r="CW189" s="136"/>
      <c r="CX189" s="136"/>
      <c r="CY189" s="136"/>
      <c r="CZ189" s="136"/>
      <c r="DA189" s="136"/>
      <c r="DB189" s="136"/>
      <c r="DC189" s="136"/>
      <c r="DD189" s="136"/>
      <c r="DE189" s="136"/>
      <c r="DF189" s="136"/>
      <c r="DG189" s="136"/>
      <c r="DH189" s="136"/>
      <c r="DI189" s="136"/>
      <c r="DJ189" s="136"/>
      <c r="DK189" s="136"/>
      <c r="DL189" s="136"/>
      <c r="DM189" s="136"/>
      <c r="DN189" s="136"/>
      <c r="DO189" s="136"/>
      <c r="DP189" s="136"/>
      <c r="DQ189" s="136"/>
      <c r="DR189" s="136"/>
      <c r="DS189" s="136"/>
      <c r="DT189" s="136"/>
      <c r="DU189" s="136"/>
      <c r="DV189" s="136"/>
      <c r="DW189" s="136"/>
      <c r="DX189" s="136"/>
      <c r="DY189" s="136"/>
      <c r="DZ189" s="136"/>
      <c r="EA189" s="136"/>
      <c r="EB189" s="136"/>
      <c r="EC189" s="136"/>
      <c r="ED189" s="136"/>
      <c r="EE189" s="136"/>
      <c r="EF189" s="136"/>
      <c r="EG189" s="136"/>
      <c r="EH189" s="136"/>
      <c r="EI189" s="136"/>
      <c r="EJ189" s="136"/>
      <c r="EK189" s="136"/>
      <c r="EL189" s="136"/>
      <c r="EM189" s="136"/>
      <c r="EN189" s="136"/>
      <c r="EO189" s="136"/>
      <c r="EP189" s="136"/>
      <c r="EQ189" s="136"/>
      <c r="ER189" s="136"/>
      <c r="ES189" s="136"/>
      <c r="ET189" s="136"/>
      <c r="EU189" s="136"/>
      <c r="EV189" s="136"/>
      <c r="EW189" s="136"/>
      <c r="EX189" s="136"/>
      <c r="EY189" s="136"/>
      <c r="EZ189" s="136"/>
      <c r="FA189" s="136"/>
      <c r="FB189" s="136"/>
      <c r="FC189" s="136"/>
      <c r="FD189" s="136"/>
      <c r="FE189" s="136"/>
      <c r="FF189" s="136"/>
      <c r="FG189" s="136"/>
      <c r="FH189" s="136"/>
      <c r="FI189" s="136"/>
      <c r="FJ189" s="136"/>
      <c r="FK189" s="136"/>
      <c r="FL189" s="136"/>
      <c r="FM189" s="136"/>
      <c r="FN189" s="136"/>
      <c r="FO189" s="136"/>
      <c r="FP189" s="136"/>
      <c r="FQ189" s="136"/>
      <c r="FR189" s="136"/>
      <c r="FS189" s="136"/>
      <c r="FT189" s="136"/>
      <c r="FU189" s="136"/>
      <c r="FV189" s="136"/>
      <c r="FW189" s="136"/>
      <c r="FX189" s="136"/>
      <c r="FY189" s="136"/>
      <c r="FZ189" s="136"/>
      <c r="GA189" s="136"/>
      <c r="GB189" s="136"/>
      <c r="GC189" s="136"/>
      <c r="GD189" s="136"/>
      <c r="GE189" s="136"/>
      <c r="GF189" s="136"/>
      <c r="GG189" s="136"/>
      <c r="GH189" s="136"/>
      <c r="GI189" s="136"/>
      <c r="GJ189" s="136"/>
      <c r="GK189" s="136"/>
      <c r="GL189" s="136"/>
      <c r="GM189" s="136"/>
      <c r="GN189" s="136"/>
      <c r="GO189" s="136"/>
      <c r="GP189" s="136"/>
      <c r="GQ189" s="136"/>
      <c r="GR189" s="136"/>
      <c r="GS189" s="136"/>
      <c r="GT189" s="136"/>
      <c r="GU189" s="136"/>
      <c r="GV189" s="136"/>
      <c r="GW189" s="136"/>
      <c r="GX189" s="136"/>
      <c r="GY189" s="136"/>
      <c r="GZ189" s="136"/>
      <c r="HA189" s="136"/>
      <c r="HB189" s="136"/>
      <c r="HC189" s="136"/>
      <c r="HD189" s="136"/>
      <c r="HE189" s="136"/>
      <c r="HF189" s="136"/>
      <c r="HG189" s="136"/>
      <c r="HH189" s="136"/>
      <c r="HI189" s="136"/>
      <c r="HJ189" s="136"/>
      <c r="HK189" s="136"/>
      <c r="HL189" s="136"/>
      <c r="HM189" s="136"/>
      <c r="HN189" s="136"/>
      <c r="HO189" s="136"/>
      <c r="HP189" s="136"/>
      <c r="HQ189" s="136"/>
      <c r="HR189" s="136"/>
      <c r="HS189" s="136"/>
      <c r="HT189" s="136"/>
      <c r="HU189" s="136"/>
      <c r="HV189" s="136"/>
      <c r="HW189" s="136"/>
      <c r="HX189" s="136"/>
      <c r="HY189" s="136"/>
      <c r="HZ189" s="136"/>
      <c r="IA189" s="136"/>
    </row>
    <row r="190" spans="1:235" ht="63">
      <c r="A190" s="476" t="s">
        <v>1381</v>
      </c>
      <c r="B190" s="141">
        <f t="shared" si="44"/>
        <v>2536370</v>
      </c>
      <c r="C190" s="141">
        <f>1004020</f>
        <v>1004020</v>
      </c>
      <c r="D190" s="141">
        <f>200804+200804-9327</f>
        <v>392281</v>
      </c>
      <c r="E190" s="141">
        <f>58954+35608+32160+9327</f>
        <v>136049</v>
      </c>
      <c r="F190" s="141">
        <v>0</v>
      </c>
      <c r="G190" s="141">
        <v>0</v>
      </c>
      <c r="H190" s="141">
        <v>1004020</v>
      </c>
      <c r="I190" s="141"/>
      <c r="J190" s="141"/>
      <c r="K190" s="136"/>
      <c r="L190" s="136"/>
      <c r="M190" s="136"/>
      <c r="N190" s="136"/>
      <c r="O190" s="136"/>
      <c r="P190" s="136"/>
      <c r="Q190" s="136"/>
      <c r="R190" s="136"/>
      <c r="S190" s="136"/>
      <c r="T190" s="136"/>
      <c r="U190" s="136"/>
      <c r="V190" s="136"/>
      <c r="W190" s="136"/>
      <c r="X190" s="136"/>
      <c r="Y190" s="136"/>
      <c r="Z190" s="136"/>
      <c r="AA190" s="136"/>
      <c r="AB190" s="136"/>
      <c r="AC190" s="136"/>
      <c r="AD190" s="136"/>
      <c r="AE190" s="136"/>
      <c r="AF190" s="136"/>
      <c r="AG190" s="136"/>
      <c r="AH190" s="136"/>
      <c r="AI190" s="136"/>
      <c r="AJ190" s="136"/>
      <c r="AK190" s="136"/>
      <c r="AL190" s="136"/>
      <c r="AM190" s="136"/>
      <c r="AN190" s="136"/>
      <c r="AO190" s="136"/>
      <c r="AP190" s="136"/>
      <c r="AQ190" s="136"/>
      <c r="AR190" s="136"/>
      <c r="AS190" s="136"/>
      <c r="AT190" s="136"/>
      <c r="AU190" s="136"/>
      <c r="AV190" s="136"/>
      <c r="AW190" s="136"/>
      <c r="AX190" s="136"/>
      <c r="AY190" s="136"/>
      <c r="AZ190" s="136"/>
      <c r="BA190" s="136"/>
      <c r="BB190" s="136"/>
      <c r="BC190" s="136"/>
      <c r="BD190" s="136"/>
      <c r="BE190" s="136"/>
      <c r="BF190" s="136"/>
      <c r="BG190" s="136"/>
      <c r="BH190" s="136"/>
      <c r="BI190" s="136"/>
      <c r="BJ190" s="136"/>
      <c r="BK190" s="136"/>
      <c r="BL190" s="136"/>
      <c r="BM190" s="136"/>
      <c r="BN190" s="136"/>
      <c r="BO190" s="136"/>
      <c r="BP190" s="136"/>
      <c r="BQ190" s="136"/>
      <c r="BR190" s="136"/>
      <c r="BS190" s="136"/>
      <c r="BT190" s="136"/>
      <c r="BU190" s="136"/>
      <c r="BV190" s="136"/>
      <c r="BW190" s="136"/>
      <c r="BX190" s="136"/>
      <c r="BY190" s="136"/>
      <c r="BZ190" s="136"/>
      <c r="CA190" s="136"/>
      <c r="CB190" s="136"/>
      <c r="CC190" s="136"/>
      <c r="CD190" s="136"/>
      <c r="CE190" s="136"/>
      <c r="CF190" s="136"/>
      <c r="CG190" s="136"/>
      <c r="CH190" s="136"/>
      <c r="CI190" s="136"/>
      <c r="CJ190" s="136"/>
      <c r="CK190" s="136"/>
      <c r="CL190" s="136"/>
      <c r="CM190" s="136"/>
      <c r="CN190" s="136"/>
      <c r="CO190" s="136"/>
      <c r="CP190" s="136"/>
      <c r="CQ190" s="136"/>
      <c r="CR190" s="136"/>
      <c r="CS190" s="136"/>
      <c r="CT190" s="136"/>
      <c r="CU190" s="136"/>
      <c r="CV190" s="136"/>
      <c r="CW190" s="136"/>
      <c r="CX190" s="136"/>
      <c r="CY190" s="136"/>
      <c r="CZ190" s="136"/>
      <c r="DA190" s="136"/>
      <c r="DB190" s="136"/>
      <c r="DC190" s="136"/>
      <c r="DD190" s="136"/>
      <c r="DE190" s="136"/>
      <c r="DF190" s="136"/>
      <c r="DG190" s="136"/>
      <c r="DH190" s="136"/>
      <c r="DI190" s="136"/>
      <c r="DJ190" s="136"/>
      <c r="DK190" s="136"/>
      <c r="DL190" s="136"/>
      <c r="DM190" s="136"/>
      <c r="DN190" s="136"/>
      <c r="DO190" s="136"/>
      <c r="DP190" s="136"/>
      <c r="DQ190" s="136"/>
      <c r="DR190" s="136"/>
      <c r="DS190" s="136"/>
      <c r="DT190" s="136"/>
      <c r="DU190" s="136"/>
      <c r="DV190" s="136"/>
      <c r="DW190" s="136"/>
      <c r="DX190" s="136"/>
      <c r="DY190" s="136"/>
      <c r="DZ190" s="136"/>
      <c r="EA190" s="136"/>
      <c r="EB190" s="136"/>
      <c r="EC190" s="136"/>
      <c r="ED190" s="136"/>
      <c r="EE190" s="136"/>
      <c r="EF190" s="136"/>
      <c r="EG190" s="136"/>
      <c r="EH190" s="136"/>
      <c r="EI190" s="136"/>
      <c r="EJ190" s="136"/>
      <c r="EK190" s="136"/>
      <c r="EL190" s="136"/>
      <c r="EM190" s="136"/>
      <c r="EN190" s="136"/>
      <c r="EO190" s="136"/>
      <c r="EP190" s="136"/>
      <c r="EQ190" s="136"/>
      <c r="ER190" s="136"/>
      <c r="ES190" s="136"/>
      <c r="ET190" s="136"/>
      <c r="EU190" s="136"/>
      <c r="EV190" s="136"/>
      <c r="EW190" s="136"/>
      <c r="EX190" s="136"/>
      <c r="EY190" s="136"/>
      <c r="EZ190" s="136"/>
      <c r="FA190" s="136"/>
      <c r="FB190" s="136"/>
      <c r="FC190" s="136"/>
      <c r="FD190" s="136"/>
      <c r="FE190" s="136"/>
      <c r="FF190" s="136"/>
      <c r="FG190" s="136"/>
      <c r="FH190" s="136"/>
      <c r="FI190" s="136"/>
      <c r="FJ190" s="136"/>
      <c r="FK190" s="136"/>
      <c r="FL190" s="136"/>
      <c r="FM190" s="136"/>
      <c r="FN190" s="136"/>
      <c r="FO190" s="136"/>
      <c r="FP190" s="136"/>
      <c r="FQ190" s="136"/>
      <c r="FR190" s="136"/>
      <c r="FS190" s="136"/>
      <c r="FT190" s="136"/>
      <c r="FU190" s="136"/>
      <c r="FV190" s="136"/>
      <c r="FW190" s="136"/>
      <c r="FX190" s="136"/>
      <c r="FY190" s="136"/>
      <c r="FZ190" s="136"/>
      <c r="GA190" s="136"/>
      <c r="GB190" s="136"/>
      <c r="GC190" s="136"/>
      <c r="GD190" s="136"/>
      <c r="GE190" s="136"/>
      <c r="GF190" s="136"/>
      <c r="GG190" s="136"/>
      <c r="GH190" s="136"/>
      <c r="GI190" s="136"/>
      <c r="GJ190" s="136"/>
      <c r="GK190" s="136"/>
      <c r="GL190" s="136"/>
      <c r="GM190" s="136"/>
      <c r="GN190" s="136"/>
      <c r="GO190" s="136"/>
      <c r="GP190" s="136"/>
      <c r="GQ190" s="136"/>
      <c r="GR190" s="136"/>
      <c r="GS190" s="136"/>
      <c r="GT190" s="136"/>
      <c r="GU190" s="136"/>
      <c r="GV190" s="136"/>
      <c r="GW190" s="136"/>
      <c r="GX190" s="136"/>
      <c r="GY190" s="136"/>
      <c r="GZ190" s="136"/>
      <c r="HA190" s="136"/>
      <c r="HB190" s="136"/>
      <c r="HC190" s="136"/>
      <c r="HD190" s="136"/>
      <c r="HE190" s="136"/>
      <c r="HF190" s="136"/>
      <c r="HG190" s="136"/>
      <c r="HH190" s="136"/>
      <c r="HI190" s="136"/>
      <c r="HJ190" s="136"/>
      <c r="HK190" s="136"/>
      <c r="HL190" s="136"/>
      <c r="HM190" s="136"/>
      <c r="HN190" s="136"/>
      <c r="HO190" s="136"/>
      <c r="HP190" s="136"/>
      <c r="HQ190" s="136"/>
      <c r="HR190" s="136"/>
      <c r="HS190" s="136"/>
      <c r="HT190" s="136"/>
      <c r="HU190" s="136"/>
      <c r="HV190" s="136"/>
      <c r="HW190" s="136"/>
      <c r="HX190" s="136"/>
      <c r="HY190" s="136"/>
      <c r="HZ190" s="136"/>
      <c r="IA190" s="136"/>
    </row>
    <row r="191" spans="1:235" ht="63">
      <c r="A191" s="476" t="s">
        <v>1382</v>
      </c>
      <c r="B191" s="141">
        <f t="shared" si="44"/>
        <v>96000</v>
      </c>
      <c r="C191" s="141">
        <v>0</v>
      </c>
      <c r="D191" s="141">
        <v>0</v>
      </c>
      <c r="E191" s="141">
        <v>0</v>
      </c>
      <c r="F191" s="141">
        <v>0</v>
      </c>
      <c r="G191" s="141">
        <v>0</v>
      </c>
      <c r="H191" s="141">
        <v>68000</v>
      </c>
      <c r="I191" s="141">
        <v>0</v>
      </c>
      <c r="J191" s="141">
        <v>28000</v>
      </c>
      <c r="K191" s="136"/>
      <c r="L191" s="136"/>
      <c r="M191" s="136"/>
      <c r="N191" s="136"/>
      <c r="O191" s="136"/>
      <c r="P191" s="136"/>
      <c r="Q191" s="136"/>
      <c r="R191" s="136"/>
      <c r="S191" s="136"/>
      <c r="T191" s="136"/>
      <c r="U191" s="136"/>
      <c r="V191" s="136"/>
      <c r="W191" s="136"/>
      <c r="X191" s="136"/>
      <c r="Y191" s="136"/>
      <c r="Z191" s="136"/>
      <c r="AA191" s="136"/>
      <c r="AB191" s="136"/>
      <c r="AC191" s="136"/>
      <c r="AD191" s="136"/>
      <c r="AE191" s="136"/>
      <c r="AF191" s="136"/>
      <c r="AG191" s="136"/>
      <c r="AH191" s="136"/>
      <c r="AI191" s="136"/>
      <c r="AJ191" s="136"/>
      <c r="AK191" s="136"/>
      <c r="AL191" s="136"/>
      <c r="AM191" s="136"/>
      <c r="AN191" s="136"/>
      <c r="AO191" s="136"/>
      <c r="AP191" s="136"/>
      <c r="AQ191" s="136"/>
      <c r="AR191" s="136"/>
      <c r="AS191" s="136"/>
      <c r="AT191" s="136"/>
      <c r="AU191" s="136"/>
      <c r="AV191" s="136"/>
      <c r="AW191" s="136"/>
      <c r="AX191" s="136"/>
      <c r="AY191" s="136"/>
      <c r="AZ191" s="136"/>
      <c r="BA191" s="136"/>
      <c r="BB191" s="136"/>
      <c r="BC191" s="136"/>
      <c r="BD191" s="136"/>
      <c r="BE191" s="136"/>
      <c r="BF191" s="136"/>
      <c r="BG191" s="136"/>
      <c r="BH191" s="136"/>
      <c r="BI191" s="136"/>
      <c r="BJ191" s="136"/>
      <c r="BK191" s="136"/>
      <c r="BL191" s="136"/>
      <c r="BM191" s="136"/>
      <c r="BN191" s="136"/>
      <c r="BO191" s="136"/>
      <c r="BP191" s="136"/>
      <c r="BQ191" s="136"/>
      <c r="BR191" s="136"/>
      <c r="BS191" s="136"/>
      <c r="BT191" s="136"/>
      <c r="BU191" s="136"/>
      <c r="BV191" s="136"/>
      <c r="BW191" s="136"/>
      <c r="BX191" s="136"/>
      <c r="BY191" s="136"/>
      <c r="BZ191" s="136"/>
      <c r="CA191" s="136"/>
      <c r="CB191" s="136"/>
      <c r="CC191" s="136"/>
      <c r="CD191" s="136"/>
      <c r="CE191" s="136"/>
      <c r="CF191" s="136"/>
      <c r="CG191" s="136"/>
      <c r="CH191" s="136"/>
      <c r="CI191" s="136"/>
      <c r="CJ191" s="136"/>
      <c r="CK191" s="136"/>
      <c r="CL191" s="136"/>
      <c r="CM191" s="136"/>
      <c r="CN191" s="136"/>
      <c r="CO191" s="136"/>
      <c r="CP191" s="136"/>
      <c r="CQ191" s="136"/>
      <c r="CR191" s="136"/>
      <c r="CS191" s="136"/>
      <c r="CT191" s="136"/>
      <c r="CU191" s="136"/>
      <c r="CV191" s="136"/>
      <c r="CW191" s="136"/>
      <c r="CX191" s="136"/>
      <c r="CY191" s="136"/>
      <c r="CZ191" s="136"/>
      <c r="DA191" s="136"/>
      <c r="DB191" s="136"/>
      <c r="DC191" s="136"/>
      <c r="DD191" s="136"/>
      <c r="DE191" s="136"/>
      <c r="DF191" s="136"/>
      <c r="DG191" s="136"/>
      <c r="DH191" s="136"/>
      <c r="DI191" s="136"/>
      <c r="DJ191" s="136"/>
      <c r="DK191" s="136"/>
      <c r="DL191" s="136"/>
      <c r="DM191" s="136"/>
      <c r="DN191" s="136"/>
      <c r="DO191" s="136"/>
      <c r="DP191" s="136"/>
      <c r="DQ191" s="136"/>
      <c r="DR191" s="136"/>
      <c r="DS191" s="136"/>
      <c r="DT191" s="136"/>
      <c r="DU191" s="136"/>
      <c r="DV191" s="136"/>
      <c r="DW191" s="136"/>
      <c r="DX191" s="136"/>
      <c r="DY191" s="136"/>
      <c r="DZ191" s="136"/>
      <c r="EA191" s="136"/>
      <c r="EB191" s="136"/>
      <c r="EC191" s="136"/>
      <c r="ED191" s="136"/>
      <c r="EE191" s="136"/>
      <c r="EF191" s="136"/>
      <c r="EG191" s="136"/>
      <c r="EH191" s="136"/>
      <c r="EI191" s="136"/>
      <c r="EJ191" s="136"/>
      <c r="EK191" s="136"/>
      <c r="EL191" s="136"/>
      <c r="EM191" s="136"/>
      <c r="EN191" s="136"/>
      <c r="EO191" s="136"/>
      <c r="EP191" s="136"/>
      <c r="EQ191" s="136"/>
      <c r="ER191" s="136"/>
      <c r="ES191" s="136"/>
      <c r="ET191" s="136"/>
      <c r="EU191" s="136"/>
      <c r="EV191" s="136"/>
      <c r="EW191" s="136"/>
      <c r="EX191" s="136"/>
      <c r="EY191" s="136"/>
      <c r="EZ191" s="136"/>
      <c r="FA191" s="136"/>
      <c r="FB191" s="136"/>
      <c r="FC191" s="136"/>
      <c r="FD191" s="136"/>
      <c r="FE191" s="136"/>
      <c r="FF191" s="136"/>
      <c r="FG191" s="136"/>
      <c r="FH191" s="136"/>
      <c r="FI191" s="136"/>
      <c r="FJ191" s="136"/>
      <c r="FK191" s="136"/>
      <c r="FL191" s="136"/>
      <c r="FM191" s="136"/>
      <c r="FN191" s="136"/>
      <c r="FO191" s="136"/>
      <c r="FP191" s="136"/>
      <c r="FQ191" s="136"/>
      <c r="FR191" s="136"/>
      <c r="FS191" s="136"/>
      <c r="FT191" s="136"/>
      <c r="FU191" s="136"/>
      <c r="FV191" s="136"/>
      <c r="FW191" s="136"/>
      <c r="FX191" s="136"/>
      <c r="FY191" s="136"/>
      <c r="FZ191" s="136"/>
      <c r="GA191" s="136"/>
      <c r="GB191" s="136"/>
      <c r="GC191" s="136"/>
      <c r="GD191" s="136"/>
      <c r="GE191" s="136"/>
      <c r="GF191" s="136"/>
      <c r="GG191" s="136"/>
      <c r="GH191" s="136"/>
      <c r="GI191" s="136"/>
      <c r="GJ191" s="136"/>
      <c r="GK191" s="136"/>
      <c r="GL191" s="136"/>
      <c r="GM191" s="136"/>
      <c r="GN191" s="136"/>
      <c r="GO191" s="136"/>
      <c r="GP191" s="136"/>
      <c r="GQ191" s="136"/>
      <c r="GR191" s="136"/>
      <c r="GS191" s="136"/>
      <c r="GT191" s="136"/>
      <c r="GU191" s="136"/>
      <c r="GV191" s="136"/>
      <c r="GW191" s="136"/>
      <c r="GX191" s="136"/>
      <c r="GY191" s="136"/>
      <c r="GZ191" s="136"/>
      <c r="HA191" s="136"/>
      <c r="HB191" s="136"/>
      <c r="HC191" s="136"/>
      <c r="HD191" s="136"/>
      <c r="HE191" s="136"/>
      <c r="HF191" s="136"/>
      <c r="HG191" s="136"/>
      <c r="HH191" s="136"/>
      <c r="HI191" s="136"/>
      <c r="HJ191" s="136"/>
      <c r="HK191" s="136"/>
      <c r="HL191" s="136"/>
      <c r="HM191" s="136"/>
      <c r="HN191" s="136"/>
      <c r="HO191" s="136"/>
      <c r="HP191" s="136"/>
      <c r="HQ191" s="136"/>
      <c r="HR191" s="136"/>
      <c r="HS191" s="136"/>
      <c r="HT191" s="136"/>
      <c r="HU191" s="136"/>
      <c r="HV191" s="136"/>
      <c r="HW191" s="136"/>
      <c r="HX191" s="136"/>
      <c r="HY191" s="136"/>
      <c r="HZ191" s="136"/>
      <c r="IA191" s="136"/>
    </row>
    <row r="192" spans="1:235" ht="47.25">
      <c r="A192" s="476" t="s">
        <v>1383</v>
      </c>
      <c r="B192" s="141">
        <f t="shared" si="44"/>
        <v>96000</v>
      </c>
      <c r="C192" s="141">
        <v>0</v>
      </c>
      <c r="D192" s="141">
        <v>0</v>
      </c>
      <c r="E192" s="141">
        <v>0</v>
      </c>
      <c r="F192" s="141">
        <v>0</v>
      </c>
      <c r="G192" s="141">
        <v>0</v>
      </c>
      <c r="H192" s="141">
        <v>68000</v>
      </c>
      <c r="I192" s="141">
        <v>0</v>
      </c>
      <c r="J192" s="141">
        <v>28000</v>
      </c>
      <c r="K192" s="136"/>
      <c r="L192" s="136"/>
      <c r="M192" s="136"/>
      <c r="N192" s="136"/>
      <c r="O192" s="136"/>
      <c r="P192" s="136"/>
      <c r="Q192" s="136"/>
      <c r="R192" s="136"/>
      <c r="S192" s="136"/>
      <c r="T192" s="136"/>
      <c r="U192" s="136"/>
      <c r="V192" s="136"/>
      <c r="W192" s="136"/>
      <c r="X192" s="136"/>
      <c r="Y192" s="136"/>
      <c r="Z192" s="136"/>
      <c r="AA192" s="136"/>
      <c r="AB192" s="136"/>
      <c r="AC192" s="136"/>
      <c r="AD192" s="136"/>
      <c r="AE192" s="136"/>
      <c r="AF192" s="136"/>
      <c r="AG192" s="136"/>
      <c r="AH192" s="136"/>
      <c r="AI192" s="136"/>
      <c r="AJ192" s="136"/>
      <c r="AK192" s="136"/>
      <c r="AL192" s="136"/>
      <c r="AM192" s="136"/>
      <c r="AN192" s="136"/>
      <c r="AO192" s="136"/>
      <c r="AP192" s="136"/>
      <c r="AQ192" s="136"/>
      <c r="AR192" s="136"/>
      <c r="AS192" s="136"/>
      <c r="AT192" s="136"/>
      <c r="AU192" s="136"/>
      <c r="AV192" s="136"/>
      <c r="AW192" s="136"/>
      <c r="AX192" s="136"/>
      <c r="AY192" s="136"/>
      <c r="AZ192" s="136"/>
      <c r="BA192" s="136"/>
      <c r="BB192" s="136"/>
      <c r="BC192" s="136"/>
      <c r="BD192" s="136"/>
      <c r="BE192" s="136"/>
      <c r="BF192" s="136"/>
      <c r="BG192" s="136"/>
      <c r="BH192" s="136"/>
      <c r="BI192" s="136"/>
      <c r="BJ192" s="136"/>
      <c r="BK192" s="136"/>
      <c r="BL192" s="136"/>
      <c r="BM192" s="136"/>
      <c r="BN192" s="136"/>
      <c r="BO192" s="136"/>
      <c r="BP192" s="136"/>
      <c r="BQ192" s="136"/>
      <c r="BR192" s="136"/>
      <c r="BS192" s="136"/>
      <c r="BT192" s="136"/>
      <c r="BU192" s="136"/>
      <c r="BV192" s="136"/>
      <c r="BW192" s="136"/>
      <c r="BX192" s="136"/>
      <c r="BY192" s="136"/>
      <c r="BZ192" s="136"/>
      <c r="CA192" s="136"/>
      <c r="CB192" s="136"/>
      <c r="CC192" s="136"/>
      <c r="CD192" s="136"/>
      <c r="CE192" s="136"/>
      <c r="CF192" s="136"/>
      <c r="CG192" s="136"/>
      <c r="CH192" s="136"/>
      <c r="CI192" s="136"/>
      <c r="CJ192" s="136"/>
      <c r="CK192" s="136"/>
      <c r="CL192" s="136"/>
      <c r="CM192" s="136"/>
      <c r="CN192" s="136"/>
      <c r="CO192" s="136"/>
      <c r="CP192" s="136"/>
      <c r="CQ192" s="136"/>
      <c r="CR192" s="136"/>
      <c r="CS192" s="136"/>
      <c r="CT192" s="136"/>
      <c r="CU192" s="136"/>
      <c r="CV192" s="136"/>
      <c r="CW192" s="136"/>
      <c r="CX192" s="136"/>
      <c r="CY192" s="136"/>
      <c r="CZ192" s="136"/>
      <c r="DA192" s="136"/>
      <c r="DB192" s="136"/>
      <c r="DC192" s="136"/>
      <c r="DD192" s="136"/>
      <c r="DE192" s="136"/>
      <c r="DF192" s="136"/>
      <c r="DG192" s="136"/>
      <c r="DH192" s="136"/>
      <c r="DI192" s="136"/>
      <c r="DJ192" s="136"/>
      <c r="DK192" s="136"/>
      <c r="DL192" s="136"/>
      <c r="DM192" s="136"/>
      <c r="DN192" s="136"/>
      <c r="DO192" s="136"/>
      <c r="DP192" s="136"/>
      <c r="DQ192" s="136"/>
      <c r="DR192" s="136"/>
      <c r="DS192" s="136"/>
      <c r="DT192" s="136"/>
      <c r="DU192" s="136"/>
      <c r="DV192" s="136"/>
      <c r="DW192" s="136"/>
      <c r="DX192" s="136"/>
      <c r="DY192" s="136"/>
      <c r="DZ192" s="136"/>
      <c r="EA192" s="136"/>
      <c r="EB192" s="136"/>
      <c r="EC192" s="136"/>
      <c r="ED192" s="136"/>
      <c r="EE192" s="136"/>
      <c r="EF192" s="136"/>
      <c r="EG192" s="136"/>
      <c r="EH192" s="136"/>
      <c r="EI192" s="136"/>
      <c r="EJ192" s="136"/>
      <c r="EK192" s="136"/>
      <c r="EL192" s="136"/>
      <c r="EM192" s="136"/>
      <c r="EN192" s="136"/>
      <c r="EO192" s="136"/>
      <c r="EP192" s="136"/>
      <c r="EQ192" s="136"/>
      <c r="ER192" s="136"/>
      <c r="ES192" s="136"/>
      <c r="ET192" s="136"/>
      <c r="EU192" s="136"/>
      <c r="EV192" s="136"/>
      <c r="EW192" s="136"/>
      <c r="EX192" s="136"/>
      <c r="EY192" s="136"/>
      <c r="EZ192" s="136"/>
      <c r="FA192" s="136"/>
      <c r="FB192" s="136"/>
      <c r="FC192" s="136"/>
      <c r="FD192" s="136"/>
      <c r="FE192" s="136"/>
      <c r="FF192" s="136"/>
      <c r="FG192" s="136"/>
      <c r="FH192" s="136"/>
      <c r="FI192" s="136"/>
      <c r="FJ192" s="136"/>
      <c r="FK192" s="136"/>
      <c r="FL192" s="136"/>
      <c r="FM192" s="136"/>
      <c r="FN192" s="136"/>
      <c r="FO192" s="136"/>
      <c r="FP192" s="136"/>
      <c r="FQ192" s="136"/>
      <c r="FR192" s="136"/>
      <c r="FS192" s="136"/>
      <c r="FT192" s="136"/>
      <c r="FU192" s="136"/>
      <c r="FV192" s="136"/>
      <c r="FW192" s="136"/>
      <c r="FX192" s="136"/>
      <c r="FY192" s="136"/>
      <c r="FZ192" s="136"/>
      <c r="GA192" s="136"/>
      <c r="GB192" s="136"/>
      <c r="GC192" s="136"/>
      <c r="GD192" s="136"/>
      <c r="GE192" s="136"/>
      <c r="GF192" s="136"/>
      <c r="GG192" s="136"/>
      <c r="GH192" s="136"/>
      <c r="GI192" s="136"/>
      <c r="GJ192" s="136"/>
      <c r="GK192" s="136"/>
      <c r="GL192" s="136"/>
      <c r="GM192" s="136"/>
      <c r="GN192" s="136"/>
      <c r="GO192" s="136"/>
      <c r="GP192" s="136"/>
      <c r="GQ192" s="136"/>
      <c r="GR192" s="136"/>
      <c r="GS192" s="136"/>
      <c r="GT192" s="136"/>
      <c r="GU192" s="136"/>
      <c r="GV192" s="136"/>
      <c r="GW192" s="136"/>
      <c r="GX192" s="136"/>
      <c r="GY192" s="136"/>
      <c r="GZ192" s="136"/>
      <c r="HA192" s="136"/>
      <c r="HB192" s="136"/>
      <c r="HC192" s="136"/>
      <c r="HD192" s="136"/>
      <c r="HE192" s="136"/>
      <c r="HF192" s="136"/>
      <c r="HG192" s="136"/>
      <c r="HH192" s="136"/>
      <c r="HI192" s="136"/>
      <c r="HJ192" s="136"/>
      <c r="HK192" s="136"/>
      <c r="HL192" s="136"/>
      <c r="HM192" s="136"/>
      <c r="HN192" s="136"/>
      <c r="HO192" s="136"/>
      <c r="HP192" s="136"/>
      <c r="HQ192" s="136"/>
      <c r="HR192" s="136"/>
      <c r="HS192" s="136"/>
      <c r="HT192" s="136"/>
      <c r="HU192" s="136"/>
      <c r="HV192" s="136"/>
      <c r="HW192" s="136"/>
      <c r="HX192" s="136"/>
      <c r="HY192" s="136"/>
      <c r="HZ192" s="136"/>
      <c r="IA192" s="136"/>
    </row>
    <row r="193" spans="1:235" ht="47.25">
      <c r="A193" s="476" t="s">
        <v>1384</v>
      </c>
      <c r="B193" s="141">
        <f t="shared" si="44"/>
        <v>102000</v>
      </c>
      <c r="C193" s="141">
        <v>0</v>
      </c>
      <c r="D193" s="141">
        <v>0</v>
      </c>
      <c r="E193" s="141">
        <v>0</v>
      </c>
      <c r="F193" s="141">
        <v>0</v>
      </c>
      <c r="G193" s="141">
        <v>0</v>
      </c>
      <c r="H193" s="141">
        <v>72000</v>
      </c>
      <c r="I193" s="141">
        <v>0</v>
      </c>
      <c r="J193" s="141">
        <v>30000</v>
      </c>
      <c r="K193" s="136"/>
      <c r="L193" s="136"/>
      <c r="M193" s="136"/>
      <c r="N193" s="136"/>
      <c r="O193" s="136"/>
      <c r="P193" s="136"/>
      <c r="Q193" s="136"/>
      <c r="R193" s="136"/>
      <c r="S193" s="136"/>
      <c r="T193" s="136"/>
      <c r="U193" s="136"/>
      <c r="V193" s="136"/>
      <c r="W193" s="136"/>
      <c r="X193" s="136"/>
      <c r="Y193" s="136"/>
      <c r="Z193" s="136"/>
      <c r="AA193" s="136"/>
      <c r="AB193" s="136"/>
      <c r="AC193" s="136"/>
      <c r="AD193" s="136"/>
      <c r="AE193" s="136"/>
      <c r="AF193" s="136"/>
      <c r="AG193" s="136"/>
      <c r="AH193" s="136"/>
      <c r="AI193" s="136"/>
      <c r="AJ193" s="136"/>
      <c r="AK193" s="136"/>
      <c r="AL193" s="136"/>
      <c r="AM193" s="136"/>
      <c r="AN193" s="136"/>
      <c r="AO193" s="136"/>
      <c r="AP193" s="136"/>
      <c r="AQ193" s="136"/>
      <c r="AR193" s="136"/>
      <c r="AS193" s="136"/>
      <c r="AT193" s="136"/>
      <c r="AU193" s="136"/>
      <c r="AV193" s="136"/>
      <c r="AW193" s="136"/>
      <c r="AX193" s="136"/>
      <c r="AY193" s="136"/>
      <c r="AZ193" s="136"/>
      <c r="BA193" s="136"/>
      <c r="BB193" s="136"/>
      <c r="BC193" s="136"/>
      <c r="BD193" s="136"/>
      <c r="BE193" s="136"/>
      <c r="BF193" s="136"/>
      <c r="BG193" s="136"/>
      <c r="BH193" s="136"/>
      <c r="BI193" s="136"/>
      <c r="BJ193" s="136"/>
      <c r="BK193" s="136"/>
      <c r="BL193" s="136"/>
      <c r="BM193" s="136"/>
      <c r="BN193" s="136"/>
      <c r="BO193" s="136"/>
      <c r="BP193" s="136"/>
      <c r="BQ193" s="136"/>
      <c r="BR193" s="136"/>
      <c r="BS193" s="136"/>
      <c r="BT193" s="136"/>
      <c r="BU193" s="136"/>
      <c r="BV193" s="136"/>
      <c r="BW193" s="136"/>
      <c r="BX193" s="136"/>
      <c r="BY193" s="136"/>
      <c r="BZ193" s="136"/>
      <c r="CA193" s="136"/>
      <c r="CB193" s="136"/>
      <c r="CC193" s="136"/>
      <c r="CD193" s="136"/>
      <c r="CE193" s="136"/>
      <c r="CF193" s="136"/>
      <c r="CG193" s="136"/>
      <c r="CH193" s="136"/>
      <c r="CI193" s="136"/>
      <c r="CJ193" s="136"/>
      <c r="CK193" s="136"/>
      <c r="CL193" s="136"/>
      <c r="CM193" s="136"/>
      <c r="CN193" s="136"/>
      <c r="CO193" s="136"/>
      <c r="CP193" s="136"/>
      <c r="CQ193" s="136"/>
      <c r="CR193" s="136"/>
      <c r="CS193" s="136"/>
      <c r="CT193" s="136"/>
      <c r="CU193" s="136"/>
      <c r="CV193" s="136"/>
      <c r="CW193" s="136"/>
      <c r="CX193" s="136"/>
      <c r="CY193" s="136"/>
      <c r="CZ193" s="136"/>
      <c r="DA193" s="136"/>
      <c r="DB193" s="136"/>
      <c r="DC193" s="136"/>
      <c r="DD193" s="136"/>
      <c r="DE193" s="136"/>
      <c r="DF193" s="136"/>
      <c r="DG193" s="136"/>
      <c r="DH193" s="136"/>
      <c r="DI193" s="136"/>
      <c r="DJ193" s="136"/>
      <c r="DK193" s="136"/>
      <c r="DL193" s="136"/>
      <c r="DM193" s="136"/>
      <c r="DN193" s="136"/>
      <c r="DO193" s="136"/>
      <c r="DP193" s="136"/>
      <c r="DQ193" s="136"/>
      <c r="DR193" s="136"/>
      <c r="DS193" s="136"/>
      <c r="DT193" s="136"/>
      <c r="DU193" s="136"/>
      <c r="DV193" s="136"/>
      <c r="DW193" s="136"/>
      <c r="DX193" s="136"/>
      <c r="DY193" s="136"/>
      <c r="DZ193" s="136"/>
      <c r="EA193" s="136"/>
      <c r="EB193" s="136"/>
      <c r="EC193" s="136"/>
      <c r="ED193" s="136"/>
      <c r="EE193" s="136"/>
      <c r="EF193" s="136"/>
      <c r="EG193" s="136"/>
      <c r="EH193" s="136"/>
      <c r="EI193" s="136"/>
      <c r="EJ193" s="136"/>
      <c r="EK193" s="136"/>
      <c r="EL193" s="136"/>
      <c r="EM193" s="136"/>
      <c r="EN193" s="136"/>
      <c r="EO193" s="136"/>
      <c r="EP193" s="136"/>
      <c r="EQ193" s="136"/>
      <c r="ER193" s="136"/>
      <c r="ES193" s="136"/>
      <c r="ET193" s="136"/>
      <c r="EU193" s="136"/>
      <c r="EV193" s="136"/>
      <c r="EW193" s="136"/>
      <c r="EX193" s="136"/>
      <c r="EY193" s="136"/>
      <c r="EZ193" s="136"/>
      <c r="FA193" s="136"/>
      <c r="FB193" s="136"/>
      <c r="FC193" s="136"/>
      <c r="FD193" s="136"/>
      <c r="FE193" s="136"/>
      <c r="FF193" s="136"/>
      <c r="FG193" s="136"/>
      <c r="FH193" s="136"/>
      <c r="FI193" s="136"/>
      <c r="FJ193" s="136"/>
      <c r="FK193" s="136"/>
      <c r="FL193" s="136"/>
      <c r="FM193" s="136"/>
      <c r="FN193" s="136"/>
      <c r="FO193" s="136"/>
      <c r="FP193" s="136"/>
      <c r="FQ193" s="136"/>
      <c r="FR193" s="136"/>
      <c r="FS193" s="136"/>
      <c r="FT193" s="136"/>
      <c r="FU193" s="136"/>
      <c r="FV193" s="136"/>
      <c r="FW193" s="136"/>
      <c r="FX193" s="136"/>
      <c r="FY193" s="136"/>
      <c r="FZ193" s="136"/>
      <c r="GA193" s="136"/>
      <c r="GB193" s="136"/>
      <c r="GC193" s="136"/>
      <c r="GD193" s="136"/>
      <c r="GE193" s="136"/>
      <c r="GF193" s="136"/>
      <c r="GG193" s="136"/>
      <c r="GH193" s="136"/>
      <c r="GI193" s="136"/>
      <c r="GJ193" s="136"/>
      <c r="GK193" s="136"/>
      <c r="GL193" s="136"/>
      <c r="GM193" s="136"/>
      <c r="GN193" s="136"/>
      <c r="GO193" s="136"/>
      <c r="GP193" s="136"/>
      <c r="GQ193" s="136"/>
      <c r="GR193" s="136"/>
      <c r="GS193" s="136"/>
      <c r="GT193" s="136"/>
      <c r="GU193" s="136"/>
      <c r="GV193" s="136"/>
      <c r="GW193" s="136"/>
      <c r="GX193" s="136"/>
      <c r="GY193" s="136"/>
      <c r="GZ193" s="136"/>
      <c r="HA193" s="136"/>
      <c r="HB193" s="136"/>
      <c r="HC193" s="136"/>
      <c r="HD193" s="136"/>
      <c r="HE193" s="136"/>
      <c r="HF193" s="136"/>
      <c r="HG193" s="136"/>
      <c r="HH193" s="136"/>
      <c r="HI193" s="136"/>
      <c r="HJ193" s="136"/>
      <c r="HK193" s="136"/>
      <c r="HL193" s="136"/>
      <c r="HM193" s="136"/>
      <c r="HN193" s="136"/>
      <c r="HO193" s="136"/>
      <c r="HP193" s="136"/>
      <c r="HQ193" s="136"/>
      <c r="HR193" s="136"/>
      <c r="HS193" s="136"/>
      <c r="HT193" s="136"/>
      <c r="HU193" s="136"/>
      <c r="HV193" s="136"/>
      <c r="HW193" s="136"/>
      <c r="HX193" s="136"/>
      <c r="HY193" s="136"/>
      <c r="HZ193" s="136"/>
      <c r="IA193" s="136"/>
    </row>
    <row r="194" spans="1:235" ht="63">
      <c r="A194" s="478" t="s">
        <v>1211</v>
      </c>
      <c r="B194" s="141">
        <f t="shared" si="44"/>
        <v>1391852</v>
      </c>
      <c r="C194" s="141">
        <v>0</v>
      </c>
      <c r="D194" s="141">
        <v>0</v>
      </c>
      <c r="E194" s="141">
        <v>0</v>
      </c>
      <c r="F194" s="141">
        <v>0</v>
      </c>
      <c r="G194" s="141">
        <v>0</v>
      </c>
      <c r="H194" s="141">
        <v>831852</v>
      </c>
      <c r="I194" s="141">
        <v>0</v>
      </c>
      <c r="J194" s="141">
        <v>560000</v>
      </c>
      <c r="K194" s="136"/>
      <c r="L194" s="136"/>
      <c r="M194" s="136"/>
      <c r="N194" s="136"/>
      <c r="O194" s="136"/>
      <c r="P194" s="136"/>
      <c r="Q194" s="136"/>
      <c r="R194" s="136"/>
      <c r="S194" s="136"/>
      <c r="T194" s="136"/>
      <c r="U194" s="136"/>
      <c r="V194" s="136"/>
      <c r="W194" s="136"/>
      <c r="X194" s="136"/>
      <c r="Y194" s="136"/>
      <c r="Z194" s="136"/>
      <c r="AA194" s="136"/>
      <c r="AB194" s="136"/>
      <c r="AC194" s="136"/>
      <c r="AD194" s="136"/>
      <c r="AE194" s="136"/>
      <c r="AF194" s="136"/>
      <c r="AG194" s="136"/>
      <c r="AH194" s="136"/>
      <c r="AI194" s="136"/>
      <c r="AJ194" s="136"/>
      <c r="AK194" s="136"/>
      <c r="AL194" s="136"/>
      <c r="AM194" s="136"/>
      <c r="AN194" s="136"/>
      <c r="AO194" s="136"/>
      <c r="AP194" s="136"/>
      <c r="AQ194" s="136"/>
      <c r="AR194" s="136"/>
      <c r="AS194" s="136"/>
      <c r="AT194" s="136"/>
      <c r="AU194" s="136"/>
      <c r="AV194" s="136"/>
      <c r="AW194" s="136"/>
      <c r="AX194" s="136"/>
      <c r="AY194" s="136"/>
      <c r="AZ194" s="136"/>
      <c r="BA194" s="136"/>
      <c r="BB194" s="136"/>
      <c r="BC194" s="136"/>
      <c r="BD194" s="136"/>
      <c r="BE194" s="136"/>
      <c r="BF194" s="136"/>
      <c r="BG194" s="136"/>
      <c r="BH194" s="136"/>
      <c r="BI194" s="136"/>
      <c r="BJ194" s="136"/>
      <c r="BK194" s="136"/>
      <c r="BL194" s="136"/>
      <c r="BM194" s="136"/>
      <c r="BN194" s="136"/>
      <c r="BO194" s="136"/>
      <c r="BP194" s="136"/>
      <c r="BQ194" s="136"/>
      <c r="BR194" s="136"/>
      <c r="BS194" s="136"/>
      <c r="BT194" s="136"/>
      <c r="BU194" s="136"/>
      <c r="BV194" s="136"/>
      <c r="BW194" s="136"/>
      <c r="BX194" s="136"/>
      <c r="BY194" s="136"/>
      <c r="BZ194" s="136"/>
      <c r="CA194" s="136"/>
      <c r="CB194" s="136"/>
      <c r="CC194" s="136"/>
      <c r="CD194" s="136"/>
      <c r="CE194" s="136"/>
      <c r="CF194" s="136"/>
      <c r="CG194" s="136"/>
      <c r="CH194" s="136"/>
      <c r="CI194" s="136"/>
      <c r="CJ194" s="136"/>
      <c r="CK194" s="136"/>
      <c r="CL194" s="136"/>
      <c r="CM194" s="136"/>
      <c r="CN194" s="136"/>
      <c r="CO194" s="136"/>
      <c r="CP194" s="136"/>
      <c r="CQ194" s="136"/>
      <c r="CR194" s="136"/>
      <c r="CS194" s="136"/>
      <c r="CT194" s="136"/>
      <c r="CU194" s="136"/>
      <c r="CV194" s="136"/>
      <c r="CW194" s="136"/>
      <c r="CX194" s="136"/>
      <c r="CY194" s="136"/>
      <c r="CZ194" s="136"/>
      <c r="DA194" s="136"/>
      <c r="DB194" s="136"/>
      <c r="DC194" s="136"/>
      <c r="DD194" s="136"/>
      <c r="DE194" s="136"/>
      <c r="DF194" s="136"/>
      <c r="DG194" s="136"/>
      <c r="DH194" s="136"/>
      <c r="DI194" s="136"/>
      <c r="DJ194" s="136"/>
      <c r="DK194" s="136"/>
      <c r="DL194" s="136"/>
      <c r="DM194" s="136"/>
      <c r="DN194" s="136"/>
      <c r="DO194" s="136"/>
      <c r="DP194" s="136"/>
      <c r="DQ194" s="136"/>
      <c r="DR194" s="136"/>
      <c r="DS194" s="136"/>
      <c r="DT194" s="136"/>
      <c r="DU194" s="136"/>
      <c r="DV194" s="136"/>
      <c r="DW194" s="136"/>
      <c r="DX194" s="136"/>
      <c r="DY194" s="136"/>
      <c r="DZ194" s="136"/>
      <c r="EA194" s="136"/>
      <c r="EB194" s="136"/>
      <c r="EC194" s="136"/>
      <c r="ED194" s="136"/>
      <c r="EE194" s="136"/>
      <c r="EF194" s="136"/>
      <c r="EG194" s="136"/>
      <c r="EH194" s="136"/>
      <c r="EI194" s="136"/>
      <c r="EJ194" s="136"/>
      <c r="EK194" s="136"/>
      <c r="EL194" s="136"/>
      <c r="EM194" s="136"/>
      <c r="EN194" s="136"/>
      <c r="EO194" s="136"/>
      <c r="EP194" s="136"/>
      <c r="EQ194" s="136"/>
      <c r="ER194" s="136"/>
      <c r="ES194" s="136"/>
      <c r="ET194" s="136"/>
      <c r="EU194" s="136"/>
      <c r="EV194" s="136"/>
      <c r="EW194" s="136"/>
      <c r="EX194" s="136"/>
      <c r="EY194" s="136"/>
      <c r="EZ194" s="136"/>
      <c r="FA194" s="136"/>
      <c r="FB194" s="136"/>
      <c r="FC194" s="136"/>
      <c r="FD194" s="136"/>
      <c r="FE194" s="136"/>
      <c r="FF194" s="136"/>
      <c r="FG194" s="136"/>
      <c r="FH194" s="136"/>
      <c r="FI194" s="136"/>
      <c r="FJ194" s="136"/>
      <c r="FK194" s="136"/>
      <c r="FL194" s="136"/>
      <c r="FM194" s="136"/>
      <c r="FN194" s="136"/>
      <c r="FO194" s="136"/>
      <c r="FP194" s="136"/>
      <c r="FQ194" s="136"/>
      <c r="FR194" s="136"/>
      <c r="FS194" s="136"/>
      <c r="FT194" s="136"/>
      <c r="FU194" s="136"/>
      <c r="FV194" s="136"/>
      <c r="FW194" s="136"/>
      <c r="FX194" s="136"/>
      <c r="FY194" s="136"/>
      <c r="FZ194" s="136"/>
      <c r="GA194" s="136"/>
      <c r="GB194" s="136"/>
      <c r="GC194" s="136"/>
      <c r="GD194" s="136"/>
      <c r="GE194" s="136"/>
      <c r="GF194" s="136"/>
      <c r="GG194" s="136"/>
      <c r="GH194" s="136"/>
      <c r="GI194" s="136"/>
      <c r="GJ194" s="136"/>
      <c r="GK194" s="136"/>
      <c r="GL194" s="136"/>
      <c r="GM194" s="136"/>
      <c r="GN194" s="136"/>
      <c r="GO194" s="136"/>
      <c r="GP194" s="136"/>
      <c r="GQ194" s="136"/>
      <c r="GR194" s="136"/>
      <c r="GS194" s="136"/>
      <c r="GT194" s="136"/>
      <c r="GU194" s="136"/>
      <c r="GV194" s="136"/>
      <c r="GW194" s="136"/>
      <c r="GX194" s="136"/>
      <c r="GY194" s="136"/>
      <c r="GZ194" s="136"/>
      <c r="HA194" s="136"/>
      <c r="HB194" s="136"/>
      <c r="HC194" s="136"/>
      <c r="HD194" s="136"/>
      <c r="HE194" s="136"/>
      <c r="HF194" s="136"/>
      <c r="HG194" s="136"/>
      <c r="HH194" s="136"/>
      <c r="HI194" s="136"/>
      <c r="HJ194" s="136"/>
      <c r="HK194" s="136"/>
      <c r="HL194" s="136"/>
      <c r="HM194" s="136"/>
      <c r="HN194" s="136"/>
      <c r="HO194" s="136"/>
      <c r="HP194" s="136"/>
      <c r="HQ194" s="136"/>
      <c r="HR194" s="136"/>
      <c r="HS194" s="136"/>
      <c r="HT194" s="136"/>
      <c r="HU194" s="136"/>
      <c r="HV194" s="136"/>
      <c r="HW194" s="136"/>
      <c r="HX194" s="136"/>
      <c r="HY194" s="136"/>
      <c r="HZ194" s="136"/>
      <c r="IA194" s="136"/>
    </row>
    <row r="195" spans="1:235" ht="78.75">
      <c r="A195" s="476" t="s">
        <v>1131</v>
      </c>
      <c r="B195" s="141">
        <f t="shared" si="44"/>
        <v>33634</v>
      </c>
      <c r="C195" s="141">
        <v>0</v>
      </c>
      <c r="D195" s="141">
        <v>0</v>
      </c>
      <c r="E195" s="141">
        <v>0</v>
      </c>
      <c r="F195" s="141">
        <v>0</v>
      </c>
      <c r="G195" s="141">
        <v>0</v>
      </c>
      <c r="H195" s="141">
        <v>33634</v>
      </c>
      <c r="I195" s="141">
        <v>0</v>
      </c>
      <c r="J195" s="141">
        <v>0</v>
      </c>
      <c r="K195" s="136"/>
      <c r="L195" s="136"/>
      <c r="M195" s="136"/>
      <c r="N195" s="136"/>
      <c r="O195" s="136"/>
      <c r="P195" s="136"/>
      <c r="Q195" s="136"/>
      <c r="R195" s="136"/>
      <c r="S195" s="136"/>
      <c r="T195" s="136"/>
      <c r="U195" s="136"/>
      <c r="V195" s="136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136"/>
      <c r="AM195" s="136"/>
      <c r="AN195" s="136"/>
      <c r="AO195" s="136"/>
      <c r="AP195" s="136"/>
      <c r="AQ195" s="136"/>
      <c r="AR195" s="136"/>
      <c r="AS195" s="136"/>
      <c r="AT195" s="136"/>
      <c r="AU195" s="136"/>
      <c r="AV195" s="136"/>
      <c r="AW195" s="136"/>
      <c r="AX195" s="136"/>
      <c r="AY195" s="136"/>
      <c r="AZ195" s="136"/>
      <c r="BA195" s="136"/>
      <c r="BB195" s="136"/>
      <c r="BC195" s="136"/>
      <c r="BD195" s="136"/>
      <c r="BE195" s="136"/>
      <c r="BF195" s="136"/>
      <c r="BG195" s="136"/>
      <c r="BH195" s="136"/>
      <c r="BI195" s="136"/>
      <c r="BJ195" s="136"/>
      <c r="BK195" s="136"/>
      <c r="BL195" s="136"/>
      <c r="BM195" s="136"/>
      <c r="BN195" s="136"/>
      <c r="BO195" s="136"/>
      <c r="BP195" s="136"/>
      <c r="BQ195" s="136"/>
      <c r="BR195" s="136"/>
      <c r="BS195" s="136"/>
      <c r="BT195" s="136"/>
      <c r="BU195" s="136"/>
      <c r="BV195" s="136"/>
      <c r="BW195" s="136"/>
      <c r="BX195" s="136"/>
      <c r="BY195" s="136"/>
      <c r="BZ195" s="136"/>
      <c r="CA195" s="136"/>
      <c r="CB195" s="136"/>
      <c r="CC195" s="136"/>
      <c r="CD195" s="136"/>
      <c r="CE195" s="136"/>
      <c r="CF195" s="136"/>
      <c r="CG195" s="136"/>
      <c r="CH195" s="136"/>
      <c r="CI195" s="136"/>
      <c r="CJ195" s="136"/>
      <c r="CK195" s="136"/>
      <c r="CL195" s="136"/>
      <c r="CM195" s="136"/>
      <c r="CN195" s="136"/>
      <c r="CO195" s="136"/>
      <c r="CP195" s="136"/>
      <c r="CQ195" s="136"/>
      <c r="CR195" s="136"/>
      <c r="CS195" s="136"/>
      <c r="CT195" s="136"/>
      <c r="CU195" s="136"/>
      <c r="CV195" s="136"/>
      <c r="CW195" s="136"/>
      <c r="CX195" s="136"/>
      <c r="CY195" s="136"/>
      <c r="CZ195" s="136"/>
      <c r="DA195" s="136"/>
      <c r="DB195" s="136"/>
      <c r="DC195" s="136"/>
      <c r="DD195" s="136"/>
      <c r="DE195" s="136"/>
      <c r="DF195" s="136"/>
      <c r="DG195" s="136"/>
      <c r="DH195" s="136"/>
      <c r="DI195" s="136"/>
      <c r="DJ195" s="136"/>
      <c r="DK195" s="136"/>
      <c r="DL195" s="136"/>
      <c r="DM195" s="136"/>
      <c r="DN195" s="136"/>
      <c r="DO195" s="136"/>
      <c r="DP195" s="136"/>
      <c r="DQ195" s="136"/>
      <c r="DR195" s="136"/>
      <c r="DS195" s="136"/>
      <c r="DT195" s="136"/>
      <c r="DU195" s="136"/>
      <c r="DV195" s="136"/>
      <c r="DW195" s="136"/>
      <c r="DX195" s="136"/>
      <c r="DY195" s="136"/>
      <c r="DZ195" s="136"/>
      <c r="EA195" s="136"/>
      <c r="EB195" s="136"/>
      <c r="EC195" s="136"/>
      <c r="ED195" s="136"/>
      <c r="EE195" s="136"/>
      <c r="EF195" s="136"/>
      <c r="EG195" s="136"/>
      <c r="EH195" s="136"/>
      <c r="EI195" s="136"/>
      <c r="EJ195" s="136"/>
      <c r="EK195" s="136"/>
      <c r="EL195" s="136"/>
      <c r="EM195" s="136"/>
      <c r="EN195" s="136"/>
      <c r="EO195" s="136"/>
      <c r="EP195" s="136"/>
      <c r="EQ195" s="136"/>
      <c r="ER195" s="136"/>
      <c r="ES195" s="136"/>
      <c r="ET195" s="136"/>
      <c r="EU195" s="136"/>
      <c r="EV195" s="136"/>
      <c r="EW195" s="136"/>
      <c r="EX195" s="136"/>
      <c r="EY195" s="136"/>
      <c r="EZ195" s="136"/>
      <c r="FA195" s="136"/>
      <c r="FB195" s="136"/>
      <c r="FC195" s="136"/>
      <c r="FD195" s="136"/>
      <c r="FE195" s="136"/>
      <c r="FF195" s="136"/>
      <c r="FG195" s="136"/>
      <c r="FH195" s="136"/>
      <c r="FI195" s="136"/>
      <c r="FJ195" s="136"/>
      <c r="FK195" s="136"/>
      <c r="FL195" s="136"/>
      <c r="FM195" s="136"/>
      <c r="FN195" s="136"/>
      <c r="FO195" s="136"/>
      <c r="FP195" s="136"/>
      <c r="FQ195" s="136"/>
      <c r="FR195" s="136"/>
      <c r="FS195" s="136"/>
      <c r="FT195" s="136"/>
      <c r="FU195" s="136"/>
      <c r="FV195" s="136"/>
      <c r="FW195" s="136"/>
      <c r="FX195" s="136"/>
      <c r="FY195" s="136"/>
      <c r="FZ195" s="136"/>
      <c r="GA195" s="136"/>
      <c r="GB195" s="136"/>
      <c r="GC195" s="136"/>
      <c r="GD195" s="136"/>
      <c r="GE195" s="136"/>
      <c r="GF195" s="136"/>
      <c r="GG195" s="136"/>
      <c r="GH195" s="136"/>
      <c r="GI195" s="136"/>
      <c r="GJ195" s="136"/>
      <c r="GK195" s="136"/>
      <c r="GL195" s="136"/>
      <c r="GM195" s="136"/>
      <c r="GN195" s="136"/>
      <c r="GO195" s="136"/>
      <c r="GP195" s="136"/>
      <c r="GQ195" s="136"/>
      <c r="GR195" s="136"/>
      <c r="GS195" s="136"/>
      <c r="GT195" s="136"/>
      <c r="GU195" s="136"/>
      <c r="GV195" s="136"/>
      <c r="GW195" s="136"/>
      <c r="GX195" s="136"/>
      <c r="GY195" s="136"/>
      <c r="GZ195" s="136"/>
      <c r="HA195" s="136"/>
      <c r="HB195" s="136"/>
      <c r="HC195" s="136"/>
      <c r="HD195" s="136"/>
      <c r="HE195" s="136"/>
      <c r="HF195" s="136"/>
      <c r="HG195" s="136"/>
      <c r="HH195" s="136"/>
      <c r="HI195" s="136"/>
      <c r="HJ195" s="136"/>
      <c r="HK195" s="136"/>
      <c r="HL195" s="136"/>
      <c r="HM195" s="136"/>
      <c r="HN195" s="136"/>
      <c r="HO195" s="136"/>
      <c r="HP195" s="136"/>
      <c r="HQ195" s="136"/>
      <c r="HR195" s="136"/>
      <c r="HS195" s="136"/>
      <c r="HT195" s="136"/>
      <c r="HU195" s="136"/>
      <c r="HV195" s="136"/>
      <c r="HW195" s="136"/>
      <c r="HX195" s="136"/>
      <c r="HY195" s="136"/>
      <c r="HZ195" s="136"/>
      <c r="IA195" s="136"/>
    </row>
    <row r="196" spans="1:235" ht="31.5">
      <c r="A196" s="476" t="s">
        <v>717</v>
      </c>
      <c r="B196" s="141">
        <f t="shared" si="44"/>
        <v>18646</v>
      </c>
      <c r="C196" s="141">
        <v>0</v>
      </c>
      <c r="D196" s="141">
        <v>0</v>
      </c>
      <c r="E196" s="141">
        <v>0</v>
      </c>
      <c r="F196" s="141">
        <v>0</v>
      </c>
      <c r="G196" s="141">
        <v>0</v>
      </c>
      <c r="H196" s="141">
        <v>18646</v>
      </c>
      <c r="I196" s="141">
        <v>0</v>
      </c>
      <c r="J196" s="141">
        <v>0</v>
      </c>
      <c r="K196" s="136"/>
      <c r="L196" s="136"/>
      <c r="M196" s="136"/>
      <c r="N196" s="136"/>
      <c r="O196" s="136"/>
      <c r="P196" s="136"/>
      <c r="Q196" s="136"/>
      <c r="R196" s="136"/>
      <c r="S196" s="136"/>
      <c r="T196" s="136"/>
      <c r="U196" s="136"/>
      <c r="V196" s="136"/>
      <c r="W196" s="136"/>
      <c r="X196" s="136"/>
      <c r="Y196" s="136"/>
      <c r="Z196" s="136"/>
      <c r="AA196" s="136"/>
      <c r="AB196" s="136"/>
      <c r="AC196" s="136"/>
      <c r="AD196" s="136"/>
      <c r="AE196" s="136"/>
      <c r="AF196" s="136"/>
      <c r="AG196" s="136"/>
      <c r="AH196" s="136"/>
      <c r="AI196" s="136"/>
      <c r="AJ196" s="136"/>
      <c r="AK196" s="136"/>
      <c r="AL196" s="136"/>
      <c r="AM196" s="136"/>
      <c r="AN196" s="136"/>
      <c r="AO196" s="136"/>
      <c r="AP196" s="136"/>
      <c r="AQ196" s="136"/>
      <c r="AR196" s="136"/>
      <c r="AS196" s="136"/>
      <c r="AT196" s="136"/>
      <c r="AU196" s="136"/>
      <c r="AV196" s="136"/>
      <c r="AW196" s="136"/>
      <c r="AX196" s="136"/>
      <c r="AY196" s="136"/>
      <c r="AZ196" s="136"/>
      <c r="BA196" s="136"/>
      <c r="BB196" s="136"/>
      <c r="BC196" s="136"/>
      <c r="BD196" s="136"/>
      <c r="BE196" s="136"/>
      <c r="BF196" s="136"/>
      <c r="BG196" s="136"/>
      <c r="BH196" s="136"/>
      <c r="BI196" s="136"/>
      <c r="BJ196" s="136"/>
      <c r="BK196" s="136"/>
      <c r="BL196" s="136"/>
      <c r="BM196" s="136"/>
      <c r="BN196" s="136"/>
      <c r="BO196" s="136"/>
      <c r="BP196" s="136"/>
      <c r="BQ196" s="136"/>
      <c r="BR196" s="136"/>
      <c r="BS196" s="136"/>
      <c r="BT196" s="136"/>
      <c r="BU196" s="136"/>
      <c r="BV196" s="136"/>
      <c r="BW196" s="136"/>
      <c r="BX196" s="136"/>
      <c r="BY196" s="136"/>
      <c r="BZ196" s="136"/>
      <c r="CA196" s="136"/>
      <c r="CB196" s="136"/>
      <c r="CC196" s="136"/>
      <c r="CD196" s="136"/>
      <c r="CE196" s="136"/>
      <c r="CF196" s="136"/>
      <c r="CG196" s="136"/>
      <c r="CH196" s="136"/>
      <c r="CI196" s="136"/>
      <c r="CJ196" s="136"/>
      <c r="CK196" s="136"/>
      <c r="CL196" s="136"/>
      <c r="CM196" s="136"/>
      <c r="CN196" s="136"/>
      <c r="CO196" s="136"/>
      <c r="CP196" s="136"/>
      <c r="CQ196" s="136"/>
      <c r="CR196" s="136"/>
      <c r="CS196" s="136"/>
      <c r="CT196" s="136"/>
      <c r="CU196" s="136"/>
      <c r="CV196" s="136"/>
      <c r="CW196" s="136"/>
      <c r="CX196" s="136"/>
      <c r="CY196" s="136"/>
      <c r="CZ196" s="136"/>
      <c r="DA196" s="136"/>
      <c r="DB196" s="136"/>
      <c r="DC196" s="136"/>
      <c r="DD196" s="136"/>
      <c r="DE196" s="136"/>
      <c r="DF196" s="136"/>
      <c r="DG196" s="136"/>
      <c r="DH196" s="136"/>
      <c r="DI196" s="136"/>
      <c r="DJ196" s="136"/>
      <c r="DK196" s="136"/>
      <c r="DL196" s="136"/>
      <c r="DM196" s="136"/>
      <c r="DN196" s="136"/>
      <c r="DO196" s="136"/>
      <c r="DP196" s="136"/>
      <c r="DQ196" s="136"/>
      <c r="DR196" s="136"/>
      <c r="DS196" s="136"/>
      <c r="DT196" s="136"/>
      <c r="DU196" s="136"/>
      <c r="DV196" s="136"/>
      <c r="DW196" s="136"/>
      <c r="DX196" s="136"/>
      <c r="DY196" s="136"/>
      <c r="DZ196" s="136"/>
      <c r="EA196" s="136"/>
      <c r="EB196" s="136"/>
      <c r="EC196" s="136"/>
      <c r="ED196" s="136"/>
      <c r="EE196" s="136"/>
      <c r="EF196" s="136"/>
      <c r="EG196" s="136"/>
      <c r="EH196" s="136"/>
      <c r="EI196" s="136"/>
      <c r="EJ196" s="136"/>
      <c r="EK196" s="136"/>
      <c r="EL196" s="136"/>
      <c r="EM196" s="136"/>
      <c r="EN196" s="136"/>
      <c r="EO196" s="136"/>
      <c r="EP196" s="136"/>
      <c r="EQ196" s="136"/>
      <c r="ER196" s="136"/>
      <c r="ES196" s="136"/>
      <c r="ET196" s="136"/>
      <c r="EU196" s="136"/>
      <c r="EV196" s="136"/>
      <c r="EW196" s="136"/>
      <c r="EX196" s="136"/>
      <c r="EY196" s="136"/>
      <c r="EZ196" s="136"/>
      <c r="FA196" s="136"/>
      <c r="FB196" s="136"/>
      <c r="FC196" s="136"/>
      <c r="FD196" s="136"/>
      <c r="FE196" s="136"/>
      <c r="FF196" s="136"/>
      <c r="FG196" s="136"/>
      <c r="FH196" s="136"/>
      <c r="FI196" s="136"/>
      <c r="FJ196" s="136"/>
      <c r="FK196" s="136"/>
      <c r="FL196" s="136"/>
      <c r="FM196" s="136"/>
      <c r="FN196" s="136"/>
      <c r="FO196" s="136"/>
      <c r="FP196" s="136"/>
      <c r="FQ196" s="136"/>
      <c r="FR196" s="136"/>
      <c r="FS196" s="136"/>
      <c r="FT196" s="136"/>
      <c r="FU196" s="136"/>
      <c r="FV196" s="136"/>
      <c r="FW196" s="136"/>
      <c r="FX196" s="136"/>
      <c r="FY196" s="136"/>
      <c r="FZ196" s="136"/>
      <c r="GA196" s="136"/>
      <c r="GB196" s="136"/>
      <c r="GC196" s="136"/>
      <c r="GD196" s="136"/>
      <c r="GE196" s="136"/>
      <c r="GF196" s="136"/>
      <c r="GG196" s="136"/>
      <c r="GH196" s="136"/>
      <c r="GI196" s="136"/>
      <c r="GJ196" s="136"/>
      <c r="GK196" s="136"/>
      <c r="GL196" s="136"/>
      <c r="GM196" s="136"/>
      <c r="GN196" s="136"/>
      <c r="GO196" s="136"/>
      <c r="GP196" s="136"/>
      <c r="GQ196" s="136"/>
      <c r="GR196" s="136"/>
      <c r="GS196" s="136"/>
      <c r="GT196" s="136"/>
      <c r="GU196" s="136"/>
      <c r="GV196" s="136"/>
      <c r="GW196" s="136"/>
      <c r="GX196" s="136"/>
      <c r="GY196" s="136"/>
      <c r="GZ196" s="136"/>
      <c r="HA196" s="136"/>
      <c r="HB196" s="136"/>
      <c r="HC196" s="136"/>
      <c r="HD196" s="136"/>
      <c r="HE196" s="136"/>
      <c r="HF196" s="136"/>
      <c r="HG196" s="136"/>
      <c r="HH196" s="136"/>
      <c r="HI196" s="136"/>
      <c r="HJ196" s="136"/>
      <c r="HK196" s="136"/>
      <c r="HL196" s="136"/>
      <c r="HM196" s="136"/>
      <c r="HN196" s="136"/>
      <c r="HO196" s="136"/>
      <c r="HP196" s="136"/>
      <c r="HQ196" s="136"/>
      <c r="HR196" s="136"/>
      <c r="HS196" s="136"/>
      <c r="HT196" s="136"/>
      <c r="HU196" s="136"/>
      <c r="HV196" s="136"/>
      <c r="HW196" s="136"/>
      <c r="HX196" s="136"/>
      <c r="HY196" s="136"/>
      <c r="HZ196" s="136"/>
      <c r="IA196" s="136"/>
    </row>
    <row r="197" spans="1:235" ht="78.75">
      <c r="A197" s="476" t="s">
        <v>1173</v>
      </c>
      <c r="B197" s="141">
        <f t="shared" si="44"/>
        <v>1257472</v>
      </c>
      <c r="C197" s="141">
        <v>0</v>
      </c>
      <c r="D197" s="141">
        <v>0</v>
      </c>
      <c r="E197" s="141">
        <v>0</v>
      </c>
      <c r="F197" s="141">
        <v>0</v>
      </c>
      <c r="G197" s="141">
        <v>0</v>
      </c>
      <c r="H197" s="141">
        <v>1257472</v>
      </c>
      <c r="I197" s="141">
        <v>0</v>
      </c>
      <c r="J197" s="141">
        <v>0</v>
      </c>
      <c r="K197" s="136"/>
      <c r="L197" s="136"/>
      <c r="M197" s="136"/>
      <c r="N197" s="136"/>
      <c r="O197" s="136"/>
      <c r="P197" s="136"/>
      <c r="Q197" s="136"/>
      <c r="R197" s="136"/>
      <c r="S197" s="136"/>
      <c r="T197" s="136"/>
      <c r="U197" s="136"/>
      <c r="V197" s="136"/>
      <c r="W197" s="136"/>
      <c r="X197" s="136"/>
      <c r="Y197" s="136"/>
      <c r="Z197" s="136"/>
      <c r="AA197" s="136"/>
      <c r="AB197" s="136"/>
      <c r="AC197" s="136"/>
      <c r="AD197" s="136"/>
      <c r="AE197" s="136"/>
      <c r="AF197" s="136"/>
      <c r="AG197" s="136"/>
      <c r="AH197" s="136"/>
      <c r="AI197" s="136"/>
      <c r="AJ197" s="136"/>
      <c r="AK197" s="136"/>
      <c r="AL197" s="136"/>
      <c r="AM197" s="136"/>
      <c r="AN197" s="136"/>
      <c r="AO197" s="136"/>
      <c r="AP197" s="136"/>
      <c r="AQ197" s="136"/>
      <c r="AR197" s="136"/>
      <c r="AS197" s="136"/>
      <c r="AT197" s="136"/>
      <c r="AU197" s="136"/>
      <c r="AV197" s="136"/>
      <c r="AW197" s="136"/>
      <c r="AX197" s="136"/>
      <c r="AY197" s="136"/>
      <c r="AZ197" s="136"/>
      <c r="BA197" s="136"/>
      <c r="BB197" s="136"/>
      <c r="BC197" s="136"/>
      <c r="BD197" s="136"/>
      <c r="BE197" s="136"/>
      <c r="BF197" s="136"/>
      <c r="BG197" s="136"/>
      <c r="BH197" s="136"/>
      <c r="BI197" s="136"/>
      <c r="BJ197" s="136"/>
      <c r="BK197" s="136"/>
      <c r="BL197" s="136"/>
      <c r="BM197" s="136"/>
      <c r="BN197" s="136"/>
      <c r="BO197" s="136"/>
      <c r="BP197" s="136"/>
      <c r="BQ197" s="136"/>
      <c r="BR197" s="136"/>
      <c r="BS197" s="136"/>
      <c r="BT197" s="136"/>
      <c r="BU197" s="136"/>
      <c r="BV197" s="136"/>
      <c r="BW197" s="136"/>
      <c r="BX197" s="136"/>
      <c r="BY197" s="136"/>
      <c r="BZ197" s="136"/>
      <c r="CA197" s="136"/>
      <c r="CB197" s="136"/>
      <c r="CC197" s="136"/>
      <c r="CD197" s="136"/>
      <c r="CE197" s="136"/>
      <c r="CF197" s="136"/>
      <c r="CG197" s="136"/>
      <c r="CH197" s="136"/>
      <c r="CI197" s="136"/>
      <c r="CJ197" s="136"/>
      <c r="CK197" s="136"/>
      <c r="CL197" s="136"/>
      <c r="CM197" s="136"/>
      <c r="CN197" s="136"/>
      <c r="CO197" s="136"/>
      <c r="CP197" s="136"/>
      <c r="CQ197" s="136"/>
      <c r="CR197" s="136"/>
      <c r="CS197" s="136"/>
      <c r="CT197" s="136"/>
      <c r="CU197" s="136"/>
      <c r="CV197" s="136"/>
      <c r="CW197" s="136"/>
      <c r="CX197" s="136"/>
      <c r="CY197" s="136"/>
      <c r="CZ197" s="136"/>
      <c r="DA197" s="136"/>
      <c r="DB197" s="136"/>
      <c r="DC197" s="136"/>
      <c r="DD197" s="136"/>
      <c r="DE197" s="136"/>
      <c r="DF197" s="136"/>
      <c r="DG197" s="136"/>
      <c r="DH197" s="136"/>
      <c r="DI197" s="136"/>
      <c r="DJ197" s="136"/>
      <c r="DK197" s="136"/>
      <c r="DL197" s="136"/>
      <c r="DM197" s="136"/>
      <c r="DN197" s="136"/>
      <c r="DO197" s="136"/>
      <c r="DP197" s="136"/>
      <c r="DQ197" s="136"/>
      <c r="DR197" s="136"/>
      <c r="DS197" s="136"/>
      <c r="DT197" s="136"/>
      <c r="DU197" s="136"/>
      <c r="DV197" s="136"/>
      <c r="DW197" s="136"/>
      <c r="DX197" s="136"/>
      <c r="DY197" s="136"/>
      <c r="DZ197" s="136"/>
      <c r="EA197" s="136"/>
      <c r="EB197" s="136"/>
      <c r="EC197" s="136"/>
      <c r="ED197" s="136"/>
      <c r="EE197" s="136"/>
      <c r="EF197" s="136"/>
      <c r="EG197" s="136"/>
      <c r="EH197" s="136"/>
      <c r="EI197" s="136"/>
      <c r="EJ197" s="136"/>
      <c r="EK197" s="136"/>
      <c r="EL197" s="136"/>
      <c r="EM197" s="136"/>
      <c r="EN197" s="136"/>
      <c r="EO197" s="136"/>
      <c r="EP197" s="136"/>
      <c r="EQ197" s="136"/>
      <c r="ER197" s="136"/>
      <c r="ES197" s="136"/>
      <c r="ET197" s="136"/>
      <c r="EU197" s="136"/>
      <c r="EV197" s="136"/>
      <c r="EW197" s="136"/>
      <c r="EX197" s="136"/>
      <c r="EY197" s="136"/>
      <c r="EZ197" s="136"/>
      <c r="FA197" s="136"/>
      <c r="FB197" s="136"/>
      <c r="FC197" s="136"/>
      <c r="FD197" s="136"/>
      <c r="FE197" s="136"/>
      <c r="FF197" s="136"/>
      <c r="FG197" s="136"/>
      <c r="FH197" s="136"/>
      <c r="FI197" s="136"/>
      <c r="FJ197" s="136"/>
      <c r="FK197" s="136"/>
      <c r="FL197" s="136"/>
      <c r="FM197" s="136"/>
      <c r="FN197" s="136"/>
      <c r="FO197" s="136"/>
      <c r="FP197" s="136"/>
      <c r="FQ197" s="136"/>
      <c r="FR197" s="136"/>
      <c r="FS197" s="136"/>
      <c r="FT197" s="136"/>
      <c r="FU197" s="136"/>
      <c r="FV197" s="136"/>
      <c r="FW197" s="136"/>
      <c r="FX197" s="136"/>
      <c r="FY197" s="136"/>
      <c r="FZ197" s="136"/>
      <c r="GA197" s="136"/>
      <c r="GB197" s="136"/>
      <c r="GC197" s="136"/>
      <c r="GD197" s="136"/>
      <c r="GE197" s="136"/>
      <c r="GF197" s="136"/>
      <c r="GG197" s="136"/>
      <c r="GH197" s="136"/>
      <c r="GI197" s="136"/>
      <c r="GJ197" s="136"/>
      <c r="GK197" s="136"/>
      <c r="GL197" s="136"/>
      <c r="GM197" s="136"/>
      <c r="GN197" s="136"/>
      <c r="GO197" s="136"/>
      <c r="GP197" s="136"/>
      <c r="GQ197" s="136"/>
      <c r="GR197" s="136"/>
      <c r="GS197" s="136"/>
      <c r="GT197" s="136"/>
      <c r="GU197" s="136"/>
      <c r="GV197" s="136"/>
      <c r="GW197" s="136"/>
      <c r="GX197" s="136"/>
      <c r="GY197" s="136"/>
      <c r="GZ197" s="136"/>
      <c r="HA197" s="136"/>
      <c r="HB197" s="136"/>
      <c r="HC197" s="136"/>
      <c r="HD197" s="136"/>
      <c r="HE197" s="136"/>
      <c r="HF197" s="136"/>
      <c r="HG197" s="136"/>
      <c r="HH197" s="136"/>
      <c r="HI197" s="136"/>
      <c r="HJ197" s="136"/>
      <c r="HK197" s="136"/>
      <c r="HL197" s="136"/>
      <c r="HM197" s="136"/>
      <c r="HN197" s="136"/>
      <c r="HO197" s="136"/>
      <c r="HP197" s="136"/>
      <c r="HQ197" s="136"/>
      <c r="HR197" s="136"/>
      <c r="HS197" s="136"/>
      <c r="HT197" s="136"/>
      <c r="HU197" s="136"/>
      <c r="HV197" s="136"/>
      <c r="HW197" s="136"/>
      <c r="HX197" s="136"/>
      <c r="HY197" s="136"/>
      <c r="HZ197" s="136"/>
      <c r="IA197" s="136"/>
    </row>
    <row r="198" spans="1:235" ht="63">
      <c r="A198" s="476" t="s">
        <v>1132</v>
      </c>
      <c r="B198" s="141">
        <f t="shared" si="44"/>
        <v>100017</v>
      </c>
      <c r="C198" s="141">
        <v>0</v>
      </c>
      <c r="D198" s="141"/>
      <c r="E198" s="141"/>
      <c r="F198" s="141">
        <v>0</v>
      </c>
      <c r="G198" s="141">
        <v>0</v>
      </c>
      <c r="H198" s="141">
        <v>0</v>
      </c>
      <c r="I198" s="141">
        <v>0</v>
      </c>
      <c r="J198" s="141">
        <v>100017</v>
      </c>
      <c r="K198" s="136"/>
      <c r="L198" s="136"/>
      <c r="M198" s="136"/>
      <c r="N198" s="136"/>
      <c r="O198" s="136"/>
      <c r="P198" s="136"/>
      <c r="Q198" s="136"/>
      <c r="R198" s="136"/>
      <c r="S198" s="136"/>
      <c r="T198" s="136"/>
      <c r="U198" s="136"/>
      <c r="V198" s="136"/>
      <c r="W198" s="136"/>
      <c r="X198" s="136"/>
      <c r="Y198" s="136"/>
      <c r="Z198" s="136"/>
      <c r="AA198" s="136"/>
      <c r="AB198" s="136"/>
      <c r="AC198" s="136"/>
      <c r="AD198" s="136"/>
      <c r="AE198" s="136"/>
      <c r="AF198" s="136"/>
      <c r="AG198" s="136"/>
      <c r="AH198" s="136"/>
      <c r="AI198" s="136"/>
      <c r="AJ198" s="136"/>
      <c r="AK198" s="136"/>
      <c r="AL198" s="136"/>
      <c r="AM198" s="136"/>
      <c r="AN198" s="136"/>
      <c r="AO198" s="136"/>
      <c r="AP198" s="136"/>
      <c r="AQ198" s="136"/>
      <c r="AR198" s="136"/>
      <c r="AS198" s="136"/>
      <c r="AT198" s="136"/>
      <c r="AU198" s="136"/>
      <c r="AV198" s="136"/>
      <c r="AW198" s="136"/>
      <c r="AX198" s="136"/>
      <c r="AY198" s="136"/>
      <c r="AZ198" s="136"/>
      <c r="BA198" s="136"/>
      <c r="BB198" s="136"/>
      <c r="BC198" s="136"/>
      <c r="BD198" s="136"/>
      <c r="BE198" s="136"/>
      <c r="BF198" s="136"/>
      <c r="BG198" s="136"/>
      <c r="BH198" s="136"/>
      <c r="BI198" s="136"/>
      <c r="BJ198" s="136"/>
      <c r="BK198" s="136"/>
      <c r="BL198" s="136"/>
      <c r="BM198" s="136"/>
      <c r="BN198" s="136"/>
      <c r="BO198" s="136"/>
      <c r="BP198" s="136"/>
      <c r="BQ198" s="136"/>
      <c r="BR198" s="136"/>
      <c r="BS198" s="136"/>
      <c r="BT198" s="136"/>
      <c r="BU198" s="136"/>
      <c r="BV198" s="136"/>
      <c r="BW198" s="136"/>
      <c r="BX198" s="136"/>
      <c r="BY198" s="136"/>
      <c r="BZ198" s="136"/>
      <c r="CA198" s="136"/>
      <c r="CB198" s="136"/>
      <c r="CC198" s="136"/>
      <c r="CD198" s="136"/>
      <c r="CE198" s="136"/>
      <c r="CF198" s="136"/>
      <c r="CG198" s="136"/>
      <c r="CH198" s="136"/>
      <c r="CI198" s="136"/>
      <c r="CJ198" s="136"/>
      <c r="CK198" s="136"/>
      <c r="CL198" s="136"/>
      <c r="CM198" s="136"/>
      <c r="CN198" s="136"/>
      <c r="CO198" s="136"/>
      <c r="CP198" s="136"/>
      <c r="CQ198" s="136"/>
      <c r="CR198" s="136"/>
      <c r="CS198" s="136"/>
      <c r="CT198" s="136"/>
      <c r="CU198" s="136"/>
      <c r="CV198" s="136"/>
      <c r="CW198" s="136"/>
      <c r="CX198" s="136"/>
      <c r="CY198" s="136"/>
      <c r="CZ198" s="136"/>
      <c r="DA198" s="136"/>
      <c r="DB198" s="136"/>
      <c r="DC198" s="136"/>
      <c r="DD198" s="136"/>
      <c r="DE198" s="136"/>
      <c r="DF198" s="136"/>
      <c r="DG198" s="136"/>
      <c r="DH198" s="136"/>
      <c r="DI198" s="136"/>
      <c r="DJ198" s="136"/>
      <c r="DK198" s="136"/>
      <c r="DL198" s="136"/>
      <c r="DM198" s="136"/>
      <c r="DN198" s="136"/>
      <c r="DO198" s="136"/>
      <c r="DP198" s="136"/>
      <c r="DQ198" s="136"/>
      <c r="DR198" s="136"/>
      <c r="DS198" s="136"/>
      <c r="DT198" s="136"/>
      <c r="DU198" s="136"/>
      <c r="DV198" s="136"/>
      <c r="DW198" s="136"/>
      <c r="DX198" s="136"/>
      <c r="DY198" s="136"/>
      <c r="DZ198" s="136"/>
      <c r="EA198" s="136"/>
      <c r="EB198" s="136"/>
      <c r="EC198" s="136"/>
      <c r="ED198" s="136"/>
      <c r="EE198" s="136"/>
      <c r="EF198" s="136"/>
      <c r="EG198" s="136"/>
      <c r="EH198" s="136"/>
      <c r="EI198" s="136"/>
      <c r="EJ198" s="136"/>
      <c r="EK198" s="136"/>
      <c r="EL198" s="136"/>
      <c r="EM198" s="136"/>
      <c r="EN198" s="136"/>
      <c r="EO198" s="136"/>
      <c r="EP198" s="136"/>
      <c r="EQ198" s="136"/>
      <c r="ER198" s="136"/>
      <c r="ES198" s="136"/>
      <c r="ET198" s="136"/>
      <c r="EU198" s="136"/>
      <c r="EV198" s="136"/>
      <c r="EW198" s="136"/>
      <c r="EX198" s="136"/>
      <c r="EY198" s="136"/>
      <c r="EZ198" s="136"/>
      <c r="FA198" s="136"/>
      <c r="FB198" s="136"/>
      <c r="FC198" s="136"/>
      <c r="FD198" s="136"/>
      <c r="FE198" s="136"/>
      <c r="FF198" s="136"/>
      <c r="FG198" s="136"/>
      <c r="FH198" s="136"/>
      <c r="FI198" s="136"/>
      <c r="FJ198" s="136"/>
      <c r="FK198" s="136"/>
      <c r="FL198" s="136"/>
      <c r="FM198" s="136"/>
      <c r="FN198" s="136"/>
      <c r="FO198" s="136"/>
      <c r="FP198" s="136"/>
      <c r="FQ198" s="136"/>
      <c r="FR198" s="136"/>
      <c r="FS198" s="136"/>
      <c r="FT198" s="136"/>
      <c r="FU198" s="136"/>
      <c r="FV198" s="136"/>
      <c r="FW198" s="136"/>
      <c r="FX198" s="136"/>
      <c r="FY198" s="136"/>
      <c r="FZ198" s="136"/>
      <c r="GA198" s="136"/>
      <c r="GB198" s="136"/>
      <c r="GC198" s="136"/>
      <c r="GD198" s="136"/>
      <c r="GE198" s="136"/>
      <c r="GF198" s="136"/>
      <c r="GG198" s="136"/>
      <c r="GH198" s="136"/>
      <c r="GI198" s="136"/>
      <c r="GJ198" s="136"/>
      <c r="GK198" s="136"/>
      <c r="GL198" s="136"/>
      <c r="GM198" s="136"/>
      <c r="GN198" s="136"/>
      <c r="GO198" s="136"/>
      <c r="GP198" s="136"/>
      <c r="GQ198" s="136"/>
      <c r="GR198" s="136"/>
      <c r="GS198" s="136"/>
      <c r="GT198" s="136"/>
      <c r="GU198" s="136"/>
      <c r="GV198" s="136"/>
      <c r="GW198" s="136"/>
      <c r="GX198" s="136"/>
      <c r="GY198" s="136"/>
      <c r="GZ198" s="136"/>
      <c r="HA198" s="136"/>
      <c r="HB198" s="136"/>
      <c r="HC198" s="136"/>
      <c r="HD198" s="136"/>
      <c r="HE198" s="136"/>
      <c r="HF198" s="136"/>
      <c r="HG198" s="136"/>
      <c r="HH198" s="136"/>
      <c r="HI198" s="136"/>
      <c r="HJ198" s="136"/>
      <c r="HK198" s="136"/>
      <c r="HL198" s="136"/>
      <c r="HM198" s="136"/>
      <c r="HN198" s="136"/>
      <c r="HO198" s="136"/>
      <c r="HP198" s="136"/>
      <c r="HQ198" s="136"/>
      <c r="HR198" s="136"/>
      <c r="HS198" s="136"/>
      <c r="HT198" s="136"/>
      <c r="HU198" s="136"/>
      <c r="HV198" s="136"/>
      <c r="HW198" s="136"/>
      <c r="HX198" s="136"/>
      <c r="HY198" s="136"/>
      <c r="HZ198" s="136"/>
      <c r="IA198" s="136"/>
    </row>
    <row r="199" spans="1:235">
      <c r="A199" s="476" t="s">
        <v>1385</v>
      </c>
      <c r="B199" s="141">
        <f>C199+D199+E199+F199+G199+H199+I199+J199</f>
        <v>133200</v>
      </c>
      <c r="C199" s="141">
        <v>0</v>
      </c>
      <c r="D199" s="141">
        <v>0</v>
      </c>
      <c r="E199" s="141">
        <v>133200</v>
      </c>
      <c r="F199" s="141">
        <v>0</v>
      </c>
      <c r="G199" s="141">
        <v>0</v>
      </c>
      <c r="H199" s="141">
        <v>0</v>
      </c>
      <c r="I199" s="141">
        <v>0</v>
      </c>
      <c r="J199" s="141">
        <v>0</v>
      </c>
      <c r="K199" s="136"/>
      <c r="L199" s="136"/>
      <c r="M199" s="136"/>
      <c r="N199" s="136"/>
      <c r="O199" s="136"/>
      <c r="P199" s="136"/>
      <c r="Q199" s="136"/>
      <c r="R199" s="136"/>
      <c r="S199" s="136"/>
      <c r="T199" s="136"/>
      <c r="U199" s="136"/>
      <c r="V199" s="136"/>
      <c r="W199" s="136"/>
      <c r="X199" s="136"/>
      <c r="Y199" s="136"/>
      <c r="Z199" s="136"/>
      <c r="AA199" s="136"/>
      <c r="AB199" s="136"/>
      <c r="AC199" s="136"/>
      <c r="AD199" s="136"/>
      <c r="AE199" s="136"/>
      <c r="AF199" s="136"/>
      <c r="AG199" s="136"/>
      <c r="AH199" s="136"/>
      <c r="AI199" s="136"/>
      <c r="AJ199" s="136"/>
      <c r="AK199" s="136"/>
      <c r="AL199" s="136"/>
      <c r="AM199" s="136"/>
      <c r="AN199" s="136"/>
      <c r="AO199" s="136"/>
      <c r="AP199" s="136"/>
      <c r="AQ199" s="136"/>
      <c r="AR199" s="136"/>
      <c r="AS199" s="136"/>
      <c r="AT199" s="136"/>
      <c r="AU199" s="136"/>
      <c r="AV199" s="136"/>
      <c r="AW199" s="136"/>
      <c r="AX199" s="136"/>
      <c r="AY199" s="136"/>
      <c r="AZ199" s="136"/>
      <c r="BA199" s="136"/>
      <c r="BB199" s="136"/>
      <c r="BC199" s="136"/>
      <c r="BD199" s="136"/>
      <c r="BE199" s="136"/>
      <c r="BF199" s="136"/>
      <c r="BG199" s="136"/>
      <c r="BH199" s="136"/>
      <c r="BI199" s="136"/>
      <c r="BJ199" s="136"/>
      <c r="BK199" s="136"/>
      <c r="BL199" s="136"/>
      <c r="BM199" s="136"/>
      <c r="BN199" s="136"/>
      <c r="BO199" s="136"/>
      <c r="BP199" s="136"/>
      <c r="BQ199" s="136"/>
      <c r="BR199" s="136"/>
      <c r="BS199" s="136"/>
      <c r="BT199" s="136"/>
      <c r="BU199" s="136"/>
      <c r="BV199" s="136"/>
      <c r="BW199" s="136"/>
      <c r="BX199" s="136"/>
      <c r="BY199" s="136"/>
      <c r="BZ199" s="136"/>
      <c r="CA199" s="136"/>
      <c r="CB199" s="136"/>
      <c r="CC199" s="136"/>
      <c r="CD199" s="136"/>
      <c r="CE199" s="136"/>
      <c r="CF199" s="136"/>
      <c r="CG199" s="136"/>
      <c r="CH199" s="136"/>
      <c r="CI199" s="136"/>
      <c r="CJ199" s="136"/>
      <c r="CK199" s="136"/>
      <c r="CL199" s="136"/>
      <c r="CM199" s="136"/>
      <c r="CN199" s="136"/>
      <c r="CO199" s="136"/>
      <c r="CP199" s="136"/>
      <c r="CQ199" s="136"/>
      <c r="CR199" s="136"/>
      <c r="CS199" s="136"/>
      <c r="CT199" s="136"/>
      <c r="CU199" s="136"/>
      <c r="CV199" s="136"/>
      <c r="CW199" s="136"/>
      <c r="CX199" s="136"/>
      <c r="CY199" s="136"/>
      <c r="CZ199" s="136"/>
      <c r="DA199" s="136"/>
      <c r="DB199" s="136"/>
      <c r="DC199" s="136"/>
      <c r="DD199" s="136"/>
      <c r="DE199" s="136"/>
      <c r="DF199" s="136"/>
      <c r="DG199" s="136"/>
      <c r="DH199" s="136"/>
      <c r="DI199" s="136"/>
      <c r="DJ199" s="136"/>
      <c r="DK199" s="136"/>
      <c r="DL199" s="136"/>
      <c r="DM199" s="136"/>
      <c r="DN199" s="136"/>
      <c r="DO199" s="136"/>
      <c r="DP199" s="136"/>
      <c r="DQ199" s="136"/>
      <c r="DR199" s="136"/>
      <c r="DS199" s="136"/>
      <c r="DT199" s="136"/>
      <c r="DU199" s="136"/>
      <c r="DV199" s="136"/>
      <c r="DW199" s="136"/>
      <c r="DX199" s="136"/>
      <c r="DY199" s="136"/>
      <c r="DZ199" s="136"/>
      <c r="EA199" s="136"/>
      <c r="EB199" s="136"/>
      <c r="EC199" s="136"/>
      <c r="ED199" s="136"/>
      <c r="EE199" s="136"/>
      <c r="EF199" s="136"/>
      <c r="EG199" s="136"/>
      <c r="EH199" s="136"/>
      <c r="EI199" s="136"/>
      <c r="EJ199" s="136"/>
      <c r="EK199" s="136"/>
      <c r="EL199" s="136"/>
      <c r="EM199" s="136"/>
      <c r="EN199" s="136"/>
      <c r="EO199" s="136"/>
      <c r="EP199" s="136"/>
      <c r="EQ199" s="136"/>
      <c r="ER199" s="136"/>
      <c r="ES199" s="136"/>
      <c r="ET199" s="136"/>
      <c r="EU199" s="136"/>
      <c r="EV199" s="136"/>
      <c r="EW199" s="136"/>
      <c r="EX199" s="136"/>
      <c r="EY199" s="136"/>
      <c r="EZ199" s="136"/>
      <c r="FA199" s="136"/>
      <c r="FB199" s="136"/>
      <c r="FC199" s="136"/>
      <c r="FD199" s="136"/>
      <c r="FE199" s="136"/>
      <c r="FF199" s="136"/>
      <c r="FG199" s="136"/>
      <c r="FH199" s="136"/>
      <c r="FI199" s="136"/>
      <c r="FJ199" s="136"/>
      <c r="FK199" s="136"/>
      <c r="FL199" s="136"/>
      <c r="FM199" s="136"/>
      <c r="FN199" s="136"/>
      <c r="FO199" s="136"/>
      <c r="FP199" s="136"/>
      <c r="FQ199" s="136"/>
      <c r="FR199" s="136"/>
      <c r="FS199" s="136"/>
      <c r="FT199" s="136"/>
      <c r="FU199" s="136"/>
      <c r="FV199" s="136"/>
      <c r="FW199" s="136"/>
      <c r="FX199" s="136"/>
      <c r="FY199" s="136"/>
      <c r="FZ199" s="136"/>
      <c r="GA199" s="136"/>
      <c r="GB199" s="136"/>
      <c r="GC199" s="136"/>
      <c r="GD199" s="136"/>
      <c r="GE199" s="136"/>
      <c r="GF199" s="136"/>
      <c r="GG199" s="136"/>
      <c r="GH199" s="136"/>
      <c r="GI199" s="136"/>
      <c r="GJ199" s="136"/>
      <c r="GK199" s="136"/>
      <c r="GL199" s="136"/>
      <c r="GM199" s="136"/>
      <c r="GN199" s="136"/>
      <c r="GO199" s="136"/>
      <c r="GP199" s="136"/>
      <c r="GQ199" s="136"/>
      <c r="GR199" s="136"/>
      <c r="GS199" s="136"/>
      <c r="GT199" s="136"/>
      <c r="GU199" s="136"/>
      <c r="GV199" s="136"/>
      <c r="GW199" s="136"/>
      <c r="GX199" s="136"/>
      <c r="GY199" s="136"/>
      <c r="GZ199" s="136"/>
      <c r="HA199" s="136"/>
      <c r="HB199" s="136"/>
      <c r="HC199" s="136"/>
      <c r="HD199" s="136"/>
      <c r="HE199" s="136"/>
      <c r="HF199" s="136"/>
      <c r="HG199" s="136"/>
      <c r="HH199" s="136"/>
      <c r="HI199" s="136"/>
      <c r="HJ199" s="136"/>
      <c r="HK199" s="136"/>
      <c r="HL199" s="136"/>
      <c r="HM199" s="136"/>
      <c r="HN199" s="136"/>
      <c r="HO199" s="136"/>
      <c r="HP199" s="136"/>
      <c r="HQ199" s="136"/>
      <c r="HR199" s="136"/>
      <c r="HS199" s="136"/>
      <c r="HT199" s="136"/>
      <c r="HU199" s="136"/>
      <c r="HV199" s="136"/>
      <c r="HW199" s="136"/>
      <c r="HX199" s="136"/>
      <c r="HY199" s="136"/>
      <c r="HZ199" s="136"/>
      <c r="IA199" s="136"/>
    </row>
    <row r="200" spans="1:235" ht="31.5">
      <c r="A200" s="476" t="s">
        <v>1174</v>
      </c>
      <c r="B200" s="141">
        <f t="shared" si="44"/>
        <v>6839</v>
      </c>
      <c r="C200" s="141">
        <v>0</v>
      </c>
      <c r="D200" s="141">
        <v>0</v>
      </c>
      <c r="E200" s="141">
        <v>6839</v>
      </c>
      <c r="F200" s="141">
        <v>0</v>
      </c>
      <c r="G200" s="141">
        <v>0</v>
      </c>
      <c r="H200" s="141">
        <v>0</v>
      </c>
      <c r="I200" s="141">
        <v>0</v>
      </c>
      <c r="J200" s="141">
        <v>0</v>
      </c>
      <c r="K200" s="136"/>
      <c r="L200" s="136"/>
      <c r="M200" s="136"/>
      <c r="N200" s="136"/>
      <c r="O200" s="136"/>
      <c r="P200" s="136"/>
      <c r="Q200" s="136"/>
      <c r="R200" s="136"/>
      <c r="S200" s="136"/>
      <c r="T200" s="136"/>
      <c r="U200" s="136"/>
      <c r="V200" s="136"/>
      <c r="W200" s="136"/>
      <c r="X200" s="136"/>
      <c r="Y200" s="136"/>
      <c r="Z200" s="136"/>
      <c r="AA200" s="136"/>
      <c r="AB200" s="136"/>
      <c r="AC200" s="136"/>
      <c r="AD200" s="136"/>
      <c r="AE200" s="136"/>
      <c r="AF200" s="136"/>
      <c r="AG200" s="136"/>
      <c r="AH200" s="136"/>
      <c r="AI200" s="136"/>
      <c r="AJ200" s="136"/>
      <c r="AK200" s="136"/>
      <c r="AL200" s="136"/>
      <c r="AM200" s="136"/>
      <c r="AN200" s="136"/>
      <c r="AO200" s="136"/>
      <c r="AP200" s="136"/>
      <c r="AQ200" s="136"/>
      <c r="AR200" s="136"/>
      <c r="AS200" s="136"/>
      <c r="AT200" s="136"/>
      <c r="AU200" s="136"/>
      <c r="AV200" s="136"/>
      <c r="AW200" s="136"/>
      <c r="AX200" s="136"/>
      <c r="AY200" s="136"/>
      <c r="AZ200" s="136"/>
      <c r="BA200" s="136"/>
      <c r="BB200" s="136"/>
      <c r="BC200" s="136"/>
      <c r="BD200" s="136"/>
      <c r="BE200" s="136"/>
      <c r="BF200" s="136"/>
      <c r="BG200" s="136"/>
      <c r="BH200" s="136"/>
      <c r="BI200" s="136"/>
      <c r="BJ200" s="136"/>
      <c r="BK200" s="136"/>
      <c r="BL200" s="136"/>
      <c r="BM200" s="136"/>
      <c r="BN200" s="136"/>
      <c r="BO200" s="136"/>
      <c r="BP200" s="136"/>
      <c r="BQ200" s="136"/>
      <c r="BR200" s="136"/>
      <c r="BS200" s="136"/>
      <c r="BT200" s="136"/>
      <c r="BU200" s="136"/>
      <c r="BV200" s="136"/>
      <c r="BW200" s="136"/>
      <c r="BX200" s="136"/>
      <c r="BY200" s="136"/>
      <c r="BZ200" s="136"/>
      <c r="CA200" s="136"/>
      <c r="CB200" s="136"/>
      <c r="CC200" s="136"/>
      <c r="CD200" s="136"/>
      <c r="CE200" s="136"/>
      <c r="CF200" s="136"/>
      <c r="CG200" s="136"/>
      <c r="CH200" s="136"/>
      <c r="CI200" s="136"/>
      <c r="CJ200" s="136"/>
      <c r="CK200" s="136"/>
      <c r="CL200" s="136"/>
      <c r="CM200" s="136"/>
      <c r="CN200" s="136"/>
      <c r="CO200" s="136"/>
      <c r="CP200" s="136"/>
      <c r="CQ200" s="136"/>
      <c r="CR200" s="136"/>
      <c r="CS200" s="136"/>
      <c r="CT200" s="136"/>
      <c r="CU200" s="136"/>
      <c r="CV200" s="136"/>
      <c r="CW200" s="136"/>
      <c r="CX200" s="136"/>
      <c r="CY200" s="136"/>
      <c r="CZ200" s="136"/>
      <c r="DA200" s="136"/>
      <c r="DB200" s="136"/>
      <c r="DC200" s="136"/>
      <c r="DD200" s="136"/>
      <c r="DE200" s="136"/>
      <c r="DF200" s="136"/>
      <c r="DG200" s="136"/>
      <c r="DH200" s="136"/>
      <c r="DI200" s="136"/>
      <c r="DJ200" s="136"/>
      <c r="DK200" s="136"/>
      <c r="DL200" s="136"/>
      <c r="DM200" s="136"/>
      <c r="DN200" s="136"/>
      <c r="DO200" s="136"/>
      <c r="DP200" s="136"/>
      <c r="DQ200" s="136"/>
      <c r="DR200" s="136"/>
      <c r="DS200" s="136"/>
      <c r="DT200" s="136"/>
      <c r="DU200" s="136"/>
      <c r="DV200" s="136"/>
      <c r="DW200" s="136"/>
      <c r="DX200" s="136"/>
      <c r="DY200" s="136"/>
      <c r="DZ200" s="136"/>
      <c r="EA200" s="136"/>
      <c r="EB200" s="136"/>
      <c r="EC200" s="136"/>
      <c r="ED200" s="136"/>
      <c r="EE200" s="136"/>
      <c r="EF200" s="136"/>
      <c r="EG200" s="136"/>
      <c r="EH200" s="136"/>
      <c r="EI200" s="136"/>
      <c r="EJ200" s="136"/>
      <c r="EK200" s="136"/>
      <c r="EL200" s="136"/>
      <c r="EM200" s="136"/>
      <c r="EN200" s="136"/>
      <c r="EO200" s="136"/>
      <c r="EP200" s="136"/>
      <c r="EQ200" s="136"/>
      <c r="ER200" s="136"/>
      <c r="ES200" s="136"/>
      <c r="ET200" s="136"/>
      <c r="EU200" s="136"/>
      <c r="EV200" s="136"/>
      <c r="EW200" s="136"/>
      <c r="EX200" s="136"/>
      <c r="EY200" s="136"/>
      <c r="EZ200" s="136"/>
      <c r="FA200" s="136"/>
      <c r="FB200" s="136"/>
      <c r="FC200" s="136"/>
      <c r="FD200" s="136"/>
      <c r="FE200" s="136"/>
      <c r="FF200" s="136"/>
      <c r="FG200" s="136"/>
      <c r="FH200" s="136"/>
      <c r="FI200" s="136"/>
      <c r="FJ200" s="136"/>
      <c r="FK200" s="136"/>
      <c r="FL200" s="136"/>
      <c r="FM200" s="136"/>
      <c r="FN200" s="136"/>
      <c r="FO200" s="136"/>
      <c r="FP200" s="136"/>
      <c r="FQ200" s="136"/>
      <c r="FR200" s="136"/>
      <c r="FS200" s="136"/>
      <c r="FT200" s="136"/>
      <c r="FU200" s="136"/>
      <c r="FV200" s="136"/>
      <c r="FW200" s="136"/>
      <c r="FX200" s="136"/>
      <c r="FY200" s="136"/>
      <c r="FZ200" s="136"/>
      <c r="GA200" s="136"/>
      <c r="GB200" s="136"/>
      <c r="GC200" s="136"/>
      <c r="GD200" s="136"/>
      <c r="GE200" s="136"/>
      <c r="GF200" s="136"/>
      <c r="GG200" s="136"/>
      <c r="GH200" s="136"/>
      <c r="GI200" s="136"/>
      <c r="GJ200" s="136"/>
      <c r="GK200" s="136"/>
      <c r="GL200" s="136"/>
      <c r="GM200" s="136"/>
      <c r="GN200" s="136"/>
      <c r="GO200" s="136"/>
      <c r="GP200" s="136"/>
      <c r="GQ200" s="136"/>
      <c r="GR200" s="136"/>
      <c r="GS200" s="136"/>
      <c r="GT200" s="136"/>
      <c r="GU200" s="136"/>
      <c r="GV200" s="136"/>
      <c r="GW200" s="136"/>
      <c r="GX200" s="136"/>
      <c r="GY200" s="136"/>
      <c r="GZ200" s="136"/>
      <c r="HA200" s="136"/>
      <c r="HB200" s="136"/>
      <c r="HC200" s="136"/>
      <c r="HD200" s="136"/>
      <c r="HE200" s="136"/>
      <c r="HF200" s="136"/>
      <c r="HG200" s="136"/>
      <c r="HH200" s="136"/>
      <c r="HI200" s="136"/>
      <c r="HJ200" s="136"/>
      <c r="HK200" s="136"/>
      <c r="HL200" s="136"/>
      <c r="HM200" s="136"/>
      <c r="HN200" s="136"/>
      <c r="HO200" s="136"/>
      <c r="HP200" s="136"/>
      <c r="HQ200" s="136"/>
      <c r="HR200" s="136"/>
      <c r="HS200" s="136"/>
      <c r="HT200" s="136"/>
      <c r="HU200" s="136"/>
      <c r="HV200" s="136"/>
      <c r="HW200" s="136"/>
      <c r="HX200" s="136"/>
      <c r="HY200" s="136"/>
      <c r="HZ200" s="136"/>
      <c r="IA200" s="136"/>
    </row>
    <row r="201" spans="1:235">
      <c r="A201" s="476" t="s">
        <v>1078</v>
      </c>
      <c r="B201" s="141">
        <f t="shared" si="44"/>
        <v>309157</v>
      </c>
      <c r="C201" s="141">
        <v>0</v>
      </c>
      <c r="D201" s="141">
        <v>0</v>
      </c>
      <c r="E201" s="141">
        <v>110000</v>
      </c>
      <c r="F201" s="141">
        <v>0</v>
      </c>
      <c r="G201" s="141">
        <v>0</v>
      </c>
      <c r="H201" s="141">
        <v>49157</v>
      </c>
      <c r="I201" s="141">
        <v>0</v>
      </c>
      <c r="J201" s="141">
        <v>150000</v>
      </c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  <c r="AL201" s="136"/>
      <c r="AM201" s="136"/>
      <c r="AN201" s="136"/>
      <c r="AO201" s="136"/>
      <c r="AP201" s="136"/>
      <c r="AQ201" s="136"/>
      <c r="AR201" s="136"/>
      <c r="AS201" s="136"/>
      <c r="AT201" s="136"/>
      <c r="AU201" s="136"/>
      <c r="AV201" s="136"/>
      <c r="AW201" s="136"/>
      <c r="AX201" s="136"/>
      <c r="AY201" s="136"/>
      <c r="AZ201" s="136"/>
      <c r="BA201" s="136"/>
      <c r="BB201" s="136"/>
      <c r="BC201" s="136"/>
      <c r="BD201" s="136"/>
      <c r="BE201" s="136"/>
      <c r="BF201" s="136"/>
      <c r="BG201" s="136"/>
      <c r="BH201" s="136"/>
      <c r="BI201" s="136"/>
      <c r="BJ201" s="136"/>
      <c r="BK201" s="136"/>
      <c r="BL201" s="136"/>
      <c r="BM201" s="136"/>
      <c r="BN201" s="136"/>
      <c r="BO201" s="136"/>
      <c r="BP201" s="136"/>
      <c r="BQ201" s="136"/>
      <c r="BR201" s="136"/>
      <c r="BS201" s="136"/>
      <c r="BT201" s="136"/>
      <c r="BU201" s="136"/>
      <c r="BV201" s="136"/>
      <c r="BW201" s="136"/>
      <c r="BX201" s="136"/>
      <c r="BY201" s="136"/>
      <c r="BZ201" s="136"/>
      <c r="CA201" s="136"/>
      <c r="CB201" s="136"/>
      <c r="CC201" s="136"/>
      <c r="CD201" s="136"/>
      <c r="CE201" s="136"/>
      <c r="CF201" s="136"/>
      <c r="CG201" s="136"/>
      <c r="CH201" s="136"/>
      <c r="CI201" s="136"/>
      <c r="CJ201" s="136"/>
      <c r="CK201" s="136"/>
      <c r="CL201" s="136"/>
      <c r="CM201" s="136"/>
      <c r="CN201" s="136"/>
      <c r="CO201" s="136"/>
      <c r="CP201" s="136"/>
      <c r="CQ201" s="136"/>
      <c r="CR201" s="136"/>
      <c r="CS201" s="136"/>
      <c r="CT201" s="136"/>
      <c r="CU201" s="136"/>
      <c r="CV201" s="136"/>
      <c r="CW201" s="136"/>
      <c r="CX201" s="136"/>
      <c r="CY201" s="136"/>
      <c r="CZ201" s="136"/>
      <c r="DA201" s="136"/>
      <c r="DB201" s="136"/>
      <c r="DC201" s="136"/>
      <c r="DD201" s="136"/>
      <c r="DE201" s="136"/>
      <c r="DF201" s="136"/>
      <c r="DG201" s="136"/>
      <c r="DH201" s="136"/>
      <c r="DI201" s="136"/>
      <c r="DJ201" s="136"/>
      <c r="DK201" s="136"/>
      <c r="DL201" s="136"/>
      <c r="DM201" s="136"/>
      <c r="DN201" s="136"/>
      <c r="DO201" s="136"/>
      <c r="DP201" s="136"/>
      <c r="DQ201" s="136"/>
      <c r="DR201" s="136"/>
      <c r="DS201" s="136"/>
      <c r="DT201" s="136"/>
      <c r="DU201" s="136"/>
      <c r="DV201" s="136"/>
      <c r="DW201" s="136"/>
      <c r="DX201" s="136"/>
      <c r="DY201" s="136"/>
      <c r="DZ201" s="136"/>
      <c r="EA201" s="136"/>
      <c r="EB201" s="136"/>
      <c r="EC201" s="136"/>
      <c r="ED201" s="136"/>
      <c r="EE201" s="136"/>
      <c r="EF201" s="136"/>
      <c r="EG201" s="136"/>
      <c r="EH201" s="136"/>
      <c r="EI201" s="136"/>
      <c r="EJ201" s="136"/>
      <c r="EK201" s="136"/>
      <c r="EL201" s="136"/>
      <c r="EM201" s="136"/>
      <c r="EN201" s="136"/>
      <c r="EO201" s="136"/>
      <c r="EP201" s="136"/>
      <c r="EQ201" s="136"/>
      <c r="ER201" s="136"/>
      <c r="ES201" s="136"/>
      <c r="ET201" s="136"/>
      <c r="EU201" s="136"/>
      <c r="EV201" s="136"/>
      <c r="EW201" s="136"/>
      <c r="EX201" s="136"/>
      <c r="EY201" s="136"/>
      <c r="EZ201" s="136"/>
      <c r="FA201" s="136"/>
      <c r="FB201" s="136"/>
      <c r="FC201" s="136"/>
      <c r="FD201" s="136"/>
      <c r="FE201" s="136"/>
      <c r="FF201" s="136"/>
      <c r="FG201" s="136"/>
      <c r="FH201" s="136"/>
      <c r="FI201" s="136"/>
      <c r="FJ201" s="136"/>
      <c r="FK201" s="136"/>
      <c r="FL201" s="136"/>
      <c r="FM201" s="136"/>
      <c r="FN201" s="136"/>
      <c r="FO201" s="136"/>
      <c r="FP201" s="136"/>
      <c r="FQ201" s="136"/>
      <c r="FR201" s="136"/>
      <c r="FS201" s="136"/>
      <c r="FT201" s="136"/>
      <c r="FU201" s="136"/>
      <c r="FV201" s="136"/>
      <c r="FW201" s="136"/>
      <c r="FX201" s="136"/>
      <c r="FY201" s="136"/>
      <c r="FZ201" s="136"/>
      <c r="GA201" s="136"/>
      <c r="GB201" s="136"/>
      <c r="GC201" s="136"/>
      <c r="GD201" s="136"/>
      <c r="GE201" s="136"/>
      <c r="GF201" s="136"/>
      <c r="GG201" s="136"/>
      <c r="GH201" s="136"/>
      <c r="GI201" s="136"/>
      <c r="GJ201" s="136"/>
      <c r="GK201" s="136"/>
      <c r="GL201" s="136"/>
      <c r="GM201" s="136"/>
      <c r="GN201" s="136"/>
      <c r="GO201" s="136"/>
      <c r="GP201" s="136"/>
      <c r="GQ201" s="136"/>
      <c r="GR201" s="136"/>
      <c r="GS201" s="136"/>
      <c r="GT201" s="136"/>
      <c r="GU201" s="136"/>
      <c r="GV201" s="136"/>
      <c r="GW201" s="136"/>
      <c r="GX201" s="136"/>
      <c r="GY201" s="136"/>
      <c r="GZ201" s="136"/>
      <c r="HA201" s="136"/>
      <c r="HB201" s="136"/>
      <c r="HC201" s="136"/>
      <c r="HD201" s="136"/>
      <c r="HE201" s="136"/>
      <c r="HF201" s="136"/>
      <c r="HG201" s="136"/>
      <c r="HH201" s="136"/>
      <c r="HI201" s="136"/>
      <c r="HJ201" s="136"/>
      <c r="HK201" s="136"/>
      <c r="HL201" s="136"/>
      <c r="HM201" s="136"/>
      <c r="HN201" s="136"/>
      <c r="HO201" s="136"/>
      <c r="HP201" s="136"/>
      <c r="HQ201" s="136"/>
      <c r="HR201" s="136"/>
      <c r="HS201" s="136"/>
      <c r="HT201" s="136"/>
      <c r="HU201" s="136"/>
      <c r="HV201" s="136"/>
      <c r="HW201" s="136"/>
      <c r="HX201" s="136"/>
      <c r="HY201" s="136"/>
      <c r="HZ201" s="136"/>
      <c r="IA201" s="136"/>
    </row>
    <row r="202" spans="1:235" ht="63">
      <c r="A202" s="476" t="s">
        <v>1175</v>
      </c>
      <c r="B202" s="141">
        <f t="shared" si="44"/>
        <v>7170891</v>
      </c>
      <c r="C202" s="141">
        <v>0</v>
      </c>
      <c r="D202" s="141">
        <v>0</v>
      </c>
      <c r="E202" s="141">
        <v>0</v>
      </c>
      <c r="F202" s="141">
        <v>7170891</v>
      </c>
      <c r="G202" s="141">
        <v>0</v>
      </c>
      <c r="H202" s="141">
        <v>0</v>
      </c>
      <c r="I202" s="141">
        <v>0</v>
      </c>
      <c r="J202" s="141">
        <v>0</v>
      </c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  <c r="AB202" s="136"/>
      <c r="AC202" s="136"/>
      <c r="AD202" s="136"/>
      <c r="AE202" s="136"/>
      <c r="AF202" s="136"/>
      <c r="AG202" s="136"/>
      <c r="AH202" s="136"/>
      <c r="AI202" s="136"/>
      <c r="AJ202" s="136"/>
      <c r="AK202" s="136"/>
      <c r="AL202" s="136"/>
      <c r="AM202" s="136"/>
      <c r="AN202" s="136"/>
      <c r="AO202" s="136"/>
      <c r="AP202" s="136"/>
      <c r="AQ202" s="136"/>
      <c r="AR202" s="136"/>
      <c r="AS202" s="136"/>
      <c r="AT202" s="136"/>
      <c r="AU202" s="136"/>
      <c r="AV202" s="136"/>
      <c r="AW202" s="136"/>
      <c r="AX202" s="136"/>
      <c r="AY202" s="136"/>
      <c r="AZ202" s="136"/>
      <c r="BA202" s="136"/>
      <c r="BB202" s="136"/>
      <c r="BC202" s="136"/>
      <c r="BD202" s="136"/>
      <c r="BE202" s="136"/>
      <c r="BF202" s="136"/>
      <c r="BG202" s="136"/>
      <c r="BH202" s="136"/>
      <c r="BI202" s="136"/>
      <c r="BJ202" s="136"/>
      <c r="BK202" s="136"/>
      <c r="BL202" s="136"/>
      <c r="BM202" s="136"/>
      <c r="BN202" s="136"/>
      <c r="BO202" s="136"/>
      <c r="BP202" s="136"/>
      <c r="BQ202" s="136"/>
      <c r="BR202" s="136"/>
      <c r="BS202" s="136"/>
      <c r="BT202" s="136"/>
      <c r="BU202" s="136"/>
      <c r="BV202" s="136"/>
      <c r="BW202" s="136"/>
      <c r="BX202" s="136"/>
      <c r="BY202" s="136"/>
      <c r="BZ202" s="136"/>
      <c r="CA202" s="136"/>
      <c r="CB202" s="136"/>
      <c r="CC202" s="136"/>
      <c r="CD202" s="136"/>
      <c r="CE202" s="136"/>
      <c r="CF202" s="136"/>
      <c r="CG202" s="136"/>
      <c r="CH202" s="136"/>
      <c r="CI202" s="136"/>
      <c r="CJ202" s="136"/>
      <c r="CK202" s="136"/>
      <c r="CL202" s="136"/>
      <c r="CM202" s="136"/>
      <c r="CN202" s="136"/>
      <c r="CO202" s="136"/>
      <c r="CP202" s="136"/>
      <c r="CQ202" s="136"/>
      <c r="CR202" s="136"/>
      <c r="CS202" s="136"/>
      <c r="CT202" s="136"/>
      <c r="CU202" s="136"/>
      <c r="CV202" s="136"/>
      <c r="CW202" s="136"/>
      <c r="CX202" s="136"/>
      <c r="CY202" s="136"/>
      <c r="CZ202" s="136"/>
      <c r="DA202" s="136"/>
      <c r="DB202" s="136"/>
      <c r="DC202" s="136"/>
      <c r="DD202" s="136"/>
      <c r="DE202" s="136"/>
      <c r="DF202" s="136"/>
      <c r="DG202" s="136"/>
      <c r="DH202" s="136"/>
      <c r="DI202" s="136"/>
      <c r="DJ202" s="136"/>
      <c r="DK202" s="136"/>
      <c r="DL202" s="136"/>
      <c r="DM202" s="136"/>
      <c r="DN202" s="136"/>
      <c r="DO202" s="136"/>
      <c r="DP202" s="136"/>
      <c r="DQ202" s="136"/>
      <c r="DR202" s="136"/>
      <c r="DS202" s="136"/>
      <c r="DT202" s="136"/>
      <c r="DU202" s="136"/>
      <c r="DV202" s="136"/>
      <c r="DW202" s="136"/>
      <c r="DX202" s="136"/>
      <c r="DY202" s="136"/>
      <c r="DZ202" s="136"/>
      <c r="EA202" s="136"/>
      <c r="EB202" s="136"/>
      <c r="EC202" s="136"/>
      <c r="ED202" s="136"/>
      <c r="EE202" s="136"/>
      <c r="EF202" s="136"/>
      <c r="EG202" s="136"/>
      <c r="EH202" s="136"/>
      <c r="EI202" s="136"/>
      <c r="EJ202" s="136"/>
      <c r="EK202" s="136"/>
      <c r="EL202" s="136"/>
      <c r="EM202" s="136"/>
      <c r="EN202" s="136"/>
      <c r="EO202" s="136"/>
      <c r="EP202" s="136"/>
      <c r="EQ202" s="136"/>
      <c r="ER202" s="136"/>
      <c r="ES202" s="136"/>
      <c r="ET202" s="136"/>
      <c r="EU202" s="136"/>
      <c r="EV202" s="136"/>
      <c r="EW202" s="136"/>
      <c r="EX202" s="136"/>
      <c r="EY202" s="136"/>
      <c r="EZ202" s="136"/>
      <c r="FA202" s="136"/>
      <c r="FB202" s="136"/>
      <c r="FC202" s="136"/>
      <c r="FD202" s="136"/>
      <c r="FE202" s="136"/>
      <c r="FF202" s="136"/>
      <c r="FG202" s="136"/>
      <c r="FH202" s="136"/>
      <c r="FI202" s="136"/>
      <c r="FJ202" s="136"/>
      <c r="FK202" s="136"/>
      <c r="FL202" s="136"/>
      <c r="FM202" s="136"/>
      <c r="FN202" s="136"/>
      <c r="FO202" s="136"/>
      <c r="FP202" s="136"/>
      <c r="FQ202" s="136"/>
      <c r="FR202" s="136"/>
      <c r="FS202" s="136"/>
      <c r="FT202" s="136"/>
      <c r="FU202" s="136"/>
      <c r="FV202" s="136"/>
      <c r="FW202" s="136"/>
      <c r="FX202" s="136"/>
      <c r="FY202" s="136"/>
      <c r="FZ202" s="136"/>
      <c r="GA202" s="136"/>
      <c r="GB202" s="136"/>
      <c r="GC202" s="136"/>
      <c r="GD202" s="136"/>
      <c r="GE202" s="136"/>
      <c r="GF202" s="136"/>
      <c r="GG202" s="136"/>
      <c r="GH202" s="136"/>
      <c r="GI202" s="136"/>
      <c r="GJ202" s="136"/>
      <c r="GK202" s="136"/>
      <c r="GL202" s="136"/>
      <c r="GM202" s="136"/>
      <c r="GN202" s="136"/>
      <c r="GO202" s="136"/>
      <c r="GP202" s="136"/>
      <c r="GQ202" s="136"/>
      <c r="GR202" s="136"/>
      <c r="GS202" s="136"/>
      <c r="GT202" s="136"/>
      <c r="GU202" s="136"/>
      <c r="GV202" s="136"/>
      <c r="GW202" s="136"/>
      <c r="GX202" s="136"/>
      <c r="GY202" s="136"/>
      <c r="GZ202" s="136"/>
      <c r="HA202" s="136"/>
      <c r="HB202" s="136"/>
      <c r="HC202" s="136"/>
      <c r="HD202" s="136"/>
      <c r="HE202" s="136"/>
      <c r="HF202" s="136"/>
      <c r="HG202" s="136"/>
      <c r="HH202" s="136"/>
      <c r="HI202" s="136"/>
      <c r="HJ202" s="136"/>
      <c r="HK202" s="136"/>
      <c r="HL202" s="136"/>
      <c r="HM202" s="136"/>
      <c r="HN202" s="136"/>
      <c r="HO202" s="136"/>
      <c r="HP202" s="136"/>
      <c r="HQ202" s="136"/>
      <c r="HR202" s="136"/>
      <c r="HS202" s="136"/>
      <c r="HT202" s="136"/>
      <c r="HU202" s="136"/>
      <c r="HV202" s="136"/>
      <c r="HW202" s="136"/>
      <c r="HX202" s="136"/>
      <c r="HY202" s="136"/>
      <c r="HZ202" s="136"/>
      <c r="IA202" s="136"/>
    </row>
    <row r="203" spans="1:235">
      <c r="A203" s="478" t="s">
        <v>1386</v>
      </c>
      <c r="B203" s="141">
        <f>C203+D203+E203+F203+G203+H203+I203+J203</f>
        <v>4564</v>
      </c>
      <c r="C203" s="141">
        <v>0</v>
      </c>
      <c r="D203" s="141">
        <v>0</v>
      </c>
      <c r="E203" s="141">
        <v>4564</v>
      </c>
      <c r="F203" s="141">
        <v>0</v>
      </c>
      <c r="G203" s="141">
        <v>0</v>
      </c>
      <c r="H203" s="141"/>
      <c r="I203" s="141">
        <v>0</v>
      </c>
      <c r="J203" s="141">
        <v>0</v>
      </c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  <c r="AB203" s="136"/>
      <c r="AC203" s="136"/>
      <c r="AD203" s="136"/>
      <c r="AE203" s="136"/>
      <c r="AF203" s="136"/>
      <c r="AG203" s="136"/>
      <c r="AH203" s="136"/>
      <c r="AI203" s="136"/>
      <c r="AJ203" s="136"/>
      <c r="AK203" s="136"/>
      <c r="AL203" s="136"/>
      <c r="AM203" s="136"/>
      <c r="AN203" s="136"/>
      <c r="AO203" s="136"/>
      <c r="AP203" s="136"/>
      <c r="AQ203" s="136"/>
      <c r="AR203" s="136"/>
      <c r="AS203" s="136"/>
      <c r="AT203" s="136"/>
      <c r="AU203" s="136"/>
      <c r="AV203" s="136"/>
      <c r="AW203" s="136"/>
      <c r="AX203" s="136"/>
      <c r="AY203" s="136"/>
      <c r="AZ203" s="136"/>
      <c r="BA203" s="136"/>
      <c r="BB203" s="136"/>
      <c r="BC203" s="136"/>
      <c r="BD203" s="136"/>
      <c r="BE203" s="136"/>
      <c r="BF203" s="136"/>
      <c r="BG203" s="136"/>
      <c r="BH203" s="136"/>
      <c r="BI203" s="136"/>
      <c r="BJ203" s="136"/>
      <c r="BK203" s="136"/>
      <c r="BL203" s="136"/>
      <c r="BM203" s="136"/>
      <c r="BN203" s="136"/>
      <c r="BO203" s="136"/>
      <c r="BP203" s="136"/>
      <c r="BQ203" s="136"/>
      <c r="BR203" s="136"/>
      <c r="BS203" s="136"/>
      <c r="BT203" s="136"/>
      <c r="BU203" s="136"/>
      <c r="BV203" s="136"/>
      <c r="BW203" s="136"/>
      <c r="BX203" s="136"/>
      <c r="BY203" s="136"/>
      <c r="BZ203" s="136"/>
      <c r="CA203" s="136"/>
      <c r="CB203" s="136"/>
      <c r="CC203" s="136"/>
      <c r="CD203" s="136"/>
      <c r="CE203" s="136"/>
      <c r="CF203" s="136"/>
      <c r="CG203" s="136"/>
      <c r="CH203" s="136"/>
      <c r="CI203" s="136"/>
      <c r="CJ203" s="136"/>
      <c r="CK203" s="136"/>
      <c r="CL203" s="136"/>
      <c r="CM203" s="136"/>
      <c r="CN203" s="136"/>
      <c r="CO203" s="136"/>
      <c r="CP203" s="136"/>
      <c r="CQ203" s="136"/>
      <c r="CR203" s="136"/>
      <c r="CS203" s="136"/>
      <c r="CT203" s="136"/>
      <c r="CU203" s="136"/>
      <c r="CV203" s="136"/>
      <c r="CW203" s="136"/>
      <c r="CX203" s="136"/>
      <c r="CY203" s="136"/>
      <c r="CZ203" s="136"/>
      <c r="DA203" s="136"/>
      <c r="DB203" s="136"/>
      <c r="DC203" s="136"/>
      <c r="DD203" s="136"/>
      <c r="DE203" s="136"/>
      <c r="DF203" s="136"/>
      <c r="DG203" s="136"/>
      <c r="DH203" s="136"/>
      <c r="DI203" s="136"/>
      <c r="DJ203" s="136"/>
      <c r="DK203" s="136"/>
      <c r="DL203" s="136"/>
      <c r="DM203" s="136"/>
      <c r="DN203" s="136"/>
      <c r="DO203" s="136"/>
      <c r="DP203" s="136"/>
      <c r="DQ203" s="136"/>
      <c r="DR203" s="136"/>
      <c r="DS203" s="136"/>
      <c r="DT203" s="136"/>
      <c r="DU203" s="136"/>
      <c r="DV203" s="136"/>
      <c r="DW203" s="136"/>
      <c r="DX203" s="136"/>
      <c r="DY203" s="136"/>
      <c r="DZ203" s="136"/>
      <c r="EA203" s="136"/>
      <c r="EB203" s="136"/>
      <c r="EC203" s="136"/>
      <c r="ED203" s="136"/>
      <c r="EE203" s="136"/>
      <c r="EF203" s="136"/>
      <c r="EG203" s="136"/>
      <c r="EH203" s="136"/>
      <c r="EI203" s="136"/>
      <c r="EJ203" s="136"/>
      <c r="EK203" s="136"/>
      <c r="EL203" s="136"/>
      <c r="EM203" s="136"/>
      <c r="EN203" s="136"/>
      <c r="EO203" s="136"/>
      <c r="EP203" s="136"/>
      <c r="EQ203" s="136"/>
      <c r="ER203" s="136"/>
      <c r="ES203" s="136"/>
      <c r="ET203" s="136"/>
      <c r="EU203" s="136"/>
      <c r="EV203" s="136"/>
      <c r="EW203" s="136"/>
      <c r="EX203" s="136"/>
      <c r="EY203" s="136"/>
      <c r="EZ203" s="136"/>
      <c r="FA203" s="136"/>
      <c r="FB203" s="136"/>
      <c r="FC203" s="136"/>
      <c r="FD203" s="136"/>
      <c r="FE203" s="136"/>
      <c r="FF203" s="136"/>
      <c r="FG203" s="136"/>
      <c r="FH203" s="136"/>
      <c r="FI203" s="136"/>
      <c r="FJ203" s="136"/>
      <c r="FK203" s="136"/>
      <c r="FL203" s="136"/>
      <c r="FM203" s="136"/>
      <c r="FN203" s="136"/>
      <c r="FO203" s="136"/>
      <c r="FP203" s="136"/>
      <c r="FQ203" s="136"/>
      <c r="FR203" s="136"/>
      <c r="FS203" s="136"/>
      <c r="FT203" s="136"/>
      <c r="FU203" s="136"/>
      <c r="FV203" s="136"/>
      <c r="FW203" s="136"/>
      <c r="FX203" s="136"/>
      <c r="FY203" s="136"/>
      <c r="FZ203" s="136"/>
      <c r="GA203" s="136"/>
      <c r="GB203" s="136"/>
      <c r="GC203" s="136"/>
      <c r="GD203" s="136"/>
      <c r="GE203" s="136"/>
      <c r="GF203" s="136"/>
      <c r="GG203" s="136"/>
      <c r="GH203" s="136"/>
      <c r="GI203" s="136"/>
      <c r="GJ203" s="136"/>
      <c r="GK203" s="136"/>
      <c r="GL203" s="136"/>
      <c r="GM203" s="136"/>
      <c r="GN203" s="136"/>
      <c r="GO203" s="136"/>
      <c r="GP203" s="136"/>
      <c r="GQ203" s="136"/>
      <c r="GR203" s="136"/>
      <c r="GS203" s="136"/>
      <c r="GT203" s="136"/>
      <c r="GU203" s="136"/>
      <c r="GV203" s="136"/>
      <c r="GW203" s="136"/>
      <c r="GX203" s="136"/>
      <c r="GY203" s="136"/>
      <c r="GZ203" s="136"/>
      <c r="HA203" s="136"/>
      <c r="HB203" s="136"/>
      <c r="HC203" s="136"/>
      <c r="HD203" s="136"/>
      <c r="HE203" s="136"/>
      <c r="HF203" s="136"/>
      <c r="HG203" s="136"/>
      <c r="HH203" s="136"/>
      <c r="HI203" s="136"/>
      <c r="HJ203" s="136"/>
      <c r="HK203" s="136"/>
      <c r="HL203" s="136"/>
      <c r="HM203" s="136"/>
      <c r="HN203" s="136"/>
      <c r="HO203" s="136"/>
      <c r="HP203" s="136"/>
      <c r="HQ203" s="136"/>
      <c r="HR203" s="136"/>
      <c r="HS203" s="136"/>
      <c r="HT203" s="136"/>
      <c r="HU203" s="136"/>
      <c r="HV203" s="136"/>
      <c r="HW203" s="136"/>
      <c r="HX203" s="136"/>
      <c r="HY203" s="136"/>
      <c r="HZ203" s="136"/>
      <c r="IA203" s="136"/>
    </row>
    <row r="204" spans="1:235">
      <c r="A204" s="478" t="s">
        <v>1387</v>
      </c>
      <c r="B204" s="141">
        <f>C204+D204+E204+F204+G204+H204+I204+J204</f>
        <v>13800</v>
      </c>
      <c r="C204" s="141">
        <v>0</v>
      </c>
      <c r="D204" s="141">
        <v>0</v>
      </c>
      <c r="E204" s="141">
        <v>13800</v>
      </c>
      <c r="F204" s="141">
        <v>0</v>
      </c>
      <c r="G204" s="141">
        <v>0</v>
      </c>
      <c r="H204" s="141"/>
      <c r="I204" s="141">
        <v>0</v>
      </c>
      <c r="J204" s="141">
        <v>0</v>
      </c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136"/>
      <c r="AA204" s="136"/>
      <c r="AB204" s="136"/>
      <c r="AC204" s="136"/>
      <c r="AD204" s="136"/>
      <c r="AE204" s="136"/>
      <c r="AF204" s="136"/>
      <c r="AG204" s="136"/>
      <c r="AH204" s="136"/>
      <c r="AI204" s="136"/>
      <c r="AJ204" s="136"/>
      <c r="AK204" s="136"/>
      <c r="AL204" s="136"/>
      <c r="AM204" s="136"/>
      <c r="AN204" s="136"/>
      <c r="AO204" s="136"/>
      <c r="AP204" s="136"/>
      <c r="AQ204" s="136"/>
      <c r="AR204" s="136"/>
      <c r="AS204" s="136"/>
      <c r="AT204" s="136"/>
      <c r="AU204" s="136"/>
      <c r="AV204" s="136"/>
      <c r="AW204" s="136"/>
      <c r="AX204" s="136"/>
      <c r="AY204" s="136"/>
      <c r="AZ204" s="136"/>
      <c r="BA204" s="136"/>
      <c r="BB204" s="136"/>
      <c r="BC204" s="136"/>
      <c r="BD204" s="136"/>
      <c r="BE204" s="136"/>
      <c r="BF204" s="136"/>
      <c r="BG204" s="136"/>
      <c r="BH204" s="136"/>
      <c r="BI204" s="136"/>
      <c r="BJ204" s="136"/>
      <c r="BK204" s="136"/>
      <c r="BL204" s="136"/>
      <c r="BM204" s="136"/>
      <c r="BN204" s="136"/>
      <c r="BO204" s="136"/>
      <c r="BP204" s="136"/>
      <c r="BQ204" s="136"/>
      <c r="BR204" s="136"/>
      <c r="BS204" s="136"/>
      <c r="BT204" s="136"/>
      <c r="BU204" s="136"/>
      <c r="BV204" s="136"/>
      <c r="BW204" s="136"/>
      <c r="BX204" s="136"/>
      <c r="BY204" s="136"/>
      <c r="BZ204" s="136"/>
      <c r="CA204" s="136"/>
      <c r="CB204" s="136"/>
      <c r="CC204" s="136"/>
      <c r="CD204" s="136"/>
      <c r="CE204" s="136"/>
      <c r="CF204" s="136"/>
      <c r="CG204" s="136"/>
      <c r="CH204" s="136"/>
      <c r="CI204" s="136"/>
      <c r="CJ204" s="136"/>
      <c r="CK204" s="136"/>
      <c r="CL204" s="136"/>
      <c r="CM204" s="136"/>
      <c r="CN204" s="136"/>
      <c r="CO204" s="136"/>
      <c r="CP204" s="136"/>
      <c r="CQ204" s="136"/>
      <c r="CR204" s="136"/>
      <c r="CS204" s="136"/>
      <c r="CT204" s="136"/>
      <c r="CU204" s="136"/>
      <c r="CV204" s="136"/>
      <c r="CW204" s="136"/>
      <c r="CX204" s="136"/>
      <c r="CY204" s="136"/>
      <c r="CZ204" s="136"/>
      <c r="DA204" s="136"/>
      <c r="DB204" s="136"/>
      <c r="DC204" s="136"/>
      <c r="DD204" s="136"/>
      <c r="DE204" s="136"/>
      <c r="DF204" s="136"/>
      <c r="DG204" s="136"/>
      <c r="DH204" s="136"/>
      <c r="DI204" s="136"/>
      <c r="DJ204" s="136"/>
      <c r="DK204" s="136"/>
      <c r="DL204" s="136"/>
      <c r="DM204" s="136"/>
      <c r="DN204" s="136"/>
      <c r="DO204" s="136"/>
      <c r="DP204" s="136"/>
      <c r="DQ204" s="136"/>
      <c r="DR204" s="136"/>
      <c r="DS204" s="136"/>
      <c r="DT204" s="136"/>
      <c r="DU204" s="136"/>
      <c r="DV204" s="136"/>
      <c r="DW204" s="136"/>
      <c r="DX204" s="136"/>
      <c r="DY204" s="136"/>
      <c r="DZ204" s="136"/>
      <c r="EA204" s="136"/>
      <c r="EB204" s="136"/>
      <c r="EC204" s="136"/>
      <c r="ED204" s="136"/>
      <c r="EE204" s="136"/>
      <c r="EF204" s="136"/>
      <c r="EG204" s="136"/>
      <c r="EH204" s="136"/>
      <c r="EI204" s="136"/>
      <c r="EJ204" s="136"/>
      <c r="EK204" s="136"/>
      <c r="EL204" s="136"/>
      <c r="EM204" s="136"/>
      <c r="EN204" s="136"/>
      <c r="EO204" s="136"/>
      <c r="EP204" s="136"/>
      <c r="EQ204" s="136"/>
      <c r="ER204" s="136"/>
      <c r="ES204" s="136"/>
      <c r="ET204" s="136"/>
      <c r="EU204" s="136"/>
      <c r="EV204" s="136"/>
      <c r="EW204" s="136"/>
      <c r="EX204" s="136"/>
      <c r="EY204" s="136"/>
      <c r="EZ204" s="136"/>
      <c r="FA204" s="136"/>
      <c r="FB204" s="136"/>
      <c r="FC204" s="136"/>
      <c r="FD204" s="136"/>
      <c r="FE204" s="136"/>
      <c r="FF204" s="136"/>
      <c r="FG204" s="136"/>
      <c r="FH204" s="136"/>
      <c r="FI204" s="136"/>
      <c r="FJ204" s="136"/>
      <c r="FK204" s="136"/>
      <c r="FL204" s="136"/>
      <c r="FM204" s="136"/>
      <c r="FN204" s="136"/>
      <c r="FO204" s="136"/>
      <c r="FP204" s="136"/>
      <c r="FQ204" s="136"/>
      <c r="FR204" s="136"/>
      <c r="FS204" s="136"/>
      <c r="FT204" s="136"/>
      <c r="FU204" s="136"/>
      <c r="FV204" s="136"/>
      <c r="FW204" s="136"/>
      <c r="FX204" s="136"/>
      <c r="FY204" s="136"/>
      <c r="FZ204" s="136"/>
      <c r="GA204" s="136"/>
      <c r="GB204" s="136"/>
      <c r="GC204" s="136"/>
      <c r="GD204" s="136"/>
      <c r="GE204" s="136"/>
      <c r="GF204" s="136"/>
      <c r="GG204" s="136"/>
      <c r="GH204" s="136"/>
      <c r="GI204" s="136"/>
      <c r="GJ204" s="136"/>
      <c r="GK204" s="136"/>
      <c r="GL204" s="136"/>
      <c r="GM204" s="136"/>
      <c r="GN204" s="136"/>
      <c r="GO204" s="136"/>
      <c r="GP204" s="136"/>
      <c r="GQ204" s="136"/>
      <c r="GR204" s="136"/>
      <c r="GS204" s="136"/>
      <c r="GT204" s="136"/>
      <c r="GU204" s="136"/>
      <c r="GV204" s="136"/>
      <c r="GW204" s="136"/>
      <c r="GX204" s="136"/>
      <c r="GY204" s="136"/>
      <c r="GZ204" s="136"/>
      <c r="HA204" s="136"/>
      <c r="HB204" s="136"/>
      <c r="HC204" s="136"/>
      <c r="HD204" s="136"/>
      <c r="HE204" s="136"/>
      <c r="HF204" s="136"/>
      <c r="HG204" s="136"/>
      <c r="HH204" s="136"/>
      <c r="HI204" s="136"/>
      <c r="HJ204" s="136"/>
      <c r="HK204" s="136"/>
      <c r="HL204" s="136"/>
      <c r="HM204" s="136"/>
      <c r="HN204" s="136"/>
      <c r="HO204" s="136"/>
      <c r="HP204" s="136"/>
      <c r="HQ204" s="136"/>
      <c r="HR204" s="136"/>
      <c r="HS204" s="136"/>
      <c r="HT204" s="136"/>
      <c r="HU204" s="136"/>
      <c r="HV204" s="136"/>
      <c r="HW204" s="136"/>
      <c r="HX204" s="136"/>
      <c r="HY204" s="136"/>
      <c r="HZ204" s="136"/>
      <c r="IA204" s="136"/>
    </row>
    <row r="205" spans="1:235" ht="47.25">
      <c r="A205" s="478" t="s">
        <v>1388</v>
      </c>
      <c r="B205" s="141">
        <f t="shared" si="44"/>
        <v>17518</v>
      </c>
      <c r="C205" s="141">
        <v>0</v>
      </c>
      <c r="D205" s="141">
        <v>0</v>
      </c>
      <c r="E205" s="141">
        <v>0</v>
      </c>
      <c r="F205" s="141">
        <v>0</v>
      </c>
      <c r="G205" s="141">
        <v>0</v>
      </c>
      <c r="H205" s="141">
        <v>17518</v>
      </c>
      <c r="I205" s="141">
        <v>0</v>
      </c>
      <c r="J205" s="141">
        <v>0</v>
      </c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  <c r="Y205" s="136"/>
      <c r="Z205" s="136"/>
      <c r="AA205" s="136"/>
      <c r="AB205" s="136"/>
      <c r="AC205" s="136"/>
      <c r="AD205" s="136"/>
      <c r="AE205" s="136"/>
      <c r="AF205" s="136"/>
      <c r="AG205" s="136"/>
      <c r="AH205" s="136"/>
      <c r="AI205" s="136"/>
      <c r="AJ205" s="136"/>
      <c r="AK205" s="136"/>
      <c r="AL205" s="136"/>
      <c r="AM205" s="136"/>
      <c r="AN205" s="136"/>
      <c r="AO205" s="136"/>
      <c r="AP205" s="136"/>
      <c r="AQ205" s="136"/>
      <c r="AR205" s="136"/>
      <c r="AS205" s="136"/>
      <c r="AT205" s="136"/>
      <c r="AU205" s="136"/>
      <c r="AV205" s="136"/>
      <c r="AW205" s="136"/>
      <c r="AX205" s="136"/>
      <c r="AY205" s="136"/>
      <c r="AZ205" s="136"/>
      <c r="BA205" s="136"/>
      <c r="BB205" s="136"/>
      <c r="BC205" s="136"/>
      <c r="BD205" s="136"/>
      <c r="BE205" s="136"/>
      <c r="BF205" s="136"/>
      <c r="BG205" s="136"/>
      <c r="BH205" s="136"/>
      <c r="BI205" s="136"/>
      <c r="BJ205" s="136"/>
      <c r="BK205" s="136"/>
      <c r="BL205" s="136"/>
      <c r="BM205" s="136"/>
      <c r="BN205" s="136"/>
      <c r="BO205" s="136"/>
      <c r="BP205" s="136"/>
      <c r="BQ205" s="136"/>
      <c r="BR205" s="136"/>
      <c r="BS205" s="136"/>
      <c r="BT205" s="136"/>
      <c r="BU205" s="136"/>
      <c r="BV205" s="136"/>
      <c r="BW205" s="136"/>
      <c r="BX205" s="136"/>
      <c r="BY205" s="136"/>
      <c r="BZ205" s="136"/>
      <c r="CA205" s="136"/>
      <c r="CB205" s="136"/>
      <c r="CC205" s="136"/>
      <c r="CD205" s="136"/>
      <c r="CE205" s="136"/>
      <c r="CF205" s="136"/>
      <c r="CG205" s="136"/>
      <c r="CH205" s="136"/>
      <c r="CI205" s="136"/>
      <c r="CJ205" s="136"/>
      <c r="CK205" s="136"/>
      <c r="CL205" s="136"/>
      <c r="CM205" s="136"/>
      <c r="CN205" s="136"/>
      <c r="CO205" s="136"/>
      <c r="CP205" s="136"/>
      <c r="CQ205" s="136"/>
      <c r="CR205" s="136"/>
      <c r="CS205" s="136"/>
      <c r="CT205" s="136"/>
      <c r="CU205" s="136"/>
      <c r="CV205" s="136"/>
      <c r="CW205" s="136"/>
      <c r="CX205" s="136"/>
      <c r="CY205" s="136"/>
      <c r="CZ205" s="136"/>
      <c r="DA205" s="136"/>
      <c r="DB205" s="136"/>
      <c r="DC205" s="136"/>
      <c r="DD205" s="136"/>
      <c r="DE205" s="136"/>
      <c r="DF205" s="136"/>
      <c r="DG205" s="136"/>
      <c r="DH205" s="136"/>
      <c r="DI205" s="136"/>
      <c r="DJ205" s="136"/>
      <c r="DK205" s="136"/>
      <c r="DL205" s="136"/>
      <c r="DM205" s="136"/>
      <c r="DN205" s="136"/>
      <c r="DO205" s="136"/>
      <c r="DP205" s="136"/>
      <c r="DQ205" s="136"/>
      <c r="DR205" s="136"/>
      <c r="DS205" s="136"/>
      <c r="DT205" s="136"/>
      <c r="DU205" s="136"/>
      <c r="DV205" s="136"/>
      <c r="DW205" s="136"/>
      <c r="DX205" s="136"/>
      <c r="DY205" s="136"/>
      <c r="DZ205" s="136"/>
      <c r="EA205" s="136"/>
      <c r="EB205" s="136"/>
      <c r="EC205" s="136"/>
      <c r="ED205" s="136"/>
      <c r="EE205" s="136"/>
      <c r="EF205" s="136"/>
      <c r="EG205" s="136"/>
      <c r="EH205" s="136"/>
      <c r="EI205" s="136"/>
      <c r="EJ205" s="136"/>
      <c r="EK205" s="136"/>
      <c r="EL205" s="136"/>
      <c r="EM205" s="136"/>
      <c r="EN205" s="136"/>
      <c r="EO205" s="136"/>
      <c r="EP205" s="136"/>
      <c r="EQ205" s="136"/>
      <c r="ER205" s="136"/>
      <c r="ES205" s="136"/>
      <c r="ET205" s="136"/>
      <c r="EU205" s="136"/>
      <c r="EV205" s="136"/>
      <c r="EW205" s="136"/>
      <c r="EX205" s="136"/>
      <c r="EY205" s="136"/>
      <c r="EZ205" s="136"/>
      <c r="FA205" s="136"/>
      <c r="FB205" s="136"/>
      <c r="FC205" s="136"/>
      <c r="FD205" s="136"/>
      <c r="FE205" s="136"/>
      <c r="FF205" s="136"/>
      <c r="FG205" s="136"/>
      <c r="FH205" s="136"/>
      <c r="FI205" s="136"/>
      <c r="FJ205" s="136"/>
      <c r="FK205" s="136"/>
      <c r="FL205" s="136"/>
      <c r="FM205" s="136"/>
      <c r="FN205" s="136"/>
      <c r="FO205" s="136"/>
      <c r="FP205" s="136"/>
      <c r="FQ205" s="136"/>
      <c r="FR205" s="136"/>
      <c r="FS205" s="136"/>
      <c r="FT205" s="136"/>
      <c r="FU205" s="136"/>
      <c r="FV205" s="136"/>
      <c r="FW205" s="136"/>
      <c r="FX205" s="136"/>
      <c r="FY205" s="136"/>
      <c r="FZ205" s="136"/>
      <c r="GA205" s="136"/>
      <c r="GB205" s="136"/>
      <c r="GC205" s="136"/>
      <c r="GD205" s="136"/>
      <c r="GE205" s="136"/>
      <c r="GF205" s="136"/>
      <c r="GG205" s="136"/>
      <c r="GH205" s="136"/>
      <c r="GI205" s="136"/>
      <c r="GJ205" s="136"/>
      <c r="GK205" s="136"/>
      <c r="GL205" s="136"/>
      <c r="GM205" s="136"/>
      <c r="GN205" s="136"/>
      <c r="GO205" s="136"/>
      <c r="GP205" s="136"/>
      <c r="GQ205" s="136"/>
      <c r="GR205" s="136"/>
      <c r="GS205" s="136"/>
      <c r="GT205" s="136"/>
      <c r="GU205" s="136"/>
      <c r="GV205" s="136"/>
      <c r="GW205" s="136"/>
      <c r="GX205" s="136"/>
      <c r="GY205" s="136"/>
      <c r="GZ205" s="136"/>
      <c r="HA205" s="136"/>
      <c r="HB205" s="136"/>
      <c r="HC205" s="136"/>
      <c r="HD205" s="136"/>
      <c r="HE205" s="136"/>
      <c r="HF205" s="136"/>
      <c r="HG205" s="136"/>
      <c r="HH205" s="136"/>
      <c r="HI205" s="136"/>
      <c r="HJ205" s="136"/>
      <c r="HK205" s="136"/>
      <c r="HL205" s="136"/>
      <c r="HM205" s="136"/>
      <c r="HN205" s="136"/>
      <c r="HO205" s="136"/>
      <c r="HP205" s="136"/>
      <c r="HQ205" s="136"/>
      <c r="HR205" s="136"/>
      <c r="HS205" s="136"/>
      <c r="HT205" s="136"/>
      <c r="HU205" s="136"/>
      <c r="HV205" s="136"/>
      <c r="HW205" s="136"/>
      <c r="HX205" s="136"/>
      <c r="HY205" s="136"/>
      <c r="HZ205" s="136"/>
      <c r="IA205" s="136"/>
    </row>
    <row r="206" spans="1:235" ht="31.5">
      <c r="A206" s="478" t="s">
        <v>1079</v>
      </c>
      <c r="B206" s="141">
        <f t="shared" si="44"/>
        <v>62829</v>
      </c>
      <c r="C206" s="141">
        <v>0</v>
      </c>
      <c r="D206" s="141">
        <v>0</v>
      </c>
      <c r="E206" s="141">
        <v>16078</v>
      </c>
      <c r="F206" s="141">
        <v>0</v>
      </c>
      <c r="G206" s="141">
        <v>0</v>
      </c>
      <c r="H206" s="141">
        <v>46751</v>
      </c>
      <c r="I206" s="141">
        <v>0</v>
      </c>
      <c r="J206" s="141">
        <v>0</v>
      </c>
      <c r="K206" s="136"/>
      <c r="L206" s="136"/>
      <c r="M206" s="136"/>
      <c r="N206" s="136"/>
      <c r="O206" s="136"/>
      <c r="P206" s="136"/>
      <c r="Q206" s="136"/>
      <c r="R206" s="136"/>
      <c r="S206" s="136"/>
      <c r="T206" s="136"/>
      <c r="U206" s="136"/>
      <c r="V206" s="136"/>
      <c r="W206" s="136"/>
      <c r="X206" s="136"/>
      <c r="Y206" s="136"/>
      <c r="Z206" s="136"/>
      <c r="AA206" s="136"/>
      <c r="AB206" s="136"/>
      <c r="AC206" s="136"/>
      <c r="AD206" s="136"/>
      <c r="AE206" s="136"/>
      <c r="AF206" s="136"/>
      <c r="AG206" s="136"/>
      <c r="AH206" s="136"/>
      <c r="AI206" s="136"/>
      <c r="AJ206" s="136"/>
      <c r="AK206" s="136"/>
      <c r="AL206" s="136"/>
      <c r="AM206" s="136"/>
      <c r="AN206" s="136"/>
      <c r="AO206" s="136"/>
      <c r="AP206" s="136"/>
      <c r="AQ206" s="136"/>
      <c r="AR206" s="136"/>
      <c r="AS206" s="136"/>
      <c r="AT206" s="136"/>
      <c r="AU206" s="136"/>
      <c r="AV206" s="136"/>
      <c r="AW206" s="136"/>
      <c r="AX206" s="136"/>
      <c r="AY206" s="136"/>
      <c r="AZ206" s="136"/>
      <c r="BA206" s="136"/>
      <c r="BB206" s="136"/>
      <c r="BC206" s="136"/>
      <c r="BD206" s="136"/>
      <c r="BE206" s="136"/>
      <c r="BF206" s="136"/>
      <c r="BG206" s="136"/>
      <c r="BH206" s="136"/>
      <c r="BI206" s="136"/>
      <c r="BJ206" s="136"/>
      <c r="BK206" s="136"/>
      <c r="BL206" s="136"/>
      <c r="BM206" s="136"/>
      <c r="BN206" s="136"/>
      <c r="BO206" s="136"/>
      <c r="BP206" s="136"/>
      <c r="BQ206" s="136"/>
      <c r="BR206" s="136"/>
      <c r="BS206" s="136"/>
      <c r="BT206" s="136"/>
      <c r="BU206" s="136"/>
      <c r="BV206" s="136"/>
      <c r="BW206" s="136"/>
      <c r="BX206" s="136"/>
      <c r="BY206" s="136"/>
      <c r="BZ206" s="136"/>
      <c r="CA206" s="136"/>
      <c r="CB206" s="136"/>
      <c r="CC206" s="136"/>
      <c r="CD206" s="136"/>
      <c r="CE206" s="136"/>
      <c r="CF206" s="136"/>
      <c r="CG206" s="136"/>
      <c r="CH206" s="136"/>
      <c r="CI206" s="136"/>
      <c r="CJ206" s="136"/>
      <c r="CK206" s="136"/>
      <c r="CL206" s="136"/>
      <c r="CM206" s="136"/>
      <c r="CN206" s="136"/>
      <c r="CO206" s="136"/>
      <c r="CP206" s="136"/>
      <c r="CQ206" s="136"/>
      <c r="CR206" s="136"/>
      <c r="CS206" s="136"/>
      <c r="CT206" s="136"/>
      <c r="CU206" s="136"/>
      <c r="CV206" s="136"/>
      <c r="CW206" s="136"/>
      <c r="CX206" s="136"/>
      <c r="CY206" s="136"/>
      <c r="CZ206" s="136"/>
      <c r="DA206" s="136"/>
      <c r="DB206" s="136"/>
      <c r="DC206" s="136"/>
      <c r="DD206" s="136"/>
      <c r="DE206" s="136"/>
      <c r="DF206" s="136"/>
      <c r="DG206" s="136"/>
      <c r="DH206" s="136"/>
      <c r="DI206" s="136"/>
      <c r="DJ206" s="136"/>
      <c r="DK206" s="136"/>
      <c r="DL206" s="136"/>
      <c r="DM206" s="136"/>
      <c r="DN206" s="136"/>
      <c r="DO206" s="136"/>
      <c r="DP206" s="136"/>
      <c r="DQ206" s="136"/>
      <c r="DR206" s="136"/>
      <c r="DS206" s="136"/>
      <c r="DT206" s="136"/>
      <c r="DU206" s="136"/>
      <c r="DV206" s="136"/>
      <c r="DW206" s="136"/>
      <c r="DX206" s="136"/>
      <c r="DY206" s="136"/>
      <c r="DZ206" s="136"/>
      <c r="EA206" s="136"/>
      <c r="EB206" s="136"/>
      <c r="EC206" s="136"/>
      <c r="ED206" s="136"/>
      <c r="EE206" s="136"/>
      <c r="EF206" s="136"/>
      <c r="EG206" s="136"/>
      <c r="EH206" s="136"/>
      <c r="EI206" s="136"/>
      <c r="EJ206" s="136"/>
      <c r="EK206" s="136"/>
      <c r="EL206" s="136"/>
      <c r="EM206" s="136"/>
      <c r="EN206" s="136"/>
      <c r="EO206" s="136"/>
      <c r="EP206" s="136"/>
      <c r="EQ206" s="136"/>
      <c r="ER206" s="136"/>
      <c r="ES206" s="136"/>
      <c r="ET206" s="136"/>
      <c r="EU206" s="136"/>
      <c r="EV206" s="136"/>
      <c r="EW206" s="136"/>
      <c r="EX206" s="136"/>
      <c r="EY206" s="136"/>
      <c r="EZ206" s="136"/>
      <c r="FA206" s="136"/>
      <c r="FB206" s="136"/>
      <c r="FC206" s="136"/>
      <c r="FD206" s="136"/>
      <c r="FE206" s="136"/>
      <c r="FF206" s="136"/>
      <c r="FG206" s="136"/>
      <c r="FH206" s="136"/>
      <c r="FI206" s="136"/>
      <c r="FJ206" s="136"/>
      <c r="FK206" s="136"/>
      <c r="FL206" s="136"/>
      <c r="FM206" s="136"/>
      <c r="FN206" s="136"/>
      <c r="FO206" s="136"/>
      <c r="FP206" s="136"/>
      <c r="FQ206" s="136"/>
      <c r="FR206" s="136"/>
      <c r="FS206" s="136"/>
      <c r="FT206" s="136"/>
      <c r="FU206" s="136"/>
      <c r="FV206" s="136"/>
      <c r="FW206" s="136"/>
      <c r="FX206" s="136"/>
      <c r="FY206" s="136"/>
      <c r="FZ206" s="136"/>
      <c r="GA206" s="136"/>
      <c r="GB206" s="136"/>
      <c r="GC206" s="136"/>
      <c r="GD206" s="136"/>
      <c r="GE206" s="136"/>
      <c r="GF206" s="136"/>
      <c r="GG206" s="136"/>
      <c r="GH206" s="136"/>
      <c r="GI206" s="136"/>
      <c r="GJ206" s="136"/>
      <c r="GK206" s="136"/>
      <c r="GL206" s="136"/>
      <c r="GM206" s="136"/>
      <c r="GN206" s="136"/>
      <c r="GO206" s="136"/>
      <c r="GP206" s="136"/>
      <c r="GQ206" s="136"/>
      <c r="GR206" s="136"/>
      <c r="GS206" s="136"/>
      <c r="GT206" s="136"/>
      <c r="GU206" s="136"/>
      <c r="GV206" s="136"/>
      <c r="GW206" s="136"/>
      <c r="GX206" s="136"/>
      <c r="GY206" s="136"/>
      <c r="GZ206" s="136"/>
      <c r="HA206" s="136"/>
      <c r="HB206" s="136"/>
      <c r="HC206" s="136"/>
      <c r="HD206" s="136"/>
      <c r="HE206" s="136"/>
      <c r="HF206" s="136"/>
      <c r="HG206" s="136"/>
      <c r="HH206" s="136"/>
      <c r="HI206" s="136"/>
      <c r="HJ206" s="136"/>
      <c r="HK206" s="136"/>
      <c r="HL206" s="136"/>
      <c r="HM206" s="136"/>
      <c r="HN206" s="136"/>
      <c r="HO206" s="136"/>
      <c r="HP206" s="136"/>
      <c r="HQ206" s="136"/>
      <c r="HR206" s="136"/>
      <c r="HS206" s="136"/>
      <c r="HT206" s="136"/>
      <c r="HU206" s="136"/>
      <c r="HV206" s="136"/>
      <c r="HW206" s="136"/>
      <c r="HX206" s="136"/>
      <c r="HY206" s="136"/>
      <c r="HZ206" s="136"/>
      <c r="IA206" s="136"/>
    </row>
    <row r="207" spans="1:235">
      <c r="A207" s="478" t="s">
        <v>1389</v>
      </c>
      <c r="B207" s="141">
        <f t="shared" si="44"/>
        <v>21131</v>
      </c>
      <c r="C207" s="141">
        <v>0</v>
      </c>
      <c r="D207" s="141">
        <v>0</v>
      </c>
      <c r="E207" s="141">
        <v>21131</v>
      </c>
      <c r="F207" s="141">
        <v>0</v>
      </c>
      <c r="G207" s="141">
        <v>0</v>
      </c>
      <c r="H207" s="141">
        <v>0</v>
      </c>
      <c r="I207" s="141">
        <v>0</v>
      </c>
      <c r="J207" s="141">
        <v>0</v>
      </c>
      <c r="K207" s="136"/>
      <c r="L207" s="136"/>
      <c r="M207" s="136"/>
      <c r="N207" s="136"/>
      <c r="O207" s="136"/>
      <c r="P207" s="136"/>
      <c r="Q207" s="136"/>
      <c r="R207" s="136"/>
      <c r="S207" s="136"/>
      <c r="T207" s="136"/>
      <c r="U207" s="136"/>
      <c r="V207" s="136"/>
      <c r="W207" s="136"/>
      <c r="X207" s="136"/>
      <c r="Y207" s="136"/>
      <c r="Z207" s="136"/>
      <c r="AA207" s="136"/>
      <c r="AB207" s="136"/>
      <c r="AC207" s="136"/>
      <c r="AD207" s="136"/>
      <c r="AE207" s="136"/>
      <c r="AF207" s="136"/>
      <c r="AG207" s="136"/>
      <c r="AH207" s="136"/>
      <c r="AI207" s="136"/>
      <c r="AJ207" s="136"/>
      <c r="AK207" s="136"/>
      <c r="AL207" s="136"/>
      <c r="AM207" s="136"/>
      <c r="AN207" s="136"/>
      <c r="AO207" s="136"/>
      <c r="AP207" s="136"/>
      <c r="AQ207" s="136"/>
      <c r="AR207" s="136"/>
      <c r="AS207" s="136"/>
      <c r="AT207" s="136"/>
      <c r="AU207" s="136"/>
      <c r="AV207" s="136"/>
      <c r="AW207" s="136"/>
      <c r="AX207" s="136"/>
      <c r="AY207" s="136"/>
      <c r="AZ207" s="136"/>
      <c r="BA207" s="136"/>
      <c r="BB207" s="136"/>
      <c r="BC207" s="136"/>
      <c r="BD207" s="136"/>
      <c r="BE207" s="136"/>
      <c r="BF207" s="136"/>
      <c r="BG207" s="136"/>
      <c r="BH207" s="136"/>
      <c r="BI207" s="136"/>
      <c r="BJ207" s="136"/>
      <c r="BK207" s="136"/>
      <c r="BL207" s="136"/>
      <c r="BM207" s="136"/>
      <c r="BN207" s="136"/>
      <c r="BO207" s="136"/>
      <c r="BP207" s="136"/>
      <c r="BQ207" s="136"/>
      <c r="BR207" s="136"/>
      <c r="BS207" s="136"/>
      <c r="BT207" s="136"/>
      <c r="BU207" s="136"/>
      <c r="BV207" s="136"/>
      <c r="BW207" s="136"/>
      <c r="BX207" s="136"/>
      <c r="BY207" s="136"/>
      <c r="BZ207" s="136"/>
      <c r="CA207" s="136"/>
      <c r="CB207" s="136"/>
      <c r="CC207" s="136"/>
      <c r="CD207" s="136"/>
      <c r="CE207" s="136"/>
      <c r="CF207" s="136"/>
      <c r="CG207" s="136"/>
      <c r="CH207" s="136"/>
      <c r="CI207" s="136"/>
      <c r="CJ207" s="136"/>
      <c r="CK207" s="136"/>
      <c r="CL207" s="136"/>
      <c r="CM207" s="136"/>
      <c r="CN207" s="136"/>
      <c r="CO207" s="136"/>
      <c r="CP207" s="136"/>
      <c r="CQ207" s="136"/>
      <c r="CR207" s="136"/>
      <c r="CS207" s="136"/>
      <c r="CT207" s="136"/>
      <c r="CU207" s="136"/>
      <c r="CV207" s="136"/>
      <c r="CW207" s="136"/>
      <c r="CX207" s="136"/>
      <c r="CY207" s="136"/>
      <c r="CZ207" s="136"/>
      <c r="DA207" s="136"/>
      <c r="DB207" s="136"/>
      <c r="DC207" s="136"/>
      <c r="DD207" s="136"/>
      <c r="DE207" s="136"/>
      <c r="DF207" s="136"/>
      <c r="DG207" s="136"/>
      <c r="DH207" s="136"/>
      <c r="DI207" s="136"/>
      <c r="DJ207" s="136"/>
      <c r="DK207" s="136"/>
      <c r="DL207" s="136"/>
      <c r="DM207" s="136"/>
      <c r="DN207" s="136"/>
      <c r="DO207" s="136"/>
      <c r="DP207" s="136"/>
      <c r="DQ207" s="136"/>
      <c r="DR207" s="136"/>
      <c r="DS207" s="136"/>
      <c r="DT207" s="136"/>
      <c r="DU207" s="136"/>
      <c r="DV207" s="136"/>
      <c r="DW207" s="136"/>
      <c r="DX207" s="136"/>
      <c r="DY207" s="136"/>
      <c r="DZ207" s="136"/>
      <c r="EA207" s="136"/>
      <c r="EB207" s="136"/>
      <c r="EC207" s="136"/>
      <c r="ED207" s="136"/>
      <c r="EE207" s="136"/>
      <c r="EF207" s="136"/>
      <c r="EG207" s="136"/>
      <c r="EH207" s="136"/>
      <c r="EI207" s="136"/>
      <c r="EJ207" s="136"/>
      <c r="EK207" s="136"/>
      <c r="EL207" s="136"/>
      <c r="EM207" s="136"/>
      <c r="EN207" s="136"/>
      <c r="EO207" s="136"/>
      <c r="EP207" s="136"/>
      <c r="EQ207" s="136"/>
      <c r="ER207" s="136"/>
      <c r="ES207" s="136"/>
      <c r="ET207" s="136"/>
      <c r="EU207" s="136"/>
      <c r="EV207" s="136"/>
      <c r="EW207" s="136"/>
      <c r="EX207" s="136"/>
      <c r="EY207" s="136"/>
      <c r="EZ207" s="136"/>
      <c r="FA207" s="136"/>
      <c r="FB207" s="136"/>
      <c r="FC207" s="136"/>
      <c r="FD207" s="136"/>
      <c r="FE207" s="136"/>
      <c r="FF207" s="136"/>
      <c r="FG207" s="136"/>
      <c r="FH207" s="136"/>
      <c r="FI207" s="136"/>
      <c r="FJ207" s="136"/>
      <c r="FK207" s="136"/>
      <c r="FL207" s="136"/>
      <c r="FM207" s="136"/>
      <c r="FN207" s="136"/>
      <c r="FO207" s="136"/>
      <c r="FP207" s="136"/>
      <c r="FQ207" s="136"/>
      <c r="FR207" s="136"/>
      <c r="FS207" s="136"/>
      <c r="FT207" s="136"/>
      <c r="FU207" s="136"/>
      <c r="FV207" s="136"/>
      <c r="FW207" s="136"/>
      <c r="FX207" s="136"/>
      <c r="FY207" s="136"/>
      <c r="FZ207" s="136"/>
      <c r="GA207" s="136"/>
      <c r="GB207" s="136"/>
      <c r="GC207" s="136"/>
      <c r="GD207" s="136"/>
      <c r="GE207" s="136"/>
      <c r="GF207" s="136"/>
      <c r="GG207" s="136"/>
      <c r="GH207" s="136"/>
      <c r="GI207" s="136"/>
      <c r="GJ207" s="136"/>
      <c r="GK207" s="136"/>
      <c r="GL207" s="136"/>
      <c r="GM207" s="136"/>
      <c r="GN207" s="136"/>
      <c r="GO207" s="136"/>
      <c r="GP207" s="136"/>
      <c r="GQ207" s="136"/>
      <c r="GR207" s="136"/>
      <c r="GS207" s="136"/>
      <c r="GT207" s="136"/>
      <c r="GU207" s="136"/>
      <c r="GV207" s="136"/>
      <c r="GW207" s="136"/>
      <c r="GX207" s="136"/>
      <c r="GY207" s="136"/>
      <c r="GZ207" s="136"/>
      <c r="HA207" s="136"/>
      <c r="HB207" s="136"/>
      <c r="HC207" s="136"/>
      <c r="HD207" s="136"/>
      <c r="HE207" s="136"/>
      <c r="HF207" s="136"/>
      <c r="HG207" s="136"/>
      <c r="HH207" s="136"/>
      <c r="HI207" s="136"/>
      <c r="HJ207" s="136"/>
      <c r="HK207" s="136"/>
      <c r="HL207" s="136"/>
      <c r="HM207" s="136"/>
      <c r="HN207" s="136"/>
      <c r="HO207" s="136"/>
      <c r="HP207" s="136"/>
      <c r="HQ207" s="136"/>
      <c r="HR207" s="136"/>
      <c r="HS207" s="136"/>
      <c r="HT207" s="136"/>
      <c r="HU207" s="136"/>
      <c r="HV207" s="136"/>
      <c r="HW207" s="136"/>
      <c r="HX207" s="136"/>
      <c r="HY207" s="136"/>
      <c r="HZ207" s="136"/>
      <c r="IA207" s="136"/>
    </row>
    <row r="208" spans="1:235">
      <c r="A208" s="478" t="s">
        <v>1390</v>
      </c>
      <c r="B208" s="141">
        <f>C208+D208+E208+F208+G208+H208+I208+J208</f>
        <v>30295</v>
      </c>
      <c r="C208" s="141">
        <v>0</v>
      </c>
      <c r="D208" s="141">
        <v>0</v>
      </c>
      <c r="E208" s="141">
        <v>30295</v>
      </c>
      <c r="F208" s="141">
        <v>0</v>
      </c>
      <c r="G208" s="141">
        <v>0</v>
      </c>
      <c r="H208" s="141">
        <v>0</v>
      </c>
      <c r="I208" s="141">
        <v>0</v>
      </c>
      <c r="J208" s="141">
        <v>0</v>
      </c>
      <c r="K208" s="136"/>
      <c r="L208" s="136"/>
      <c r="M208" s="136"/>
      <c r="N208" s="136"/>
      <c r="O208" s="136"/>
      <c r="P208" s="136"/>
      <c r="Q208" s="136"/>
      <c r="R208" s="136"/>
      <c r="S208" s="136"/>
      <c r="T208" s="136"/>
      <c r="U208" s="136"/>
      <c r="V208" s="136"/>
      <c r="W208" s="136"/>
      <c r="X208" s="136"/>
      <c r="Y208" s="136"/>
      <c r="Z208" s="136"/>
      <c r="AA208" s="136"/>
      <c r="AB208" s="136"/>
      <c r="AC208" s="136"/>
      <c r="AD208" s="136"/>
      <c r="AE208" s="136"/>
      <c r="AF208" s="136"/>
      <c r="AG208" s="136"/>
      <c r="AH208" s="136"/>
      <c r="AI208" s="136"/>
      <c r="AJ208" s="136"/>
      <c r="AK208" s="136"/>
      <c r="AL208" s="136"/>
      <c r="AM208" s="136"/>
      <c r="AN208" s="136"/>
      <c r="AO208" s="136"/>
      <c r="AP208" s="136"/>
      <c r="AQ208" s="136"/>
      <c r="AR208" s="136"/>
      <c r="AS208" s="136"/>
      <c r="AT208" s="136"/>
      <c r="AU208" s="136"/>
      <c r="AV208" s="136"/>
      <c r="AW208" s="136"/>
      <c r="AX208" s="136"/>
      <c r="AY208" s="136"/>
      <c r="AZ208" s="136"/>
      <c r="BA208" s="136"/>
      <c r="BB208" s="136"/>
      <c r="BC208" s="136"/>
      <c r="BD208" s="136"/>
      <c r="BE208" s="136"/>
      <c r="BF208" s="136"/>
      <c r="BG208" s="136"/>
      <c r="BH208" s="136"/>
      <c r="BI208" s="136"/>
      <c r="BJ208" s="136"/>
      <c r="BK208" s="136"/>
      <c r="BL208" s="136"/>
      <c r="BM208" s="136"/>
      <c r="BN208" s="136"/>
      <c r="BO208" s="136"/>
      <c r="BP208" s="136"/>
      <c r="BQ208" s="136"/>
      <c r="BR208" s="136"/>
      <c r="BS208" s="136"/>
      <c r="BT208" s="136"/>
      <c r="BU208" s="136"/>
      <c r="BV208" s="136"/>
      <c r="BW208" s="136"/>
      <c r="BX208" s="136"/>
      <c r="BY208" s="136"/>
      <c r="BZ208" s="136"/>
      <c r="CA208" s="136"/>
      <c r="CB208" s="136"/>
      <c r="CC208" s="136"/>
      <c r="CD208" s="136"/>
      <c r="CE208" s="136"/>
      <c r="CF208" s="136"/>
      <c r="CG208" s="136"/>
      <c r="CH208" s="136"/>
      <c r="CI208" s="136"/>
      <c r="CJ208" s="136"/>
      <c r="CK208" s="136"/>
      <c r="CL208" s="136"/>
      <c r="CM208" s="136"/>
      <c r="CN208" s="136"/>
      <c r="CO208" s="136"/>
      <c r="CP208" s="136"/>
      <c r="CQ208" s="136"/>
      <c r="CR208" s="136"/>
      <c r="CS208" s="136"/>
      <c r="CT208" s="136"/>
      <c r="CU208" s="136"/>
      <c r="CV208" s="136"/>
      <c r="CW208" s="136"/>
      <c r="CX208" s="136"/>
      <c r="CY208" s="136"/>
      <c r="CZ208" s="136"/>
      <c r="DA208" s="136"/>
      <c r="DB208" s="136"/>
      <c r="DC208" s="136"/>
      <c r="DD208" s="136"/>
      <c r="DE208" s="136"/>
      <c r="DF208" s="136"/>
      <c r="DG208" s="136"/>
      <c r="DH208" s="136"/>
      <c r="DI208" s="136"/>
      <c r="DJ208" s="136"/>
      <c r="DK208" s="136"/>
      <c r="DL208" s="136"/>
      <c r="DM208" s="136"/>
      <c r="DN208" s="136"/>
      <c r="DO208" s="136"/>
      <c r="DP208" s="136"/>
      <c r="DQ208" s="136"/>
      <c r="DR208" s="136"/>
      <c r="DS208" s="136"/>
      <c r="DT208" s="136"/>
      <c r="DU208" s="136"/>
      <c r="DV208" s="136"/>
      <c r="DW208" s="136"/>
      <c r="DX208" s="136"/>
      <c r="DY208" s="136"/>
      <c r="DZ208" s="136"/>
      <c r="EA208" s="136"/>
      <c r="EB208" s="136"/>
      <c r="EC208" s="136"/>
      <c r="ED208" s="136"/>
      <c r="EE208" s="136"/>
      <c r="EF208" s="136"/>
      <c r="EG208" s="136"/>
      <c r="EH208" s="136"/>
      <c r="EI208" s="136"/>
      <c r="EJ208" s="136"/>
      <c r="EK208" s="136"/>
      <c r="EL208" s="136"/>
      <c r="EM208" s="136"/>
      <c r="EN208" s="136"/>
      <c r="EO208" s="136"/>
      <c r="EP208" s="136"/>
      <c r="EQ208" s="136"/>
      <c r="ER208" s="136"/>
      <c r="ES208" s="136"/>
      <c r="ET208" s="136"/>
      <c r="EU208" s="136"/>
      <c r="EV208" s="136"/>
      <c r="EW208" s="136"/>
      <c r="EX208" s="136"/>
      <c r="EY208" s="136"/>
      <c r="EZ208" s="136"/>
      <c r="FA208" s="136"/>
      <c r="FB208" s="136"/>
      <c r="FC208" s="136"/>
      <c r="FD208" s="136"/>
      <c r="FE208" s="136"/>
      <c r="FF208" s="136"/>
      <c r="FG208" s="136"/>
      <c r="FH208" s="136"/>
      <c r="FI208" s="136"/>
      <c r="FJ208" s="136"/>
      <c r="FK208" s="136"/>
      <c r="FL208" s="136"/>
      <c r="FM208" s="136"/>
      <c r="FN208" s="136"/>
      <c r="FO208" s="136"/>
      <c r="FP208" s="136"/>
      <c r="FQ208" s="136"/>
      <c r="FR208" s="136"/>
      <c r="FS208" s="136"/>
      <c r="FT208" s="136"/>
      <c r="FU208" s="136"/>
      <c r="FV208" s="136"/>
      <c r="FW208" s="136"/>
      <c r="FX208" s="136"/>
      <c r="FY208" s="136"/>
      <c r="FZ208" s="136"/>
      <c r="GA208" s="136"/>
      <c r="GB208" s="136"/>
      <c r="GC208" s="136"/>
      <c r="GD208" s="136"/>
      <c r="GE208" s="136"/>
      <c r="GF208" s="136"/>
      <c r="GG208" s="136"/>
      <c r="GH208" s="136"/>
      <c r="GI208" s="136"/>
      <c r="GJ208" s="136"/>
      <c r="GK208" s="136"/>
      <c r="GL208" s="136"/>
      <c r="GM208" s="136"/>
      <c r="GN208" s="136"/>
      <c r="GO208" s="136"/>
      <c r="GP208" s="136"/>
      <c r="GQ208" s="136"/>
      <c r="GR208" s="136"/>
      <c r="GS208" s="136"/>
      <c r="GT208" s="136"/>
      <c r="GU208" s="136"/>
      <c r="GV208" s="136"/>
      <c r="GW208" s="136"/>
      <c r="GX208" s="136"/>
      <c r="GY208" s="136"/>
      <c r="GZ208" s="136"/>
      <c r="HA208" s="136"/>
      <c r="HB208" s="136"/>
      <c r="HC208" s="136"/>
      <c r="HD208" s="136"/>
      <c r="HE208" s="136"/>
      <c r="HF208" s="136"/>
      <c r="HG208" s="136"/>
      <c r="HH208" s="136"/>
      <c r="HI208" s="136"/>
      <c r="HJ208" s="136"/>
      <c r="HK208" s="136"/>
      <c r="HL208" s="136"/>
      <c r="HM208" s="136"/>
      <c r="HN208" s="136"/>
      <c r="HO208" s="136"/>
      <c r="HP208" s="136"/>
      <c r="HQ208" s="136"/>
      <c r="HR208" s="136"/>
      <c r="HS208" s="136"/>
      <c r="HT208" s="136"/>
      <c r="HU208" s="136"/>
      <c r="HV208" s="136"/>
      <c r="HW208" s="136"/>
      <c r="HX208" s="136"/>
      <c r="HY208" s="136"/>
      <c r="HZ208" s="136"/>
      <c r="IA208" s="136"/>
    </row>
    <row r="209" spans="1:235">
      <c r="A209" s="478" t="s">
        <v>1391</v>
      </c>
      <c r="B209" s="141">
        <f>C209+D209+E209+F209+G209+H209+I209+J209</f>
        <v>8702862</v>
      </c>
      <c r="C209" s="141">
        <v>0</v>
      </c>
      <c r="D209" s="141">
        <v>0</v>
      </c>
      <c r="E209" s="141">
        <v>0</v>
      </c>
      <c r="F209" s="141">
        <v>0</v>
      </c>
      <c r="G209" s="141">
        <v>0</v>
      </c>
      <c r="H209" s="141">
        <v>0</v>
      </c>
      <c r="I209" s="141">
        <v>0</v>
      </c>
      <c r="J209" s="141">
        <f>8602862+100000</f>
        <v>8702862</v>
      </c>
      <c r="K209" s="136"/>
      <c r="L209" s="136"/>
      <c r="M209" s="136"/>
      <c r="N209" s="136"/>
      <c r="O209" s="136"/>
      <c r="P209" s="136"/>
      <c r="Q209" s="136"/>
      <c r="R209" s="136"/>
      <c r="S209" s="136"/>
      <c r="T209" s="136"/>
      <c r="U209" s="136"/>
      <c r="V209" s="136"/>
      <c r="W209" s="136"/>
      <c r="X209" s="136"/>
      <c r="Y209" s="136"/>
      <c r="Z209" s="136"/>
      <c r="AA209" s="136"/>
      <c r="AB209" s="136"/>
      <c r="AC209" s="136"/>
      <c r="AD209" s="136"/>
      <c r="AE209" s="136"/>
      <c r="AF209" s="136"/>
      <c r="AG209" s="136"/>
      <c r="AH209" s="136"/>
      <c r="AI209" s="136"/>
      <c r="AJ209" s="136"/>
      <c r="AK209" s="136"/>
      <c r="AL209" s="136"/>
      <c r="AM209" s="136"/>
      <c r="AN209" s="136"/>
      <c r="AO209" s="136"/>
      <c r="AP209" s="136"/>
      <c r="AQ209" s="136"/>
      <c r="AR209" s="136"/>
      <c r="AS209" s="136"/>
      <c r="AT209" s="136"/>
      <c r="AU209" s="136"/>
      <c r="AV209" s="136"/>
      <c r="AW209" s="136"/>
      <c r="AX209" s="136"/>
      <c r="AY209" s="136"/>
      <c r="AZ209" s="136"/>
      <c r="BA209" s="136"/>
      <c r="BB209" s="136"/>
      <c r="BC209" s="136"/>
      <c r="BD209" s="136"/>
      <c r="BE209" s="136"/>
      <c r="BF209" s="136"/>
      <c r="BG209" s="136"/>
      <c r="BH209" s="136"/>
      <c r="BI209" s="136"/>
      <c r="BJ209" s="136"/>
      <c r="BK209" s="136"/>
      <c r="BL209" s="136"/>
      <c r="BM209" s="136"/>
      <c r="BN209" s="136"/>
      <c r="BO209" s="136"/>
      <c r="BP209" s="136"/>
      <c r="BQ209" s="136"/>
      <c r="BR209" s="136"/>
      <c r="BS209" s="136"/>
      <c r="BT209" s="136"/>
      <c r="BU209" s="136"/>
      <c r="BV209" s="136"/>
      <c r="BW209" s="136"/>
      <c r="BX209" s="136"/>
      <c r="BY209" s="136"/>
      <c r="BZ209" s="136"/>
      <c r="CA209" s="136"/>
      <c r="CB209" s="136"/>
      <c r="CC209" s="136"/>
      <c r="CD209" s="136"/>
      <c r="CE209" s="136"/>
      <c r="CF209" s="136"/>
      <c r="CG209" s="136"/>
      <c r="CH209" s="136"/>
      <c r="CI209" s="136"/>
      <c r="CJ209" s="136"/>
      <c r="CK209" s="136"/>
      <c r="CL209" s="136"/>
      <c r="CM209" s="136"/>
      <c r="CN209" s="136"/>
      <c r="CO209" s="136"/>
      <c r="CP209" s="136"/>
      <c r="CQ209" s="136"/>
      <c r="CR209" s="136"/>
      <c r="CS209" s="136"/>
      <c r="CT209" s="136"/>
      <c r="CU209" s="136"/>
      <c r="CV209" s="136"/>
      <c r="CW209" s="136"/>
      <c r="CX209" s="136"/>
      <c r="CY209" s="136"/>
      <c r="CZ209" s="136"/>
      <c r="DA209" s="136"/>
      <c r="DB209" s="136"/>
      <c r="DC209" s="136"/>
      <c r="DD209" s="136"/>
      <c r="DE209" s="136"/>
      <c r="DF209" s="136"/>
      <c r="DG209" s="136"/>
      <c r="DH209" s="136"/>
      <c r="DI209" s="136"/>
      <c r="DJ209" s="136"/>
      <c r="DK209" s="136"/>
      <c r="DL209" s="136"/>
      <c r="DM209" s="136"/>
      <c r="DN209" s="136"/>
      <c r="DO209" s="136"/>
      <c r="DP209" s="136"/>
      <c r="DQ209" s="136"/>
      <c r="DR209" s="136"/>
      <c r="DS209" s="136"/>
      <c r="DT209" s="136"/>
      <c r="DU209" s="136"/>
      <c r="DV209" s="136"/>
      <c r="DW209" s="136"/>
      <c r="DX209" s="136"/>
      <c r="DY209" s="136"/>
      <c r="DZ209" s="136"/>
      <c r="EA209" s="136"/>
      <c r="EB209" s="136"/>
      <c r="EC209" s="136"/>
      <c r="ED209" s="136"/>
      <c r="EE209" s="136"/>
      <c r="EF209" s="136"/>
      <c r="EG209" s="136"/>
      <c r="EH209" s="136"/>
      <c r="EI209" s="136"/>
      <c r="EJ209" s="136"/>
      <c r="EK209" s="136"/>
      <c r="EL209" s="136"/>
      <c r="EM209" s="136"/>
      <c r="EN209" s="136"/>
      <c r="EO209" s="136"/>
      <c r="EP209" s="136"/>
      <c r="EQ209" s="136"/>
      <c r="ER209" s="136"/>
      <c r="ES209" s="136"/>
      <c r="ET209" s="136"/>
      <c r="EU209" s="136"/>
      <c r="EV209" s="136"/>
      <c r="EW209" s="136"/>
      <c r="EX209" s="136"/>
      <c r="EY209" s="136"/>
      <c r="EZ209" s="136"/>
      <c r="FA209" s="136"/>
      <c r="FB209" s="136"/>
      <c r="FC209" s="136"/>
      <c r="FD209" s="136"/>
      <c r="FE209" s="136"/>
      <c r="FF209" s="136"/>
      <c r="FG209" s="136"/>
      <c r="FH209" s="136"/>
      <c r="FI209" s="136"/>
      <c r="FJ209" s="136"/>
      <c r="FK209" s="136"/>
      <c r="FL209" s="136"/>
      <c r="FM209" s="136"/>
      <c r="FN209" s="136"/>
      <c r="FO209" s="136"/>
      <c r="FP209" s="136"/>
      <c r="FQ209" s="136"/>
      <c r="FR209" s="136"/>
      <c r="FS209" s="136"/>
      <c r="FT209" s="136"/>
      <c r="FU209" s="136"/>
      <c r="FV209" s="136"/>
      <c r="FW209" s="136"/>
      <c r="FX209" s="136"/>
      <c r="FY209" s="136"/>
      <c r="FZ209" s="136"/>
      <c r="GA209" s="136"/>
      <c r="GB209" s="136"/>
      <c r="GC209" s="136"/>
      <c r="GD209" s="136"/>
      <c r="GE209" s="136"/>
      <c r="GF209" s="136"/>
      <c r="GG209" s="136"/>
      <c r="GH209" s="136"/>
      <c r="GI209" s="136"/>
      <c r="GJ209" s="136"/>
      <c r="GK209" s="136"/>
      <c r="GL209" s="136"/>
      <c r="GM209" s="136"/>
      <c r="GN209" s="136"/>
      <c r="GO209" s="136"/>
      <c r="GP209" s="136"/>
      <c r="GQ209" s="136"/>
      <c r="GR209" s="136"/>
      <c r="GS209" s="136"/>
      <c r="GT209" s="136"/>
      <c r="GU209" s="136"/>
      <c r="GV209" s="136"/>
      <c r="GW209" s="136"/>
      <c r="GX209" s="136"/>
      <c r="GY209" s="136"/>
      <c r="GZ209" s="136"/>
      <c r="HA209" s="136"/>
      <c r="HB209" s="136"/>
      <c r="HC209" s="136"/>
      <c r="HD209" s="136"/>
      <c r="HE209" s="136"/>
      <c r="HF209" s="136"/>
      <c r="HG209" s="136"/>
      <c r="HH209" s="136"/>
      <c r="HI209" s="136"/>
      <c r="HJ209" s="136"/>
      <c r="HK209" s="136"/>
      <c r="HL209" s="136"/>
      <c r="HM209" s="136"/>
      <c r="HN209" s="136"/>
      <c r="HO209" s="136"/>
      <c r="HP209" s="136"/>
      <c r="HQ209" s="136"/>
      <c r="HR209" s="136"/>
      <c r="HS209" s="136"/>
      <c r="HT209" s="136"/>
      <c r="HU209" s="136"/>
      <c r="HV209" s="136"/>
      <c r="HW209" s="136"/>
      <c r="HX209" s="136"/>
      <c r="HY209" s="136"/>
      <c r="HZ209" s="136"/>
      <c r="IA209" s="136"/>
    </row>
    <row r="210" spans="1:235" ht="31.5">
      <c r="A210" s="478" t="s">
        <v>1392</v>
      </c>
      <c r="B210" s="141">
        <f t="shared" si="44"/>
        <v>42285</v>
      </c>
      <c r="C210" s="141">
        <v>0</v>
      </c>
      <c r="D210" s="141">
        <v>0</v>
      </c>
      <c r="E210" s="141">
        <v>42285</v>
      </c>
      <c r="F210" s="141">
        <v>0</v>
      </c>
      <c r="G210" s="141">
        <v>0</v>
      </c>
      <c r="H210" s="141">
        <v>0</v>
      </c>
      <c r="I210" s="141">
        <v>0</v>
      </c>
      <c r="J210" s="141">
        <v>0</v>
      </c>
      <c r="K210" s="136"/>
      <c r="L210" s="136"/>
      <c r="M210" s="136"/>
      <c r="N210" s="136"/>
      <c r="O210" s="136"/>
      <c r="P210" s="136"/>
      <c r="Q210" s="136"/>
      <c r="R210" s="136"/>
      <c r="S210" s="136"/>
      <c r="T210" s="136"/>
      <c r="U210" s="136"/>
      <c r="V210" s="136"/>
      <c r="W210" s="136"/>
      <c r="X210" s="136"/>
      <c r="Y210" s="136"/>
      <c r="Z210" s="136"/>
      <c r="AA210" s="136"/>
      <c r="AB210" s="136"/>
      <c r="AC210" s="136"/>
      <c r="AD210" s="136"/>
      <c r="AE210" s="136"/>
      <c r="AF210" s="136"/>
      <c r="AG210" s="136"/>
      <c r="AH210" s="136"/>
      <c r="AI210" s="136"/>
      <c r="AJ210" s="136"/>
      <c r="AK210" s="136"/>
      <c r="AL210" s="136"/>
      <c r="AM210" s="136"/>
      <c r="AN210" s="136"/>
      <c r="AO210" s="136"/>
      <c r="AP210" s="136"/>
      <c r="AQ210" s="136"/>
      <c r="AR210" s="136"/>
      <c r="AS210" s="136"/>
      <c r="AT210" s="136"/>
      <c r="AU210" s="136"/>
      <c r="AV210" s="136"/>
      <c r="AW210" s="136"/>
      <c r="AX210" s="136"/>
      <c r="AY210" s="136"/>
      <c r="AZ210" s="136"/>
      <c r="BA210" s="136"/>
      <c r="BB210" s="136"/>
      <c r="BC210" s="136"/>
      <c r="BD210" s="136"/>
      <c r="BE210" s="136"/>
      <c r="BF210" s="136"/>
      <c r="BG210" s="136"/>
      <c r="BH210" s="136"/>
      <c r="BI210" s="136"/>
      <c r="BJ210" s="136"/>
      <c r="BK210" s="136"/>
      <c r="BL210" s="136"/>
      <c r="BM210" s="136"/>
      <c r="BN210" s="136"/>
      <c r="BO210" s="136"/>
      <c r="BP210" s="136"/>
      <c r="BQ210" s="136"/>
      <c r="BR210" s="136"/>
      <c r="BS210" s="136"/>
      <c r="BT210" s="136"/>
      <c r="BU210" s="136"/>
      <c r="BV210" s="136"/>
      <c r="BW210" s="136"/>
      <c r="BX210" s="136"/>
      <c r="BY210" s="136"/>
      <c r="BZ210" s="136"/>
      <c r="CA210" s="136"/>
      <c r="CB210" s="136"/>
      <c r="CC210" s="136"/>
      <c r="CD210" s="136"/>
      <c r="CE210" s="136"/>
      <c r="CF210" s="136"/>
      <c r="CG210" s="136"/>
      <c r="CH210" s="136"/>
      <c r="CI210" s="136"/>
      <c r="CJ210" s="136"/>
      <c r="CK210" s="136"/>
      <c r="CL210" s="136"/>
      <c r="CM210" s="136"/>
      <c r="CN210" s="136"/>
      <c r="CO210" s="136"/>
      <c r="CP210" s="136"/>
      <c r="CQ210" s="136"/>
      <c r="CR210" s="136"/>
      <c r="CS210" s="136"/>
      <c r="CT210" s="136"/>
      <c r="CU210" s="136"/>
      <c r="CV210" s="136"/>
      <c r="CW210" s="136"/>
      <c r="CX210" s="136"/>
      <c r="CY210" s="136"/>
      <c r="CZ210" s="136"/>
      <c r="DA210" s="136"/>
      <c r="DB210" s="136"/>
      <c r="DC210" s="136"/>
      <c r="DD210" s="136"/>
      <c r="DE210" s="136"/>
      <c r="DF210" s="136"/>
      <c r="DG210" s="136"/>
      <c r="DH210" s="136"/>
      <c r="DI210" s="136"/>
      <c r="DJ210" s="136"/>
      <c r="DK210" s="136"/>
      <c r="DL210" s="136"/>
      <c r="DM210" s="136"/>
      <c r="DN210" s="136"/>
      <c r="DO210" s="136"/>
      <c r="DP210" s="136"/>
      <c r="DQ210" s="136"/>
      <c r="DR210" s="136"/>
      <c r="DS210" s="136"/>
      <c r="DT210" s="136"/>
      <c r="DU210" s="136"/>
      <c r="DV210" s="136"/>
      <c r="DW210" s="136"/>
      <c r="DX210" s="136"/>
      <c r="DY210" s="136"/>
      <c r="DZ210" s="136"/>
      <c r="EA210" s="136"/>
      <c r="EB210" s="136"/>
      <c r="EC210" s="136"/>
      <c r="ED210" s="136"/>
      <c r="EE210" s="136"/>
      <c r="EF210" s="136"/>
      <c r="EG210" s="136"/>
      <c r="EH210" s="136"/>
      <c r="EI210" s="136"/>
      <c r="EJ210" s="136"/>
      <c r="EK210" s="136"/>
      <c r="EL210" s="136"/>
      <c r="EM210" s="136"/>
      <c r="EN210" s="136"/>
      <c r="EO210" s="136"/>
      <c r="EP210" s="136"/>
      <c r="EQ210" s="136"/>
      <c r="ER210" s="136"/>
      <c r="ES210" s="136"/>
      <c r="ET210" s="136"/>
      <c r="EU210" s="136"/>
      <c r="EV210" s="136"/>
      <c r="EW210" s="136"/>
      <c r="EX210" s="136"/>
      <c r="EY210" s="136"/>
      <c r="EZ210" s="136"/>
      <c r="FA210" s="136"/>
      <c r="FB210" s="136"/>
      <c r="FC210" s="136"/>
      <c r="FD210" s="136"/>
      <c r="FE210" s="136"/>
      <c r="FF210" s="136"/>
      <c r="FG210" s="136"/>
      <c r="FH210" s="136"/>
      <c r="FI210" s="136"/>
      <c r="FJ210" s="136"/>
      <c r="FK210" s="136"/>
      <c r="FL210" s="136"/>
      <c r="FM210" s="136"/>
      <c r="FN210" s="136"/>
      <c r="FO210" s="136"/>
      <c r="FP210" s="136"/>
      <c r="FQ210" s="136"/>
      <c r="FR210" s="136"/>
      <c r="FS210" s="136"/>
      <c r="FT210" s="136"/>
      <c r="FU210" s="136"/>
      <c r="FV210" s="136"/>
      <c r="FW210" s="136"/>
      <c r="FX210" s="136"/>
      <c r="FY210" s="136"/>
      <c r="FZ210" s="136"/>
      <c r="GA210" s="136"/>
      <c r="GB210" s="136"/>
      <c r="GC210" s="136"/>
      <c r="GD210" s="136"/>
      <c r="GE210" s="136"/>
      <c r="GF210" s="136"/>
      <c r="GG210" s="136"/>
      <c r="GH210" s="136"/>
      <c r="GI210" s="136"/>
      <c r="GJ210" s="136"/>
      <c r="GK210" s="136"/>
      <c r="GL210" s="136"/>
      <c r="GM210" s="136"/>
      <c r="GN210" s="136"/>
      <c r="GO210" s="136"/>
      <c r="GP210" s="136"/>
      <c r="GQ210" s="136"/>
      <c r="GR210" s="136"/>
      <c r="GS210" s="136"/>
      <c r="GT210" s="136"/>
      <c r="GU210" s="136"/>
      <c r="GV210" s="136"/>
      <c r="GW210" s="136"/>
      <c r="GX210" s="136"/>
      <c r="GY210" s="136"/>
      <c r="GZ210" s="136"/>
      <c r="HA210" s="136"/>
      <c r="HB210" s="136"/>
      <c r="HC210" s="136"/>
      <c r="HD210" s="136"/>
      <c r="HE210" s="136"/>
      <c r="HF210" s="136"/>
      <c r="HG210" s="136"/>
      <c r="HH210" s="136"/>
      <c r="HI210" s="136"/>
      <c r="HJ210" s="136"/>
      <c r="HK210" s="136"/>
      <c r="HL210" s="136"/>
      <c r="HM210" s="136"/>
      <c r="HN210" s="136"/>
      <c r="HO210" s="136"/>
      <c r="HP210" s="136"/>
      <c r="HQ210" s="136"/>
      <c r="HR210" s="136"/>
      <c r="HS210" s="136"/>
      <c r="HT210" s="136"/>
      <c r="HU210" s="136"/>
      <c r="HV210" s="136"/>
      <c r="HW210" s="136"/>
      <c r="HX210" s="136"/>
      <c r="HY210" s="136"/>
      <c r="HZ210" s="136"/>
      <c r="IA210" s="136"/>
    </row>
    <row r="211" spans="1:235">
      <c r="A211" s="475" t="s">
        <v>541</v>
      </c>
      <c r="B211" s="135">
        <f t="shared" si="44"/>
        <v>371036</v>
      </c>
      <c r="C211" s="135">
        <f t="shared" ref="C211:J211" si="51">SUM(C219,C230,C228,C212,C232)</f>
        <v>0</v>
      </c>
      <c r="D211" s="135">
        <f t="shared" si="51"/>
        <v>0</v>
      </c>
      <c r="E211" s="135">
        <f t="shared" si="51"/>
        <v>101546</v>
      </c>
      <c r="F211" s="135">
        <f t="shared" si="51"/>
        <v>254745</v>
      </c>
      <c r="G211" s="135">
        <f t="shared" si="51"/>
        <v>7098</v>
      </c>
      <c r="H211" s="135">
        <f t="shared" si="51"/>
        <v>7647</v>
      </c>
      <c r="I211" s="135">
        <f t="shared" si="51"/>
        <v>0</v>
      </c>
      <c r="J211" s="135">
        <f t="shared" si="51"/>
        <v>0</v>
      </c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  <c r="ED211" s="66"/>
      <c r="EE211" s="66"/>
      <c r="EF211" s="66"/>
      <c r="EG211" s="66"/>
      <c r="EH211" s="66"/>
      <c r="EI211" s="66"/>
      <c r="EJ211" s="66"/>
      <c r="EK211" s="66"/>
      <c r="EL211" s="66"/>
      <c r="EM211" s="66"/>
      <c r="EN211" s="66"/>
      <c r="EO211" s="66"/>
      <c r="EP211" s="66"/>
      <c r="EQ211" s="66"/>
      <c r="ER211" s="66"/>
      <c r="ES211" s="66"/>
      <c r="ET211" s="66"/>
      <c r="EU211" s="66"/>
      <c r="EV211" s="66"/>
      <c r="EW211" s="66"/>
      <c r="EX211" s="66"/>
      <c r="EY211" s="66"/>
      <c r="EZ211" s="66"/>
      <c r="FA211" s="66"/>
      <c r="FB211" s="66"/>
      <c r="FC211" s="66"/>
      <c r="FD211" s="66"/>
      <c r="FE211" s="66"/>
      <c r="FF211" s="66"/>
      <c r="FG211" s="66"/>
      <c r="FH211" s="66"/>
      <c r="FI211" s="66"/>
      <c r="FJ211" s="66"/>
      <c r="FK211" s="66"/>
      <c r="FL211" s="66"/>
      <c r="FM211" s="136"/>
      <c r="FN211" s="136"/>
      <c r="FO211" s="136"/>
      <c r="FP211" s="136"/>
      <c r="FQ211" s="136"/>
      <c r="FR211" s="136"/>
      <c r="FS211" s="136"/>
      <c r="FT211" s="136"/>
      <c r="FU211" s="136"/>
      <c r="FV211" s="136"/>
      <c r="FW211" s="136"/>
      <c r="FX211" s="136"/>
      <c r="FY211" s="136"/>
      <c r="FZ211" s="136"/>
      <c r="GA211" s="136"/>
      <c r="GB211" s="136"/>
      <c r="GC211" s="136"/>
      <c r="GD211" s="136"/>
      <c r="GE211" s="136"/>
      <c r="GF211" s="136"/>
      <c r="GG211" s="136"/>
      <c r="GH211" s="136"/>
      <c r="GI211" s="136"/>
      <c r="GJ211" s="136"/>
      <c r="GK211" s="136"/>
      <c r="GL211" s="136"/>
      <c r="GM211" s="136"/>
      <c r="GN211" s="136"/>
      <c r="GO211" s="136"/>
      <c r="GP211" s="136"/>
      <c r="GQ211" s="136"/>
      <c r="GR211" s="136"/>
      <c r="GS211" s="136"/>
      <c r="GT211" s="136"/>
      <c r="GU211" s="136"/>
      <c r="GV211" s="136"/>
      <c r="GW211" s="136"/>
      <c r="GX211" s="136"/>
      <c r="GY211" s="136"/>
      <c r="GZ211" s="136"/>
      <c r="HA211" s="136"/>
      <c r="HB211" s="136"/>
      <c r="HC211" s="136"/>
      <c r="HD211" s="136"/>
      <c r="HE211" s="136"/>
      <c r="HF211" s="136"/>
      <c r="HG211" s="136"/>
      <c r="HH211" s="136"/>
      <c r="HI211" s="136"/>
      <c r="HJ211" s="136"/>
      <c r="HK211" s="136"/>
      <c r="HL211" s="136"/>
      <c r="HM211" s="136"/>
      <c r="HN211" s="136"/>
      <c r="HO211" s="136"/>
      <c r="HP211" s="136"/>
      <c r="HQ211" s="136"/>
      <c r="HR211" s="136"/>
      <c r="HS211" s="136"/>
      <c r="HT211" s="136"/>
      <c r="HU211" s="136"/>
      <c r="HV211" s="136"/>
      <c r="HW211" s="136"/>
      <c r="HX211" s="136"/>
      <c r="HY211" s="136"/>
      <c r="HZ211" s="136"/>
      <c r="IA211" s="136"/>
    </row>
    <row r="212" spans="1:235">
      <c r="A212" s="475" t="s">
        <v>544</v>
      </c>
      <c r="B212" s="135">
        <f t="shared" si="44"/>
        <v>21044</v>
      </c>
      <c r="C212" s="135">
        <f>SUM(C213:C218)</f>
        <v>0</v>
      </c>
      <c r="D212" s="135">
        <f t="shared" ref="D212:J212" si="52">SUM(D213:D218)</f>
        <v>0</v>
      </c>
      <c r="E212" s="135">
        <f t="shared" si="52"/>
        <v>16545</v>
      </c>
      <c r="F212" s="135">
        <f t="shared" si="52"/>
        <v>0</v>
      </c>
      <c r="G212" s="135">
        <f t="shared" si="52"/>
        <v>4499</v>
      </c>
      <c r="H212" s="135">
        <f t="shared" si="52"/>
        <v>0</v>
      </c>
      <c r="I212" s="135">
        <f t="shared" si="52"/>
        <v>0</v>
      </c>
      <c r="J212" s="135">
        <f t="shared" si="52"/>
        <v>0</v>
      </c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  <c r="ED212" s="66"/>
      <c r="EE212" s="66"/>
      <c r="EF212" s="66"/>
      <c r="EG212" s="66"/>
      <c r="EH212" s="66"/>
      <c r="EI212" s="66"/>
      <c r="EJ212" s="66"/>
      <c r="EK212" s="66"/>
      <c r="EL212" s="66"/>
      <c r="EM212" s="66"/>
      <c r="EN212" s="66"/>
      <c r="EO212" s="66"/>
      <c r="EP212" s="66"/>
      <c r="EQ212" s="66"/>
      <c r="ER212" s="66"/>
      <c r="ES212" s="66"/>
      <c r="ET212" s="66"/>
      <c r="EU212" s="66"/>
      <c r="EV212" s="66"/>
      <c r="EW212" s="66"/>
      <c r="EX212" s="66"/>
      <c r="EY212" s="66"/>
      <c r="EZ212" s="66"/>
      <c r="FA212" s="66"/>
      <c r="FB212" s="66"/>
      <c r="FC212" s="66"/>
      <c r="FD212" s="66"/>
      <c r="FE212" s="66"/>
      <c r="FF212" s="66"/>
      <c r="FG212" s="66"/>
      <c r="FH212" s="66"/>
      <c r="FI212" s="66"/>
      <c r="FJ212" s="66"/>
      <c r="FK212" s="66"/>
      <c r="FL212" s="66"/>
      <c r="FM212" s="136"/>
      <c r="FN212" s="136"/>
      <c r="FO212" s="136"/>
      <c r="FP212" s="136"/>
      <c r="FQ212" s="136"/>
      <c r="FR212" s="136"/>
      <c r="FS212" s="136"/>
      <c r="FT212" s="136"/>
      <c r="FU212" s="136"/>
      <c r="FV212" s="136"/>
      <c r="FW212" s="136"/>
      <c r="FX212" s="136"/>
      <c r="FY212" s="136"/>
      <c r="FZ212" s="136"/>
      <c r="GA212" s="136"/>
      <c r="GB212" s="136"/>
      <c r="GC212" s="136"/>
      <c r="GD212" s="136"/>
      <c r="GE212" s="136"/>
      <c r="GF212" s="136"/>
      <c r="GG212" s="136"/>
      <c r="GH212" s="136"/>
      <c r="GI212" s="136"/>
      <c r="GJ212" s="136"/>
      <c r="GK212" s="136"/>
      <c r="GL212" s="136"/>
      <c r="GM212" s="136"/>
      <c r="GN212" s="136"/>
      <c r="GO212" s="136"/>
      <c r="GP212" s="136"/>
      <c r="GQ212" s="136"/>
      <c r="GR212" s="136"/>
      <c r="GS212" s="136"/>
      <c r="GT212" s="136"/>
      <c r="GU212" s="136"/>
      <c r="GV212" s="136"/>
      <c r="GW212" s="136"/>
      <c r="GX212" s="136"/>
      <c r="GY212" s="136"/>
      <c r="GZ212" s="136"/>
      <c r="HA212" s="136"/>
      <c r="HB212" s="136"/>
      <c r="HC212" s="136"/>
      <c r="HD212" s="136"/>
      <c r="HE212" s="136"/>
      <c r="HF212" s="136"/>
      <c r="HG212" s="136"/>
      <c r="HH212" s="136"/>
      <c r="HI212" s="136"/>
      <c r="HJ212" s="136"/>
      <c r="HK212" s="136"/>
      <c r="HL212" s="136"/>
      <c r="HM212" s="136"/>
      <c r="HN212" s="136"/>
      <c r="HO212" s="136"/>
      <c r="HP212" s="136"/>
      <c r="HQ212" s="136"/>
      <c r="HR212" s="136"/>
      <c r="HS212" s="136"/>
      <c r="HT212" s="136"/>
      <c r="HU212" s="136"/>
      <c r="HV212" s="136"/>
      <c r="HW212" s="136"/>
      <c r="HX212" s="136"/>
      <c r="HY212" s="136"/>
      <c r="HZ212" s="136"/>
      <c r="IA212" s="136"/>
    </row>
    <row r="213" spans="1:235">
      <c r="A213" s="478" t="s">
        <v>1393</v>
      </c>
      <c r="B213" s="141">
        <f>C213+D213+E213+F213+G213+H213+I213+J213</f>
        <v>1640</v>
      </c>
      <c r="C213" s="141">
        <v>0</v>
      </c>
      <c r="D213" s="141">
        <v>0</v>
      </c>
      <c r="E213" s="141">
        <v>1640</v>
      </c>
      <c r="F213" s="141">
        <v>0</v>
      </c>
      <c r="G213" s="141">
        <v>0</v>
      </c>
      <c r="H213" s="141">
        <v>0</v>
      </c>
      <c r="I213" s="141">
        <v>0</v>
      </c>
      <c r="J213" s="141">
        <v>0</v>
      </c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  <c r="U213" s="136"/>
      <c r="V213" s="136"/>
      <c r="W213" s="136"/>
      <c r="X213" s="136"/>
      <c r="Y213" s="136"/>
      <c r="Z213" s="136"/>
      <c r="AA213" s="136"/>
      <c r="AB213" s="136"/>
      <c r="AC213" s="136"/>
      <c r="AD213" s="136"/>
      <c r="AE213" s="136"/>
      <c r="AF213" s="136"/>
      <c r="AG213" s="136"/>
      <c r="AH213" s="136"/>
      <c r="AI213" s="136"/>
      <c r="AJ213" s="136"/>
      <c r="AK213" s="136"/>
      <c r="AL213" s="136"/>
      <c r="AM213" s="136"/>
      <c r="AN213" s="136"/>
      <c r="AO213" s="136"/>
      <c r="AP213" s="136"/>
      <c r="AQ213" s="136"/>
      <c r="AR213" s="136"/>
      <c r="AS213" s="136"/>
      <c r="AT213" s="136"/>
      <c r="AU213" s="136"/>
      <c r="AV213" s="136"/>
      <c r="AW213" s="136"/>
      <c r="AX213" s="136"/>
      <c r="AY213" s="136"/>
      <c r="AZ213" s="136"/>
      <c r="BA213" s="136"/>
      <c r="BB213" s="136"/>
      <c r="BC213" s="136"/>
      <c r="BD213" s="136"/>
      <c r="BE213" s="136"/>
      <c r="BF213" s="136"/>
      <c r="BG213" s="136"/>
      <c r="BH213" s="136"/>
      <c r="BI213" s="136"/>
      <c r="BJ213" s="136"/>
      <c r="BK213" s="136"/>
      <c r="BL213" s="136"/>
      <c r="BM213" s="136"/>
      <c r="BN213" s="136"/>
      <c r="BO213" s="136"/>
      <c r="BP213" s="136"/>
      <c r="BQ213" s="136"/>
      <c r="BR213" s="136"/>
      <c r="BS213" s="136"/>
      <c r="BT213" s="136"/>
      <c r="BU213" s="136"/>
      <c r="BV213" s="136"/>
      <c r="BW213" s="136"/>
      <c r="BX213" s="136"/>
      <c r="BY213" s="136"/>
      <c r="BZ213" s="136"/>
      <c r="CA213" s="136"/>
      <c r="CB213" s="136"/>
      <c r="CC213" s="136"/>
      <c r="CD213" s="136"/>
      <c r="CE213" s="136"/>
      <c r="CF213" s="136"/>
      <c r="CG213" s="136"/>
      <c r="CH213" s="136"/>
      <c r="CI213" s="136"/>
      <c r="CJ213" s="136"/>
      <c r="CK213" s="136"/>
      <c r="CL213" s="136"/>
      <c r="CM213" s="136"/>
      <c r="CN213" s="136"/>
      <c r="CO213" s="136"/>
      <c r="CP213" s="136"/>
      <c r="CQ213" s="136"/>
      <c r="CR213" s="136"/>
      <c r="CS213" s="136"/>
      <c r="CT213" s="136"/>
      <c r="CU213" s="136"/>
      <c r="CV213" s="136"/>
      <c r="CW213" s="136"/>
      <c r="CX213" s="136"/>
      <c r="CY213" s="136"/>
      <c r="CZ213" s="136"/>
      <c r="DA213" s="136"/>
      <c r="DB213" s="136"/>
      <c r="DC213" s="136"/>
      <c r="DD213" s="136"/>
      <c r="DE213" s="136"/>
      <c r="DF213" s="136"/>
      <c r="DG213" s="136"/>
      <c r="DH213" s="136"/>
      <c r="DI213" s="136"/>
      <c r="DJ213" s="136"/>
      <c r="DK213" s="136"/>
      <c r="DL213" s="136"/>
      <c r="DM213" s="136"/>
      <c r="DN213" s="136"/>
      <c r="DO213" s="136"/>
      <c r="DP213" s="136"/>
      <c r="DQ213" s="136"/>
      <c r="DR213" s="136"/>
      <c r="DS213" s="136"/>
      <c r="DT213" s="136"/>
      <c r="DU213" s="136"/>
      <c r="DV213" s="136"/>
      <c r="DW213" s="136"/>
      <c r="DX213" s="136"/>
      <c r="DY213" s="136"/>
      <c r="DZ213" s="136"/>
      <c r="EA213" s="136"/>
      <c r="EB213" s="136"/>
      <c r="EC213" s="136"/>
      <c r="ED213" s="136"/>
      <c r="EE213" s="136"/>
      <c r="EF213" s="136"/>
      <c r="EG213" s="136"/>
      <c r="EH213" s="136"/>
      <c r="EI213" s="136"/>
      <c r="EJ213" s="136"/>
      <c r="EK213" s="136"/>
      <c r="EL213" s="136"/>
      <c r="EM213" s="136"/>
      <c r="EN213" s="136"/>
      <c r="EO213" s="136"/>
      <c r="EP213" s="136"/>
      <c r="EQ213" s="136"/>
      <c r="ER213" s="136"/>
      <c r="ES213" s="136"/>
      <c r="ET213" s="136"/>
      <c r="EU213" s="136"/>
      <c r="EV213" s="136"/>
      <c r="EW213" s="136"/>
      <c r="EX213" s="136"/>
      <c r="EY213" s="136"/>
      <c r="EZ213" s="136"/>
      <c r="FA213" s="136"/>
      <c r="FB213" s="136"/>
      <c r="FC213" s="136"/>
      <c r="FD213" s="136"/>
      <c r="FE213" s="136"/>
      <c r="FF213" s="136"/>
      <c r="FG213" s="136"/>
      <c r="FH213" s="136"/>
      <c r="FI213" s="136"/>
      <c r="FJ213" s="136"/>
      <c r="FK213" s="136"/>
      <c r="FL213" s="136"/>
      <c r="FM213" s="136"/>
      <c r="FN213" s="136"/>
      <c r="FO213" s="136"/>
      <c r="FP213" s="136"/>
      <c r="FQ213" s="136"/>
      <c r="FR213" s="136"/>
      <c r="FS213" s="136"/>
      <c r="FT213" s="136"/>
      <c r="FU213" s="136"/>
      <c r="FV213" s="136"/>
      <c r="FW213" s="136"/>
      <c r="FX213" s="136"/>
      <c r="FY213" s="136"/>
      <c r="FZ213" s="136"/>
      <c r="GA213" s="136"/>
      <c r="GB213" s="136"/>
      <c r="GC213" s="136"/>
      <c r="GD213" s="136"/>
      <c r="GE213" s="136"/>
      <c r="GF213" s="136"/>
      <c r="GG213" s="136"/>
      <c r="GH213" s="136"/>
      <c r="GI213" s="136"/>
      <c r="GJ213" s="136"/>
      <c r="GK213" s="136"/>
      <c r="GL213" s="136"/>
      <c r="GM213" s="136"/>
      <c r="GN213" s="136"/>
      <c r="GO213" s="136"/>
      <c r="GP213" s="136"/>
      <c r="GQ213" s="136"/>
      <c r="GR213" s="136"/>
      <c r="GS213" s="136"/>
      <c r="GT213" s="136"/>
      <c r="GU213" s="136"/>
      <c r="GV213" s="136"/>
      <c r="GW213" s="136"/>
      <c r="GX213" s="136"/>
      <c r="GY213" s="136"/>
      <c r="GZ213" s="136"/>
      <c r="HA213" s="136"/>
      <c r="HB213" s="136"/>
      <c r="HC213" s="136"/>
      <c r="HD213" s="136"/>
      <c r="HE213" s="136"/>
      <c r="HF213" s="136"/>
      <c r="HG213" s="136"/>
      <c r="HH213" s="136"/>
      <c r="HI213" s="136"/>
      <c r="HJ213" s="136"/>
      <c r="HK213" s="136"/>
      <c r="HL213" s="136"/>
      <c r="HM213" s="136"/>
      <c r="HN213" s="136"/>
      <c r="HO213" s="136"/>
      <c r="HP213" s="136"/>
      <c r="HQ213" s="136"/>
      <c r="HR213" s="136"/>
      <c r="HS213" s="136"/>
      <c r="HT213" s="136"/>
      <c r="HU213" s="136"/>
      <c r="HV213" s="136"/>
      <c r="HW213" s="136"/>
      <c r="HX213" s="136"/>
      <c r="HY213" s="136"/>
      <c r="HZ213" s="136"/>
      <c r="IA213" s="136"/>
    </row>
    <row r="214" spans="1:235">
      <c r="A214" s="478" t="s">
        <v>1394</v>
      </c>
      <c r="B214" s="141">
        <f>C214+D214+E214+F214+G214+H214+I214+J214</f>
        <v>4499</v>
      </c>
      <c r="C214" s="141">
        <v>0</v>
      </c>
      <c r="D214" s="141">
        <v>0</v>
      </c>
      <c r="E214" s="141"/>
      <c r="F214" s="141">
        <v>0</v>
      </c>
      <c r="G214" s="141">
        <f>1999+2500</f>
        <v>4499</v>
      </c>
      <c r="H214" s="141">
        <v>0</v>
      </c>
      <c r="I214" s="141">
        <v>0</v>
      </c>
      <c r="J214" s="141">
        <v>0</v>
      </c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  <c r="U214" s="136"/>
      <c r="V214" s="136"/>
      <c r="W214" s="136"/>
      <c r="X214" s="136"/>
      <c r="Y214" s="136"/>
      <c r="Z214" s="136"/>
      <c r="AA214" s="136"/>
      <c r="AB214" s="136"/>
      <c r="AC214" s="136"/>
      <c r="AD214" s="136"/>
      <c r="AE214" s="136"/>
      <c r="AF214" s="136"/>
      <c r="AG214" s="136"/>
      <c r="AH214" s="136"/>
      <c r="AI214" s="136"/>
      <c r="AJ214" s="136"/>
      <c r="AK214" s="136"/>
      <c r="AL214" s="136"/>
      <c r="AM214" s="136"/>
      <c r="AN214" s="136"/>
      <c r="AO214" s="136"/>
      <c r="AP214" s="136"/>
      <c r="AQ214" s="136"/>
      <c r="AR214" s="136"/>
      <c r="AS214" s="136"/>
      <c r="AT214" s="136"/>
      <c r="AU214" s="136"/>
      <c r="AV214" s="136"/>
      <c r="AW214" s="136"/>
      <c r="AX214" s="136"/>
      <c r="AY214" s="136"/>
      <c r="AZ214" s="136"/>
      <c r="BA214" s="136"/>
      <c r="BB214" s="136"/>
      <c r="BC214" s="136"/>
      <c r="BD214" s="136"/>
      <c r="BE214" s="136"/>
      <c r="BF214" s="136"/>
      <c r="BG214" s="136"/>
      <c r="BH214" s="136"/>
      <c r="BI214" s="136"/>
      <c r="BJ214" s="136"/>
      <c r="BK214" s="136"/>
      <c r="BL214" s="136"/>
      <c r="BM214" s="136"/>
      <c r="BN214" s="136"/>
      <c r="BO214" s="136"/>
      <c r="BP214" s="136"/>
      <c r="BQ214" s="136"/>
      <c r="BR214" s="136"/>
      <c r="BS214" s="136"/>
      <c r="BT214" s="136"/>
      <c r="BU214" s="136"/>
      <c r="BV214" s="136"/>
      <c r="BW214" s="136"/>
      <c r="BX214" s="136"/>
      <c r="BY214" s="136"/>
      <c r="BZ214" s="136"/>
      <c r="CA214" s="136"/>
      <c r="CB214" s="136"/>
      <c r="CC214" s="136"/>
      <c r="CD214" s="136"/>
      <c r="CE214" s="136"/>
      <c r="CF214" s="136"/>
      <c r="CG214" s="136"/>
      <c r="CH214" s="136"/>
      <c r="CI214" s="136"/>
      <c r="CJ214" s="136"/>
      <c r="CK214" s="136"/>
      <c r="CL214" s="136"/>
      <c r="CM214" s="136"/>
      <c r="CN214" s="136"/>
      <c r="CO214" s="136"/>
      <c r="CP214" s="136"/>
      <c r="CQ214" s="136"/>
      <c r="CR214" s="136"/>
      <c r="CS214" s="136"/>
      <c r="CT214" s="136"/>
      <c r="CU214" s="136"/>
      <c r="CV214" s="136"/>
      <c r="CW214" s="136"/>
      <c r="CX214" s="136"/>
      <c r="CY214" s="136"/>
      <c r="CZ214" s="136"/>
      <c r="DA214" s="136"/>
      <c r="DB214" s="136"/>
      <c r="DC214" s="136"/>
      <c r="DD214" s="136"/>
      <c r="DE214" s="136"/>
      <c r="DF214" s="136"/>
      <c r="DG214" s="136"/>
      <c r="DH214" s="136"/>
      <c r="DI214" s="136"/>
      <c r="DJ214" s="136"/>
      <c r="DK214" s="136"/>
      <c r="DL214" s="136"/>
      <c r="DM214" s="136"/>
      <c r="DN214" s="136"/>
      <c r="DO214" s="136"/>
      <c r="DP214" s="136"/>
      <c r="DQ214" s="136"/>
      <c r="DR214" s="136"/>
      <c r="DS214" s="136"/>
      <c r="DT214" s="136"/>
      <c r="DU214" s="136"/>
      <c r="DV214" s="136"/>
      <c r="DW214" s="136"/>
      <c r="DX214" s="136"/>
      <c r="DY214" s="136"/>
      <c r="DZ214" s="136"/>
      <c r="EA214" s="136"/>
      <c r="EB214" s="136"/>
      <c r="EC214" s="136"/>
      <c r="ED214" s="136"/>
      <c r="EE214" s="136"/>
      <c r="EF214" s="136"/>
      <c r="EG214" s="136"/>
      <c r="EH214" s="136"/>
      <c r="EI214" s="136"/>
      <c r="EJ214" s="136"/>
      <c r="EK214" s="136"/>
      <c r="EL214" s="136"/>
      <c r="EM214" s="136"/>
      <c r="EN214" s="136"/>
      <c r="EO214" s="136"/>
      <c r="EP214" s="136"/>
      <c r="EQ214" s="136"/>
      <c r="ER214" s="136"/>
      <c r="ES214" s="136"/>
      <c r="ET214" s="136"/>
      <c r="EU214" s="136"/>
      <c r="EV214" s="136"/>
      <c r="EW214" s="136"/>
      <c r="EX214" s="136"/>
      <c r="EY214" s="136"/>
      <c r="EZ214" s="136"/>
      <c r="FA214" s="136"/>
      <c r="FB214" s="136"/>
      <c r="FC214" s="136"/>
      <c r="FD214" s="136"/>
      <c r="FE214" s="136"/>
      <c r="FF214" s="136"/>
      <c r="FG214" s="136"/>
      <c r="FH214" s="136"/>
      <c r="FI214" s="136"/>
      <c r="FJ214" s="136"/>
      <c r="FK214" s="136"/>
      <c r="FL214" s="136"/>
      <c r="FM214" s="136"/>
      <c r="FN214" s="136"/>
      <c r="FO214" s="136"/>
      <c r="FP214" s="136"/>
      <c r="FQ214" s="136"/>
      <c r="FR214" s="136"/>
      <c r="FS214" s="136"/>
      <c r="FT214" s="136"/>
      <c r="FU214" s="136"/>
      <c r="FV214" s="136"/>
      <c r="FW214" s="136"/>
      <c r="FX214" s="136"/>
      <c r="FY214" s="136"/>
      <c r="FZ214" s="136"/>
      <c r="GA214" s="136"/>
      <c r="GB214" s="136"/>
      <c r="GC214" s="136"/>
      <c r="GD214" s="136"/>
      <c r="GE214" s="136"/>
      <c r="GF214" s="136"/>
      <c r="GG214" s="136"/>
      <c r="GH214" s="136"/>
      <c r="GI214" s="136"/>
      <c r="GJ214" s="136"/>
      <c r="GK214" s="136"/>
      <c r="GL214" s="136"/>
      <c r="GM214" s="136"/>
      <c r="GN214" s="136"/>
      <c r="GO214" s="136"/>
      <c r="GP214" s="136"/>
      <c r="GQ214" s="136"/>
      <c r="GR214" s="136"/>
      <c r="GS214" s="136"/>
      <c r="GT214" s="136"/>
      <c r="GU214" s="136"/>
      <c r="GV214" s="136"/>
      <c r="GW214" s="136"/>
      <c r="GX214" s="136"/>
      <c r="GY214" s="136"/>
      <c r="GZ214" s="136"/>
      <c r="HA214" s="136"/>
      <c r="HB214" s="136"/>
      <c r="HC214" s="136"/>
      <c r="HD214" s="136"/>
      <c r="HE214" s="136"/>
      <c r="HF214" s="136"/>
      <c r="HG214" s="136"/>
      <c r="HH214" s="136"/>
      <c r="HI214" s="136"/>
      <c r="HJ214" s="136"/>
      <c r="HK214" s="136"/>
      <c r="HL214" s="136"/>
      <c r="HM214" s="136"/>
      <c r="HN214" s="136"/>
      <c r="HO214" s="136"/>
      <c r="HP214" s="136"/>
      <c r="HQ214" s="136"/>
      <c r="HR214" s="136"/>
      <c r="HS214" s="136"/>
      <c r="HT214" s="136"/>
      <c r="HU214" s="136"/>
      <c r="HV214" s="136"/>
      <c r="HW214" s="136"/>
      <c r="HX214" s="136"/>
      <c r="HY214" s="136"/>
      <c r="HZ214" s="136"/>
      <c r="IA214" s="136"/>
    </row>
    <row r="215" spans="1:235">
      <c r="A215" s="478" t="s">
        <v>1395</v>
      </c>
      <c r="B215" s="141">
        <f>C215+D215+E215+F215+G215+H215+I215+J215</f>
        <v>5000</v>
      </c>
      <c r="C215" s="141">
        <v>0</v>
      </c>
      <c r="D215" s="141">
        <v>0</v>
      </c>
      <c r="E215" s="141">
        <v>5000</v>
      </c>
      <c r="F215" s="141">
        <v>0</v>
      </c>
      <c r="G215" s="141">
        <v>0</v>
      </c>
      <c r="H215" s="141">
        <v>0</v>
      </c>
      <c r="I215" s="141">
        <v>0</v>
      </c>
      <c r="J215" s="141">
        <v>0</v>
      </c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  <c r="W215" s="136"/>
      <c r="X215" s="136"/>
      <c r="Y215" s="136"/>
      <c r="Z215" s="136"/>
      <c r="AA215" s="136"/>
      <c r="AB215" s="136"/>
      <c r="AC215" s="136"/>
      <c r="AD215" s="136"/>
      <c r="AE215" s="136"/>
      <c r="AF215" s="136"/>
      <c r="AG215" s="136"/>
      <c r="AH215" s="136"/>
      <c r="AI215" s="136"/>
      <c r="AJ215" s="136"/>
      <c r="AK215" s="136"/>
      <c r="AL215" s="136"/>
      <c r="AM215" s="136"/>
      <c r="AN215" s="136"/>
      <c r="AO215" s="136"/>
      <c r="AP215" s="136"/>
      <c r="AQ215" s="136"/>
      <c r="AR215" s="136"/>
      <c r="AS215" s="136"/>
      <c r="AT215" s="136"/>
      <c r="AU215" s="136"/>
      <c r="AV215" s="136"/>
      <c r="AW215" s="136"/>
      <c r="AX215" s="136"/>
      <c r="AY215" s="136"/>
      <c r="AZ215" s="136"/>
      <c r="BA215" s="136"/>
      <c r="BB215" s="136"/>
      <c r="BC215" s="136"/>
      <c r="BD215" s="136"/>
      <c r="BE215" s="136"/>
      <c r="BF215" s="136"/>
      <c r="BG215" s="136"/>
      <c r="BH215" s="136"/>
      <c r="BI215" s="136"/>
      <c r="BJ215" s="136"/>
      <c r="BK215" s="136"/>
      <c r="BL215" s="136"/>
      <c r="BM215" s="136"/>
      <c r="BN215" s="136"/>
      <c r="BO215" s="136"/>
      <c r="BP215" s="136"/>
      <c r="BQ215" s="136"/>
      <c r="BR215" s="136"/>
      <c r="BS215" s="136"/>
      <c r="BT215" s="136"/>
      <c r="BU215" s="136"/>
      <c r="BV215" s="136"/>
      <c r="BW215" s="136"/>
      <c r="BX215" s="136"/>
      <c r="BY215" s="136"/>
      <c r="BZ215" s="136"/>
      <c r="CA215" s="136"/>
      <c r="CB215" s="136"/>
      <c r="CC215" s="136"/>
      <c r="CD215" s="136"/>
      <c r="CE215" s="136"/>
      <c r="CF215" s="136"/>
      <c r="CG215" s="136"/>
      <c r="CH215" s="136"/>
      <c r="CI215" s="136"/>
      <c r="CJ215" s="136"/>
      <c r="CK215" s="136"/>
      <c r="CL215" s="136"/>
      <c r="CM215" s="136"/>
      <c r="CN215" s="136"/>
      <c r="CO215" s="136"/>
      <c r="CP215" s="136"/>
      <c r="CQ215" s="136"/>
      <c r="CR215" s="136"/>
      <c r="CS215" s="136"/>
      <c r="CT215" s="136"/>
      <c r="CU215" s="136"/>
      <c r="CV215" s="136"/>
      <c r="CW215" s="136"/>
      <c r="CX215" s="136"/>
      <c r="CY215" s="136"/>
      <c r="CZ215" s="136"/>
      <c r="DA215" s="136"/>
      <c r="DB215" s="136"/>
      <c r="DC215" s="136"/>
      <c r="DD215" s="136"/>
      <c r="DE215" s="136"/>
      <c r="DF215" s="136"/>
      <c r="DG215" s="136"/>
      <c r="DH215" s="136"/>
      <c r="DI215" s="136"/>
      <c r="DJ215" s="136"/>
      <c r="DK215" s="136"/>
      <c r="DL215" s="136"/>
      <c r="DM215" s="136"/>
      <c r="DN215" s="136"/>
      <c r="DO215" s="136"/>
      <c r="DP215" s="136"/>
      <c r="DQ215" s="136"/>
      <c r="DR215" s="136"/>
      <c r="DS215" s="136"/>
      <c r="DT215" s="136"/>
      <c r="DU215" s="136"/>
      <c r="DV215" s="136"/>
      <c r="DW215" s="136"/>
      <c r="DX215" s="136"/>
      <c r="DY215" s="136"/>
      <c r="DZ215" s="136"/>
      <c r="EA215" s="136"/>
      <c r="EB215" s="136"/>
      <c r="EC215" s="136"/>
      <c r="ED215" s="136"/>
      <c r="EE215" s="136"/>
      <c r="EF215" s="136"/>
      <c r="EG215" s="136"/>
      <c r="EH215" s="136"/>
      <c r="EI215" s="136"/>
      <c r="EJ215" s="136"/>
      <c r="EK215" s="136"/>
      <c r="EL215" s="136"/>
      <c r="EM215" s="136"/>
      <c r="EN215" s="136"/>
      <c r="EO215" s="136"/>
      <c r="EP215" s="136"/>
      <c r="EQ215" s="136"/>
      <c r="ER215" s="136"/>
      <c r="ES215" s="136"/>
      <c r="ET215" s="136"/>
      <c r="EU215" s="136"/>
      <c r="EV215" s="136"/>
      <c r="EW215" s="136"/>
      <c r="EX215" s="136"/>
      <c r="EY215" s="136"/>
      <c r="EZ215" s="136"/>
      <c r="FA215" s="136"/>
      <c r="FB215" s="136"/>
      <c r="FC215" s="136"/>
      <c r="FD215" s="136"/>
      <c r="FE215" s="136"/>
      <c r="FF215" s="136"/>
      <c r="FG215" s="136"/>
      <c r="FH215" s="136"/>
      <c r="FI215" s="136"/>
      <c r="FJ215" s="136"/>
      <c r="FK215" s="136"/>
      <c r="FL215" s="136"/>
      <c r="FM215" s="136"/>
      <c r="FN215" s="136"/>
      <c r="FO215" s="136"/>
      <c r="FP215" s="136"/>
      <c r="FQ215" s="136"/>
      <c r="FR215" s="136"/>
      <c r="FS215" s="136"/>
      <c r="FT215" s="136"/>
      <c r="FU215" s="136"/>
      <c r="FV215" s="136"/>
      <c r="FW215" s="136"/>
      <c r="FX215" s="136"/>
      <c r="FY215" s="136"/>
      <c r="FZ215" s="136"/>
      <c r="GA215" s="136"/>
      <c r="GB215" s="136"/>
      <c r="GC215" s="136"/>
      <c r="GD215" s="136"/>
      <c r="GE215" s="136"/>
      <c r="GF215" s="136"/>
      <c r="GG215" s="136"/>
      <c r="GH215" s="136"/>
      <c r="GI215" s="136"/>
      <c r="GJ215" s="136"/>
      <c r="GK215" s="136"/>
      <c r="GL215" s="136"/>
      <c r="GM215" s="136"/>
      <c r="GN215" s="136"/>
      <c r="GO215" s="136"/>
      <c r="GP215" s="136"/>
      <c r="GQ215" s="136"/>
      <c r="GR215" s="136"/>
      <c r="GS215" s="136"/>
      <c r="GT215" s="136"/>
      <c r="GU215" s="136"/>
      <c r="GV215" s="136"/>
      <c r="GW215" s="136"/>
      <c r="GX215" s="136"/>
      <c r="GY215" s="136"/>
      <c r="GZ215" s="136"/>
      <c r="HA215" s="136"/>
      <c r="HB215" s="136"/>
      <c r="HC215" s="136"/>
      <c r="HD215" s="136"/>
      <c r="HE215" s="136"/>
      <c r="HF215" s="136"/>
      <c r="HG215" s="136"/>
      <c r="HH215" s="136"/>
      <c r="HI215" s="136"/>
      <c r="HJ215" s="136"/>
      <c r="HK215" s="136"/>
      <c r="HL215" s="136"/>
      <c r="HM215" s="136"/>
      <c r="HN215" s="136"/>
      <c r="HO215" s="136"/>
      <c r="HP215" s="136"/>
      <c r="HQ215" s="136"/>
      <c r="HR215" s="136"/>
      <c r="HS215" s="136"/>
      <c r="HT215" s="136"/>
      <c r="HU215" s="136"/>
      <c r="HV215" s="136"/>
      <c r="HW215" s="136"/>
      <c r="HX215" s="136"/>
      <c r="HY215" s="136"/>
      <c r="HZ215" s="136"/>
      <c r="IA215" s="136"/>
    </row>
    <row r="216" spans="1:235" ht="31.5">
      <c r="A216" s="478" t="s">
        <v>1396</v>
      </c>
      <c r="B216" s="141">
        <f>C216+D216+E216+F216+G216+H216+I216+J216</f>
        <v>2461</v>
      </c>
      <c r="C216" s="141">
        <v>0</v>
      </c>
      <c r="D216" s="141">
        <v>0</v>
      </c>
      <c r="E216" s="141">
        <v>2461</v>
      </c>
      <c r="F216" s="141">
        <v>0</v>
      </c>
      <c r="G216" s="141">
        <v>0</v>
      </c>
      <c r="H216" s="141">
        <v>0</v>
      </c>
      <c r="I216" s="141">
        <v>0</v>
      </c>
      <c r="J216" s="141">
        <v>0</v>
      </c>
      <c r="K216" s="136"/>
      <c r="L216" s="136"/>
      <c r="M216" s="136"/>
      <c r="N216" s="136"/>
      <c r="O216" s="136"/>
      <c r="P216" s="136"/>
      <c r="Q216" s="136"/>
      <c r="R216" s="136"/>
      <c r="S216" s="136"/>
      <c r="T216" s="136"/>
      <c r="U216" s="136"/>
      <c r="V216" s="136"/>
      <c r="W216" s="136"/>
      <c r="X216" s="136"/>
      <c r="Y216" s="136"/>
      <c r="Z216" s="136"/>
      <c r="AA216" s="136"/>
      <c r="AB216" s="136"/>
      <c r="AC216" s="136"/>
      <c r="AD216" s="136"/>
      <c r="AE216" s="136"/>
      <c r="AF216" s="136"/>
      <c r="AG216" s="136"/>
      <c r="AH216" s="136"/>
      <c r="AI216" s="136"/>
      <c r="AJ216" s="136"/>
      <c r="AK216" s="136"/>
      <c r="AL216" s="136"/>
      <c r="AM216" s="136"/>
      <c r="AN216" s="136"/>
      <c r="AO216" s="136"/>
      <c r="AP216" s="136"/>
      <c r="AQ216" s="136"/>
      <c r="AR216" s="136"/>
      <c r="AS216" s="136"/>
      <c r="AT216" s="136"/>
      <c r="AU216" s="136"/>
      <c r="AV216" s="136"/>
      <c r="AW216" s="136"/>
      <c r="AX216" s="136"/>
      <c r="AY216" s="136"/>
      <c r="AZ216" s="136"/>
      <c r="BA216" s="136"/>
      <c r="BB216" s="136"/>
      <c r="BC216" s="136"/>
      <c r="BD216" s="136"/>
      <c r="BE216" s="136"/>
      <c r="BF216" s="136"/>
      <c r="BG216" s="136"/>
      <c r="BH216" s="136"/>
      <c r="BI216" s="136"/>
      <c r="BJ216" s="136"/>
      <c r="BK216" s="136"/>
      <c r="BL216" s="136"/>
      <c r="BM216" s="136"/>
      <c r="BN216" s="136"/>
      <c r="BO216" s="136"/>
      <c r="BP216" s="136"/>
      <c r="BQ216" s="136"/>
      <c r="BR216" s="136"/>
      <c r="BS216" s="136"/>
      <c r="BT216" s="136"/>
      <c r="BU216" s="136"/>
      <c r="BV216" s="136"/>
      <c r="BW216" s="136"/>
      <c r="BX216" s="136"/>
      <c r="BY216" s="136"/>
      <c r="BZ216" s="136"/>
      <c r="CA216" s="136"/>
      <c r="CB216" s="136"/>
      <c r="CC216" s="136"/>
      <c r="CD216" s="136"/>
      <c r="CE216" s="136"/>
      <c r="CF216" s="136"/>
      <c r="CG216" s="136"/>
      <c r="CH216" s="136"/>
      <c r="CI216" s="136"/>
      <c r="CJ216" s="136"/>
      <c r="CK216" s="136"/>
      <c r="CL216" s="136"/>
      <c r="CM216" s="136"/>
      <c r="CN216" s="136"/>
      <c r="CO216" s="136"/>
      <c r="CP216" s="136"/>
      <c r="CQ216" s="136"/>
      <c r="CR216" s="136"/>
      <c r="CS216" s="136"/>
      <c r="CT216" s="136"/>
      <c r="CU216" s="136"/>
      <c r="CV216" s="136"/>
      <c r="CW216" s="136"/>
      <c r="CX216" s="136"/>
      <c r="CY216" s="136"/>
      <c r="CZ216" s="136"/>
      <c r="DA216" s="136"/>
      <c r="DB216" s="136"/>
      <c r="DC216" s="136"/>
      <c r="DD216" s="136"/>
      <c r="DE216" s="136"/>
      <c r="DF216" s="136"/>
      <c r="DG216" s="136"/>
      <c r="DH216" s="136"/>
      <c r="DI216" s="136"/>
      <c r="DJ216" s="136"/>
      <c r="DK216" s="136"/>
      <c r="DL216" s="136"/>
      <c r="DM216" s="136"/>
      <c r="DN216" s="136"/>
      <c r="DO216" s="136"/>
      <c r="DP216" s="136"/>
      <c r="DQ216" s="136"/>
      <c r="DR216" s="136"/>
      <c r="DS216" s="136"/>
      <c r="DT216" s="136"/>
      <c r="DU216" s="136"/>
      <c r="DV216" s="136"/>
      <c r="DW216" s="136"/>
      <c r="DX216" s="136"/>
      <c r="DY216" s="136"/>
      <c r="DZ216" s="136"/>
      <c r="EA216" s="136"/>
      <c r="EB216" s="136"/>
      <c r="EC216" s="136"/>
      <c r="ED216" s="136"/>
      <c r="EE216" s="136"/>
      <c r="EF216" s="136"/>
      <c r="EG216" s="136"/>
      <c r="EH216" s="136"/>
      <c r="EI216" s="136"/>
      <c r="EJ216" s="136"/>
      <c r="EK216" s="136"/>
      <c r="EL216" s="136"/>
      <c r="EM216" s="136"/>
      <c r="EN216" s="136"/>
      <c r="EO216" s="136"/>
      <c r="EP216" s="136"/>
      <c r="EQ216" s="136"/>
      <c r="ER216" s="136"/>
      <c r="ES216" s="136"/>
      <c r="ET216" s="136"/>
      <c r="EU216" s="136"/>
      <c r="EV216" s="136"/>
      <c r="EW216" s="136"/>
      <c r="EX216" s="136"/>
      <c r="EY216" s="136"/>
      <c r="EZ216" s="136"/>
      <c r="FA216" s="136"/>
      <c r="FB216" s="136"/>
      <c r="FC216" s="136"/>
      <c r="FD216" s="136"/>
      <c r="FE216" s="136"/>
      <c r="FF216" s="136"/>
      <c r="FG216" s="136"/>
      <c r="FH216" s="136"/>
      <c r="FI216" s="136"/>
      <c r="FJ216" s="136"/>
      <c r="FK216" s="136"/>
      <c r="FL216" s="136"/>
      <c r="FM216" s="136"/>
      <c r="FN216" s="136"/>
      <c r="FO216" s="136"/>
      <c r="FP216" s="136"/>
      <c r="FQ216" s="136"/>
      <c r="FR216" s="136"/>
      <c r="FS216" s="136"/>
      <c r="FT216" s="136"/>
      <c r="FU216" s="136"/>
      <c r="FV216" s="136"/>
      <c r="FW216" s="136"/>
      <c r="FX216" s="136"/>
      <c r="FY216" s="136"/>
      <c r="FZ216" s="136"/>
      <c r="GA216" s="136"/>
      <c r="GB216" s="136"/>
      <c r="GC216" s="136"/>
      <c r="GD216" s="136"/>
      <c r="GE216" s="136"/>
      <c r="GF216" s="136"/>
      <c r="GG216" s="136"/>
      <c r="GH216" s="136"/>
      <c r="GI216" s="136"/>
      <c r="GJ216" s="136"/>
      <c r="GK216" s="136"/>
      <c r="GL216" s="136"/>
      <c r="GM216" s="136"/>
      <c r="GN216" s="136"/>
      <c r="GO216" s="136"/>
      <c r="GP216" s="136"/>
      <c r="GQ216" s="136"/>
      <c r="GR216" s="136"/>
      <c r="GS216" s="136"/>
      <c r="GT216" s="136"/>
      <c r="GU216" s="136"/>
      <c r="GV216" s="136"/>
      <c r="GW216" s="136"/>
      <c r="GX216" s="136"/>
      <c r="GY216" s="136"/>
      <c r="GZ216" s="136"/>
      <c r="HA216" s="136"/>
      <c r="HB216" s="136"/>
      <c r="HC216" s="136"/>
      <c r="HD216" s="136"/>
      <c r="HE216" s="136"/>
      <c r="HF216" s="136"/>
      <c r="HG216" s="136"/>
      <c r="HH216" s="136"/>
      <c r="HI216" s="136"/>
      <c r="HJ216" s="136"/>
      <c r="HK216" s="136"/>
      <c r="HL216" s="136"/>
      <c r="HM216" s="136"/>
      <c r="HN216" s="136"/>
      <c r="HO216" s="136"/>
      <c r="HP216" s="136"/>
      <c r="HQ216" s="136"/>
      <c r="HR216" s="136"/>
      <c r="HS216" s="136"/>
      <c r="HT216" s="136"/>
      <c r="HU216" s="136"/>
      <c r="HV216" s="136"/>
      <c r="HW216" s="136"/>
      <c r="HX216" s="136"/>
      <c r="HY216" s="136"/>
      <c r="HZ216" s="136"/>
      <c r="IA216" s="136"/>
    </row>
    <row r="217" spans="1:235" ht="31.5">
      <c r="A217" s="478" t="s">
        <v>1397</v>
      </c>
      <c r="B217" s="141">
        <f>C217+D217+E217+F217+G217+H217+I217+J217</f>
        <v>3544</v>
      </c>
      <c r="C217" s="141">
        <v>0</v>
      </c>
      <c r="D217" s="141">
        <v>0</v>
      </c>
      <c r="E217" s="141">
        <v>3544</v>
      </c>
      <c r="F217" s="141">
        <v>0</v>
      </c>
      <c r="G217" s="141">
        <v>0</v>
      </c>
      <c r="H217" s="141">
        <v>0</v>
      </c>
      <c r="I217" s="141">
        <v>0</v>
      </c>
      <c r="J217" s="141">
        <v>0</v>
      </c>
      <c r="K217" s="136"/>
      <c r="L217" s="136"/>
      <c r="M217" s="136"/>
      <c r="N217" s="136"/>
      <c r="O217" s="136"/>
      <c r="P217" s="136"/>
      <c r="Q217" s="136"/>
      <c r="R217" s="136"/>
      <c r="S217" s="136"/>
      <c r="T217" s="136"/>
      <c r="U217" s="136"/>
      <c r="V217" s="136"/>
      <c r="W217" s="136"/>
      <c r="X217" s="136"/>
      <c r="Y217" s="136"/>
      <c r="Z217" s="136"/>
      <c r="AA217" s="136"/>
      <c r="AB217" s="136"/>
      <c r="AC217" s="136"/>
      <c r="AD217" s="136"/>
      <c r="AE217" s="136"/>
      <c r="AF217" s="136"/>
      <c r="AG217" s="136"/>
      <c r="AH217" s="136"/>
      <c r="AI217" s="136"/>
      <c r="AJ217" s="136"/>
      <c r="AK217" s="136"/>
      <c r="AL217" s="136"/>
      <c r="AM217" s="136"/>
      <c r="AN217" s="136"/>
      <c r="AO217" s="136"/>
      <c r="AP217" s="136"/>
      <c r="AQ217" s="136"/>
      <c r="AR217" s="136"/>
      <c r="AS217" s="136"/>
      <c r="AT217" s="136"/>
      <c r="AU217" s="136"/>
      <c r="AV217" s="136"/>
      <c r="AW217" s="136"/>
      <c r="AX217" s="136"/>
      <c r="AY217" s="136"/>
      <c r="AZ217" s="136"/>
      <c r="BA217" s="136"/>
      <c r="BB217" s="136"/>
      <c r="BC217" s="136"/>
      <c r="BD217" s="136"/>
      <c r="BE217" s="136"/>
      <c r="BF217" s="136"/>
      <c r="BG217" s="136"/>
      <c r="BH217" s="136"/>
      <c r="BI217" s="136"/>
      <c r="BJ217" s="136"/>
      <c r="BK217" s="136"/>
      <c r="BL217" s="136"/>
      <c r="BM217" s="136"/>
      <c r="BN217" s="136"/>
      <c r="BO217" s="136"/>
      <c r="BP217" s="136"/>
      <c r="BQ217" s="136"/>
      <c r="BR217" s="136"/>
      <c r="BS217" s="136"/>
      <c r="BT217" s="136"/>
      <c r="BU217" s="136"/>
      <c r="BV217" s="136"/>
      <c r="BW217" s="136"/>
      <c r="BX217" s="136"/>
      <c r="BY217" s="136"/>
      <c r="BZ217" s="136"/>
      <c r="CA217" s="136"/>
      <c r="CB217" s="136"/>
      <c r="CC217" s="136"/>
      <c r="CD217" s="136"/>
      <c r="CE217" s="136"/>
      <c r="CF217" s="136"/>
      <c r="CG217" s="136"/>
      <c r="CH217" s="136"/>
      <c r="CI217" s="136"/>
      <c r="CJ217" s="136"/>
      <c r="CK217" s="136"/>
      <c r="CL217" s="136"/>
      <c r="CM217" s="136"/>
      <c r="CN217" s="136"/>
      <c r="CO217" s="136"/>
      <c r="CP217" s="136"/>
      <c r="CQ217" s="136"/>
      <c r="CR217" s="136"/>
      <c r="CS217" s="136"/>
      <c r="CT217" s="136"/>
      <c r="CU217" s="136"/>
      <c r="CV217" s="136"/>
      <c r="CW217" s="136"/>
      <c r="CX217" s="136"/>
      <c r="CY217" s="136"/>
      <c r="CZ217" s="136"/>
      <c r="DA217" s="136"/>
      <c r="DB217" s="136"/>
      <c r="DC217" s="136"/>
      <c r="DD217" s="136"/>
      <c r="DE217" s="136"/>
      <c r="DF217" s="136"/>
      <c r="DG217" s="136"/>
      <c r="DH217" s="136"/>
      <c r="DI217" s="136"/>
      <c r="DJ217" s="136"/>
      <c r="DK217" s="136"/>
      <c r="DL217" s="136"/>
      <c r="DM217" s="136"/>
      <c r="DN217" s="136"/>
      <c r="DO217" s="136"/>
      <c r="DP217" s="136"/>
      <c r="DQ217" s="136"/>
      <c r="DR217" s="136"/>
      <c r="DS217" s="136"/>
      <c r="DT217" s="136"/>
      <c r="DU217" s="136"/>
      <c r="DV217" s="136"/>
      <c r="DW217" s="136"/>
      <c r="DX217" s="136"/>
      <c r="DY217" s="136"/>
      <c r="DZ217" s="136"/>
      <c r="EA217" s="136"/>
      <c r="EB217" s="136"/>
      <c r="EC217" s="136"/>
      <c r="ED217" s="136"/>
      <c r="EE217" s="136"/>
      <c r="EF217" s="136"/>
      <c r="EG217" s="136"/>
      <c r="EH217" s="136"/>
      <c r="EI217" s="136"/>
      <c r="EJ217" s="136"/>
      <c r="EK217" s="136"/>
      <c r="EL217" s="136"/>
      <c r="EM217" s="136"/>
      <c r="EN217" s="136"/>
      <c r="EO217" s="136"/>
      <c r="EP217" s="136"/>
      <c r="EQ217" s="136"/>
      <c r="ER217" s="136"/>
      <c r="ES217" s="136"/>
      <c r="ET217" s="136"/>
      <c r="EU217" s="136"/>
      <c r="EV217" s="136"/>
      <c r="EW217" s="136"/>
      <c r="EX217" s="136"/>
      <c r="EY217" s="136"/>
      <c r="EZ217" s="136"/>
      <c r="FA217" s="136"/>
      <c r="FB217" s="136"/>
      <c r="FC217" s="136"/>
      <c r="FD217" s="136"/>
      <c r="FE217" s="136"/>
      <c r="FF217" s="136"/>
      <c r="FG217" s="136"/>
      <c r="FH217" s="136"/>
      <c r="FI217" s="136"/>
      <c r="FJ217" s="136"/>
      <c r="FK217" s="136"/>
      <c r="FL217" s="136"/>
      <c r="FM217" s="136"/>
      <c r="FN217" s="136"/>
      <c r="FO217" s="136"/>
      <c r="FP217" s="136"/>
      <c r="FQ217" s="136"/>
      <c r="FR217" s="136"/>
      <c r="FS217" s="136"/>
      <c r="FT217" s="136"/>
      <c r="FU217" s="136"/>
      <c r="FV217" s="136"/>
      <c r="FW217" s="136"/>
      <c r="FX217" s="136"/>
      <c r="FY217" s="136"/>
      <c r="FZ217" s="136"/>
      <c r="GA217" s="136"/>
      <c r="GB217" s="136"/>
      <c r="GC217" s="136"/>
      <c r="GD217" s="136"/>
      <c r="GE217" s="136"/>
      <c r="GF217" s="136"/>
      <c r="GG217" s="136"/>
      <c r="GH217" s="136"/>
      <c r="GI217" s="136"/>
      <c r="GJ217" s="136"/>
      <c r="GK217" s="136"/>
      <c r="GL217" s="136"/>
      <c r="GM217" s="136"/>
      <c r="GN217" s="136"/>
      <c r="GO217" s="136"/>
      <c r="GP217" s="136"/>
      <c r="GQ217" s="136"/>
      <c r="GR217" s="136"/>
      <c r="GS217" s="136"/>
      <c r="GT217" s="136"/>
      <c r="GU217" s="136"/>
      <c r="GV217" s="136"/>
      <c r="GW217" s="136"/>
      <c r="GX217" s="136"/>
      <c r="GY217" s="136"/>
      <c r="GZ217" s="136"/>
      <c r="HA217" s="136"/>
      <c r="HB217" s="136"/>
      <c r="HC217" s="136"/>
      <c r="HD217" s="136"/>
      <c r="HE217" s="136"/>
      <c r="HF217" s="136"/>
      <c r="HG217" s="136"/>
      <c r="HH217" s="136"/>
      <c r="HI217" s="136"/>
      <c r="HJ217" s="136"/>
      <c r="HK217" s="136"/>
      <c r="HL217" s="136"/>
      <c r="HM217" s="136"/>
      <c r="HN217" s="136"/>
      <c r="HO217" s="136"/>
      <c r="HP217" s="136"/>
      <c r="HQ217" s="136"/>
      <c r="HR217" s="136"/>
      <c r="HS217" s="136"/>
      <c r="HT217" s="136"/>
      <c r="HU217" s="136"/>
      <c r="HV217" s="136"/>
      <c r="HW217" s="136"/>
      <c r="HX217" s="136"/>
      <c r="HY217" s="136"/>
      <c r="HZ217" s="136"/>
      <c r="IA217" s="136"/>
    </row>
    <row r="218" spans="1:235">
      <c r="A218" s="478" t="s">
        <v>1398</v>
      </c>
      <c r="B218" s="141">
        <f t="shared" si="44"/>
        <v>3900</v>
      </c>
      <c r="C218" s="141">
        <v>0</v>
      </c>
      <c r="D218" s="141">
        <v>0</v>
      </c>
      <c r="E218" s="141">
        <v>3900</v>
      </c>
      <c r="F218" s="141">
        <v>0</v>
      </c>
      <c r="G218" s="141">
        <v>0</v>
      </c>
      <c r="H218" s="141">
        <v>0</v>
      </c>
      <c r="I218" s="141">
        <v>0</v>
      </c>
      <c r="J218" s="141">
        <v>0</v>
      </c>
      <c r="K218" s="136"/>
      <c r="L218" s="136"/>
      <c r="M218" s="136"/>
      <c r="N218" s="136"/>
      <c r="O218" s="136"/>
      <c r="P218" s="136"/>
      <c r="Q218" s="136"/>
      <c r="R218" s="136"/>
      <c r="S218" s="136"/>
      <c r="T218" s="136"/>
      <c r="U218" s="136"/>
      <c r="V218" s="136"/>
      <c r="W218" s="136"/>
      <c r="X218" s="136"/>
      <c r="Y218" s="136"/>
      <c r="Z218" s="136"/>
      <c r="AA218" s="136"/>
      <c r="AB218" s="136"/>
      <c r="AC218" s="136"/>
      <c r="AD218" s="136"/>
      <c r="AE218" s="136"/>
      <c r="AF218" s="136"/>
      <c r="AG218" s="136"/>
      <c r="AH218" s="136"/>
      <c r="AI218" s="136"/>
      <c r="AJ218" s="136"/>
      <c r="AK218" s="136"/>
      <c r="AL218" s="136"/>
      <c r="AM218" s="136"/>
      <c r="AN218" s="136"/>
      <c r="AO218" s="136"/>
      <c r="AP218" s="136"/>
      <c r="AQ218" s="136"/>
      <c r="AR218" s="136"/>
      <c r="AS218" s="136"/>
      <c r="AT218" s="136"/>
      <c r="AU218" s="136"/>
      <c r="AV218" s="136"/>
      <c r="AW218" s="136"/>
      <c r="AX218" s="136"/>
      <c r="AY218" s="136"/>
      <c r="AZ218" s="136"/>
      <c r="BA218" s="136"/>
      <c r="BB218" s="136"/>
      <c r="BC218" s="136"/>
      <c r="BD218" s="136"/>
      <c r="BE218" s="136"/>
      <c r="BF218" s="136"/>
      <c r="BG218" s="136"/>
      <c r="BH218" s="136"/>
      <c r="BI218" s="136"/>
      <c r="BJ218" s="136"/>
      <c r="BK218" s="136"/>
      <c r="BL218" s="136"/>
      <c r="BM218" s="136"/>
      <c r="BN218" s="136"/>
      <c r="BO218" s="136"/>
      <c r="BP218" s="136"/>
      <c r="BQ218" s="136"/>
      <c r="BR218" s="136"/>
      <c r="BS218" s="136"/>
      <c r="BT218" s="136"/>
      <c r="BU218" s="136"/>
      <c r="BV218" s="136"/>
      <c r="BW218" s="136"/>
      <c r="BX218" s="136"/>
      <c r="BY218" s="136"/>
      <c r="BZ218" s="136"/>
      <c r="CA218" s="136"/>
      <c r="CB218" s="136"/>
      <c r="CC218" s="136"/>
      <c r="CD218" s="136"/>
      <c r="CE218" s="136"/>
      <c r="CF218" s="136"/>
      <c r="CG218" s="136"/>
      <c r="CH218" s="136"/>
      <c r="CI218" s="136"/>
      <c r="CJ218" s="136"/>
      <c r="CK218" s="136"/>
      <c r="CL218" s="136"/>
      <c r="CM218" s="136"/>
      <c r="CN218" s="136"/>
      <c r="CO218" s="136"/>
      <c r="CP218" s="136"/>
      <c r="CQ218" s="136"/>
      <c r="CR218" s="136"/>
      <c r="CS218" s="136"/>
      <c r="CT218" s="136"/>
      <c r="CU218" s="136"/>
      <c r="CV218" s="136"/>
      <c r="CW218" s="136"/>
      <c r="CX218" s="136"/>
      <c r="CY218" s="136"/>
      <c r="CZ218" s="136"/>
      <c r="DA218" s="136"/>
      <c r="DB218" s="136"/>
      <c r="DC218" s="136"/>
      <c r="DD218" s="136"/>
      <c r="DE218" s="136"/>
      <c r="DF218" s="136"/>
      <c r="DG218" s="136"/>
      <c r="DH218" s="136"/>
      <c r="DI218" s="136"/>
      <c r="DJ218" s="136"/>
      <c r="DK218" s="136"/>
      <c r="DL218" s="136"/>
      <c r="DM218" s="136"/>
      <c r="DN218" s="136"/>
      <c r="DO218" s="136"/>
      <c r="DP218" s="136"/>
      <c r="DQ218" s="136"/>
      <c r="DR218" s="136"/>
      <c r="DS218" s="136"/>
      <c r="DT218" s="136"/>
      <c r="DU218" s="136"/>
      <c r="DV218" s="136"/>
      <c r="DW218" s="136"/>
      <c r="DX218" s="136"/>
      <c r="DY218" s="136"/>
      <c r="DZ218" s="136"/>
      <c r="EA218" s="136"/>
      <c r="EB218" s="136"/>
      <c r="EC218" s="136"/>
      <c r="ED218" s="136"/>
      <c r="EE218" s="136"/>
      <c r="EF218" s="136"/>
      <c r="EG218" s="136"/>
      <c r="EH218" s="136"/>
      <c r="EI218" s="136"/>
      <c r="EJ218" s="136"/>
      <c r="EK218" s="136"/>
      <c r="EL218" s="136"/>
      <c r="EM218" s="136"/>
      <c r="EN218" s="136"/>
      <c r="EO218" s="136"/>
      <c r="EP218" s="136"/>
      <c r="EQ218" s="136"/>
      <c r="ER218" s="136"/>
      <c r="ES218" s="136"/>
      <c r="ET218" s="136"/>
      <c r="EU218" s="136"/>
      <c r="EV218" s="136"/>
      <c r="EW218" s="136"/>
      <c r="EX218" s="136"/>
      <c r="EY218" s="136"/>
      <c r="EZ218" s="136"/>
      <c r="FA218" s="136"/>
      <c r="FB218" s="136"/>
      <c r="FC218" s="136"/>
      <c r="FD218" s="136"/>
      <c r="FE218" s="136"/>
      <c r="FF218" s="136"/>
      <c r="FG218" s="136"/>
      <c r="FH218" s="136"/>
      <c r="FI218" s="136"/>
      <c r="FJ218" s="136"/>
      <c r="FK218" s="136"/>
      <c r="FL218" s="136"/>
      <c r="FM218" s="136"/>
      <c r="FN218" s="136"/>
      <c r="FO218" s="136"/>
      <c r="FP218" s="136"/>
      <c r="FQ218" s="136"/>
      <c r="FR218" s="136"/>
      <c r="FS218" s="136"/>
      <c r="FT218" s="136"/>
      <c r="FU218" s="136"/>
      <c r="FV218" s="136"/>
      <c r="FW218" s="136"/>
      <c r="FX218" s="136"/>
      <c r="FY218" s="136"/>
      <c r="FZ218" s="136"/>
      <c r="GA218" s="136"/>
      <c r="GB218" s="136"/>
      <c r="GC218" s="136"/>
      <c r="GD218" s="136"/>
      <c r="GE218" s="136"/>
      <c r="GF218" s="136"/>
      <c r="GG218" s="136"/>
      <c r="GH218" s="136"/>
      <c r="GI218" s="136"/>
      <c r="GJ218" s="136"/>
      <c r="GK218" s="136"/>
      <c r="GL218" s="136"/>
      <c r="GM218" s="136"/>
      <c r="GN218" s="136"/>
      <c r="GO218" s="136"/>
      <c r="GP218" s="136"/>
      <c r="GQ218" s="136"/>
      <c r="GR218" s="136"/>
      <c r="GS218" s="136"/>
      <c r="GT218" s="136"/>
      <c r="GU218" s="136"/>
      <c r="GV218" s="136"/>
      <c r="GW218" s="136"/>
      <c r="GX218" s="136"/>
      <c r="GY218" s="136"/>
      <c r="GZ218" s="136"/>
      <c r="HA218" s="136"/>
      <c r="HB218" s="136"/>
      <c r="HC218" s="136"/>
      <c r="HD218" s="136"/>
      <c r="HE218" s="136"/>
      <c r="HF218" s="136"/>
      <c r="HG218" s="136"/>
      <c r="HH218" s="136"/>
      <c r="HI218" s="136"/>
      <c r="HJ218" s="136"/>
      <c r="HK218" s="136"/>
      <c r="HL218" s="136"/>
      <c r="HM218" s="136"/>
      <c r="HN218" s="136"/>
      <c r="HO218" s="136"/>
      <c r="HP218" s="136"/>
      <c r="HQ218" s="136"/>
      <c r="HR218" s="136"/>
      <c r="HS218" s="136"/>
      <c r="HT218" s="136"/>
      <c r="HU218" s="136"/>
      <c r="HV218" s="136"/>
      <c r="HW218" s="136"/>
      <c r="HX218" s="136"/>
      <c r="HY218" s="136"/>
      <c r="HZ218" s="136"/>
      <c r="IA218" s="136"/>
    </row>
    <row r="219" spans="1:235">
      <c r="A219" s="475" t="s">
        <v>546</v>
      </c>
      <c r="B219" s="135">
        <f t="shared" si="44"/>
        <v>51720</v>
      </c>
      <c r="C219" s="135">
        <f t="shared" ref="C219:J219" si="53">SUM(C220:C227)</f>
        <v>0</v>
      </c>
      <c r="D219" s="135">
        <f t="shared" si="53"/>
        <v>0</v>
      </c>
      <c r="E219" s="135">
        <f t="shared" si="53"/>
        <v>51720</v>
      </c>
      <c r="F219" s="135">
        <f t="shared" si="53"/>
        <v>0</v>
      </c>
      <c r="G219" s="135">
        <f t="shared" si="53"/>
        <v>0</v>
      </c>
      <c r="H219" s="135">
        <f t="shared" si="53"/>
        <v>0</v>
      </c>
      <c r="I219" s="135">
        <f t="shared" si="53"/>
        <v>0</v>
      </c>
      <c r="J219" s="135">
        <f t="shared" si="53"/>
        <v>0</v>
      </c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  <c r="ED219" s="66"/>
      <c r="EE219" s="66"/>
      <c r="EF219" s="66"/>
      <c r="EG219" s="66"/>
      <c r="EH219" s="66"/>
      <c r="EI219" s="66"/>
      <c r="EJ219" s="66"/>
      <c r="EK219" s="66"/>
      <c r="EL219" s="66"/>
      <c r="EM219" s="66"/>
      <c r="EN219" s="66"/>
      <c r="EO219" s="66"/>
      <c r="EP219" s="66"/>
      <c r="EQ219" s="66"/>
      <c r="ER219" s="66"/>
      <c r="ES219" s="66"/>
      <c r="ET219" s="66"/>
      <c r="EU219" s="66"/>
      <c r="EV219" s="66"/>
      <c r="EW219" s="66"/>
      <c r="EX219" s="66"/>
      <c r="EY219" s="66"/>
      <c r="EZ219" s="66"/>
      <c r="FA219" s="66"/>
      <c r="FB219" s="66"/>
      <c r="FC219" s="66"/>
      <c r="FD219" s="66"/>
      <c r="FE219" s="66"/>
      <c r="FF219" s="66"/>
      <c r="FG219" s="66"/>
      <c r="FH219" s="66"/>
      <c r="FI219" s="66"/>
      <c r="FJ219" s="66"/>
      <c r="FK219" s="66"/>
      <c r="FL219" s="66"/>
      <c r="FM219" s="136"/>
      <c r="FN219" s="136"/>
      <c r="FO219" s="136"/>
      <c r="FP219" s="136"/>
      <c r="FQ219" s="136"/>
      <c r="FR219" s="136"/>
      <c r="FS219" s="136"/>
      <c r="FT219" s="136"/>
      <c r="FU219" s="136"/>
      <c r="FV219" s="136"/>
      <c r="FW219" s="136"/>
      <c r="FX219" s="136"/>
      <c r="FY219" s="136"/>
      <c r="FZ219" s="136"/>
      <c r="GA219" s="136"/>
      <c r="GB219" s="136"/>
      <c r="GC219" s="136"/>
      <c r="GD219" s="136"/>
      <c r="GE219" s="136"/>
      <c r="GF219" s="136"/>
      <c r="GG219" s="136"/>
      <c r="GH219" s="136"/>
      <c r="GI219" s="136"/>
      <c r="GJ219" s="136"/>
      <c r="GK219" s="136"/>
      <c r="GL219" s="136"/>
      <c r="GM219" s="136"/>
      <c r="GN219" s="136"/>
      <c r="GO219" s="136"/>
      <c r="GP219" s="136"/>
      <c r="GQ219" s="136"/>
      <c r="GR219" s="136"/>
      <c r="GS219" s="136"/>
      <c r="GT219" s="136"/>
      <c r="GU219" s="136"/>
      <c r="GV219" s="136"/>
      <c r="GW219" s="136"/>
      <c r="GX219" s="136"/>
      <c r="GY219" s="136"/>
      <c r="GZ219" s="136"/>
      <c r="HA219" s="136"/>
      <c r="HB219" s="136"/>
      <c r="HC219" s="136"/>
      <c r="HD219" s="136"/>
      <c r="HE219" s="136"/>
      <c r="HF219" s="136"/>
      <c r="HG219" s="136"/>
      <c r="HH219" s="136"/>
      <c r="HI219" s="136"/>
      <c r="HJ219" s="136"/>
      <c r="HK219" s="136"/>
      <c r="HL219" s="136"/>
      <c r="HM219" s="136"/>
      <c r="HN219" s="136"/>
      <c r="HO219" s="136"/>
      <c r="HP219" s="136"/>
      <c r="HQ219" s="136"/>
      <c r="HR219" s="136"/>
      <c r="HS219" s="136"/>
      <c r="HT219" s="136"/>
      <c r="HU219" s="136"/>
      <c r="HV219" s="136"/>
      <c r="HW219" s="136"/>
      <c r="HX219" s="136"/>
      <c r="HY219" s="136"/>
      <c r="HZ219" s="136"/>
      <c r="IA219" s="136"/>
    </row>
    <row r="220" spans="1:235">
      <c r="A220" s="478" t="s">
        <v>1399</v>
      </c>
      <c r="B220" s="141">
        <f t="shared" si="44"/>
        <v>1700</v>
      </c>
      <c r="C220" s="141">
        <v>0</v>
      </c>
      <c r="D220" s="141">
        <v>0</v>
      </c>
      <c r="E220" s="141">
        <v>1700</v>
      </c>
      <c r="F220" s="141">
        <v>0</v>
      </c>
      <c r="G220" s="141">
        <v>0</v>
      </c>
      <c r="H220" s="141">
        <v>0</v>
      </c>
      <c r="I220" s="141">
        <v>0</v>
      </c>
      <c r="J220" s="141">
        <v>0</v>
      </c>
      <c r="K220" s="136"/>
      <c r="L220" s="136"/>
      <c r="M220" s="136"/>
      <c r="N220" s="136"/>
      <c r="O220" s="136"/>
      <c r="P220" s="136"/>
      <c r="Q220" s="136"/>
      <c r="R220" s="136"/>
      <c r="S220" s="136"/>
      <c r="T220" s="136"/>
      <c r="U220" s="136"/>
      <c r="V220" s="136"/>
      <c r="W220" s="136"/>
      <c r="X220" s="136"/>
      <c r="Y220" s="136"/>
      <c r="Z220" s="136"/>
      <c r="AA220" s="136"/>
      <c r="AB220" s="136"/>
      <c r="AC220" s="136"/>
      <c r="AD220" s="136"/>
      <c r="AE220" s="136"/>
      <c r="AF220" s="136"/>
      <c r="AG220" s="136"/>
      <c r="AH220" s="136"/>
      <c r="AI220" s="136"/>
      <c r="AJ220" s="136"/>
      <c r="AK220" s="136"/>
      <c r="AL220" s="136"/>
      <c r="AM220" s="136"/>
      <c r="AN220" s="136"/>
      <c r="AO220" s="136"/>
      <c r="AP220" s="136"/>
      <c r="AQ220" s="136"/>
      <c r="AR220" s="136"/>
      <c r="AS220" s="136"/>
      <c r="AT220" s="136"/>
      <c r="AU220" s="136"/>
      <c r="AV220" s="136"/>
      <c r="AW220" s="136"/>
      <c r="AX220" s="136"/>
      <c r="AY220" s="136"/>
      <c r="AZ220" s="136"/>
      <c r="BA220" s="136"/>
      <c r="BB220" s="136"/>
      <c r="BC220" s="136"/>
      <c r="BD220" s="136"/>
      <c r="BE220" s="136"/>
      <c r="BF220" s="136"/>
      <c r="BG220" s="136"/>
      <c r="BH220" s="136"/>
      <c r="BI220" s="136"/>
      <c r="BJ220" s="136"/>
      <c r="BK220" s="136"/>
      <c r="BL220" s="136"/>
      <c r="BM220" s="136"/>
      <c r="BN220" s="136"/>
      <c r="BO220" s="136"/>
      <c r="BP220" s="136"/>
      <c r="BQ220" s="136"/>
      <c r="BR220" s="136"/>
      <c r="BS220" s="136"/>
      <c r="BT220" s="136"/>
      <c r="BU220" s="136"/>
      <c r="BV220" s="136"/>
      <c r="BW220" s="136"/>
      <c r="BX220" s="136"/>
      <c r="BY220" s="136"/>
      <c r="BZ220" s="136"/>
      <c r="CA220" s="136"/>
      <c r="CB220" s="136"/>
      <c r="CC220" s="136"/>
      <c r="CD220" s="136"/>
      <c r="CE220" s="136"/>
      <c r="CF220" s="136"/>
      <c r="CG220" s="136"/>
      <c r="CH220" s="136"/>
      <c r="CI220" s="136"/>
      <c r="CJ220" s="136"/>
      <c r="CK220" s="136"/>
      <c r="CL220" s="136"/>
      <c r="CM220" s="136"/>
      <c r="CN220" s="136"/>
      <c r="CO220" s="136"/>
      <c r="CP220" s="136"/>
      <c r="CQ220" s="136"/>
      <c r="CR220" s="136"/>
      <c r="CS220" s="136"/>
      <c r="CT220" s="136"/>
      <c r="CU220" s="136"/>
      <c r="CV220" s="136"/>
      <c r="CW220" s="136"/>
      <c r="CX220" s="136"/>
      <c r="CY220" s="136"/>
      <c r="CZ220" s="136"/>
      <c r="DA220" s="136"/>
      <c r="DB220" s="136"/>
      <c r="DC220" s="136"/>
      <c r="DD220" s="136"/>
      <c r="DE220" s="136"/>
      <c r="DF220" s="136"/>
      <c r="DG220" s="136"/>
      <c r="DH220" s="136"/>
      <c r="DI220" s="136"/>
      <c r="DJ220" s="136"/>
      <c r="DK220" s="136"/>
      <c r="DL220" s="136"/>
      <c r="DM220" s="136"/>
      <c r="DN220" s="136"/>
      <c r="DO220" s="136"/>
      <c r="DP220" s="136"/>
      <c r="DQ220" s="136"/>
      <c r="DR220" s="136"/>
      <c r="DS220" s="136"/>
      <c r="DT220" s="136"/>
      <c r="DU220" s="136"/>
      <c r="DV220" s="136"/>
      <c r="DW220" s="136"/>
      <c r="DX220" s="136"/>
      <c r="DY220" s="136"/>
      <c r="DZ220" s="136"/>
      <c r="EA220" s="136"/>
      <c r="EB220" s="136"/>
      <c r="EC220" s="136"/>
      <c r="ED220" s="136"/>
      <c r="EE220" s="136"/>
      <c r="EF220" s="136"/>
      <c r="EG220" s="136"/>
      <c r="EH220" s="136"/>
      <c r="EI220" s="136"/>
      <c r="EJ220" s="136"/>
      <c r="EK220" s="136"/>
      <c r="EL220" s="136"/>
      <c r="EM220" s="136"/>
      <c r="EN220" s="136"/>
      <c r="EO220" s="136"/>
      <c r="EP220" s="136"/>
      <c r="EQ220" s="136"/>
      <c r="ER220" s="136"/>
      <c r="ES220" s="136"/>
      <c r="ET220" s="136"/>
      <c r="EU220" s="136"/>
      <c r="EV220" s="136"/>
      <c r="EW220" s="136"/>
      <c r="EX220" s="136"/>
      <c r="EY220" s="136"/>
      <c r="EZ220" s="136"/>
      <c r="FA220" s="136"/>
      <c r="FB220" s="136"/>
      <c r="FC220" s="136"/>
      <c r="FD220" s="136"/>
      <c r="FE220" s="136"/>
      <c r="FF220" s="136"/>
      <c r="FG220" s="136"/>
      <c r="FH220" s="136"/>
      <c r="FI220" s="136"/>
      <c r="FJ220" s="136"/>
      <c r="FK220" s="136"/>
      <c r="FL220" s="136"/>
      <c r="FM220" s="136"/>
      <c r="FN220" s="136"/>
      <c r="FO220" s="136"/>
      <c r="FP220" s="136"/>
      <c r="FQ220" s="136"/>
      <c r="FR220" s="136"/>
      <c r="FS220" s="136"/>
      <c r="FT220" s="136"/>
      <c r="FU220" s="136"/>
      <c r="FV220" s="136"/>
      <c r="FW220" s="136"/>
      <c r="FX220" s="136"/>
      <c r="FY220" s="136"/>
      <c r="FZ220" s="136"/>
      <c r="GA220" s="136"/>
      <c r="GB220" s="136"/>
      <c r="GC220" s="136"/>
      <c r="GD220" s="136"/>
      <c r="GE220" s="136"/>
      <c r="GF220" s="136"/>
      <c r="GG220" s="136"/>
      <c r="GH220" s="136"/>
      <c r="GI220" s="136"/>
      <c r="GJ220" s="136"/>
      <c r="GK220" s="136"/>
      <c r="GL220" s="136"/>
      <c r="GM220" s="136"/>
      <c r="GN220" s="136"/>
      <c r="GO220" s="136"/>
      <c r="GP220" s="136"/>
      <c r="GQ220" s="136"/>
      <c r="GR220" s="136"/>
      <c r="GS220" s="136"/>
      <c r="GT220" s="136"/>
      <c r="GU220" s="136"/>
      <c r="GV220" s="136"/>
      <c r="GW220" s="136"/>
      <c r="GX220" s="136"/>
      <c r="GY220" s="136"/>
      <c r="GZ220" s="136"/>
      <c r="HA220" s="136"/>
      <c r="HB220" s="136"/>
      <c r="HC220" s="136"/>
      <c r="HD220" s="136"/>
      <c r="HE220" s="136"/>
      <c r="HF220" s="136"/>
      <c r="HG220" s="136"/>
      <c r="HH220" s="136"/>
      <c r="HI220" s="136"/>
      <c r="HJ220" s="136"/>
      <c r="HK220" s="136"/>
      <c r="HL220" s="136"/>
      <c r="HM220" s="136"/>
      <c r="HN220" s="136"/>
      <c r="HO220" s="136"/>
      <c r="HP220" s="136"/>
      <c r="HQ220" s="136"/>
      <c r="HR220" s="136"/>
      <c r="HS220" s="136"/>
      <c r="HT220" s="136"/>
      <c r="HU220" s="136"/>
      <c r="HV220" s="136"/>
      <c r="HW220" s="136"/>
      <c r="HX220" s="136"/>
      <c r="HY220" s="136"/>
      <c r="HZ220" s="136"/>
      <c r="IA220" s="136"/>
    </row>
    <row r="221" spans="1:235">
      <c r="A221" s="478" t="s">
        <v>1400</v>
      </c>
      <c r="B221" s="141">
        <f t="shared" si="44"/>
        <v>6000</v>
      </c>
      <c r="C221" s="141">
        <v>0</v>
      </c>
      <c r="D221" s="141">
        <v>0</v>
      </c>
      <c r="E221" s="141">
        <v>6000</v>
      </c>
      <c r="F221" s="141">
        <v>0</v>
      </c>
      <c r="G221" s="141">
        <v>0</v>
      </c>
      <c r="H221" s="141">
        <v>0</v>
      </c>
      <c r="I221" s="141">
        <v>0</v>
      </c>
      <c r="J221" s="141">
        <v>0</v>
      </c>
      <c r="K221" s="136"/>
      <c r="L221" s="136"/>
      <c r="M221" s="136"/>
      <c r="N221" s="136"/>
      <c r="O221" s="136"/>
      <c r="P221" s="136"/>
      <c r="Q221" s="136"/>
      <c r="R221" s="136"/>
      <c r="S221" s="136"/>
      <c r="T221" s="136"/>
      <c r="U221" s="136"/>
      <c r="V221" s="136"/>
      <c r="W221" s="136"/>
      <c r="X221" s="136"/>
      <c r="Y221" s="136"/>
      <c r="Z221" s="136"/>
      <c r="AA221" s="136"/>
      <c r="AB221" s="136"/>
      <c r="AC221" s="136"/>
      <c r="AD221" s="136"/>
      <c r="AE221" s="136"/>
      <c r="AF221" s="136"/>
      <c r="AG221" s="136"/>
      <c r="AH221" s="136"/>
      <c r="AI221" s="136"/>
      <c r="AJ221" s="136"/>
      <c r="AK221" s="136"/>
      <c r="AL221" s="136"/>
      <c r="AM221" s="136"/>
      <c r="AN221" s="136"/>
      <c r="AO221" s="136"/>
      <c r="AP221" s="136"/>
      <c r="AQ221" s="136"/>
      <c r="AR221" s="136"/>
      <c r="AS221" s="136"/>
      <c r="AT221" s="136"/>
      <c r="AU221" s="136"/>
      <c r="AV221" s="136"/>
      <c r="AW221" s="136"/>
      <c r="AX221" s="136"/>
      <c r="AY221" s="136"/>
      <c r="AZ221" s="136"/>
      <c r="BA221" s="136"/>
      <c r="BB221" s="136"/>
      <c r="BC221" s="136"/>
      <c r="BD221" s="136"/>
      <c r="BE221" s="136"/>
      <c r="BF221" s="136"/>
      <c r="BG221" s="136"/>
      <c r="BH221" s="136"/>
      <c r="BI221" s="136"/>
      <c r="BJ221" s="136"/>
      <c r="BK221" s="136"/>
      <c r="BL221" s="136"/>
      <c r="BM221" s="136"/>
      <c r="BN221" s="136"/>
      <c r="BO221" s="136"/>
      <c r="BP221" s="136"/>
      <c r="BQ221" s="136"/>
      <c r="BR221" s="136"/>
      <c r="BS221" s="136"/>
      <c r="BT221" s="136"/>
      <c r="BU221" s="136"/>
      <c r="BV221" s="136"/>
      <c r="BW221" s="136"/>
      <c r="BX221" s="136"/>
      <c r="BY221" s="136"/>
      <c r="BZ221" s="136"/>
      <c r="CA221" s="136"/>
      <c r="CB221" s="136"/>
      <c r="CC221" s="136"/>
      <c r="CD221" s="136"/>
      <c r="CE221" s="136"/>
      <c r="CF221" s="136"/>
      <c r="CG221" s="136"/>
      <c r="CH221" s="136"/>
      <c r="CI221" s="136"/>
      <c r="CJ221" s="136"/>
      <c r="CK221" s="136"/>
      <c r="CL221" s="136"/>
      <c r="CM221" s="136"/>
      <c r="CN221" s="136"/>
      <c r="CO221" s="136"/>
      <c r="CP221" s="136"/>
      <c r="CQ221" s="136"/>
      <c r="CR221" s="136"/>
      <c r="CS221" s="136"/>
      <c r="CT221" s="136"/>
      <c r="CU221" s="136"/>
      <c r="CV221" s="136"/>
      <c r="CW221" s="136"/>
      <c r="CX221" s="136"/>
      <c r="CY221" s="136"/>
      <c r="CZ221" s="136"/>
      <c r="DA221" s="136"/>
      <c r="DB221" s="136"/>
      <c r="DC221" s="136"/>
      <c r="DD221" s="136"/>
      <c r="DE221" s="136"/>
      <c r="DF221" s="136"/>
      <c r="DG221" s="136"/>
      <c r="DH221" s="136"/>
      <c r="DI221" s="136"/>
      <c r="DJ221" s="136"/>
      <c r="DK221" s="136"/>
      <c r="DL221" s="136"/>
      <c r="DM221" s="136"/>
      <c r="DN221" s="136"/>
      <c r="DO221" s="136"/>
      <c r="DP221" s="136"/>
      <c r="DQ221" s="136"/>
      <c r="DR221" s="136"/>
      <c r="DS221" s="136"/>
      <c r="DT221" s="136"/>
      <c r="DU221" s="136"/>
      <c r="DV221" s="136"/>
      <c r="DW221" s="136"/>
      <c r="DX221" s="136"/>
      <c r="DY221" s="136"/>
      <c r="DZ221" s="136"/>
      <c r="EA221" s="136"/>
      <c r="EB221" s="136"/>
      <c r="EC221" s="136"/>
      <c r="ED221" s="136"/>
      <c r="EE221" s="136"/>
      <c r="EF221" s="136"/>
      <c r="EG221" s="136"/>
      <c r="EH221" s="136"/>
      <c r="EI221" s="136"/>
      <c r="EJ221" s="136"/>
      <c r="EK221" s="136"/>
      <c r="EL221" s="136"/>
      <c r="EM221" s="136"/>
      <c r="EN221" s="136"/>
      <c r="EO221" s="136"/>
      <c r="EP221" s="136"/>
      <c r="EQ221" s="136"/>
      <c r="ER221" s="136"/>
      <c r="ES221" s="136"/>
      <c r="ET221" s="136"/>
      <c r="EU221" s="136"/>
      <c r="EV221" s="136"/>
      <c r="EW221" s="136"/>
      <c r="EX221" s="136"/>
      <c r="EY221" s="136"/>
      <c r="EZ221" s="136"/>
      <c r="FA221" s="136"/>
      <c r="FB221" s="136"/>
      <c r="FC221" s="136"/>
      <c r="FD221" s="136"/>
      <c r="FE221" s="136"/>
      <c r="FF221" s="136"/>
      <c r="FG221" s="136"/>
      <c r="FH221" s="136"/>
      <c r="FI221" s="136"/>
      <c r="FJ221" s="136"/>
      <c r="FK221" s="136"/>
      <c r="FL221" s="136"/>
      <c r="FM221" s="136"/>
      <c r="FN221" s="136"/>
      <c r="FO221" s="136"/>
      <c r="FP221" s="136"/>
      <c r="FQ221" s="136"/>
      <c r="FR221" s="136"/>
      <c r="FS221" s="136"/>
      <c r="FT221" s="136"/>
      <c r="FU221" s="136"/>
      <c r="FV221" s="136"/>
      <c r="FW221" s="136"/>
      <c r="FX221" s="136"/>
      <c r="FY221" s="136"/>
      <c r="FZ221" s="136"/>
      <c r="GA221" s="136"/>
      <c r="GB221" s="136"/>
      <c r="GC221" s="136"/>
      <c r="GD221" s="136"/>
      <c r="GE221" s="136"/>
      <c r="GF221" s="136"/>
      <c r="GG221" s="136"/>
      <c r="GH221" s="136"/>
      <c r="GI221" s="136"/>
      <c r="GJ221" s="136"/>
      <c r="GK221" s="136"/>
      <c r="GL221" s="136"/>
      <c r="GM221" s="136"/>
      <c r="GN221" s="136"/>
      <c r="GO221" s="136"/>
      <c r="GP221" s="136"/>
      <c r="GQ221" s="136"/>
      <c r="GR221" s="136"/>
      <c r="GS221" s="136"/>
      <c r="GT221" s="136"/>
      <c r="GU221" s="136"/>
      <c r="GV221" s="136"/>
      <c r="GW221" s="136"/>
      <c r="GX221" s="136"/>
      <c r="GY221" s="136"/>
      <c r="GZ221" s="136"/>
      <c r="HA221" s="136"/>
      <c r="HB221" s="136"/>
      <c r="HC221" s="136"/>
      <c r="HD221" s="136"/>
      <c r="HE221" s="136"/>
      <c r="HF221" s="136"/>
      <c r="HG221" s="136"/>
      <c r="HH221" s="136"/>
      <c r="HI221" s="136"/>
      <c r="HJ221" s="136"/>
      <c r="HK221" s="136"/>
      <c r="HL221" s="136"/>
      <c r="HM221" s="136"/>
      <c r="HN221" s="136"/>
      <c r="HO221" s="136"/>
      <c r="HP221" s="136"/>
      <c r="HQ221" s="136"/>
      <c r="HR221" s="136"/>
      <c r="HS221" s="136"/>
      <c r="HT221" s="136"/>
      <c r="HU221" s="136"/>
      <c r="HV221" s="136"/>
      <c r="HW221" s="136"/>
      <c r="HX221" s="136"/>
      <c r="HY221" s="136"/>
      <c r="HZ221" s="136"/>
      <c r="IA221" s="136"/>
    </row>
    <row r="222" spans="1:235">
      <c r="A222" s="478" t="s">
        <v>1401</v>
      </c>
      <c r="B222" s="141">
        <f t="shared" si="44"/>
        <v>5740</v>
      </c>
      <c r="C222" s="141">
        <v>0</v>
      </c>
      <c r="D222" s="141">
        <v>0</v>
      </c>
      <c r="E222" s="141">
        <v>5740</v>
      </c>
      <c r="F222" s="141">
        <v>0</v>
      </c>
      <c r="G222" s="141">
        <v>0</v>
      </c>
      <c r="H222" s="141">
        <v>0</v>
      </c>
      <c r="I222" s="141">
        <v>0</v>
      </c>
      <c r="J222" s="141">
        <v>0</v>
      </c>
      <c r="K222" s="136"/>
      <c r="L222" s="136"/>
      <c r="M222" s="136"/>
      <c r="N222" s="136"/>
      <c r="O222" s="136"/>
      <c r="P222" s="136"/>
      <c r="Q222" s="136"/>
      <c r="R222" s="136"/>
      <c r="S222" s="136"/>
      <c r="T222" s="136"/>
      <c r="U222" s="136"/>
      <c r="V222" s="136"/>
      <c r="W222" s="136"/>
      <c r="X222" s="136"/>
      <c r="Y222" s="136"/>
      <c r="Z222" s="136"/>
      <c r="AA222" s="136"/>
      <c r="AB222" s="136"/>
      <c r="AC222" s="136"/>
      <c r="AD222" s="136"/>
      <c r="AE222" s="136"/>
      <c r="AF222" s="136"/>
      <c r="AG222" s="136"/>
      <c r="AH222" s="136"/>
      <c r="AI222" s="136"/>
      <c r="AJ222" s="136"/>
      <c r="AK222" s="136"/>
      <c r="AL222" s="136"/>
      <c r="AM222" s="136"/>
      <c r="AN222" s="136"/>
      <c r="AO222" s="136"/>
      <c r="AP222" s="136"/>
      <c r="AQ222" s="136"/>
      <c r="AR222" s="136"/>
      <c r="AS222" s="136"/>
      <c r="AT222" s="136"/>
      <c r="AU222" s="136"/>
      <c r="AV222" s="136"/>
      <c r="AW222" s="136"/>
      <c r="AX222" s="136"/>
      <c r="AY222" s="136"/>
      <c r="AZ222" s="136"/>
      <c r="BA222" s="136"/>
      <c r="BB222" s="136"/>
      <c r="BC222" s="136"/>
      <c r="BD222" s="136"/>
      <c r="BE222" s="136"/>
      <c r="BF222" s="136"/>
      <c r="BG222" s="136"/>
      <c r="BH222" s="136"/>
      <c r="BI222" s="136"/>
      <c r="BJ222" s="136"/>
      <c r="BK222" s="136"/>
      <c r="BL222" s="136"/>
      <c r="BM222" s="136"/>
      <c r="BN222" s="136"/>
      <c r="BO222" s="136"/>
      <c r="BP222" s="136"/>
      <c r="BQ222" s="136"/>
      <c r="BR222" s="136"/>
      <c r="BS222" s="136"/>
      <c r="BT222" s="136"/>
      <c r="BU222" s="136"/>
      <c r="BV222" s="136"/>
      <c r="BW222" s="136"/>
      <c r="BX222" s="136"/>
      <c r="BY222" s="136"/>
      <c r="BZ222" s="136"/>
      <c r="CA222" s="136"/>
      <c r="CB222" s="136"/>
      <c r="CC222" s="136"/>
      <c r="CD222" s="136"/>
      <c r="CE222" s="136"/>
      <c r="CF222" s="136"/>
      <c r="CG222" s="136"/>
      <c r="CH222" s="136"/>
      <c r="CI222" s="136"/>
      <c r="CJ222" s="136"/>
      <c r="CK222" s="136"/>
      <c r="CL222" s="136"/>
      <c r="CM222" s="136"/>
      <c r="CN222" s="136"/>
      <c r="CO222" s="136"/>
      <c r="CP222" s="136"/>
      <c r="CQ222" s="136"/>
      <c r="CR222" s="136"/>
      <c r="CS222" s="136"/>
      <c r="CT222" s="136"/>
      <c r="CU222" s="136"/>
      <c r="CV222" s="136"/>
      <c r="CW222" s="136"/>
      <c r="CX222" s="136"/>
      <c r="CY222" s="136"/>
      <c r="CZ222" s="136"/>
      <c r="DA222" s="136"/>
      <c r="DB222" s="136"/>
      <c r="DC222" s="136"/>
      <c r="DD222" s="136"/>
      <c r="DE222" s="136"/>
      <c r="DF222" s="136"/>
      <c r="DG222" s="136"/>
      <c r="DH222" s="136"/>
      <c r="DI222" s="136"/>
      <c r="DJ222" s="136"/>
      <c r="DK222" s="136"/>
      <c r="DL222" s="136"/>
      <c r="DM222" s="136"/>
      <c r="DN222" s="136"/>
      <c r="DO222" s="136"/>
      <c r="DP222" s="136"/>
      <c r="DQ222" s="136"/>
      <c r="DR222" s="136"/>
      <c r="DS222" s="136"/>
      <c r="DT222" s="136"/>
      <c r="DU222" s="136"/>
      <c r="DV222" s="136"/>
      <c r="DW222" s="136"/>
      <c r="DX222" s="136"/>
      <c r="DY222" s="136"/>
      <c r="DZ222" s="136"/>
      <c r="EA222" s="136"/>
      <c r="EB222" s="136"/>
      <c r="EC222" s="136"/>
      <c r="ED222" s="136"/>
      <c r="EE222" s="136"/>
      <c r="EF222" s="136"/>
      <c r="EG222" s="136"/>
      <c r="EH222" s="136"/>
      <c r="EI222" s="136"/>
      <c r="EJ222" s="136"/>
      <c r="EK222" s="136"/>
      <c r="EL222" s="136"/>
      <c r="EM222" s="136"/>
      <c r="EN222" s="136"/>
      <c r="EO222" s="136"/>
      <c r="EP222" s="136"/>
      <c r="EQ222" s="136"/>
      <c r="ER222" s="136"/>
      <c r="ES222" s="136"/>
      <c r="ET222" s="136"/>
      <c r="EU222" s="136"/>
      <c r="EV222" s="136"/>
      <c r="EW222" s="136"/>
      <c r="EX222" s="136"/>
      <c r="EY222" s="136"/>
      <c r="EZ222" s="136"/>
      <c r="FA222" s="136"/>
      <c r="FB222" s="136"/>
      <c r="FC222" s="136"/>
      <c r="FD222" s="136"/>
      <c r="FE222" s="136"/>
      <c r="FF222" s="136"/>
      <c r="FG222" s="136"/>
      <c r="FH222" s="136"/>
      <c r="FI222" s="136"/>
      <c r="FJ222" s="136"/>
      <c r="FK222" s="136"/>
      <c r="FL222" s="136"/>
      <c r="FM222" s="136"/>
      <c r="FN222" s="136"/>
      <c r="FO222" s="136"/>
      <c r="FP222" s="136"/>
      <c r="FQ222" s="136"/>
      <c r="FR222" s="136"/>
      <c r="FS222" s="136"/>
      <c r="FT222" s="136"/>
      <c r="FU222" s="136"/>
      <c r="FV222" s="136"/>
      <c r="FW222" s="136"/>
      <c r="FX222" s="136"/>
      <c r="FY222" s="136"/>
      <c r="FZ222" s="136"/>
      <c r="GA222" s="136"/>
      <c r="GB222" s="136"/>
      <c r="GC222" s="136"/>
      <c r="GD222" s="136"/>
      <c r="GE222" s="136"/>
      <c r="GF222" s="136"/>
      <c r="GG222" s="136"/>
      <c r="GH222" s="136"/>
      <c r="GI222" s="136"/>
      <c r="GJ222" s="136"/>
      <c r="GK222" s="136"/>
      <c r="GL222" s="136"/>
      <c r="GM222" s="136"/>
      <c r="GN222" s="136"/>
      <c r="GO222" s="136"/>
      <c r="GP222" s="136"/>
      <c r="GQ222" s="136"/>
      <c r="GR222" s="136"/>
      <c r="GS222" s="136"/>
      <c r="GT222" s="136"/>
      <c r="GU222" s="136"/>
      <c r="GV222" s="136"/>
      <c r="GW222" s="136"/>
      <c r="GX222" s="136"/>
      <c r="GY222" s="136"/>
      <c r="GZ222" s="136"/>
      <c r="HA222" s="136"/>
      <c r="HB222" s="136"/>
      <c r="HC222" s="136"/>
      <c r="HD222" s="136"/>
      <c r="HE222" s="136"/>
      <c r="HF222" s="136"/>
      <c r="HG222" s="136"/>
      <c r="HH222" s="136"/>
      <c r="HI222" s="136"/>
      <c r="HJ222" s="136"/>
      <c r="HK222" s="136"/>
      <c r="HL222" s="136"/>
      <c r="HM222" s="136"/>
      <c r="HN222" s="136"/>
      <c r="HO222" s="136"/>
      <c r="HP222" s="136"/>
      <c r="HQ222" s="136"/>
      <c r="HR222" s="136"/>
      <c r="HS222" s="136"/>
      <c r="HT222" s="136"/>
      <c r="HU222" s="136"/>
      <c r="HV222" s="136"/>
      <c r="HW222" s="136"/>
      <c r="HX222" s="136"/>
      <c r="HY222" s="136"/>
      <c r="HZ222" s="136"/>
      <c r="IA222" s="136"/>
    </row>
    <row r="223" spans="1:235">
      <c r="A223" s="478" t="s">
        <v>1402</v>
      </c>
      <c r="B223" s="141">
        <f t="shared" si="44"/>
        <v>7560</v>
      </c>
      <c r="C223" s="141">
        <v>0</v>
      </c>
      <c r="D223" s="141">
        <v>0</v>
      </c>
      <c r="E223" s="141">
        <f>2560+5000</f>
        <v>7560</v>
      </c>
      <c r="F223" s="141">
        <v>0</v>
      </c>
      <c r="G223" s="141">
        <v>0</v>
      </c>
      <c r="H223" s="141">
        <v>0</v>
      </c>
      <c r="I223" s="141">
        <v>0</v>
      </c>
      <c r="J223" s="141">
        <v>0</v>
      </c>
      <c r="K223" s="136"/>
      <c r="L223" s="136"/>
      <c r="M223" s="136"/>
      <c r="N223" s="136"/>
      <c r="O223" s="136"/>
      <c r="P223" s="136"/>
      <c r="Q223" s="136"/>
      <c r="R223" s="136"/>
      <c r="S223" s="136"/>
      <c r="T223" s="136"/>
      <c r="U223" s="136"/>
      <c r="V223" s="136"/>
      <c r="W223" s="136"/>
      <c r="X223" s="136"/>
      <c r="Y223" s="136"/>
      <c r="Z223" s="136"/>
      <c r="AA223" s="136"/>
      <c r="AB223" s="136"/>
      <c r="AC223" s="136"/>
      <c r="AD223" s="136"/>
      <c r="AE223" s="136"/>
      <c r="AF223" s="136"/>
      <c r="AG223" s="136"/>
      <c r="AH223" s="136"/>
      <c r="AI223" s="136"/>
      <c r="AJ223" s="136"/>
      <c r="AK223" s="136"/>
      <c r="AL223" s="136"/>
      <c r="AM223" s="136"/>
      <c r="AN223" s="136"/>
      <c r="AO223" s="136"/>
      <c r="AP223" s="136"/>
      <c r="AQ223" s="136"/>
      <c r="AR223" s="136"/>
      <c r="AS223" s="136"/>
      <c r="AT223" s="136"/>
      <c r="AU223" s="136"/>
      <c r="AV223" s="136"/>
      <c r="AW223" s="136"/>
      <c r="AX223" s="136"/>
      <c r="AY223" s="136"/>
      <c r="AZ223" s="136"/>
      <c r="BA223" s="136"/>
      <c r="BB223" s="136"/>
      <c r="BC223" s="136"/>
      <c r="BD223" s="136"/>
      <c r="BE223" s="136"/>
      <c r="BF223" s="136"/>
      <c r="BG223" s="136"/>
      <c r="BH223" s="136"/>
      <c r="BI223" s="136"/>
      <c r="BJ223" s="136"/>
      <c r="BK223" s="136"/>
      <c r="BL223" s="136"/>
      <c r="BM223" s="136"/>
      <c r="BN223" s="136"/>
      <c r="BO223" s="136"/>
      <c r="BP223" s="136"/>
      <c r="BQ223" s="136"/>
      <c r="BR223" s="136"/>
      <c r="BS223" s="136"/>
      <c r="BT223" s="136"/>
      <c r="BU223" s="136"/>
      <c r="BV223" s="136"/>
      <c r="BW223" s="136"/>
      <c r="BX223" s="136"/>
      <c r="BY223" s="136"/>
      <c r="BZ223" s="136"/>
      <c r="CA223" s="136"/>
      <c r="CB223" s="136"/>
      <c r="CC223" s="136"/>
      <c r="CD223" s="136"/>
      <c r="CE223" s="136"/>
      <c r="CF223" s="136"/>
      <c r="CG223" s="136"/>
      <c r="CH223" s="136"/>
      <c r="CI223" s="136"/>
      <c r="CJ223" s="136"/>
      <c r="CK223" s="136"/>
      <c r="CL223" s="136"/>
      <c r="CM223" s="136"/>
      <c r="CN223" s="136"/>
      <c r="CO223" s="136"/>
      <c r="CP223" s="136"/>
      <c r="CQ223" s="136"/>
      <c r="CR223" s="136"/>
      <c r="CS223" s="136"/>
      <c r="CT223" s="136"/>
      <c r="CU223" s="136"/>
      <c r="CV223" s="136"/>
      <c r="CW223" s="136"/>
      <c r="CX223" s="136"/>
      <c r="CY223" s="136"/>
      <c r="CZ223" s="136"/>
      <c r="DA223" s="136"/>
      <c r="DB223" s="136"/>
      <c r="DC223" s="136"/>
      <c r="DD223" s="136"/>
      <c r="DE223" s="136"/>
      <c r="DF223" s="136"/>
      <c r="DG223" s="136"/>
      <c r="DH223" s="136"/>
      <c r="DI223" s="136"/>
      <c r="DJ223" s="136"/>
      <c r="DK223" s="136"/>
      <c r="DL223" s="136"/>
      <c r="DM223" s="136"/>
      <c r="DN223" s="136"/>
      <c r="DO223" s="136"/>
      <c r="DP223" s="136"/>
      <c r="DQ223" s="136"/>
      <c r="DR223" s="136"/>
      <c r="DS223" s="136"/>
      <c r="DT223" s="136"/>
      <c r="DU223" s="136"/>
      <c r="DV223" s="136"/>
      <c r="DW223" s="136"/>
      <c r="DX223" s="136"/>
      <c r="DY223" s="136"/>
      <c r="DZ223" s="136"/>
      <c r="EA223" s="136"/>
      <c r="EB223" s="136"/>
      <c r="EC223" s="136"/>
      <c r="ED223" s="136"/>
      <c r="EE223" s="136"/>
      <c r="EF223" s="136"/>
      <c r="EG223" s="136"/>
      <c r="EH223" s="136"/>
      <c r="EI223" s="136"/>
      <c r="EJ223" s="136"/>
      <c r="EK223" s="136"/>
      <c r="EL223" s="136"/>
      <c r="EM223" s="136"/>
      <c r="EN223" s="136"/>
      <c r="EO223" s="136"/>
      <c r="EP223" s="136"/>
      <c r="EQ223" s="136"/>
      <c r="ER223" s="136"/>
      <c r="ES223" s="136"/>
      <c r="ET223" s="136"/>
      <c r="EU223" s="136"/>
      <c r="EV223" s="136"/>
      <c r="EW223" s="136"/>
      <c r="EX223" s="136"/>
      <c r="EY223" s="136"/>
      <c r="EZ223" s="136"/>
      <c r="FA223" s="136"/>
      <c r="FB223" s="136"/>
      <c r="FC223" s="136"/>
      <c r="FD223" s="136"/>
      <c r="FE223" s="136"/>
      <c r="FF223" s="136"/>
      <c r="FG223" s="136"/>
      <c r="FH223" s="136"/>
      <c r="FI223" s="136"/>
      <c r="FJ223" s="136"/>
      <c r="FK223" s="136"/>
      <c r="FL223" s="136"/>
      <c r="FM223" s="136"/>
      <c r="FN223" s="136"/>
      <c r="FO223" s="136"/>
      <c r="FP223" s="136"/>
      <c r="FQ223" s="136"/>
      <c r="FR223" s="136"/>
      <c r="FS223" s="136"/>
      <c r="FT223" s="136"/>
      <c r="FU223" s="136"/>
      <c r="FV223" s="136"/>
      <c r="FW223" s="136"/>
      <c r="FX223" s="136"/>
      <c r="FY223" s="136"/>
      <c r="FZ223" s="136"/>
      <c r="GA223" s="136"/>
      <c r="GB223" s="136"/>
      <c r="GC223" s="136"/>
      <c r="GD223" s="136"/>
      <c r="GE223" s="136"/>
      <c r="GF223" s="136"/>
      <c r="GG223" s="136"/>
      <c r="GH223" s="136"/>
      <c r="GI223" s="136"/>
      <c r="GJ223" s="136"/>
      <c r="GK223" s="136"/>
      <c r="GL223" s="136"/>
      <c r="GM223" s="136"/>
      <c r="GN223" s="136"/>
      <c r="GO223" s="136"/>
      <c r="GP223" s="136"/>
      <c r="GQ223" s="136"/>
      <c r="GR223" s="136"/>
      <c r="GS223" s="136"/>
      <c r="GT223" s="136"/>
      <c r="GU223" s="136"/>
      <c r="GV223" s="136"/>
      <c r="GW223" s="136"/>
      <c r="GX223" s="136"/>
      <c r="GY223" s="136"/>
      <c r="GZ223" s="136"/>
      <c r="HA223" s="136"/>
      <c r="HB223" s="136"/>
      <c r="HC223" s="136"/>
      <c r="HD223" s="136"/>
      <c r="HE223" s="136"/>
      <c r="HF223" s="136"/>
      <c r="HG223" s="136"/>
      <c r="HH223" s="136"/>
      <c r="HI223" s="136"/>
      <c r="HJ223" s="136"/>
      <c r="HK223" s="136"/>
      <c r="HL223" s="136"/>
      <c r="HM223" s="136"/>
      <c r="HN223" s="136"/>
      <c r="HO223" s="136"/>
      <c r="HP223" s="136"/>
      <c r="HQ223" s="136"/>
      <c r="HR223" s="136"/>
      <c r="HS223" s="136"/>
      <c r="HT223" s="136"/>
      <c r="HU223" s="136"/>
      <c r="HV223" s="136"/>
      <c r="HW223" s="136"/>
      <c r="HX223" s="136"/>
      <c r="HY223" s="136"/>
      <c r="HZ223" s="136"/>
      <c r="IA223" s="136"/>
    </row>
    <row r="224" spans="1:235" ht="31.5">
      <c r="A224" s="478" t="s">
        <v>1403</v>
      </c>
      <c r="B224" s="141">
        <f t="shared" si="44"/>
        <v>1988</v>
      </c>
      <c r="C224" s="141">
        <v>0</v>
      </c>
      <c r="D224" s="141">
        <v>0</v>
      </c>
      <c r="E224" s="141">
        <v>1988</v>
      </c>
      <c r="F224" s="141">
        <v>0</v>
      </c>
      <c r="G224" s="141">
        <v>0</v>
      </c>
      <c r="H224" s="141">
        <v>0</v>
      </c>
      <c r="I224" s="141">
        <v>0</v>
      </c>
      <c r="J224" s="141">
        <v>0</v>
      </c>
      <c r="K224" s="136"/>
      <c r="L224" s="136"/>
      <c r="M224" s="136"/>
      <c r="N224" s="136"/>
      <c r="O224" s="136"/>
      <c r="P224" s="136"/>
      <c r="Q224" s="136"/>
      <c r="R224" s="136"/>
      <c r="S224" s="136"/>
      <c r="T224" s="136"/>
      <c r="U224" s="136"/>
      <c r="V224" s="136"/>
      <c r="W224" s="136"/>
      <c r="X224" s="136"/>
      <c r="Y224" s="136"/>
      <c r="Z224" s="136"/>
      <c r="AA224" s="136"/>
      <c r="AB224" s="136"/>
      <c r="AC224" s="136"/>
      <c r="AD224" s="136"/>
      <c r="AE224" s="136"/>
      <c r="AF224" s="136"/>
      <c r="AG224" s="136"/>
      <c r="AH224" s="136"/>
      <c r="AI224" s="136"/>
      <c r="AJ224" s="136"/>
      <c r="AK224" s="136"/>
      <c r="AL224" s="136"/>
      <c r="AM224" s="136"/>
      <c r="AN224" s="136"/>
      <c r="AO224" s="136"/>
      <c r="AP224" s="136"/>
      <c r="AQ224" s="136"/>
      <c r="AR224" s="136"/>
      <c r="AS224" s="136"/>
      <c r="AT224" s="136"/>
      <c r="AU224" s="136"/>
      <c r="AV224" s="136"/>
      <c r="AW224" s="136"/>
      <c r="AX224" s="136"/>
      <c r="AY224" s="136"/>
      <c r="AZ224" s="136"/>
      <c r="BA224" s="136"/>
      <c r="BB224" s="136"/>
      <c r="BC224" s="136"/>
      <c r="BD224" s="136"/>
      <c r="BE224" s="136"/>
      <c r="BF224" s="136"/>
      <c r="BG224" s="136"/>
      <c r="BH224" s="136"/>
      <c r="BI224" s="136"/>
      <c r="BJ224" s="136"/>
      <c r="BK224" s="136"/>
      <c r="BL224" s="136"/>
      <c r="BM224" s="136"/>
      <c r="BN224" s="136"/>
      <c r="BO224" s="136"/>
      <c r="BP224" s="136"/>
      <c r="BQ224" s="136"/>
      <c r="BR224" s="136"/>
      <c r="BS224" s="136"/>
      <c r="BT224" s="136"/>
      <c r="BU224" s="136"/>
      <c r="BV224" s="136"/>
      <c r="BW224" s="136"/>
      <c r="BX224" s="136"/>
      <c r="BY224" s="136"/>
      <c r="BZ224" s="136"/>
      <c r="CA224" s="136"/>
      <c r="CB224" s="136"/>
      <c r="CC224" s="136"/>
      <c r="CD224" s="136"/>
      <c r="CE224" s="136"/>
      <c r="CF224" s="136"/>
      <c r="CG224" s="136"/>
      <c r="CH224" s="136"/>
      <c r="CI224" s="136"/>
      <c r="CJ224" s="136"/>
      <c r="CK224" s="136"/>
      <c r="CL224" s="136"/>
      <c r="CM224" s="136"/>
      <c r="CN224" s="136"/>
      <c r="CO224" s="136"/>
      <c r="CP224" s="136"/>
      <c r="CQ224" s="136"/>
      <c r="CR224" s="136"/>
      <c r="CS224" s="136"/>
      <c r="CT224" s="136"/>
      <c r="CU224" s="136"/>
      <c r="CV224" s="136"/>
      <c r="CW224" s="136"/>
      <c r="CX224" s="136"/>
      <c r="CY224" s="136"/>
      <c r="CZ224" s="136"/>
      <c r="DA224" s="136"/>
      <c r="DB224" s="136"/>
      <c r="DC224" s="136"/>
      <c r="DD224" s="136"/>
      <c r="DE224" s="136"/>
      <c r="DF224" s="136"/>
      <c r="DG224" s="136"/>
      <c r="DH224" s="136"/>
      <c r="DI224" s="136"/>
      <c r="DJ224" s="136"/>
      <c r="DK224" s="136"/>
      <c r="DL224" s="136"/>
      <c r="DM224" s="136"/>
      <c r="DN224" s="136"/>
      <c r="DO224" s="136"/>
      <c r="DP224" s="136"/>
      <c r="DQ224" s="136"/>
      <c r="DR224" s="136"/>
      <c r="DS224" s="136"/>
      <c r="DT224" s="136"/>
      <c r="DU224" s="136"/>
      <c r="DV224" s="136"/>
      <c r="DW224" s="136"/>
      <c r="DX224" s="136"/>
      <c r="DY224" s="136"/>
      <c r="DZ224" s="136"/>
      <c r="EA224" s="136"/>
      <c r="EB224" s="136"/>
      <c r="EC224" s="136"/>
      <c r="ED224" s="136"/>
      <c r="EE224" s="136"/>
      <c r="EF224" s="136"/>
      <c r="EG224" s="136"/>
      <c r="EH224" s="136"/>
      <c r="EI224" s="136"/>
      <c r="EJ224" s="136"/>
      <c r="EK224" s="136"/>
      <c r="EL224" s="136"/>
      <c r="EM224" s="136"/>
      <c r="EN224" s="136"/>
      <c r="EO224" s="136"/>
      <c r="EP224" s="136"/>
      <c r="EQ224" s="136"/>
      <c r="ER224" s="136"/>
      <c r="ES224" s="136"/>
      <c r="ET224" s="136"/>
      <c r="EU224" s="136"/>
      <c r="EV224" s="136"/>
      <c r="EW224" s="136"/>
      <c r="EX224" s="136"/>
      <c r="EY224" s="136"/>
      <c r="EZ224" s="136"/>
      <c r="FA224" s="136"/>
      <c r="FB224" s="136"/>
      <c r="FC224" s="136"/>
      <c r="FD224" s="136"/>
      <c r="FE224" s="136"/>
      <c r="FF224" s="136"/>
      <c r="FG224" s="136"/>
      <c r="FH224" s="136"/>
      <c r="FI224" s="136"/>
      <c r="FJ224" s="136"/>
      <c r="FK224" s="136"/>
      <c r="FL224" s="136"/>
      <c r="FM224" s="136"/>
      <c r="FN224" s="136"/>
      <c r="FO224" s="136"/>
      <c r="FP224" s="136"/>
      <c r="FQ224" s="136"/>
      <c r="FR224" s="136"/>
      <c r="FS224" s="136"/>
      <c r="FT224" s="136"/>
      <c r="FU224" s="136"/>
      <c r="FV224" s="136"/>
      <c r="FW224" s="136"/>
      <c r="FX224" s="136"/>
      <c r="FY224" s="136"/>
      <c r="FZ224" s="136"/>
      <c r="GA224" s="136"/>
      <c r="GB224" s="136"/>
      <c r="GC224" s="136"/>
      <c r="GD224" s="136"/>
      <c r="GE224" s="136"/>
      <c r="GF224" s="136"/>
      <c r="GG224" s="136"/>
      <c r="GH224" s="136"/>
      <c r="GI224" s="136"/>
      <c r="GJ224" s="136"/>
      <c r="GK224" s="136"/>
      <c r="GL224" s="136"/>
      <c r="GM224" s="136"/>
      <c r="GN224" s="136"/>
      <c r="GO224" s="136"/>
      <c r="GP224" s="136"/>
      <c r="GQ224" s="136"/>
      <c r="GR224" s="136"/>
      <c r="GS224" s="136"/>
      <c r="GT224" s="136"/>
      <c r="GU224" s="136"/>
      <c r="GV224" s="136"/>
      <c r="GW224" s="136"/>
      <c r="GX224" s="136"/>
      <c r="GY224" s="136"/>
      <c r="GZ224" s="136"/>
      <c r="HA224" s="136"/>
      <c r="HB224" s="136"/>
      <c r="HC224" s="136"/>
      <c r="HD224" s="136"/>
      <c r="HE224" s="136"/>
      <c r="HF224" s="136"/>
      <c r="HG224" s="136"/>
      <c r="HH224" s="136"/>
      <c r="HI224" s="136"/>
      <c r="HJ224" s="136"/>
      <c r="HK224" s="136"/>
      <c r="HL224" s="136"/>
      <c r="HM224" s="136"/>
      <c r="HN224" s="136"/>
      <c r="HO224" s="136"/>
      <c r="HP224" s="136"/>
      <c r="HQ224" s="136"/>
      <c r="HR224" s="136"/>
      <c r="HS224" s="136"/>
      <c r="HT224" s="136"/>
      <c r="HU224" s="136"/>
      <c r="HV224" s="136"/>
      <c r="HW224" s="136"/>
      <c r="HX224" s="136"/>
      <c r="HY224" s="136"/>
      <c r="HZ224" s="136"/>
      <c r="IA224" s="136"/>
    </row>
    <row r="225" spans="1:235" ht="31.5">
      <c r="A225" s="478" t="s">
        <v>1404</v>
      </c>
      <c r="B225" s="141">
        <f t="shared" si="44"/>
        <v>10632</v>
      </c>
      <c r="C225" s="141">
        <v>0</v>
      </c>
      <c r="D225" s="141">
        <v>0</v>
      </c>
      <c r="E225" s="141">
        <v>10632</v>
      </c>
      <c r="F225" s="141">
        <v>0</v>
      </c>
      <c r="G225" s="141">
        <v>0</v>
      </c>
      <c r="H225" s="141">
        <v>0</v>
      </c>
      <c r="I225" s="141">
        <v>0</v>
      </c>
      <c r="J225" s="141">
        <v>0</v>
      </c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  <c r="U225" s="136"/>
      <c r="V225" s="136"/>
      <c r="W225" s="136"/>
      <c r="X225" s="136"/>
      <c r="Y225" s="136"/>
      <c r="Z225" s="136"/>
      <c r="AA225" s="136"/>
      <c r="AB225" s="136"/>
      <c r="AC225" s="136"/>
      <c r="AD225" s="136"/>
      <c r="AE225" s="136"/>
      <c r="AF225" s="136"/>
      <c r="AG225" s="136"/>
      <c r="AH225" s="136"/>
      <c r="AI225" s="136"/>
      <c r="AJ225" s="136"/>
      <c r="AK225" s="136"/>
      <c r="AL225" s="136"/>
      <c r="AM225" s="136"/>
      <c r="AN225" s="136"/>
      <c r="AO225" s="136"/>
      <c r="AP225" s="136"/>
      <c r="AQ225" s="136"/>
      <c r="AR225" s="136"/>
      <c r="AS225" s="136"/>
      <c r="AT225" s="136"/>
      <c r="AU225" s="136"/>
      <c r="AV225" s="136"/>
      <c r="AW225" s="136"/>
      <c r="AX225" s="136"/>
      <c r="AY225" s="136"/>
      <c r="AZ225" s="136"/>
      <c r="BA225" s="136"/>
      <c r="BB225" s="136"/>
      <c r="BC225" s="136"/>
      <c r="BD225" s="136"/>
      <c r="BE225" s="136"/>
      <c r="BF225" s="136"/>
      <c r="BG225" s="136"/>
      <c r="BH225" s="136"/>
      <c r="BI225" s="136"/>
      <c r="BJ225" s="136"/>
      <c r="BK225" s="136"/>
      <c r="BL225" s="136"/>
      <c r="BM225" s="136"/>
      <c r="BN225" s="136"/>
      <c r="BO225" s="136"/>
      <c r="BP225" s="136"/>
      <c r="BQ225" s="136"/>
      <c r="BR225" s="136"/>
      <c r="BS225" s="136"/>
      <c r="BT225" s="136"/>
      <c r="BU225" s="136"/>
      <c r="BV225" s="136"/>
      <c r="BW225" s="136"/>
      <c r="BX225" s="136"/>
      <c r="BY225" s="136"/>
      <c r="BZ225" s="136"/>
      <c r="CA225" s="136"/>
      <c r="CB225" s="136"/>
      <c r="CC225" s="136"/>
      <c r="CD225" s="136"/>
      <c r="CE225" s="136"/>
      <c r="CF225" s="136"/>
      <c r="CG225" s="136"/>
      <c r="CH225" s="136"/>
      <c r="CI225" s="136"/>
      <c r="CJ225" s="136"/>
      <c r="CK225" s="136"/>
      <c r="CL225" s="136"/>
      <c r="CM225" s="136"/>
      <c r="CN225" s="136"/>
      <c r="CO225" s="136"/>
      <c r="CP225" s="136"/>
      <c r="CQ225" s="136"/>
      <c r="CR225" s="136"/>
      <c r="CS225" s="136"/>
      <c r="CT225" s="136"/>
      <c r="CU225" s="136"/>
      <c r="CV225" s="136"/>
      <c r="CW225" s="136"/>
      <c r="CX225" s="136"/>
      <c r="CY225" s="136"/>
      <c r="CZ225" s="136"/>
      <c r="DA225" s="136"/>
      <c r="DB225" s="136"/>
      <c r="DC225" s="136"/>
      <c r="DD225" s="136"/>
      <c r="DE225" s="136"/>
      <c r="DF225" s="136"/>
      <c r="DG225" s="136"/>
      <c r="DH225" s="136"/>
      <c r="DI225" s="136"/>
      <c r="DJ225" s="136"/>
      <c r="DK225" s="136"/>
      <c r="DL225" s="136"/>
      <c r="DM225" s="136"/>
      <c r="DN225" s="136"/>
      <c r="DO225" s="136"/>
      <c r="DP225" s="136"/>
      <c r="DQ225" s="136"/>
      <c r="DR225" s="136"/>
      <c r="DS225" s="136"/>
      <c r="DT225" s="136"/>
      <c r="DU225" s="136"/>
      <c r="DV225" s="136"/>
      <c r="DW225" s="136"/>
      <c r="DX225" s="136"/>
      <c r="DY225" s="136"/>
      <c r="DZ225" s="136"/>
      <c r="EA225" s="136"/>
      <c r="EB225" s="136"/>
      <c r="EC225" s="136"/>
      <c r="ED225" s="136"/>
      <c r="EE225" s="136"/>
      <c r="EF225" s="136"/>
      <c r="EG225" s="136"/>
      <c r="EH225" s="136"/>
      <c r="EI225" s="136"/>
      <c r="EJ225" s="136"/>
      <c r="EK225" s="136"/>
      <c r="EL225" s="136"/>
      <c r="EM225" s="136"/>
      <c r="EN225" s="136"/>
      <c r="EO225" s="136"/>
      <c r="EP225" s="136"/>
      <c r="EQ225" s="136"/>
      <c r="ER225" s="136"/>
      <c r="ES225" s="136"/>
      <c r="ET225" s="136"/>
      <c r="EU225" s="136"/>
      <c r="EV225" s="136"/>
      <c r="EW225" s="136"/>
      <c r="EX225" s="136"/>
      <c r="EY225" s="136"/>
      <c r="EZ225" s="136"/>
      <c r="FA225" s="136"/>
      <c r="FB225" s="136"/>
      <c r="FC225" s="136"/>
      <c r="FD225" s="136"/>
      <c r="FE225" s="136"/>
      <c r="FF225" s="136"/>
      <c r="FG225" s="136"/>
      <c r="FH225" s="136"/>
      <c r="FI225" s="136"/>
      <c r="FJ225" s="136"/>
      <c r="FK225" s="136"/>
      <c r="FL225" s="136"/>
      <c r="FM225" s="136"/>
      <c r="FN225" s="136"/>
      <c r="FO225" s="136"/>
      <c r="FP225" s="136"/>
      <c r="FQ225" s="136"/>
      <c r="FR225" s="136"/>
      <c r="FS225" s="136"/>
      <c r="FT225" s="136"/>
      <c r="FU225" s="136"/>
      <c r="FV225" s="136"/>
      <c r="FW225" s="136"/>
      <c r="FX225" s="136"/>
      <c r="FY225" s="136"/>
      <c r="FZ225" s="136"/>
      <c r="GA225" s="136"/>
      <c r="GB225" s="136"/>
      <c r="GC225" s="136"/>
      <c r="GD225" s="136"/>
      <c r="GE225" s="136"/>
      <c r="GF225" s="136"/>
      <c r="GG225" s="136"/>
      <c r="GH225" s="136"/>
      <c r="GI225" s="136"/>
      <c r="GJ225" s="136"/>
      <c r="GK225" s="136"/>
      <c r="GL225" s="136"/>
      <c r="GM225" s="136"/>
      <c r="GN225" s="136"/>
      <c r="GO225" s="136"/>
      <c r="GP225" s="136"/>
      <c r="GQ225" s="136"/>
      <c r="GR225" s="136"/>
      <c r="GS225" s="136"/>
      <c r="GT225" s="136"/>
      <c r="GU225" s="136"/>
      <c r="GV225" s="136"/>
      <c r="GW225" s="136"/>
      <c r="GX225" s="136"/>
      <c r="GY225" s="136"/>
      <c r="GZ225" s="136"/>
      <c r="HA225" s="136"/>
      <c r="HB225" s="136"/>
      <c r="HC225" s="136"/>
      <c r="HD225" s="136"/>
      <c r="HE225" s="136"/>
      <c r="HF225" s="136"/>
      <c r="HG225" s="136"/>
      <c r="HH225" s="136"/>
      <c r="HI225" s="136"/>
      <c r="HJ225" s="136"/>
      <c r="HK225" s="136"/>
      <c r="HL225" s="136"/>
      <c r="HM225" s="136"/>
      <c r="HN225" s="136"/>
      <c r="HO225" s="136"/>
      <c r="HP225" s="136"/>
      <c r="HQ225" s="136"/>
      <c r="HR225" s="136"/>
      <c r="HS225" s="136"/>
      <c r="HT225" s="136"/>
      <c r="HU225" s="136"/>
      <c r="HV225" s="136"/>
      <c r="HW225" s="136"/>
      <c r="HX225" s="136"/>
      <c r="HY225" s="136"/>
      <c r="HZ225" s="136"/>
      <c r="IA225" s="136"/>
    </row>
    <row r="226" spans="1:235" ht="31.5">
      <c r="A226" s="478" t="s">
        <v>1405</v>
      </c>
      <c r="B226" s="141">
        <f t="shared" si="44"/>
        <v>13200</v>
      </c>
      <c r="C226" s="141">
        <v>0</v>
      </c>
      <c r="D226" s="141">
        <v>0</v>
      </c>
      <c r="E226" s="141">
        <v>13200</v>
      </c>
      <c r="F226" s="141">
        <v>0</v>
      </c>
      <c r="G226" s="141">
        <v>0</v>
      </c>
      <c r="H226" s="141">
        <v>0</v>
      </c>
      <c r="I226" s="141">
        <v>0</v>
      </c>
      <c r="J226" s="141">
        <v>0</v>
      </c>
      <c r="K226" s="136"/>
      <c r="L226" s="136"/>
      <c r="M226" s="136"/>
      <c r="N226" s="136"/>
      <c r="O226" s="136"/>
      <c r="P226" s="136"/>
      <c r="Q226" s="136"/>
      <c r="R226" s="136"/>
      <c r="S226" s="136"/>
      <c r="T226" s="136"/>
      <c r="U226" s="136"/>
      <c r="V226" s="136"/>
      <c r="W226" s="136"/>
      <c r="X226" s="136"/>
      <c r="Y226" s="136"/>
      <c r="Z226" s="136"/>
      <c r="AA226" s="136"/>
      <c r="AB226" s="136"/>
      <c r="AC226" s="136"/>
      <c r="AD226" s="136"/>
      <c r="AE226" s="136"/>
      <c r="AF226" s="136"/>
      <c r="AG226" s="136"/>
      <c r="AH226" s="136"/>
      <c r="AI226" s="136"/>
      <c r="AJ226" s="136"/>
      <c r="AK226" s="136"/>
      <c r="AL226" s="136"/>
      <c r="AM226" s="136"/>
      <c r="AN226" s="136"/>
      <c r="AO226" s="136"/>
      <c r="AP226" s="136"/>
      <c r="AQ226" s="136"/>
      <c r="AR226" s="136"/>
      <c r="AS226" s="136"/>
      <c r="AT226" s="136"/>
      <c r="AU226" s="136"/>
      <c r="AV226" s="136"/>
      <c r="AW226" s="136"/>
      <c r="AX226" s="136"/>
      <c r="AY226" s="136"/>
      <c r="AZ226" s="136"/>
      <c r="BA226" s="136"/>
      <c r="BB226" s="136"/>
      <c r="BC226" s="136"/>
      <c r="BD226" s="136"/>
      <c r="BE226" s="136"/>
      <c r="BF226" s="136"/>
      <c r="BG226" s="136"/>
      <c r="BH226" s="136"/>
      <c r="BI226" s="136"/>
      <c r="BJ226" s="136"/>
      <c r="BK226" s="136"/>
      <c r="BL226" s="136"/>
      <c r="BM226" s="136"/>
      <c r="BN226" s="136"/>
      <c r="BO226" s="136"/>
      <c r="BP226" s="136"/>
      <c r="BQ226" s="136"/>
      <c r="BR226" s="136"/>
      <c r="BS226" s="136"/>
      <c r="BT226" s="136"/>
      <c r="BU226" s="136"/>
      <c r="BV226" s="136"/>
      <c r="BW226" s="136"/>
      <c r="BX226" s="136"/>
      <c r="BY226" s="136"/>
      <c r="BZ226" s="136"/>
      <c r="CA226" s="136"/>
      <c r="CB226" s="136"/>
      <c r="CC226" s="136"/>
      <c r="CD226" s="136"/>
      <c r="CE226" s="136"/>
      <c r="CF226" s="136"/>
      <c r="CG226" s="136"/>
      <c r="CH226" s="136"/>
      <c r="CI226" s="136"/>
      <c r="CJ226" s="136"/>
      <c r="CK226" s="136"/>
      <c r="CL226" s="136"/>
      <c r="CM226" s="136"/>
      <c r="CN226" s="136"/>
      <c r="CO226" s="136"/>
      <c r="CP226" s="136"/>
      <c r="CQ226" s="136"/>
      <c r="CR226" s="136"/>
      <c r="CS226" s="136"/>
      <c r="CT226" s="136"/>
      <c r="CU226" s="136"/>
      <c r="CV226" s="136"/>
      <c r="CW226" s="136"/>
      <c r="CX226" s="136"/>
      <c r="CY226" s="136"/>
      <c r="CZ226" s="136"/>
      <c r="DA226" s="136"/>
      <c r="DB226" s="136"/>
      <c r="DC226" s="136"/>
      <c r="DD226" s="136"/>
      <c r="DE226" s="136"/>
      <c r="DF226" s="136"/>
      <c r="DG226" s="136"/>
      <c r="DH226" s="136"/>
      <c r="DI226" s="136"/>
      <c r="DJ226" s="136"/>
      <c r="DK226" s="136"/>
      <c r="DL226" s="136"/>
      <c r="DM226" s="136"/>
      <c r="DN226" s="136"/>
      <c r="DO226" s="136"/>
      <c r="DP226" s="136"/>
      <c r="DQ226" s="136"/>
      <c r="DR226" s="136"/>
      <c r="DS226" s="136"/>
      <c r="DT226" s="136"/>
      <c r="DU226" s="136"/>
      <c r="DV226" s="136"/>
      <c r="DW226" s="136"/>
      <c r="DX226" s="136"/>
      <c r="DY226" s="136"/>
      <c r="DZ226" s="136"/>
      <c r="EA226" s="136"/>
      <c r="EB226" s="136"/>
      <c r="EC226" s="136"/>
      <c r="ED226" s="136"/>
      <c r="EE226" s="136"/>
      <c r="EF226" s="136"/>
      <c r="EG226" s="136"/>
      <c r="EH226" s="136"/>
      <c r="EI226" s="136"/>
      <c r="EJ226" s="136"/>
      <c r="EK226" s="136"/>
      <c r="EL226" s="136"/>
      <c r="EM226" s="136"/>
      <c r="EN226" s="136"/>
      <c r="EO226" s="136"/>
      <c r="EP226" s="136"/>
      <c r="EQ226" s="136"/>
      <c r="ER226" s="136"/>
      <c r="ES226" s="136"/>
      <c r="ET226" s="136"/>
      <c r="EU226" s="136"/>
      <c r="EV226" s="136"/>
      <c r="EW226" s="136"/>
      <c r="EX226" s="136"/>
      <c r="EY226" s="136"/>
      <c r="EZ226" s="136"/>
      <c r="FA226" s="136"/>
      <c r="FB226" s="136"/>
      <c r="FC226" s="136"/>
      <c r="FD226" s="136"/>
      <c r="FE226" s="136"/>
      <c r="FF226" s="136"/>
      <c r="FG226" s="136"/>
      <c r="FH226" s="136"/>
      <c r="FI226" s="136"/>
      <c r="FJ226" s="136"/>
      <c r="FK226" s="136"/>
      <c r="FL226" s="136"/>
      <c r="FM226" s="136"/>
      <c r="FN226" s="136"/>
      <c r="FO226" s="136"/>
      <c r="FP226" s="136"/>
      <c r="FQ226" s="136"/>
      <c r="FR226" s="136"/>
      <c r="FS226" s="136"/>
      <c r="FT226" s="136"/>
      <c r="FU226" s="136"/>
      <c r="FV226" s="136"/>
      <c r="FW226" s="136"/>
      <c r="FX226" s="136"/>
      <c r="FY226" s="136"/>
      <c r="FZ226" s="136"/>
      <c r="GA226" s="136"/>
      <c r="GB226" s="136"/>
      <c r="GC226" s="136"/>
      <c r="GD226" s="136"/>
      <c r="GE226" s="136"/>
      <c r="GF226" s="136"/>
      <c r="GG226" s="136"/>
      <c r="GH226" s="136"/>
      <c r="GI226" s="136"/>
      <c r="GJ226" s="136"/>
      <c r="GK226" s="136"/>
      <c r="GL226" s="136"/>
      <c r="GM226" s="136"/>
      <c r="GN226" s="136"/>
      <c r="GO226" s="136"/>
      <c r="GP226" s="136"/>
      <c r="GQ226" s="136"/>
      <c r="GR226" s="136"/>
      <c r="GS226" s="136"/>
      <c r="GT226" s="136"/>
      <c r="GU226" s="136"/>
      <c r="GV226" s="136"/>
      <c r="GW226" s="136"/>
      <c r="GX226" s="136"/>
      <c r="GY226" s="136"/>
      <c r="GZ226" s="136"/>
      <c r="HA226" s="136"/>
      <c r="HB226" s="136"/>
      <c r="HC226" s="136"/>
      <c r="HD226" s="136"/>
      <c r="HE226" s="136"/>
      <c r="HF226" s="136"/>
      <c r="HG226" s="136"/>
      <c r="HH226" s="136"/>
      <c r="HI226" s="136"/>
      <c r="HJ226" s="136"/>
      <c r="HK226" s="136"/>
      <c r="HL226" s="136"/>
      <c r="HM226" s="136"/>
      <c r="HN226" s="136"/>
      <c r="HO226" s="136"/>
      <c r="HP226" s="136"/>
      <c r="HQ226" s="136"/>
      <c r="HR226" s="136"/>
      <c r="HS226" s="136"/>
      <c r="HT226" s="136"/>
      <c r="HU226" s="136"/>
      <c r="HV226" s="136"/>
      <c r="HW226" s="136"/>
      <c r="HX226" s="136"/>
      <c r="HY226" s="136"/>
      <c r="HZ226" s="136"/>
      <c r="IA226" s="136"/>
    </row>
    <row r="227" spans="1:235">
      <c r="A227" s="478" t="s">
        <v>1406</v>
      </c>
      <c r="B227" s="141">
        <f t="shared" si="44"/>
        <v>4900</v>
      </c>
      <c r="C227" s="141">
        <v>0</v>
      </c>
      <c r="D227" s="141">
        <v>0</v>
      </c>
      <c r="E227" s="141">
        <v>4900</v>
      </c>
      <c r="F227" s="141">
        <v>0</v>
      </c>
      <c r="G227" s="141">
        <v>0</v>
      </c>
      <c r="H227" s="141">
        <v>0</v>
      </c>
      <c r="I227" s="141">
        <v>0</v>
      </c>
      <c r="J227" s="141">
        <v>0</v>
      </c>
      <c r="K227" s="136"/>
      <c r="L227" s="136"/>
      <c r="M227" s="136"/>
      <c r="N227" s="136"/>
      <c r="O227" s="136"/>
      <c r="P227" s="136"/>
      <c r="Q227" s="136"/>
      <c r="R227" s="136"/>
      <c r="S227" s="136"/>
      <c r="T227" s="136"/>
      <c r="U227" s="136"/>
      <c r="V227" s="136"/>
      <c r="W227" s="136"/>
      <c r="X227" s="136"/>
      <c r="Y227" s="136"/>
      <c r="Z227" s="136"/>
      <c r="AA227" s="136"/>
      <c r="AB227" s="136"/>
      <c r="AC227" s="136"/>
      <c r="AD227" s="136"/>
      <c r="AE227" s="136"/>
      <c r="AF227" s="136"/>
      <c r="AG227" s="136"/>
      <c r="AH227" s="136"/>
      <c r="AI227" s="136"/>
      <c r="AJ227" s="136"/>
      <c r="AK227" s="136"/>
      <c r="AL227" s="136"/>
      <c r="AM227" s="136"/>
      <c r="AN227" s="136"/>
      <c r="AO227" s="136"/>
      <c r="AP227" s="136"/>
      <c r="AQ227" s="136"/>
      <c r="AR227" s="136"/>
      <c r="AS227" s="136"/>
      <c r="AT227" s="136"/>
      <c r="AU227" s="136"/>
      <c r="AV227" s="136"/>
      <c r="AW227" s="136"/>
      <c r="AX227" s="136"/>
      <c r="AY227" s="136"/>
      <c r="AZ227" s="136"/>
      <c r="BA227" s="136"/>
      <c r="BB227" s="136"/>
      <c r="BC227" s="136"/>
      <c r="BD227" s="136"/>
      <c r="BE227" s="136"/>
      <c r="BF227" s="136"/>
      <c r="BG227" s="136"/>
      <c r="BH227" s="136"/>
      <c r="BI227" s="136"/>
      <c r="BJ227" s="136"/>
      <c r="BK227" s="136"/>
      <c r="BL227" s="136"/>
      <c r="BM227" s="136"/>
      <c r="BN227" s="136"/>
      <c r="BO227" s="136"/>
      <c r="BP227" s="136"/>
      <c r="BQ227" s="136"/>
      <c r="BR227" s="136"/>
      <c r="BS227" s="136"/>
      <c r="BT227" s="136"/>
      <c r="BU227" s="136"/>
      <c r="BV227" s="136"/>
      <c r="BW227" s="136"/>
      <c r="BX227" s="136"/>
      <c r="BY227" s="136"/>
      <c r="BZ227" s="136"/>
      <c r="CA227" s="136"/>
      <c r="CB227" s="136"/>
      <c r="CC227" s="136"/>
      <c r="CD227" s="136"/>
      <c r="CE227" s="136"/>
      <c r="CF227" s="136"/>
      <c r="CG227" s="136"/>
      <c r="CH227" s="136"/>
      <c r="CI227" s="136"/>
      <c r="CJ227" s="136"/>
      <c r="CK227" s="136"/>
      <c r="CL227" s="136"/>
      <c r="CM227" s="136"/>
      <c r="CN227" s="136"/>
      <c r="CO227" s="136"/>
      <c r="CP227" s="136"/>
      <c r="CQ227" s="136"/>
      <c r="CR227" s="136"/>
      <c r="CS227" s="136"/>
      <c r="CT227" s="136"/>
      <c r="CU227" s="136"/>
      <c r="CV227" s="136"/>
      <c r="CW227" s="136"/>
      <c r="CX227" s="136"/>
      <c r="CY227" s="136"/>
      <c r="CZ227" s="136"/>
      <c r="DA227" s="136"/>
      <c r="DB227" s="136"/>
      <c r="DC227" s="136"/>
      <c r="DD227" s="136"/>
      <c r="DE227" s="136"/>
      <c r="DF227" s="136"/>
      <c r="DG227" s="136"/>
      <c r="DH227" s="136"/>
      <c r="DI227" s="136"/>
      <c r="DJ227" s="136"/>
      <c r="DK227" s="136"/>
      <c r="DL227" s="136"/>
      <c r="DM227" s="136"/>
      <c r="DN227" s="136"/>
      <c r="DO227" s="136"/>
      <c r="DP227" s="136"/>
      <c r="DQ227" s="136"/>
      <c r="DR227" s="136"/>
      <c r="DS227" s="136"/>
      <c r="DT227" s="136"/>
      <c r="DU227" s="136"/>
      <c r="DV227" s="136"/>
      <c r="DW227" s="136"/>
      <c r="DX227" s="136"/>
      <c r="DY227" s="136"/>
      <c r="DZ227" s="136"/>
      <c r="EA227" s="136"/>
      <c r="EB227" s="136"/>
      <c r="EC227" s="136"/>
      <c r="ED227" s="136"/>
      <c r="EE227" s="136"/>
      <c r="EF227" s="136"/>
      <c r="EG227" s="136"/>
      <c r="EH227" s="136"/>
      <c r="EI227" s="136"/>
      <c r="EJ227" s="136"/>
      <c r="EK227" s="136"/>
      <c r="EL227" s="136"/>
      <c r="EM227" s="136"/>
      <c r="EN227" s="136"/>
      <c r="EO227" s="136"/>
      <c r="EP227" s="136"/>
      <c r="EQ227" s="136"/>
      <c r="ER227" s="136"/>
      <c r="ES227" s="66"/>
      <c r="ET227" s="66"/>
      <c r="EU227" s="66"/>
      <c r="EV227" s="66"/>
      <c r="EW227" s="66"/>
      <c r="EX227" s="66"/>
      <c r="EY227" s="66"/>
      <c r="EZ227" s="66"/>
      <c r="FA227" s="66"/>
      <c r="FB227" s="66"/>
      <c r="FC227" s="66"/>
      <c r="FD227" s="66"/>
      <c r="FE227" s="66"/>
      <c r="FF227" s="66"/>
      <c r="FG227" s="66"/>
      <c r="FH227" s="66"/>
      <c r="FI227" s="66"/>
      <c r="FJ227" s="66"/>
      <c r="FK227" s="66"/>
      <c r="FL227" s="66"/>
      <c r="FM227" s="136"/>
      <c r="FN227" s="136"/>
      <c r="FO227" s="136"/>
      <c r="FP227" s="136"/>
      <c r="FQ227" s="136"/>
      <c r="FR227" s="136"/>
      <c r="FS227" s="136"/>
      <c r="FT227" s="136"/>
      <c r="FU227" s="136"/>
      <c r="FV227" s="136"/>
      <c r="FW227" s="136"/>
      <c r="FX227" s="136"/>
      <c r="FY227" s="136"/>
      <c r="FZ227" s="136"/>
      <c r="GA227" s="136"/>
      <c r="GB227" s="136"/>
      <c r="GC227" s="136"/>
      <c r="GD227" s="136"/>
      <c r="GE227" s="136"/>
      <c r="GF227" s="136"/>
      <c r="GG227" s="136"/>
      <c r="GH227" s="136"/>
      <c r="GI227" s="136"/>
      <c r="GJ227" s="136"/>
      <c r="GK227" s="136"/>
      <c r="GL227" s="136"/>
      <c r="GM227" s="136"/>
      <c r="GN227" s="136"/>
      <c r="GO227" s="136"/>
      <c r="GP227" s="136"/>
      <c r="GQ227" s="136"/>
      <c r="GR227" s="136"/>
      <c r="GS227" s="136"/>
      <c r="GT227" s="136"/>
      <c r="GU227" s="136"/>
      <c r="GV227" s="136"/>
      <c r="GW227" s="136"/>
      <c r="GX227" s="136"/>
      <c r="GY227" s="136"/>
      <c r="GZ227" s="136"/>
      <c r="HA227" s="136"/>
      <c r="HB227" s="136"/>
      <c r="HC227" s="136"/>
      <c r="HD227" s="136"/>
      <c r="HE227" s="136"/>
      <c r="HF227" s="136"/>
      <c r="HG227" s="136"/>
      <c r="HH227" s="136"/>
      <c r="HI227" s="136"/>
      <c r="HJ227" s="136"/>
      <c r="HK227" s="136"/>
      <c r="HL227" s="136"/>
      <c r="HM227" s="136"/>
      <c r="HN227" s="136"/>
      <c r="HO227" s="136"/>
      <c r="HP227" s="136"/>
      <c r="HQ227" s="136"/>
      <c r="HR227" s="136"/>
      <c r="HS227" s="136"/>
      <c r="HT227" s="136"/>
      <c r="HU227" s="136"/>
      <c r="HV227" s="136"/>
      <c r="HW227" s="136"/>
      <c r="HX227" s="136"/>
      <c r="HY227" s="136"/>
      <c r="HZ227" s="136"/>
      <c r="IA227" s="136"/>
    </row>
    <row r="228" spans="1:235">
      <c r="A228" s="475" t="s">
        <v>548</v>
      </c>
      <c r="B228" s="135">
        <f t="shared" si="44"/>
        <v>254745</v>
      </c>
      <c r="C228" s="135">
        <f t="shared" ref="C228:J228" si="54">SUM(C229:C229)</f>
        <v>0</v>
      </c>
      <c r="D228" s="135">
        <f t="shared" si="54"/>
        <v>0</v>
      </c>
      <c r="E228" s="135">
        <f t="shared" si="54"/>
        <v>0</v>
      </c>
      <c r="F228" s="135">
        <f t="shared" si="54"/>
        <v>254745</v>
      </c>
      <c r="G228" s="135">
        <f t="shared" si="54"/>
        <v>0</v>
      </c>
      <c r="H228" s="135">
        <f t="shared" si="54"/>
        <v>0</v>
      </c>
      <c r="I228" s="135">
        <f t="shared" si="54"/>
        <v>0</v>
      </c>
      <c r="J228" s="135">
        <f t="shared" si="54"/>
        <v>0</v>
      </c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/>
      <c r="CR228" s="66"/>
      <c r="CS228" s="66"/>
      <c r="CT228" s="66"/>
      <c r="CU228" s="66"/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  <c r="ED228" s="66"/>
      <c r="EE228" s="66"/>
      <c r="EF228" s="66"/>
      <c r="EG228" s="66"/>
      <c r="EH228" s="66"/>
      <c r="EI228" s="66"/>
      <c r="EJ228" s="66"/>
      <c r="EK228" s="66"/>
      <c r="EL228" s="66"/>
      <c r="EM228" s="66"/>
      <c r="EN228" s="66"/>
      <c r="EO228" s="66"/>
      <c r="EP228" s="66"/>
      <c r="EQ228" s="66"/>
      <c r="ER228" s="66"/>
      <c r="ES228" s="66"/>
      <c r="ET228" s="66"/>
      <c r="EU228" s="66"/>
      <c r="EV228" s="66"/>
      <c r="EW228" s="66"/>
      <c r="EX228" s="66"/>
      <c r="EY228" s="66"/>
      <c r="EZ228" s="66"/>
      <c r="FA228" s="66"/>
      <c r="FB228" s="66"/>
      <c r="FC228" s="66"/>
      <c r="FD228" s="66"/>
      <c r="FE228" s="66"/>
      <c r="FF228" s="66"/>
      <c r="FG228" s="66"/>
      <c r="FH228" s="66"/>
      <c r="FI228" s="66"/>
      <c r="FJ228" s="66"/>
      <c r="FK228" s="66"/>
      <c r="FL228" s="66"/>
      <c r="FM228" s="136"/>
      <c r="FN228" s="136"/>
      <c r="FO228" s="136"/>
      <c r="FP228" s="136"/>
      <c r="FQ228" s="136"/>
      <c r="FR228" s="136"/>
      <c r="FS228" s="136"/>
      <c r="FT228" s="136"/>
      <c r="FU228" s="136"/>
      <c r="FV228" s="136"/>
      <c r="FW228" s="136"/>
      <c r="FX228" s="136"/>
      <c r="FY228" s="136"/>
      <c r="FZ228" s="136"/>
      <c r="GA228" s="136"/>
      <c r="GB228" s="136"/>
      <c r="GC228" s="136"/>
      <c r="GD228" s="136"/>
      <c r="GE228" s="136"/>
      <c r="GF228" s="136"/>
      <c r="GG228" s="136"/>
      <c r="GH228" s="136"/>
      <c r="GI228" s="136"/>
      <c r="GJ228" s="136"/>
      <c r="GK228" s="136"/>
      <c r="GL228" s="136"/>
      <c r="GM228" s="136"/>
      <c r="GN228" s="136"/>
      <c r="GO228" s="136"/>
      <c r="GP228" s="136"/>
      <c r="GQ228" s="136"/>
      <c r="GR228" s="136"/>
      <c r="GS228" s="136"/>
      <c r="GT228" s="136"/>
      <c r="GU228" s="136"/>
      <c r="GV228" s="136"/>
      <c r="GW228" s="136"/>
      <c r="GX228" s="136"/>
      <c r="GY228" s="136"/>
      <c r="GZ228" s="136"/>
      <c r="HA228" s="136"/>
      <c r="HB228" s="136"/>
      <c r="HC228" s="136"/>
      <c r="HD228" s="136"/>
      <c r="HE228" s="136"/>
      <c r="HF228" s="136"/>
      <c r="HG228" s="136"/>
      <c r="HH228" s="136"/>
      <c r="HI228" s="136"/>
      <c r="HJ228" s="136"/>
      <c r="HK228" s="136"/>
      <c r="HL228" s="136"/>
      <c r="HM228" s="136"/>
      <c r="HN228" s="136"/>
      <c r="HO228" s="136"/>
      <c r="HP228" s="136"/>
      <c r="HQ228" s="136"/>
      <c r="HR228" s="136"/>
      <c r="HS228" s="136"/>
      <c r="HT228" s="136"/>
      <c r="HU228" s="136"/>
      <c r="HV228" s="136"/>
      <c r="HW228" s="136"/>
      <c r="HX228" s="136"/>
      <c r="HY228" s="136"/>
      <c r="HZ228" s="136"/>
      <c r="IA228" s="136"/>
    </row>
    <row r="229" spans="1:235" ht="47.25">
      <c r="A229" s="478" t="s">
        <v>1407</v>
      </c>
      <c r="B229" s="141">
        <f t="shared" si="44"/>
        <v>254745</v>
      </c>
      <c r="C229" s="141">
        <v>0</v>
      </c>
      <c r="D229" s="141">
        <v>0</v>
      </c>
      <c r="E229" s="141">
        <v>0</v>
      </c>
      <c r="F229" s="141">
        <v>254745</v>
      </c>
      <c r="G229" s="141">
        <v>0</v>
      </c>
      <c r="H229" s="141">
        <v>0</v>
      </c>
      <c r="I229" s="141">
        <v>0</v>
      </c>
      <c r="J229" s="141">
        <v>0</v>
      </c>
      <c r="K229" s="136"/>
      <c r="L229" s="136"/>
      <c r="M229" s="136"/>
      <c r="N229" s="136"/>
      <c r="O229" s="136"/>
      <c r="P229" s="136"/>
      <c r="Q229" s="136"/>
      <c r="R229" s="136"/>
      <c r="S229" s="136"/>
      <c r="T229" s="136"/>
      <c r="U229" s="136"/>
      <c r="V229" s="136"/>
      <c r="W229" s="136"/>
      <c r="X229" s="136"/>
      <c r="Y229" s="136"/>
      <c r="Z229" s="136"/>
      <c r="AA229" s="136"/>
      <c r="AB229" s="136"/>
      <c r="AC229" s="136"/>
      <c r="AD229" s="136"/>
      <c r="AE229" s="136"/>
      <c r="AF229" s="136"/>
      <c r="AG229" s="136"/>
      <c r="AH229" s="136"/>
      <c r="AI229" s="136"/>
      <c r="AJ229" s="136"/>
      <c r="AK229" s="136"/>
      <c r="AL229" s="136"/>
      <c r="AM229" s="136"/>
      <c r="AN229" s="136"/>
      <c r="AO229" s="136"/>
      <c r="AP229" s="136"/>
      <c r="AQ229" s="136"/>
      <c r="AR229" s="136"/>
      <c r="AS229" s="136"/>
      <c r="AT229" s="136"/>
      <c r="AU229" s="136"/>
      <c r="AV229" s="136"/>
      <c r="AW229" s="136"/>
      <c r="AX229" s="136"/>
      <c r="AY229" s="136"/>
      <c r="AZ229" s="136"/>
      <c r="BA229" s="136"/>
      <c r="BB229" s="136"/>
      <c r="BC229" s="136"/>
      <c r="BD229" s="136"/>
      <c r="BE229" s="136"/>
      <c r="BF229" s="136"/>
      <c r="BG229" s="136"/>
      <c r="BH229" s="136"/>
      <c r="BI229" s="136"/>
      <c r="BJ229" s="136"/>
      <c r="BK229" s="136"/>
      <c r="BL229" s="136"/>
      <c r="BM229" s="136"/>
      <c r="BN229" s="136"/>
      <c r="BO229" s="136"/>
      <c r="BP229" s="136"/>
      <c r="BQ229" s="136"/>
      <c r="BR229" s="136"/>
      <c r="BS229" s="136"/>
      <c r="BT229" s="136"/>
      <c r="BU229" s="136"/>
      <c r="BV229" s="136"/>
      <c r="BW229" s="136"/>
      <c r="BX229" s="136"/>
      <c r="BY229" s="136"/>
      <c r="BZ229" s="136"/>
      <c r="CA229" s="136"/>
      <c r="CB229" s="136"/>
      <c r="CC229" s="136"/>
      <c r="CD229" s="136"/>
      <c r="CE229" s="136"/>
      <c r="CF229" s="136"/>
      <c r="CG229" s="136"/>
      <c r="CH229" s="136"/>
      <c r="CI229" s="136"/>
      <c r="CJ229" s="136"/>
      <c r="CK229" s="136"/>
      <c r="CL229" s="136"/>
      <c r="CM229" s="136"/>
      <c r="CN229" s="136"/>
      <c r="CO229" s="136"/>
      <c r="CP229" s="136"/>
      <c r="CQ229" s="136"/>
      <c r="CR229" s="136"/>
      <c r="CS229" s="136"/>
      <c r="CT229" s="136"/>
      <c r="CU229" s="136"/>
      <c r="CV229" s="136"/>
      <c r="CW229" s="136"/>
      <c r="CX229" s="136"/>
      <c r="CY229" s="136"/>
      <c r="CZ229" s="136"/>
      <c r="DA229" s="136"/>
      <c r="DB229" s="136"/>
      <c r="DC229" s="136"/>
      <c r="DD229" s="136"/>
      <c r="DE229" s="136"/>
      <c r="DF229" s="136"/>
      <c r="DG229" s="136"/>
      <c r="DH229" s="136"/>
      <c r="DI229" s="136"/>
      <c r="DJ229" s="136"/>
      <c r="DK229" s="136"/>
      <c r="DL229" s="136"/>
      <c r="DM229" s="136"/>
      <c r="DN229" s="136"/>
      <c r="DO229" s="136"/>
      <c r="DP229" s="136"/>
      <c r="DQ229" s="136"/>
      <c r="DR229" s="136"/>
      <c r="DS229" s="136"/>
      <c r="DT229" s="136"/>
      <c r="DU229" s="136"/>
      <c r="DV229" s="136"/>
      <c r="DW229" s="136"/>
      <c r="DX229" s="136"/>
      <c r="DY229" s="136"/>
      <c r="DZ229" s="136"/>
      <c r="EA229" s="136"/>
      <c r="EB229" s="136"/>
      <c r="EC229" s="136"/>
      <c r="ED229" s="136"/>
      <c r="EE229" s="136"/>
      <c r="EF229" s="136"/>
      <c r="EG229" s="136"/>
      <c r="EH229" s="136"/>
      <c r="EI229" s="136"/>
      <c r="EJ229" s="136"/>
      <c r="EK229" s="136"/>
      <c r="EL229" s="136"/>
      <c r="EM229" s="136"/>
      <c r="EN229" s="136"/>
      <c r="EO229" s="136"/>
      <c r="EP229" s="136"/>
      <c r="EQ229" s="136"/>
      <c r="ER229" s="136"/>
      <c r="ES229" s="136"/>
      <c r="ET229" s="136"/>
      <c r="EU229" s="136"/>
      <c r="EV229" s="136"/>
      <c r="EW229" s="136"/>
      <c r="EX229" s="136"/>
      <c r="EY229" s="136"/>
      <c r="EZ229" s="136"/>
      <c r="FA229" s="136"/>
      <c r="FB229" s="136"/>
      <c r="FC229" s="136"/>
      <c r="FD229" s="136"/>
      <c r="FE229" s="136"/>
      <c r="FF229" s="136"/>
      <c r="FG229" s="136"/>
      <c r="FH229" s="136"/>
      <c r="FI229" s="136"/>
      <c r="FJ229" s="136"/>
      <c r="FK229" s="136"/>
      <c r="FL229" s="136"/>
      <c r="FM229" s="136"/>
      <c r="FN229" s="136"/>
      <c r="FO229" s="136"/>
      <c r="FP229" s="136"/>
      <c r="FQ229" s="136"/>
      <c r="FR229" s="136"/>
      <c r="FS229" s="136"/>
      <c r="FT229" s="136"/>
      <c r="FU229" s="136"/>
      <c r="FV229" s="136"/>
      <c r="FW229" s="136"/>
      <c r="FX229" s="136"/>
      <c r="FY229" s="136"/>
      <c r="FZ229" s="136"/>
      <c r="GA229" s="136"/>
      <c r="GB229" s="136"/>
      <c r="GC229" s="136"/>
      <c r="GD229" s="136"/>
      <c r="GE229" s="136"/>
      <c r="GF229" s="136"/>
      <c r="GG229" s="136"/>
      <c r="GH229" s="136"/>
      <c r="GI229" s="136"/>
      <c r="GJ229" s="136"/>
      <c r="GK229" s="136"/>
      <c r="GL229" s="136"/>
      <c r="GM229" s="136"/>
      <c r="GN229" s="136"/>
      <c r="GO229" s="136"/>
      <c r="GP229" s="136"/>
      <c r="GQ229" s="136"/>
      <c r="GR229" s="136"/>
      <c r="GS229" s="136"/>
      <c r="GT229" s="136"/>
      <c r="GU229" s="136"/>
      <c r="GV229" s="136"/>
      <c r="GW229" s="136"/>
      <c r="GX229" s="136"/>
      <c r="GY229" s="136"/>
      <c r="GZ229" s="136"/>
      <c r="HA229" s="136"/>
      <c r="HB229" s="136"/>
      <c r="HC229" s="136"/>
      <c r="HD229" s="136"/>
      <c r="HE229" s="136"/>
      <c r="HF229" s="136"/>
      <c r="HG229" s="136"/>
      <c r="HH229" s="136"/>
      <c r="HI229" s="136"/>
      <c r="HJ229" s="136"/>
      <c r="HK229" s="136"/>
      <c r="HL229" s="136"/>
      <c r="HM229" s="136"/>
      <c r="HN229" s="136"/>
      <c r="HO229" s="136"/>
      <c r="HP229" s="136"/>
      <c r="HQ229" s="136"/>
      <c r="HR229" s="136"/>
      <c r="HS229" s="136"/>
      <c r="HT229" s="136"/>
      <c r="HU229" s="136"/>
      <c r="HV229" s="136"/>
      <c r="HW229" s="136"/>
      <c r="HX229" s="136"/>
      <c r="HY229" s="136"/>
      <c r="HZ229" s="136"/>
      <c r="IA229" s="136"/>
    </row>
    <row r="230" spans="1:235">
      <c r="A230" s="475" t="s">
        <v>550</v>
      </c>
      <c r="B230" s="135">
        <f t="shared" si="44"/>
        <v>7647</v>
      </c>
      <c r="C230" s="135">
        <f t="shared" ref="C230:J230" si="55">SUM(C231:C231)</f>
        <v>0</v>
      </c>
      <c r="D230" s="135">
        <f t="shared" si="55"/>
        <v>0</v>
      </c>
      <c r="E230" s="135">
        <f t="shared" si="55"/>
        <v>0</v>
      </c>
      <c r="F230" s="135">
        <f t="shared" si="55"/>
        <v>0</v>
      </c>
      <c r="G230" s="135">
        <f t="shared" si="55"/>
        <v>0</v>
      </c>
      <c r="H230" s="135">
        <f t="shared" si="55"/>
        <v>7647</v>
      </c>
      <c r="I230" s="135">
        <f t="shared" si="55"/>
        <v>0</v>
      </c>
      <c r="J230" s="135">
        <f t="shared" si="55"/>
        <v>0</v>
      </c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/>
      <c r="CP230" s="66"/>
      <c r="CQ230" s="66"/>
      <c r="CR230" s="66"/>
      <c r="CS230" s="66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  <c r="ED230" s="66"/>
      <c r="EE230" s="66"/>
      <c r="EF230" s="66"/>
      <c r="EG230" s="66"/>
      <c r="EH230" s="66"/>
      <c r="EI230" s="66"/>
      <c r="EJ230" s="66"/>
      <c r="EK230" s="66"/>
      <c r="EL230" s="66"/>
      <c r="EM230" s="66"/>
      <c r="EN230" s="66"/>
      <c r="EO230" s="66"/>
      <c r="EP230" s="66"/>
      <c r="EQ230" s="66"/>
      <c r="ER230" s="66"/>
      <c r="ES230" s="66"/>
      <c r="ET230" s="66"/>
      <c r="EU230" s="66"/>
      <c r="EV230" s="66"/>
      <c r="EW230" s="66"/>
      <c r="EX230" s="66"/>
      <c r="EY230" s="66"/>
      <c r="EZ230" s="66"/>
      <c r="FA230" s="66"/>
      <c r="FB230" s="66"/>
      <c r="FC230" s="66"/>
      <c r="FD230" s="66"/>
      <c r="FE230" s="66"/>
      <c r="FF230" s="66"/>
      <c r="FG230" s="66"/>
      <c r="FH230" s="66"/>
      <c r="FI230" s="66"/>
      <c r="FJ230" s="66"/>
      <c r="FK230" s="66"/>
      <c r="FL230" s="66"/>
      <c r="FM230" s="136"/>
      <c r="FN230" s="136"/>
      <c r="FO230" s="136"/>
      <c r="FP230" s="136"/>
      <c r="FQ230" s="136"/>
      <c r="FR230" s="136"/>
      <c r="FS230" s="136"/>
      <c r="FT230" s="136"/>
      <c r="FU230" s="136"/>
      <c r="FV230" s="136"/>
      <c r="FW230" s="136"/>
      <c r="FX230" s="136"/>
      <c r="FY230" s="136"/>
      <c r="FZ230" s="136"/>
      <c r="GA230" s="136"/>
      <c r="GB230" s="136"/>
      <c r="GC230" s="136"/>
      <c r="GD230" s="136"/>
      <c r="GE230" s="136"/>
      <c r="GF230" s="136"/>
      <c r="GG230" s="136"/>
      <c r="GH230" s="136"/>
      <c r="GI230" s="136"/>
      <c r="GJ230" s="136"/>
      <c r="GK230" s="136"/>
      <c r="GL230" s="136"/>
      <c r="GM230" s="136"/>
      <c r="GN230" s="136"/>
      <c r="GO230" s="136"/>
      <c r="GP230" s="136"/>
      <c r="GQ230" s="136"/>
      <c r="GR230" s="136"/>
      <c r="GS230" s="136"/>
      <c r="GT230" s="136"/>
      <c r="GU230" s="136"/>
      <c r="GV230" s="136"/>
      <c r="GW230" s="136"/>
      <c r="GX230" s="136"/>
      <c r="GY230" s="136"/>
      <c r="GZ230" s="136"/>
      <c r="HA230" s="136"/>
      <c r="HB230" s="136"/>
      <c r="HC230" s="136"/>
      <c r="HD230" s="136"/>
      <c r="HE230" s="136"/>
      <c r="HF230" s="136"/>
      <c r="HG230" s="136"/>
      <c r="HH230" s="136"/>
      <c r="HI230" s="136"/>
      <c r="HJ230" s="136"/>
      <c r="HK230" s="136"/>
      <c r="HL230" s="136"/>
      <c r="HM230" s="136"/>
      <c r="HN230" s="136"/>
      <c r="HO230" s="136"/>
      <c r="HP230" s="136"/>
      <c r="HQ230" s="136"/>
      <c r="HR230" s="136"/>
      <c r="HS230" s="136"/>
      <c r="HT230" s="136"/>
      <c r="HU230" s="136"/>
      <c r="HV230" s="136"/>
      <c r="HW230" s="136"/>
      <c r="HX230" s="136"/>
      <c r="HY230" s="136"/>
      <c r="HZ230" s="136"/>
      <c r="IA230" s="136"/>
    </row>
    <row r="231" spans="1:235" ht="31.5">
      <c r="A231" s="478" t="s">
        <v>1212</v>
      </c>
      <c r="B231" s="141">
        <f t="shared" si="44"/>
        <v>7647</v>
      </c>
      <c r="C231" s="141">
        <v>0</v>
      </c>
      <c r="D231" s="141">
        <v>0</v>
      </c>
      <c r="E231" s="141">
        <v>0</v>
      </c>
      <c r="F231" s="141">
        <v>0</v>
      </c>
      <c r="G231" s="141">
        <v>0</v>
      </c>
      <c r="H231" s="141">
        <v>7647</v>
      </c>
      <c r="I231" s="141">
        <v>0</v>
      </c>
      <c r="J231" s="141">
        <v>0</v>
      </c>
      <c r="K231" s="136"/>
      <c r="L231" s="136"/>
      <c r="M231" s="136"/>
      <c r="N231" s="136"/>
      <c r="O231" s="136"/>
      <c r="P231" s="136"/>
      <c r="Q231" s="136"/>
      <c r="R231" s="136"/>
      <c r="S231" s="136"/>
      <c r="T231" s="136"/>
      <c r="U231" s="136"/>
      <c r="V231" s="136"/>
      <c r="W231" s="136"/>
      <c r="X231" s="136"/>
      <c r="Y231" s="136"/>
      <c r="Z231" s="136"/>
      <c r="AA231" s="136"/>
      <c r="AB231" s="136"/>
      <c r="AC231" s="136"/>
      <c r="AD231" s="136"/>
      <c r="AE231" s="136"/>
      <c r="AF231" s="136"/>
      <c r="AG231" s="136"/>
      <c r="AH231" s="136"/>
      <c r="AI231" s="136"/>
      <c r="AJ231" s="136"/>
      <c r="AK231" s="136"/>
      <c r="AL231" s="136"/>
      <c r="AM231" s="136"/>
      <c r="AN231" s="136"/>
      <c r="AO231" s="136"/>
      <c r="AP231" s="136"/>
      <c r="AQ231" s="136"/>
      <c r="AR231" s="136"/>
      <c r="AS231" s="136"/>
      <c r="AT231" s="136"/>
      <c r="AU231" s="136"/>
      <c r="AV231" s="136"/>
      <c r="AW231" s="136"/>
      <c r="AX231" s="136"/>
      <c r="AY231" s="136"/>
      <c r="AZ231" s="136"/>
      <c r="BA231" s="136"/>
      <c r="BB231" s="136"/>
      <c r="BC231" s="136"/>
      <c r="BD231" s="136"/>
      <c r="BE231" s="136"/>
      <c r="BF231" s="136"/>
      <c r="BG231" s="136"/>
      <c r="BH231" s="136"/>
      <c r="BI231" s="136"/>
      <c r="BJ231" s="136"/>
      <c r="BK231" s="136"/>
      <c r="BL231" s="136"/>
      <c r="BM231" s="136"/>
      <c r="BN231" s="136"/>
      <c r="BO231" s="136"/>
      <c r="BP231" s="136"/>
      <c r="BQ231" s="136"/>
      <c r="BR231" s="136"/>
      <c r="BS231" s="136"/>
      <c r="BT231" s="136"/>
      <c r="BU231" s="136"/>
      <c r="BV231" s="136"/>
      <c r="BW231" s="136"/>
      <c r="BX231" s="136"/>
      <c r="BY231" s="136"/>
      <c r="BZ231" s="136"/>
      <c r="CA231" s="136"/>
      <c r="CB231" s="136"/>
      <c r="CC231" s="136"/>
      <c r="CD231" s="136"/>
      <c r="CE231" s="136"/>
      <c r="CF231" s="136"/>
      <c r="CG231" s="136"/>
      <c r="CH231" s="136"/>
      <c r="CI231" s="136"/>
      <c r="CJ231" s="136"/>
      <c r="CK231" s="136"/>
      <c r="CL231" s="136"/>
      <c r="CM231" s="136"/>
      <c r="CN231" s="136"/>
      <c r="CO231" s="136"/>
      <c r="CP231" s="136"/>
      <c r="CQ231" s="136"/>
      <c r="CR231" s="136"/>
      <c r="CS231" s="136"/>
      <c r="CT231" s="136"/>
      <c r="CU231" s="136"/>
      <c r="CV231" s="136"/>
      <c r="CW231" s="136"/>
      <c r="CX231" s="136"/>
      <c r="CY231" s="136"/>
      <c r="CZ231" s="136"/>
      <c r="DA231" s="136"/>
      <c r="DB231" s="136"/>
      <c r="DC231" s="136"/>
      <c r="DD231" s="136"/>
      <c r="DE231" s="136"/>
      <c r="DF231" s="136"/>
      <c r="DG231" s="136"/>
      <c r="DH231" s="136"/>
      <c r="DI231" s="136"/>
      <c r="DJ231" s="136"/>
      <c r="DK231" s="136"/>
      <c r="DL231" s="136"/>
      <c r="DM231" s="136"/>
      <c r="DN231" s="136"/>
      <c r="DO231" s="136"/>
      <c r="DP231" s="136"/>
      <c r="DQ231" s="136"/>
      <c r="DR231" s="136"/>
      <c r="DS231" s="136"/>
      <c r="DT231" s="136"/>
      <c r="DU231" s="136"/>
      <c r="DV231" s="136"/>
      <c r="DW231" s="136"/>
      <c r="DX231" s="136"/>
      <c r="DY231" s="136"/>
      <c r="DZ231" s="136"/>
      <c r="EA231" s="136"/>
      <c r="EB231" s="136"/>
      <c r="EC231" s="136"/>
      <c r="ED231" s="136"/>
      <c r="EE231" s="136"/>
      <c r="EF231" s="136"/>
      <c r="EG231" s="136"/>
      <c r="EH231" s="136"/>
      <c r="EI231" s="136"/>
      <c r="EJ231" s="136"/>
      <c r="EK231" s="136"/>
      <c r="EL231" s="136"/>
      <c r="EM231" s="136"/>
      <c r="EN231" s="136"/>
      <c r="EO231" s="136"/>
      <c r="EP231" s="136"/>
      <c r="EQ231" s="136"/>
      <c r="ER231" s="136"/>
      <c r="ES231" s="66"/>
      <c r="ET231" s="66"/>
      <c r="EU231" s="66"/>
      <c r="EV231" s="66"/>
      <c r="EW231" s="66"/>
      <c r="EX231" s="66"/>
      <c r="EY231" s="66"/>
      <c r="EZ231" s="66"/>
      <c r="FA231" s="66"/>
      <c r="FB231" s="66"/>
      <c r="FC231" s="66"/>
      <c r="FD231" s="66"/>
      <c r="FE231" s="66"/>
      <c r="FF231" s="66"/>
      <c r="FG231" s="66"/>
      <c r="FH231" s="66"/>
      <c r="FI231" s="66"/>
      <c r="FJ231" s="66"/>
      <c r="FK231" s="66"/>
      <c r="FL231" s="66"/>
      <c r="FM231" s="136"/>
      <c r="FN231" s="136"/>
      <c r="FO231" s="136"/>
      <c r="FP231" s="136"/>
      <c r="FQ231" s="136"/>
      <c r="FR231" s="136"/>
      <c r="FS231" s="136"/>
      <c r="FT231" s="136"/>
      <c r="FU231" s="136"/>
      <c r="FV231" s="136"/>
      <c r="FW231" s="136"/>
      <c r="FX231" s="136"/>
      <c r="FY231" s="136"/>
      <c r="FZ231" s="136"/>
      <c r="GA231" s="136"/>
      <c r="GB231" s="136"/>
      <c r="GC231" s="136"/>
      <c r="GD231" s="136"/>
      <c r="GE231" s="136"/>
      <c r="GF231" s="136"/>
      <c r="GG231" s="136"/>
      <c r="GH231" s="136"/>
      <c r="GI231" s="136"/>
      <c r="GJ231" s="136"/>
      <c r="GK231" s="136"/>
      <c r="GL231" s="136"/>
      <c r="GM231" s="136"/>
      <c r="GN231" s="136"/>
      <c r="GO231" s="136"/>
      <c r="GP231" s="136"/>
      <c r="GQ231" s="136"/>
      <c r="GR231" s="136"/>
      <c r="GS231" s="136"/>
      <c r="GT231" s="136"/>
      <c r="GU231" s="136"/>
      <c r="GV231" s="136"/>
      <c r="GW231" s="136"/>
      <c r="GX231" s="136"/>
      <c r="GY231" s="136"/>
      <c r="GZ231" s="136"/>
      <c r="HA231" s="136"/>
      <c r="HB231" s="136"/>
      <c r="HC231" s="136"/>
      <c r="HD231" s="136"/>
      <c r="HE231" s="136"/>
      <c r="HF231" s="136"/>
      <c r="HG231" s="136"/>
      <c r="HH231" s="136"/>
      <c r="HI231" s="136"/>
      <c r="HJ231" s="136"/>
      <c r="HK231" s="136"/>
      <c r="HL231" s="136"/>
      <c r="HM231" s="136"/>
      <c r="HN231" s="136"/>
      <c r="HO231" s="136"/>
      <c r="HP231" s="136"/>
      <c r="HQ231" s="136"/>
      <c r="HR231" s="136"/>
      <c r="HS231" s="136"/>
      <c r="HT231" s="136"/>
      <c r="HU231" s="136"/>
      <c r="HV231" s="136"/>
      <c r="HW231" s="136"/>
      <c r="HX231" s="136"/>
      <c r="HY231" s="136"/>
      <c r="HZ231" s="136"/>
      <c r="IA231" s="136"/>
    </row>
    <row r="232" spans="1:235">
      <c r="A232" s="475" t="s">
        <v>551</v>
      </c>
      <c r="B232" s="135">
        <f t="shared" si="44"/>
        <v>35880</v>
      </c>
      <c r="C232" s="135">
        <f t="shared" ref="C232:J232" si="56">SUM(C233:C234)</f>
        <v>0</v>
      </c>
      <c r="D232" s="135">
        <f t="shared" si="56"/>
        <v>0</v>
      </c>
      <c r="E232" s="135">
        <f t="shared" si="56"/>
        <v>33281</v>
      </c>
      <c r="F232" s="135">
        <f t="shared" si="56"/>
        <v>0</v>
      </c>
      <c r="G232" s="135">
        <f t="shared" si="56"/>
        <v>2599</v>
      </c>
      <c r="H232" s="135">
        <f t="shared" si="56"/>
        <v>0</v>
      </c>
      <c r="I232" s="135">
        <f t="shared" si="56"/>
        <v>0</v>
      </c>
      <c r="J232" s="135">
        <f t="shared" si="56"/>
        <v>0</v>
      </c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  <c r="ED232" s="66"/>
      <c r="EE232" s="66"/>
      <c r="EF232" s="66"/>
      <c r="EG232" s="66"/>
      <c r="EH232" s="66"/>
      <c r="EI232" s="66"/>
      <c r="EJ232" s="66"/>
      <c r="EK232" s="66"/>
      <c r="EL232" s="66"/>
      <c r="EM232" s="66"/>
      <c r="EN232" s="66"/>
      <c r="EO232" s="66"/>
      <c r="EP232" s="66"/>
      <c r="EQ232" s="66"/>
      <c r="ER232" s="66"/>
      <c r="ES232" s="66"/>
      <c r="ET232" s="66"/>
      <c r="EU232" s="66"/>
      <c r="EV232" s="66"/>
      <c r="EW232" s="66"/>
      <c r="EX232" s="66"/>
      <c r="EY232" s="66"/>
      <c r="EZ232" s="66"/>
      <c r="FA232" s="66"/>
      <c r="FB232" s="66"/>
      <c r="FC232" s="66"/>
      <c r="FD232" s="66"/>
      <c r="FE232" s="66"/>
      <c r="FF232" s="66"/>
      <c r="FG232" s="66"/>
      <c r="FH232" s="66"/>
      <c r="FI232" s="66"/>
      <c r="FJ232" s="66"/>
      <c r="FK232" s="66"/>
      <c r="FL232" s="66"/>
      <c r="FM232" s="136"/>
      <c r="FN232" s="136"/>
      <c r="FO232" s="136"/>
      <c r="FP232" s="136"/>
      <c r="FQ232" s="136"/>
      <c r="FR232" s="136"/>
      <c r="FS232" s="136"/>
      <c r="FT232" s="136"/>
      <c r="FU232" s="136"/>
      <c r="FV232" s="136"/>
      <c r="FW232" s="136"/>
      <c r="FX232" s="136"/>
      <c r="FY232" s="136"/>
      <c r="FZ232" s="136"/>
      <c r="GA232" s="136"/>
      <c r="GB232" s="136"/>
      <c r="GC232" s="136"/>
      <c r="GD232" s="136"/>
      <c r="GE232" s="136"/>
      <c r="GF232" s="136"/>
      <c r="GG232" s="136"/>
      <c r="GH232" s="136"/>
      <c r="GI232" s="136"/>
      <c r="GJ232" s="136"/>
      <c r="GK232" s="136"/>
      <c r="GL232" s="136"/>
      <c r="GM232" s="136"/>
      <c r="GN232" s="136"/>
      <c r="GO232" s="136"/>
      <c r="GP232" s="136"/>
      <c r="GQ232" s="136"/>
      <c r="GR232" s="136"/>
      <c r="GS232" s="136"/>
      <c r="GT232" s="136"/>
      <c r="GU232" s="136"/>
      <c r="GV232" s="136"/>
      <c r="GW232" s="136"/>
      <c r="GX232" s="136"/>
      <c r="GY232" s="136"/>
      <c r="GZ232" s="136"/>
      <c r="HA232" s="136"/>
      <c r="HB232" s="136"/>
      <c r="HC232" s="136"/>
      <c r="HD232" s="136"/>
      <c r="HE232" s="136"/>
      <c r="HF232" s="136"/>
      <c r="HG232" s="136"/>
      <c r="HH232" s="136"/>
      <c r="HI232" s="136"/>
      <c r="HJ232" s="136"/>
      <c r="HK232" s="136"/>
      <c r="HL232" s="136"/>
      <c r="HM232" s="136"/>
      <c r="HN232" s="136"/>
      <c r="HO232" s="136"/>
      <c r="HP232" s="136"/>
      <c r="HQ232" s="136"/>
      <c r="HR232" s="136"/>
      <c r="HS232" s="136"/>
      <c r="HT232" s="136"/>
      <c r="HU232" s="136"/>
      <c r="HV232" s="136"/>
      <c r="HW232" s="136"/>
      <c r="HX232" s="136"/>
      <c r="HY232" s="136"/>
      <c r="HZ232" s="136"/>
      <c r="IA232" s="136"/>
    </row>
    <row r="233" spans="1:235" ht="31.5">
      <c r="A233" s="478" t="s">
        <v>1408</v>
      </c>
      <c r="B233" s="141">
        <f t="shared" si="44"/>
        <v>5880</v>
      </c>
      <c r="C233" s="141">
        <v>0</v>
      </c>
      <c r="D233" s="141">
        <v>0</v>
      </c>
      <c r="E233" s="141">
        <v>3281</v>
      </c>
      <c r="F233" s="141">
        <v>0</v>
      </c>
      <c r="G233" s="141">
        <v>2599</v>
      </c>
      <c r="H233" s="141">
        <v>0</v>
      </c>
      <c r="I233" s="141">
        <v>0</v>
      </c>
      <c r="J233" s="141">
        <v>0</v>
      </c>
      <c r="K233" s="136"/>
      <c r="L233" s="136"/>
      <c r="M233" s="136"/>
      <c r="N233" s="136"/>
      <c r="O233" s="136"/>
      <c r="P233" s="136"/>
      <c r="Q233" s="136"/>
      <c r="R233" s="136"/>
      <c r="S233" s="136"/>
      <c r="T233" s="136"/>
      <c r="U233" s="136"/>
      <c r="V233" s="136"/>
      <c r="W233" s="136"/>
      <c r="X233" s="136"/>
      <c r="Y233" s="136"/>
      <c r="Z233" s="136"/>
      <c r="AA233" s="136"/>
      <c r="AB233" s="136"/>
      <c r="AC233" s="136"/>
      <c r="AD233" s="136"/>
      <c r="AE233" s="136"/>
      <c r="AF233" s="136"/>
      <c r="AG233" s="136"/>
      <c r="AH233" s="136"/>
      <c r="AI233" s="136"/>
      <c r="AJ233" s="136"/>
      <c r="AK233" s="136"/>
      <c r="AL233" s="136"/>
      <c r="AM233" s="136"/>
      <c r="AN233" s="136"/>
      <c r="AO233" s="136"/>
      <c r="AP233" s="136"/>
      <c r="AQ233" s="136"/>
      <c r="AR233" s="136"/>
      <c r="AS233" s="136"/>
      <c r="AT233" s="136"/>
      <c r="AU233" s="136"/>
      <c r="AV233" s="136"/>
      <c r="AW233" s="136"/>
      <c r="AX233" s="136"/>
      <c r="AY233" s="136"/>
      <c r="AZ233" s="136"/>
      <c r="BA233" s="136"/>
      <c r="BB233" s="136"/>
      <c r="BC233" s="136"/>
      <c r="BD233" s="136"/>
      <c r="BE233" s="136"/>
      <c r="BF233" s="136"/>
      <c r="BG233" s="136"/>
      <c r="BH233" s="136"/>
      <c r="BI233" s="136"/>
      <c r="BJ233" s="136"/>
      <c r="BK233" s="136"/>
      <c r="BL233" s="136"/>
      <c r="BM233" s="136"/>
      <c r="BN233" s="136"/>
      <c r="BO233" s="136"/>
      <c r="BP233" s="136"/>
      <c r="BQ233" s="136"/>
      <c r="BR233" s="136"/>
      <c r="BS233" s="136"/>
      <c r="BT233" s="136"/>
      <c r="BU233" s="136"/>
      <c r="BV233" s="136"/>
      <c r="BW233" s="136"/>
      <c r="BX233" s="136"/>
      <c r="BY233" s="136"/>
      <c r="BZ233" s="136"/>
      <c r="CA233" s="136"/>
      <c r="CB233" s="136"/>
      <c r="CC233" s="136"/>
      <c r="CD233" s="136"/>
      <c r="CE233" s="136"/>
      <c r="CF233" s="136"/>
      <c r="CG233" s="136"/>
      <c r="CH233" s="136"/>
      <c r="CI233" s="136"/>
      <c r="CJ233" s="136"/>
      <c r="CK233" s="136"/>
      <c r="CL233" s="136"/>
      <c r="CM233" s="136"/>
      <c r="CN233" s="136"/>
      <c r="CO233" s="136"/>
      <c r="CP233" s="136"/>
      <c r="CQ233" s="136"/>
      <c r="CR233" s="136"/>
      <c r="CS233" s="136"/>
      <c r="CT233" s="136"/>
      <c r="CU233" s="136"/>
      <c r="CV233" s="136"/>
      <c r="CW233" s="136"/>
      <c r="CX233" s="136"/>
      <c r="CY233" s="136"/>
      <c r="CZ233" s="136"/>
      <c r="DA233" s="136"/>
      <c r="DB233" s="136"/>
      <c r="DC233" s="136"/>
      <c r="DD233" s="136"/>
      <c r="DE233" s="136"/>
      <c r="DF233" s="136"/>
      <c r="DG233" s="136"/>
      <c r="DH233" s="136"/>
      <c r="DI233" s="136"/>
      <c r="DJ233" s="136"/>
      <c r="DK233" s="136"/>
      <c r="DL233" s="136"/>
      <c r="DM233" s="136"/>
      <c r="DN233" s="136"/>
      <c r="DO233" s="136"/>
      <c r="DP233" s="136"/>
      <c r="DQ233" s="136"/>
      <c r="DR233" s="136"/>
      <c r="DS233" s="136"/>
      <c r="DT233" s="136"/>
      <c r="DU233" s="136"/>
      <c r="DV233" s="136"/>
      <c r="DW233" s="136"/>
      <c r="DX233" s="136"/>
      <c r="DY233" s="136"/>
      <c r="DZ233" s="136"/>
      <c r="EA233" s="136"/>
      <c r="EB233" s="136"/>
      <c r="EC233" s="136"/>
      <c r="ED233" s="136"/>
      <c r="EE233" s="136"/>
      <c r="EF233" s="136"/>
      <c r="EG233" s="136"/>
      <c r="EH233" s="136"/>
      <c r="EI233" s="136"/>
      <c r="EJ233" s="136"/>
      <c r="EK233" s="136"/>
      <c r="EL233" s="136"/>
      <c r="EM233" s="136"/>
      <c r="EN233" s="136"/>
      <c r="EO233" s="136"/>
      <c r="EP233" s="136"/>
      <c r="EQ233" s="136"/>
      <c r="ER233" s="136"/>
      <c r="ES233" s="66"/>
      <c r="ET233" s="66"/>
      <c r="EU233" s="66"/>
      <c r="EV233" s="66"/>
      <c r="EW233" s="66"/>
      <c r="EX233" s="66"/>
      <c r="EY233" s="66"/>
      <c r="EZ233" s="66"/>
      <c r="FA233" s="66"/>
      <c r="FB233" s="66"/>
      <c r="FC233" s="66"/>
      <c r="FD233" s="66"/>
      <c r="FE233" s="66"/>
      <c r="FF233" s="66"/>
      <c r="FG233" s="66"/>
      <c r="FH233" s="66"/>
      <c r="FI233" s="66"/>
      <c r="FJ233" s="66"/>
      <c r="FK233" s="66"/>
      <c r="FL233" s="66"/>
      <c r="FM233" s="136"/>
      <c r="FN233" s="136"/>
      <c r="FO233" s="136"/>
      <c r="FP233" s="136"/>
      <c r="FQ233" s="136"/>
      <c r="FR233" s="136"/>
      <c r="FS233" s="136"/>
      <c r="FT233" s="136"/>
      <c r="FU233" s="136"/>
      <c r="FV233" s="136"/>
      <c r="FW233" s="136"/>
      <c r="FX233" s="136"/>
      <c r="FY233" s="136"/>
      <c r="FZ233" s="136"/>
      <c r="GA233" s="136"/>
      <c r="GB233" s="136"/>
      <c r="GC233" s="136"/>
      <c r="GD233" s="136"/>
      <c r="GE233" s="136"/>
      <c r="GF233" s="136"/>
      <c r="GG233" s="136"/>
      <c r="GH233" s="136"/>
      <c r="GI233" s="136"/>
      <c r="GJ233" s="136"/>
      <c r="GK233" s="136"/>
      <c r="GL233" s="136"/>
      <c r="GM233" s="136"/>
      <c r="GN233" s="136"/>
      <c r="GO233" s="136"/>
      <c r="GP233" s="136"/>
      <c r="GQ233" s="136"/>
      <c r="GR233" s="136"/>
      <c r="GS233" s="136"/>
      <c r="GT233" s="136"/>
      <c r="GU233" s="136"/>
      <c r="GV233" s="136"/>
      <c r="GW233" s="136"/>
      <c r="GX233" s="136"/>
      <c r="GY233" s="136"/>
      <c r="GZ233" s="136"/>
      <c r="HA233" s="136"/>
      <c r="HB233" s="136"/>
      <c r="HC233" s="136"/>
      <c r="HD233" s="136"/>
      <c r="HE233" s="136"/>
      <c r="HF233" s="136"/>
      <c r="HG233" s="136"/>
      <c r="HH233" s="136"/>
      <c r="HI233" s="136"/>
      <c r="HJ233" s="136"/>
      <c r="HK233" s="136"/>
      <c r="HL233" s="136"/>
      <c r="HM233" s="136"/>
      <c r="HN233" s="136"/>
      <c r="HO233" s="136"/>
      <c r="HP233" s="136"/>
      <c r="HQ233" s="136"/>
      <c r="HR233" s="136"/>
      <c r="HS233" s="136"/>
      <c r="HT233" s="136"/>
      <c r="HU233" s="136"/>
      <c r="HV233" s="136"/>
      <c r="HW233" s="136"/>
      <c r="HX233" s="136"/>
      <c r="HY233" s="136"/>
      <c r="HZ233" s="136"/>
      <c r="IA233" s="136"/>
    </row>
    <row r="234" spans="1:235" ht="47.25">
      <c r="A234" s="476" t="s">
        <v>1409</v>
      </c>
      <c r="B234" s="141">
        <f t="shared" si="44"/>
        <v>30000</v>
      </c>
      <c r="C234" s="141">
        <v>0</v>
      </c>
      <c r="D234" s="141">
        <v>0</v>
      </c>
      <c r="E234" s="141">
        <v>30000</v>
      </c>
      <c r="F234" s="141">
        <v>0</v>
      </c>
      <c r="G234" s="141">
        <v>0</v>
      </c>
      <c r="H234" s="141">
        <v>0</v>
      </c>
      <c r="I234" s="141">
        <v>0</v>
      </c>
      <c r="J234" s="141">
        <v>0</v>
      </c>
      <c r="K234" s="136"/>
      <c r="L234" s="136"/>
      <c r="M234" s="136"/>
      <c r="N234" s="136"/>
      <c r="O234" s="136"/>
      <c r="P234" s="136"/>
      <c r="Q234" s="136"/>
      <c r="R234" s="136"/>
      <c r="S234" s="136"/>
      <c r="T234" s="136"/>
      <c r="U234" s="136"/>
      <c r="V234" s="136"/>
      <c r="W234" s="136"/>
      <c r="X234" s="136"/>
      <c r="Y234" s="136"/>
      <c r="Z234" s="136"/>
      <c r="AA234" s="136"/>
      <c r="AB234" s="136"/>
      <c r="AC234" s="136"/>
      <c r="AD234" s="136"/>
      <c r="AE234" s="136"/>
      <c r="AF234" s="136"/>
      <c r="AG234" s="136"/>
      <c r="AH234" s="136"/>
      <c r="AI234" s="136"/>
      <c r="AJ234" s="136"/>
      <c r="AK234" s="136"/>
      <c r="AL234" s="136"/>
      <c r="AM234" s="136"/>
      <c r="AN234" s="136"/>
      <c r="AO234" s="136"/>
      <c r="AP234" s="136"/>
      <c r="AQ234" s="136"/>
      <c r="AR234" s="136"/>
      <c r="AS234" s="136"/>
      <c r="AT234" s="136"/>
      <c r="AU234" s="136"/>
      <c r="AV234" s="136"/>
      <c r="AW234" s="136"/>
      <c r="AX234" s="136"/>
      <c r="AY234" s="136"/>
      <c r="AZ234" s="136"/>
      <c r="BA234" s="136"/>
      <c r="BB234" s="136"/>
      <c r="BC234" s="136"/>
      <c r="BD234" s="136"/>
      <c r="BE234" s="136"/>
      <c r="BF234" s="136"/>
      <c r="BG234" s="136"/>
      <c r="BH234" s="136"/>
      <c r="BI234" s="136"/>
      <c r="BJ234" s="136"/>
      <c r="BK234" s="136"/>
      <c r="BL234" s="136"/>
      <c r="BM234" s="136"/>
      <c r="BN234" s="136"/>
      <c r="BO234" s="136"/>
      <c r="BP234" s="136"/>
      <c r="BQ234" s="136"/>
      <c r="BR234" s="136"/>
      <c r="BS234" s="136"/>
      <c r="BT234" s="136"/>
      <c r="BU234" s="136"/>
      <c r="BV234" s="136"/>
      <c r="BW234" s="136"/>
      <c r="BX234" s="136"/>
      <c r="BY234" s="136"/>
      <c r="BZ234" s="136"/>
      <c r="CA234" s="136"/>
      <c r="CB234" s="136"/>
      <c r="CC234" s="136"/>
      <c r="CD234" s="136"/>
      <c r="CE234" s="136"/>
      <c r="CF234" s="136"/>
      <c r="CG234" s="136"/>
      <c r="CH234" s="136"/>
      <c r="CI234" s="136"/>
      <c r="CJ234" s="136"/>
      <c r="CK234" s="136"/>
      <c r="CL234" s="136"/>
      <c r="CM234" s="136"/>
      <c r="CN234" s="136"/>
      <c r="CO234" s="136"/>
      <c r="CP234" s="136"/>
      <c r="CQ234" s="136"/>
      <c r="CR234" s="136"/>
      <c r="CS234" s="136"/>
      <c r="CT234" s="136"/>
      <c r="CU234" s="136"/>
      <c r="CV234" s="136"/>
      <c r="CW234" s="136"/>
      <c r="CX234" s="136"/>
      <c r="CY234" s="136"/>
      <c r="CZ234" s="136"/>
      <c r="DA234" s="136"/>
      <c r="DB234" s="136"/>
      <c r="DC234" s="136"/>
      <c r="DD234" s="136"/>
      <c r="DE234" s="136"/>
      <c r="DF234" s="136"/>
      <c r="DG234" s="136"/>
      <c r="DH234" s="136"/>
      <c r="DI234" s="136"/>
      <c r="DJ234" s="136"/>
      <c r="DK234" s="136"/>
      <c r="DL234" s="136"/>
      <c r="DM234" s="136"/>
      <c r="DN234" s="136"/>
      <c r="DO234" s="136"/>
      <c r="DP234" s="136"/>
      <c r="DQ234" s="136"/>
      <c r="DR234" s="136"/>
      <c r="DS234" s="136"/>
      <c r="DT234" s="136"/>
      <c r="DU234" s="136"/>
      <c r="DV234" s="136"/>
      <c r="DW234" s="136"/>
      <c r="DX234" s="136"/>
      <c r="DY234" s="136"/>
      <c r="DZ234" s="136"/>
      <c r="EA234" s="136"/>
      <c r="EB234" s="136"/>
      <c r="EC234" s="136"/>
      <c r="ED234" s="136"/>
      <c r="EE234" s="136"/>
      <c r="EF234" s="136"/>
      <c r="EG234" s="136"/>
      <c r="EH234" s="136"/>
      <c r="EI234" s="136"/>
      <c r="EJ234" s="136"/>
      <c r="EK234" s="136"/>
      <c r="EL234" s="136"/>
      <c r="EM234" s="136"/>
      <c r="EN234" s="136"/>
      <c r="EO234" s="136"/>
      <c r="EP234" s="136"/>
      <c r="EQ234" s="136"/>
      <c r="ER234" s="136"/>
      <c r="ES234" s="66"/>
      <c r="ET234" s="66"/>
      <c r="EU234" s="66"/>
      <c r="EV234" s="66"/>
      <c r="EW234" s="66"/>
      <c r="EX234" s="66"/>
      <c r="EY234" s="66"/>
      <c r="EZ234" s="66"/>
      <c r="FA234" s="66"/>
      <c r="FB234" s="66"/>
      <c r="FC234" s="66"/>
      <c r="FD234" s="66"/>
      <c r="FE234" s="66"/>
      <c r="FF234" s="66"/>
      <c r="FG234" s="66"/>
      <c r="FH234" s="66"/>
      <c r="FI234" s="66"/>
      <c r="FJ234" s="66"/>
      <c r="FK234" s="66"/>
      <c r="FL234" s="66"/>
      <c r="FM234" s="136"/>
      <c r="FN234" s="136"/>
      <c r="FO234" s="136"/>
      <c r="FP234" s="136"/>
      <c r="FQ234" s="136"/>
      <c r="FR234" s="136"/>
      <c r="FS234" s="136"/>
      <c r="FT234" s="136"/>
      <c r="FU234" s="136"/>
      <c r="FV234" s="136"/>
      <c r="FW234" s="136"/>
      <c r="FX234" s="136"/>
      <c r="FY234" s="136"/>
      <c r="FZ234" s="136"/>
      <c r="GA234" s="136"/>
      <c r="GB234" s="136"/>
      <c r="GC234" s="136"/>
      <c r="GD234" s="136"/>
      <c r="GE234" s="136"/>
      <c r="GF234" s="136"/>
      <c r="GG234" s="136"/>
      <c r="GH234" s="136"/>
      <c r="GI234" s="136"/>
      <c r="GJ234" s="136"/>
      <c r="GK234" s="136"/>
      <c r="GL234" s="136"/>
      <c r="GM234" s="136"/>
      <c r="GN234" s="136"/>
      <c r="GO234" s="136"/>
      <c r="GP234" s="136"/>
      <c r="GQ234" s="136"/>
      <c r="GR234" s="136"/>
      <c r="GS234" s="136"/>
      <c r="GT234" s="136"/>
      <c r="GU234" s="136"/>
      <c r="GV234" s="136"/>
      <c r="GW234" s="136"/>
      <c r="GX234" s="136"/>
      <c r="GY234" s="136"/>
      <c r="GZ234" s="136"/>
      <c r="HA234" s="136"/>
      <c r="HB234" s="136"/>
      <c r="HC234" s="136"/>
      <c r="HD234" s="136"/>
      <c r="HE234" s="136"/>
      <c r="HF234" s="136"/>
      <c r="HG234" s="136"/>
      <c r="HH234" s="136"/>
      <c r="HI234" s="136"/>
      <c r="HJ234" s="136"/>
      <c r="HK234" s="136"/>
      <c r="HL234" s="136"/>
      <c r="HM234" s="136"/>
      <c r="HN234" s="136"/>
      <c r="HO234" s="136"/>
      <c r="HP234" s="136"/>
      <c r="HQ234" s="136"/>
      <c r="HR234" s="136"/>
      <c r="HS234" s="136"/>
      <c r="HT234" s="136"/>
      <c r="HU234" s="136"/>
      <c r="HV234" s="136"/>
      <c r="HW234" s="136"/>
      <c r="HX234" s="136"/>
      <c r="HY234" s="136"/>
      <c r="HZ234" s="136"/>
      <c r="IA234" s="136"/>
    </row>
    <row r="235" spans="1:235">
      <c r="A235" s="475" t="s">
        <v>542</v>
      </c>
      <c r="B235" s="135">
        <f t="shared" si="44"/>
        <v>2164059</v>
      </c>
      <c r="C235" s="135">
        <f t="shared" ref="C235:J235" si="57">SUM(C236,C238,C242,C246)</f>
        <v>615143</v>
      </c>
      <c r="D235" s="135">
        <f t="shared" si="57"/>
        <v>0</v>
      </c>
      <c r="E235" s="135">
        <f t="shared" si="57"/>
        <v>182804</v>
      </c>
      <c r="F235" s="135">
        <f t="shared" si="57"/>
        <v>1366112</v>
      </c>
      <c r="G235" s="135">
        <f t="shared" si="57"/>
        <v>0</v>
      </c>
      <c r="H235" s="135">
        <f t="shared" si="57"/>
        <v>0</v>
      </c>
      <c r="I235" s="135">
        <f t="shared" si="57"/>
        <v>0</v>
      </c>
      <c r="J235" s="135">
        <f t="shared" si="57"/>
        <v>0</v>
      </c>
      <c r="K235" s="136"/>
      <c r="L235" s="136"/>
      <c r="M235" s="136"/>
      <c r="N235" s="136"/>
      <c r="O235" s="136"/>
      <c r="P235" s="136"/>
      <c r="Q235" s="136"/>
      <c r="R235" s="136"/>
      <c r="S235" s="136"/>
      <c r="T235" s="136"/>
      <c r="U235" s="136"/>
      <c r="V235" s="136"/>
      <c r="W235" s="136"/>
      <c r="X235" s="136"/>
      <c r="Y235" s="136"/>
      <c r="Z235" s="136"/>
      <c r="AA235" s="136"/>
      <c r="AB235" s="136"/>
      <c r="AC235" s="136"/>
      <c r="AD235" s="136"/>
      <c r="AE235" s="136"/>
      <c r="AF235" s="136"/>
      <c r="AG235" s="136"/>
      <c r="AH235" s="136"/>
      <c r="AI235" s="136"/>
      <c r="AJ235" s="136"/>
      <c r="AK235" s="136"/>
      <c r="AL235" s="136"/>
      <c r="AM235" s="136"/>
      <c r="AN235" s="136"/>
      <c r="AO235" s="136"/>
      <c r="AP235" s="136"/>
      <c r="AQ235" s="136"/>
      <c r="AR235" s="136"/>
      <c r="AS235" s="136"/>
      <c r="AT235" s="136"/>
      <c r="AU235" s="136"/>
      <c r="AV235" s="136"/>
      <c r="AW235" s="136"/>
      <c r="AX235" s="136"/>
      <c r="AY235" s="136"/>
      <c r="AZ235" s="136"/>
      <c r="BA235" s="136"/>
      <c r="BB235" s="136"/>
      <c r="BC235" s="136"/>
      <c r="BD235" s="136"/>
      <c r="BE235" s="136"/>
      <c r="BF235" s="136"/>
      <c r="BG235" s="136"/>
      <c r="BH235" s="136"/>
      <c r="BI235" s="136"/>
      <c r="BJ235" s="136"/>
      <c r="BK235" s="136"/>
      <c r="BL235" s="136"/>
      <c r="BM235" s="136"/>
      <c r="BN235" s="136"/>
      <c r="BO235" s="136"/>
      <c r="BP235" s="136"/>
      <c r="BQ235" s="136"/>
      <c r="BR235" s="136"/>
      <c r="BS235" s="136"/>
      <c r="BT235" s="136"/>
      <c r="BU235" s="136"/>
      <c r="BV235" s="136"/>
      <c r="BW235" s="136"/>
      <c r="BX235" s="136"/>
      <c r="BY235" s="136"/>
      <c r="BZ235" s="136"/>
      <c r="CA235" s="136"/>
      <c r="CB235" s="136"/>
      <c r="CC235" s="136"/>
      <c r="CD235" s="136"/>
      <c r="CE235" s="136"/>
      <c r="CF235" s="136"/>
      <c r="CG235" s="136"/>
      <c r="CH235" s="136"/>
      <c r="CI235" s="136"/>
      <c r="CJ235" s="136"/>
      <c r="CK235" s="136"/>
      <c r="CL235" s="136"/>
      <c r="CM235" s="136"/>
      <c r="CN235" s="136"/>
      <c r="CO235" s="136"/>
      <c r="CP235" s="136"/>
      <c r="CQ235" s="136"/>
      <c r="CR235" s="136"/>
      <c r="CS235" s="136"/>
      <c r="CT235" s="136"/>
      <c r="CU235" s="136"/>
      <c r="CV235" s="136"/>
      <c r="CW235" s="136"/>
      <c r="CX235" s="136"/>
      <c r="CY235" s="136"/>
      <c r="CZ235" s="136"/>
      <c r="DA235" s="136"/>
      <c r="DB235" s="136"/>
      <c r="DC235" s="136"/>
      <c r="DD235" s="136"/>
      <c r="DE235" s="136"/>
      <c r="DF235" s="136"/>
      <c r="DG235" s="136"/>
      <c r="DH235" s="136"/>
      <c r="DI235" s="136"/>
      <c r="DJ235" s="136"/>
      <c r="DK235" s="136"/>
      <c r="DL235" s="136"/>
      <c r="DM235" s="136"/>
      <c r="DN235" s="136"/>
      <c r="DO235" s="136"/>
      <c r="DP235" s="136"/>
      <c r="DQ235" s="136"/>
      <c r="DR235" s="136"/>
      <c r="DS235" s="136"/>
      <c r="DT235" s="136"/>
      <c r="DU235" s="136"/>
      <c r="DV235" s="136"/>
      <c r="DW235" s="136"/>
      <c r="DX235" s="136"/>
      <c r="DY235" s="136"/>
      <c r="DZ235" s="136"/>
      <c r="EA235" s="136"/>
      <c r="EB235" s="136"/>
      <c r="EC235" s="136"/>
      <c r="ED235" s="136"/>
      <c r="EE235" s="136"/>
      <c r="EF235" s="136"/>
      <c r="EG235" s="136"/>
      <c r="EH235" s="136"/>
      <c r="EI235" s="136"/>
      <c r="EJ235" s="136"/>
      <c r="EK235" s="136"/>
      <c r="EL235" s="136"/>
      <c r="EM235" s="136"/>
      <c r="EN235" s="136"/>
      <c r="EO235" s="136"/>
      <c r="EP235" s="136"/>
      <c r="EQ235" s="136"/>
      <c r="ER235" s="13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  <c r="FC235" s="66"/>
      <c r="FD235" s="66"/>
      <c r="FE235" s="66"/>
      <c r="FF235" s="66"/>
      <c r="FG235" s="66"/>
      <c r="FH235" s="66"/>
      <c r="FI235" s="66"/>
      <c r="FJ235" s="66"/>
      <c r="FK235" s="66"/>
      <c r="FL235" s="66"/>
      <c r="FM235" s="136"/>
      <c r="FN235" s="136"/>
      <c r="FO235" s="136"/>
      <c r="FP235" s="136"/>
      <c r="FQ235" s="136"/>
      <c r="FR235" s="136"/>
      <c r="FS235" s="136"/>
      <c r="FT235" s="136"/>
      <c r="FU235" s="136"/>
      <c r="FV235" s="136"/>
      <c r="FW235" s="136"/>
      <c r="FX235" s="136"/>
      <c r="FY235" s="136"/>
      <c r="FZ235" s="136"/>
      <c r="GA235" s="136"/>
      <c r="GB235" s="136"/>
      <c r="GC235" s="136"/>
      <c r="GD235" s="136"/>
      <c r="GE235" s="136"/>
      <c r="GF235" s="136"/>
      <c r="GG235" s="136"/>
      <c r="GH235" s="136"/>
      <c r="GI235" s="136"/>
      <c r="GJ235" s="136"/>
      <c r="GK235" s="136"/>
      <c r="GL235" s="136"/>
      <c r="GM235" s="136"/>
      <c r="GN235" s="136"/>
      <c r="GO235" s="136"/>
      <c r="GP235" s="136"/>
      <c r="GQ235" s="136"/>
      <c r="GR235" s="136"/>
      <c r="GS235" s="136"/>
      <c r="GT235" s="136"/>
      <c r="GU235" s="136"/>
      <c r="GV235" s="136"/>
      <c r="GW235" s="136"/>
      <c r="GX235" s="136"/>
      <c r="GY235" s="136"/>
      <c r="GZ235" s="136"/>
      <c r="HA235" s="136"/>
      <c r="HB235" s="136"/>
      <c r="HC235" s="136"/>
      <c r="HD235" s="136"/>
      <c r="HE235" s="136"/>
      <c r="HF235" s="136"/>
      <c r="HG235" s="136"/>
      <c r="HH235" s="136"/>
      <c r="HI235" s="136"/>
      <c r="HJ235" s="136"/>
      <c r="HK235" s="136"/>
      <c r="HL235" s="136"/>
      <c r="HM235" s="136"/>
      <c r="HN235" s="136"/>
      <c r="HO235" s="136"/>
      <c r="HP235" s="136"/>
      <c r="HQ235" s="136"/>
      <c r="HR235" s="136"/>
      <c r="HS235" s="136"/>
      <c r="HT235" s="136"/>
      <c r="HU235" s="136"/>
      <c r="HV235" s="136"/>
      <c r="HW235" s="136"/>
      <c r="HX235" s="136"/>
      <c r="HY235" s="136"/>
      <c r="HZ235" s="136"/>
      <c r="IA235" s="136"/>
    </row>
    <row r="236" spans="1:235">
      <c r="A236" s="475" t="s">
        <v>544</v>
      </c>
      <c r="B236" s="135">
        <f t="shared" si="44"/>
        <v>3000</v>
      </c>
      <c r="C236" s="135">
        <f t="shared" ref="C236:J236" si="58">SUM(C237)</f>
        <v>0</v>
      </c>
      <c r="D236" s="135">
        <f t="shared" si="58"/>
        <v>0</v>
      </c>
      <c r="E236" s="135">
        <f t="shared" si="58"/>
        <v>3000</v>
      </c>
      <c r="F236" s="135">
        <f t="shared" si="58"/>
        <v>0</v>
      </c>
      <c r="G236" s="135">
        <f t="shared" si="58"/>
        <v>0</v>
      </c>
      <c r="H236" s="135">
        <f t="shared" si="58"/>
        <v>0</v>
      </c>
      <c r="I236" s="135">
        <f t="shared" si="58"/>
        <v>0</v>
      </c>
      <c r="J236" s="135">
        <f t="shared" si="58"/>
        <v>0</v>
      </c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136"/>
      <c r="FN236" s="136"/>
      <c r="FO236" s="136"/>
      <c r="FP236" s="136"/>
      <c r="FQ236" s="136"/>
      <c r="FR236" s="136"/>
      <c r="FS236" s="136"/>
      <c r="FT236" s="136"/>
      <c r="FU236" s="136"/>
      <c r="FV236" s="136"/>
      <c r="FW236" s="136"/>
      <c r="FX236" s="136"/>
      <c r="FY236" s="136"/>
      <c r="FZ236" s="136"/>
      <c r="GA236" s="136"/>
      <c r="GB236" s="136"/>
      <c r="GC236" s="136"/>
      <c r="GD236" s="136"/>
      <c r="GE236" s="136"/>
      <c r="GF236" s="136"/>
      <c r="GG236" s="136"/>
      <c r="GH236" s="136"/>
      <c r="GI236" s="136"/>
      <c r="GJ236" s="136"/>
      <c r="GK236" s="136"/>
      <c r="GL236" s="136"/>
      <c r="GM236" s="136"/>
      <c r="GN236" s="136"/>
      <c r="GO236" s="136"/>
      <c r="GP236" s="136"/>
      <c r="GQ236" s="136"/>
      <c r="GR236" s="136"/>
      <c r="GS236" s="136"/>
      <c r="GT236" s="136"/>
      <c r="GU236" s="136"/>
      <c r="GV236" s="136"/>
      <c r="GW236" s="136"/>
      <c r="GX236" s="136"/>
      <c r="GY236" s="136"/>
      <c r="GZ236" s="136"/>
      <c r="HA236" s="136"/>
      <c r="HB236" s="136"/>
      <c r="HC236" s="136"/>
      <c r="HD236" s="136"/>
      <c r="HE236" s="136"/>
      <c r="HF236" s="136"/>
      <c r="HG236" s="136"/>
      <c r="HH236" s="136"/>
      <c r="HI236" s="136"/>
      <c r="HJ236" s="136"/>
      <c r="HK236" s="136"/>
      <c r="HL236" s="136"/>
      <c r="HM236" s="136"/>
      <c r="HN236" s="136"/>
      <c r="HO236" s="136"/>
      <c r="HP236" s="136"/>
      <c r="HQ236" s="136"/>
      <c r="HR236" s="136"/>
      <c r="HS236" s="136"/>
      <c r="HT236" s="136"/>
      <c r="HU236" s="136"/>
      <c r="HV236" s="136"/>
      <c r="HW236" s="136"/>
      <c r="HX236" s="136"/>
      <c r="HY236" s="136"/>
      <c r="HZ236" s="136"/>
      <c r="IA236" s="136"/>
    </row>
    <row r="237" spans="1:235">
      <c r="A237" s="478" t="s">
        <v>1410</v>
      </c>
      <c r="B237" s="141">
        <f t="shared" si="44"/>
        <v>3000</v>
      </c>
      <c r="C237" s="141">
        <v>0</v>
      </c>
      <c r="D237" s="141">
        <v>0</v>
      </c>
      <c r="E237" s="141">
        <v>3000</v>
      </c>
      <c r="F237" s="141">
        <v>0</v>
      </c>
      <c r="G237" s="141">
        <v>0</v>
      </c>
      <c r="H237" s="141">
        <v>0</v>
      </c>
      <c r="I237" s="141">
        <v>0</v>
      </c>
      <c r="J237" s="141">
        <v>0</v>
      </c>
      <c r="K237" s="136"/>
      <c r="L237" s="136"/>
      <c r="M237" s="136"/>
      <c r="N237" s="136"/>
      <c r="O237" s="136"/>
      <c r="P237" s="136"/>
      <c r="Q237" s="136"/>
      <c r="R237" s="136"/>
      <c r="S237" s="136"/>
      <c r="T237" s="136"/>
      <c r="U237" s="136"/>
      <c r="V237" s="136"/>
      <c r="W237" s="136"/>
      <c r="X237" s="136"/>
      <c r="Y237" s="136"/>
      <c r="Z237" s="136"/>
      <c r="AA237" s="136"/>
      <c r="AB237" s="136"/>
      <c r="AC237" s="136"/>
      <c r="AD237" s="136"/>
      <c r="AE237" s="136"/>
      <c r="AF237" s="136"/>
      <c r="AG237" s="136"/>
      <c r="AH237" s="136"/>
      <c r="AI237" s="136"/>
      <c r="AJ237" s="136"/>
      <c r="AK237" s="136"/>
      <c r="AL237" s="136"/>
      <c r="AM237" s="136"/>
      <c r="AN237" s="136"/>
      <c r="AO237" s="136"/>
      <c r="AP237" s="136"/>
      <c r="AQ237" s="136"/>
      <c r="AR237" s="136"/>
      <c r="AS237" s="136"/>
      <c r="AT237" s="136"/>
      <c r="AU237" s="136"/>
      <c r="AV237" s="136"/>
      <c r="AW237" s="136"/>
      <c r="AX237" s="136"/>
      <c r="AY237" s="136"/>
      <c r="AZ237" s="136"/>
      <c r="BA237" s="136"/>
      <c r="BB237" s="136"/>
      <c r="BC237" s="136"/>
      <c r="BD237" s="136"/>
      <c r="BE237" s="136"/>
      <c r="BF237" s="136"/>
      <c r="BG237" s="136"/>
      <c r="BH237" s="136"/>
      <c r="BI237" s="136"/>
      <c r="BJ237" s="136"/>
      <c r="BK237" s="136"/>
      <c r="BL237" s="136"/>
      <c r="BM237" s="136"/>
      <c r="BN237" s="136"/>
      <c r="BO237" s="136"/>
      <c r="BP237" s="136"/>
      <c r="BQ237" s="136"/>
      <c r="BR237" s="136"/>
      <c r="BS237" s="136"/>
      <c r="BT237" s="136"/>
      <c r="BU237" s="136"/>
      <c r="BV237" s="136"/>
      <c r="BW237" s="136"/>
      <c r="BX237" s="136"/>
      <c r="BY237" s="136"/>
      <c r="BZ237" s="136"/>
      <c r="CA237" s="136"/>
      <c r="CB237" s="136"/>
      <c r="CC237" s="136"/>
      <c r="CD237" s="136"/>
      <c r="CE237" s="136"/>
      <c r="CF237" s="136"/>
      <c r="CG237" s="136"/>
      <c r="CH237" s="136"/>
      <c r="CI237" s="136"/>
      <c r="CJ237" s="136"/>
      <c r="CK237" s="136"/>
      <c r="CL237" s="136"/>
      <c r="CM237" s="136"/>
      <c r="CN237" s="136"/>
      <c r="CO237" s="136"/>
      <c r="CP237" s="136"/>
      <c r="CQ237" s="136"/>
      <c r="CR237" s="136"/>
      <c r="CS237" s="136"/>
      <c r="CT237" s="136"/>
      <c r="CU237" s="136"/>
      <c r="CV237" s="136"/>
      <c r="CW237" s="136"/>
      <c r="CX237" s="136"/>
      <c r="CY237" s="136"/>
      <c r="CZ237" s="136"/>
      <c r="DA237" s="136"/>
      <c r="DB237" s="136"/>
      <c r="DC237" s="136"/>
      <c r="DD237" s="136"/>
      <c r="DE237" s="136"/>
      <c r="DF237" s="136"/>
      <c r="DG237" s="136"/>
      <c r="DH237" s="136"/>
      <c r="DI237" s="136"/>
      <c r="DJ237" s="136"/>
      <c r="DK237" s="136"/>
      <c r="DL237" s="136"/>
      <c r="DM237" s="136"/>
      <c r="DN237" s="136"/>
      <c r="DO237" s="136"/>
      <c r="DP237" s="136"/>
      <c r="DQ237" s="136"/>
      <c r="DR237" s="136"/>
      <c r="DS237" s="136"/>
      <c r="DT237" s="136"/>
      <c r="DU237" s="136"/>
      <c r="DV237" s="136"/>
      <c r="DW237" s="136"/>
      <c r="DX237" s="136"/>
      <c r="DY237" s="136"/>
      <c r="DZ237" s="136"/>
      <c r="EA237" s="136"/>
      <c r="EB237" s="136"/>
      <c r="EC237" s="136"/>
      <c r="ED237" s="136"/>
      <c r="EE237" s="136"/>
      <c r="EF237" s="136"/>
      <c r="EG237" s="136"/>
      <c r="EH237" s="136"/>
      <c r="EI237" s="136"/>
      <c r="EJ237" s="136"/>
      <c r="EK237" s="136"/>
      <c r="EL237" s="136"/>
      <c r="EM237" s="136"/>
      <c r="EN237" s="136"/>
      <c r="EO237" s="136"/>
      <c r="EP237" s="136"/>
      <c r="EQ237" s="136"/>
      <c r="ER237" s="136"/>
      <c r="ES237" s="66"/>
      <c r="ET237" s="66"/>
      <c r="EU237" s="66"/>
      <c r="EV237" s="66"/>
      <c r="EW237" s="66"/>
      <c r="EX237" s="66"/>
      <c r="EY237" s="66"/>
      <c r="EZ237" s="66"/>
      <c r="FA237" s="66"/>
      <c r="FB237" s="66"/>
      <c r="FC237" s="66"/>
      <c r="FD237" s="66"/>
      <c r="FE237" s="66"/>
      <c r="FF237" s="66"/>
      <c r="FG237" s="66"/>
      <c r="FH237" s="66"/>
      <c r="FI237" s="66"/>
      <c r="FJ237" s="66"/>
      <c r="FK237" s="66"/>
      <c r="FL237" s="66"/>
      <c r="FM237" s="136"/>
      <c r="FN237" s="136"/>
      <c r="FO237" s="136"/>
      <c r="FP237" s="136"/>
      <c r="FQ237" s="136"/>
      <c r="FR237" s="136"/>
      <c r="FS237" s="136"/>
      <c r="FT237" s="136"/>
      <c r="FU237" s="136"/>
      <c r="FV237" s="136"/>
      <c r="FW237" s="136"/>
      <c r="FX237" s="136"/>
      <c r="FY237" s="136"/>
      <c r="FZ237" s="136"/>
      <c r="GA237" s="136"/>
      <c r="GB237" s="136"/>
      <c r="GC237" s="136"/>
      <c r="GD237" s="136"/>
      <c r="GE237" s="136"/>
      <c r="GF237" s="136"/>
      <c r="GG237" s="136"/>
      <c r="GH237" s="136"/>
      <c r="GI237" s="136"/>
      <c r="GJ237" s="136"/>
      <c r="GK237" s="136"/>
      <c r="GL237" s="136"/>
      <c r="GM237" s="136"/>
      <c r="GN237" s="136"/>
      <c r="GO237" s="136"/>
      <c r="GP237" s="136"/>
      <c r="GQ237" s="136"/>
      <c r="GR237" s="136"/>
      <c r="GS237" s="136"/>
      <c r="GT237" s="136"/>
      <c r="GU237" s="136"/>
      <c r="GV237" s="136"/>
      <c r="GW237" s="136"/>
      <c r="GX237" s="136"/>
      <c r="GY237" s="136"/>
      <c r="GZ237" s="136"/>
      <c r="HA237" s="136"/>
      <c r="HB237" s="136"/>
      <c r="HC237" s="136"/>
      <c r="HD237" s="136"/>
      <c r="HE237" s="136"/>
      <c r="HF237" s="136"/>
      <c r="HG237" s="136"/>
      <c r="HH237" s="136"/>
      <c r="HI237" s="136"/>
      <c r="HJ237" s="136"/>
      <c r="HK237" s="136"/>
      <c r="HL237" s="136"/>
      <c r="HM237" s="136"/>
      <c r="HN237" s="136"/>
      <c r="HO237" s="136"/>
      <c r="HP237" s="136"/>
      <c r="HQ237" s="136"/>
      <c r="HR237" s="136"/>
      <c r="HS237" s="136"/>
      <c r="HT237" s="136"/>
      <c r="HU237" s="136"/>
      <c r="HV237" s="136"/>
      <c r="HW237" s="136"/>
      <c r="HX237" s="136"/>
      <c r="HY237" s="136"/>
      <c r="HZ237" s="136"/>
      <c r="IA237" s="136"/>
    </row>
    <row r="238" spans="1:235">
      <c r="A238" s="475" t="s">
        <v>546</v>
      </c>
      <c r="B238" s="135">
        <f t="shared" si="44"/>
        <v>606759</v>
      </c>
      <c r="C238" s="135">
        <f>SUM(C239:C241)</f>
        <v>113722</v>
      </c>
      <c r="D238" s="135">
        <f t="shared" ref="D238:J238" si="59">SUM(D239:D241)</f>
        <v>0</v>
      </c>
      <c r="E238" s="135">
        <f t="shared" si="59"/>
        <v>38148</v>
      </c>
      <c r="F238" s="135">
        <f t="shared" si="59"/>
        <v>454889</v>
      </c>
      <c r="G238" s="135">
        <f t="shared" si="59"/>
        <v>0</v>
      </c>
      <c r="H238" s="135">
        <f t="shared" si="59"/>
        <v>0</v>
      </c>
      <c r="I238" s="135">
        <f t="shared" si="59"/>
        <v>0</v>
      </c>
      <c r="J238" s="135">
        <f t="shared" si="59"/>
        <v>0</v>
      </c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  <c r="EF238" s="66"/>
      <c r="EG238" s="66"/>
      <c r="EH238" s="66"/>
      <c r="EI238" s="66"/>
      <c r="EJ238" s="66"/>
      <c r="EK238" s="66"/>
      <c r="EL238" s="66"/>
      <c r="EM238" s="66"/>
      <c r="EN238" s="66"/>
      <c r="EO238" s="66"/>
      <c r="EP238" s="66"/>
      <c r="EQ238" s="66"/>
      <c r="ER238" s="66"/>
      <c r="ES238" s="136"/>
      <c r="ET238" s="136"/>
      <c r="EU238" s="136"/>
      <c r="EV238" s="136"/>
      <c r="EW238" s="136"/>
      <c r="EX238" s="136"/>
      <c r="EY238" s="136"/>
      <c r="EZ238" s="136"/>
      <c r="FA238" s="136"/>
      <c r="FB238" s="136"/>
      <c r="FC238" s="136"/>
      <c r="FD238" s="136"/>
      <c r="FE238" s="136"/>
      <c r="FF238" s="136"/>
      <c r="FG238" s="136"/>
      <c r="FH238" s="136"/>
      <c r="FI238" s="136"/>
      <c r="FJ238" s="136"/>
      <c r="FK238" s="136"/>
      <c r="FL238" s="136"/>
      <c r="FM238" s="136"/>
      <c r="FN238" s="136"/>
      <c r="FO238" s="136"/>
      <c r="FP238" s="136"/>
      <c r="FQ238" s="136"/>
      <c r="FR238" s="136"/>
      <c r="FS238" s="136"/>
      <c r="FT238" s="136"/>
      <c r="FU238" s="136"/>
      <c r="FV238" s="136"/>
      <c r="FW238" s="136"/>
      <c r="FX238" s="136"/>
      <c r="FY238" s="136"/>
      <c r="FZ238" s="136"/>
      <c r="GA238" s="136"/>
      <c r="GB238" s="136"/>
      <c r="GC238" s="136"/>
      <c r="GD238" s="136"/>
      <c r="GE238" s="136"/>
      <c r="GF238" s="136"/>
      <c r="GG238" s="136"/>
      <c r="GH238" s="136"/>
      <c r="GI238" s="136"/>
      <c r="GJ238" s="136"/>
      <c r="GK238" s="136"/>
      <c r="GL238" s="136"/>
      <c r="GM238" s="136"/>
      <c r="GN238" s="136"/>
      <c r="GO238" s="136"/>
      <c r="GP238" s="136"/>
      <c r="GQ238" s="136"/>
      <c r="GR238" s="136"/>
      <c r="GS238" s="136"/>
      <c r="GT238" s="136"/>
      <c r="GU238" s="136"/>
      <c r="GV238" s="136"/>
      <c r="GW238" s="136"/>
      <c r="GX238" s="136"/>
      <c r="GY238" s="136"/>
      <c r="GZ238" s="136"/>
      <c r="HA238" s="136"/>
      <c r="HB238" s="136"/>
      <c r="HC238" s="136"/>
      <c r="HD238" s="136"/>
      <c r="HE238" s="136"/>
      <c r="HF238" s="136"/>
      <c r="HG238" s="136"/>
      <c r="HH238" s="136"/>
      <c r="HI238" s="136"/>
      <c r="HJ238" s="136"/>
      <c r="HK238" s="136"/>
      <c r="HL238" s="136"/>
      <c r="HM238" s="136"/>
      <c r="HN238" s="136"/>
      <c r="HO238" s="136"/>
      <c r="HP238" s="136"/>
      <c r="HQ238" s="136"/>
      <c r="HR238" s="136"/>
      <c r="HS238" s="136"/>
      <c r="HT238" s="136"/>
      <c r="HU238" s="136"/>
      <c r="HV238" s="136"/>
      <c r="HW238" s="136"/>
      <c r="HX238" s="136"/>
      <c r="HY238" s="136"/>
      <c r="HZ238" s="136"/>
      <c r="IA238" s="136"/>
    </row>
    <row r="239" spans="1:235" ht="63">
      <c r="A239" s="478" t="s">
        <v>1213</v>
      </c>
      <c r="B239" s="141">
        <f t="shared" si="44"/>
        <v>568611</v>
      </c>
      <c r="C239" s="141">
        <v>113722</v>
      </c>
      <c r="D239" s="141">
        <v>0</v>
      </c>
      <c r="E239" s="141">
        <v>0</v>
      </c>
      <c r="F239" s="141">
        <f>568611-113722</f>
        <v>454889</v>
      </c>
      <c r="G239" s="141">
        <v>0</v>
      </c>
      <c r="H239" s="141">
        <v>0</v>
      </c>
      <c r="I239" s="141">
        <v>0</v>
      </c>
      <c r="J239" s="141">
        <v>0</v>
      </c>
      <c r="K239" s="136"/>
      <c r="L239" s="136"/>
      <c r="M239" s="136"/>
      <c r="N239" s="136"/>
      <c r="O239" s="136"/>
      <c r="P239" s="136"/>
      <c r="Q239" s="136"/>
      <c r="R239" s="136"/>
      <c r="S239" s="136"/>
      <c r="T239" s="136"/>
      <c r="U239" s="136"/>
      <c r="V239" s="136"/>
      <c r="W239" s="136"/>
      <c r="X239" s="136"/>
      <c r="Y239" s="136"/>
      <c r="Z239" s="136"/>
      <c r="AA239" s="136"/>
      <c r="AB239" s="136"/>
      <c r="AC239" s="136"/>
      <c r="AD239" s="136"/>
      <c r="AE239" s="136"/>
      <c r="AF239" s="136"/>
      <c r="AG239" s="136"/>
      <c r="AH239" s="136"/>
      <c r="AI239" s="136"/>
      <c r="AJ239" s="136"/>
      <c r="AK239" s="136"/>
      <c r="AL239" s="136"/>
      <c r="AM239" s="136"/>
      <c r="AN239" s="136"/>
      <c r="AO239" s="136"/>
      <c r="AP239" s="136"/>
      <c r="AQ239" s="136"/>
      <c r="AR239" s="136"/>
      <c r="AS239" s="136"/>
      <c r="AT239" s="136"/>
      <c r="AU239" s="136"/>
      <c r="AV239" s="136"/>
      <c r="AW239" s="136"/>
      <c r="AX239" s="136"/>
      <c r="AY239" s="136"/>
      <c r="AZ239" s="136"/>
      <c r="BA239" s="136"/>
      <c r="BB239" s="136"/>
      <c r="BC239" s="136"/>
      <c r="BD239" s="136"/>
      <c r="BE239" s="136"/>
      <c r="BF239" s="136"/>
      <c r="BG239" s="136"/>
      <c r="BH239" s="136"/>
      <c r="BI239" s="136"/>
      <c r="BJ239" s="136"/>
      <c r="BK239" s="136"/>
      <c r="BL239" s="136"/>
      <c r="BM239" s="136"/>
      <c r="BN239" s="136"/>
      <c r="BO239" s="136"/>
      <c r="BP239" s="136"/>
      <c r="BQ239" s="136"/>
      <c r="BR239" s="136"/>
      <c r="BS239" s="136"/>
      <c r="BT239" s="136"/>
      <c r="BU239" s="136"/>
      <c r="BV239" s="136"/>
      <c r="BW239" s="136"/>
      <c r="BX239" s="136"/>
      <c r="BY239" s="136"/>
      <c r="BZ239" s="136"/>
      <c r="CA239" s="136"/>
      <c r="CB239" s="136"/>
      <c r="CC239" s="136"/>
      <c r="CD239" s="136"/>
      <c r="CE239" s="136"/>
      <c r="CF239" s="136"/>
      <c r="CG239" s="136"/>
      <c r="CH239" s="136"/>
      <c r="CI239" s="136"/>
      <c r="CJ239" s="136"/>
      <c r="CK239" s="136"/>
      <c r="CL239" s="136"/>
      <c r="CM239" s="136"/>
      <c r="CN239" s="136"/>
      <c r="CO239" s="136"/>
      <c r="CP239" s="136"/>
      <c r="CQ239" s="136"/>
      <c r="CR239" s="136"/>
      <c r="CS239" s="136"/>
      <c r="CT239" s="136"/>
      <c r="CU239" s="136"/>
      <c r="CV239" s="136"/>
      <c r="CW239" s="136"/>
      <c r="CX239" s="136"/>
      <c r="CY239" s="136"/>
      <c r="CZ239" s="136"/>
      <c r="DA239" s="136"/>
      <c r="DB239" s="136"/>
      <c r="DC239" s="136"/>
      <c r="DD239" s="136"/>
      <c r="DE239" s="136"/>
      <c r="DF239" s="136"/>
      <c r="DG239" s="136"/>
      <c r="DH239" s="136"/>
      <c r="DI239" s="136"/>
      <c r="DJ239" s="136"/>
      <c r="DK239" s="136"/>
      <c r="DL239" s="136"/>
      <c r="DM239" s="136"/>
      <c r="DN239" s="136"/>
      <c r="DO239" s="136"/>
      <c r="DP239" s="136"/>
      <c r="DQ239" s="136"/>
      <c r="DR239" s="136"/>
      <c r="DS239" s="136"/>
      <c r="DT239" s="136"/>
      <c r="DU239" s="136"/>
      <c r="DV239" s="136"/>
      <c r="DW239" s="136"/>
      <c r="DX239" s="136"/>
      <c r="DY239" s="136"/>
      <c r="DZ239" s="136"/>
      <c r="EA239" s="136"/>
      <c r="EB239" s="136"/>
      <c r="EC239" s="136"/>
      <c r="ED239" s="136"/>
      <c r="EE239" s="136"/>
      <c r="EF239" s="136"/>
      <c r="EG239" s="136"/>
      <c r="EH239" s="136"/>
      <c r="EI239" s="136"/>
      <c r="EJ239" s="136"/>
      <c r="EK239" s="136"/>
      <c r="EL239" s="136"/>
      <c r="EM239" s="136"/>
      <c r="EN239" s="136"/>
      <c r="EO239" s="136"/>
      <c r="EP239" s="136"/>
      <c r="EQ239" s="136"/>
      <c r="ER239" s="136"/>
      <c r="ES239" s="66"/>
      <c r="ET239" s="66"/>
      <c r="EU239" s="66"/>
      <c r="EV239" s="66"/>
      <c r="EW239" s="66"/>
      <c r="EX239" s="66"/>
      <c r="EY239" s="66"/>
      <c r="EZ239" s="66"/>
      <c r="FA239" s="66"/>
      <c r="FB239" s="66"/>
      <c r="FC239" s="66"/>
      <c r="FD239" s="66"/>
      <c r="FE239" s="66"/>
      <c r="FF239" s="66"/>
      <c r="FG239" s="66"/>
      <c r="FH239" s="66"/>
      <c r="FI239" s="66"/>
      <c r="FJ239" s="66"/>
      <c r="FK239" s="66"/>
      <c r="FL239" s="66"/>
      <c r="FM239" s="136"/>
      <c r="FN239" s="136"/>
      <c r="FO239" s="136"/>
      <c r="FP239" s="136"/>
      <c r="FQ239" s="136"/>
      <c r="FR239" s="136"/>
      <c r="FS239" s="136"/>
      <c r="FT239" s="136"/>
      <c r="FU239" s="136"/>
      <c r="FV239" s="136"/>
      <c r="FW239" s="136"/>
      <c r="FX239" s="136"/>
      <c r="FY239" s="136"/>
      <c r="FZ239" s="136"/>
      <c r="GA239" s="136"/>
      <c r="GB239" s="136"/>
      <c r="GC239" s="136"/>
      <c r="GD239" s="136"/>
      <c r="GE239" s="136"/>
      <c r="GF239" s="136"/>
      <c r="GG239" s="136"/>
      <c r="GH239" s="136"/>
      <c r="GI239" s="136"/>
      <c r="GJ239" s="136"/>
      <c r="GK239" s="136"/>
      <c r="GL239" s="136"/>
      <c r="GM239" s="136"/>
      <c r="GN239" s="136"/>
      <c r="GO239" s="136"/>
      <c r="GP239" s="136"/>
      <c r="GQ239" s="136"/>
      <c r="GR239" s="136"/>
      <c r="GS239" s="136"/>
      <c r="GT239" s="136"/>
      <c r="GU239" s="136"/>
      <c r="GV239" s="136"/>
      <c r="GW239" s="136"/>
      <c r="GX239" s="136"/>
      <c r="GY239" s="136"/>
      <c r="GZ239" s="136"/>
      <c r="HA239" s="136"/>
      <c r="HB239" s="136"/>
      <c r="HC239" s="136"/>
      <c r="HD239" s="136"/>
      <c r="HE239" s="136"/>
      <c r="HF239" s="136"/>
      <c r="HG239" s="136"/>
      <c r="HH239" s="136"/>
      <c r="HI239" s="136"/>
      <c r="HJ239" s="136"/>
      <c r="HK239" s="136"/>
      <c r="HL239" s="136"/>
      <c r="HM239" s="136"/>
      <c r="HN239" s="136"/>
      <c r="HO239" s="136"/>
      <c r="HP239" s="136"/>
      <c r="HQ239" s="136"/>
      <c r="HR239" s="136"/>
      <c r="HS239" s="136"/>
      <c r="HT239" s="136"/>
      <c r="HU239" s="136"/>
      <c r="HV239" s="136"/>
      <c r="HW239" s="136"/>
      <c r="HX239" s="136"/>
      <c r="HY239" s="136"/>
      <c r="HZ239" s="136"/>
      <c r="IA239" s="136"/>
    </row>
    <row r="240" spans="1:235" ht="31.5">
      <c r="A240" s="478" t="s">
        <v>1411</v>
      </c>
      <c r="B240" s="141">
        <f t="shared" si="44"/>
        <v>35148</v>
      </c>
      <c r="C240" s="141">
        <v>0</v>
      </c>
      <c r="D240" s="141">
        <v>0</v>
      </c>
      <c r="E240" s="141">
        <v>35148</v>
      </c>
      <c r="F240" s="141">
        <v>0</v>
      </c>
      <c r="G240" s="141">
        <v>0</v>
      </c>
      <c r="H240" s="141">
        <v>0</v>
      </c>
      <c r="I240" s="141">
        <v>0</v>
      </c>
      <c r="J240" s="141">
        <v>0</v>
      </c>
      <c r="K240" s="136"/>
      <c r="L240" s="136"/>
      <c r="M240" s="136"/>
      <c r="N240" s="136"/>
      <c r="O240" s="136"/>
      <c r="P240" s="136"/>
      <c r="Q240" s="136"/>
      <c r="R240" s="136"/>
      <c r="S240" s="136"/>
      <c r="T240" s="136"/>
      <c r="U240" s="136"/>
      <c r="V240" s="136"/>
      <c r="W240" s="136"/>
      <c r="X240" s="136"/>
      <c r="Y240" s="136"/>
      <c r="Z240" s="136"/>
      <c r="AA240" s="136"/>
      <c r="AB240" s="136"/>
      <c r="AC240" s="136"/>
      <c r="AD240" s="136"/>
      <c r="AE240" s="136"/>
      <c r="AF240" s="136"/>
      <c r="AG240" s="136"/>
      <c r="AH240" s="136"/>
      <c r="AI240" s="136"/>
      <c r="AJ240" s="136"/>
      <c r="AK240" s="136"/>
      <c r="AL240" s="136"/>
      <c r="AM240" s="136"/>
      <c r="AN240" s="136"/>
      <c r="AO240" s="136"/>
      <c r="AP240" s="136"/>
      <c r="AQ240" s="136"/>
      <c r="AR240" s="136"/>
      <c r="AS240" s="136"/>
      <c r="AT240" s="136"/>
      <c r="AU240" s="136"/>
      <c r="AV240" s="136"/>
      <c r="AW240" s="136"/>
      <c r="AX240" s="136"/>
      <c r="AY240" s="136"/>
      <c r="AZ240" s="136"/>
      <c r="BA240" s="136"/>
      <c r="BB240" s="136"/>
      <c r="BC240" s="136"/>
      <c r="BD240" s="136"/>
      <c r="BE240" s="136"/>
      <c r="BF240" s="136"/>
      <c r="BG240" s="136"/>
      <c r="BH240" s="136"/>
      <c r="BI240" s="136"/>
      <c r="BJ240" s="136"/>
      <c r="BK240" s="136"/>
      <c r="BL240" s="136"/>
      <c r="BM240" s="136"/>
      <c r="BN240" s="136"/>
      <c r="BO240" s="136"/>
      <c r="BP240" s="136"/>
      <c r="BQ240" s="136"/>
      <c r="BR240" s="136"/>
      <c r="BS240" s="136"/>
      <c r="BT240" s="136"/>
      <c r="BU240" s="136"/>
      <c r="BV240" s="136"/>
      <c r="BW240" s="136"/>
      <c r="BX240" s="136"/>
      <c r="BY240" s="136"/>
      <c r="BZ240" s="136"/>
      <c r="CA240" s="136"/>
      <c r="CB240" s="136"/>
      <c r="CC240" s="136"/>
      <c r="CD240" s="136"/>
      <c r="CE240" s="136"/>
      <c r="CF240" s="136"/>
      <c r="CG240" s="136"/>
      <c r="CH240" s="136"/>
      <c r="CI240" s="136"/>
      <c r="CJ240" s="136"/>
      <c r="CK240" s="136"/>
      <c r="CL240" s="136"/>
      <c r="CM240" s="136"/>
      <c r="CN240" s="136"/>
      <c r="CO240" s="136"/>
      <c r="CP240" s="136"/>
      <c r="CQ240" s="136"/>
      <c r="CR240" s="136"/>
      <c r="CS240" s="136"/>
      <c r="CT240" s="136"/>
      <c r="CU240" s="136"/>
      <c r="CV240" s="136"/>
      <c r="CW240" s="136"/>
      <c r="CX240" s="136"/>
      <c r="CY240" s="136"/>
      <c r="CZ240" s="136"/>
      <c r="DA240" s="136"/>
      <c r="DB240" s="136"/>
      <c r="DC240" s="136"/>
      <c r="DD240" s="136"/>
      <c r="DE240" s="136"/>
      <c r="DF240" s="136"/>
      <c r="DG240" s="136"/>
      <c r="DH240" s="136"/>
      <c r="DI240" s="136"/>
      <c r="DJ240" s="136"/>
      <c r="DK240" s="136"/>
      <c r="DL240" s="136"/>
      <c r="DM240" s="136"/>
      <c r="DN240" s="136"/>
      <c r="DO240" s="136"/>
      <c r="DP240" s="136"/>
      <c r="DQ240" s="136"/>
      <c r="DR240" s="136"/>
      <c r="DS240" s="136"/>
      <c r="DT240" s="136"/>
      <c r="DU240" s="136"/>
      <c r="DV240" s="136"/>
      <c r="DW240" s="136"/>
      <c r="DX240" s="136"/>
      <c r="DY240" s="136"/>
      <c r="DZ240" s="136"/>
      <c r="EA240" s="136"/>
      <c r="EB240" s="136"/>
      <c r="EC240" s="136"/>
      <c r="ED240" s="136"/>
      <c r="EE240" s="136"/>
      <c r="EF240" s="136"/>
      <c r="EG240" s="136"/>
      <c r="EH240" s="136"/>
      <c r="EI240" s="136"/>
      <c r="EJ240" s="136"/>
      <c r="EK240" s="136"/>
      <c r="EL240" s="136"/>
      <c r="EM240" s="136"/>
      <c r="EN240" s="136"/>
      <c r="EO240" s="136"/>
      <c r="EP240" s="136"/>
      <c r="EQ240" s="136"/>
      <c r="ER240" s="136"/>
      <c r="ES240" s="66"/>
      <c r="ET240" s="66"/>
      <c r="EU240" s="66"/>
      <c r="EV240" s="66"/>
      <c r="EW240" s="66"/>
      <c r="EX240" s="66"/>
      <c r="EY240" s="66"/>
      <c r="EZ240" s="66"/>
      <c r="FA240" s="66"/>
      <c r="FB240" s="66"/>
      <c r="FC240" s="66"/>
      <c r="FD240" s="66"/>
      <c r="FE240" s="66"/>
      <c r="FF240" s="66"/>
      <c r="FG240" s="66"/>
      <c r="FH240" s="66"/>
      <c r="FI240" s="66"/>
      <c r="FJ240" s="66"/>
      <c r="FK240" s="66"/>
      <c r="FL240" s="66"/>
      <c r="FM240" s="136"/>
      <c r="FN240" s="136"/>
      <c r="FO240" s="136"/>
      <c r="FP240" s="136"/>
      <c r="FQ240" s="136"/>
      <c r="FR240" s="136"/>
      <c r="FS240" s="136"/>
      <c r="FT240" s="136"/>
      <c r="FU240" s="136"/>
      <c r="FV240" s="136"/>
      <c r="FW240" s="136"/>
      <c r="FX240" s="136"/>
      <c r="FY240" s="136"/>
      <c r="FZ240" s="136"/>
      <c r="GA240" s="136"/>
      <c r="GB240" s="136"/>
      <c r="GC240" s="136"/>
      <c r="GD240" s="136"/>
      <c r="GE240" s="136"/>
      <c r="GF240" s="136"/>
      <c r="GG240" s="136"/>
      <c r="GH240" s="136"/>
      <c r="GI240" s="136"/>
      <c r="GJ240" s="136"/>
      <c r="GK240" s="136"/>
      <c r="GL240" s="136"/>
      <c r="GM240" s="136"/>
      <c r="GN240" s="136"/>
      <c r="GO240" s="136"/>
      <c r="GP240" s="136"/>
      <c r="GQ240" s="136"/>
      <c r="GR240" s="136"/>
      <c r="GS240" s="136"/>
      <c r="GT240" s="136"/>
      <c r="GU240" s="136"/>
      <c r="GV240" s="136"/>
      <c r="GW240" s="136"/>
      <c r="GX240" s="136"/>
      <c r="GY240" s="136"/>
      <c r="GZ240" s="136"/>
      <c r="HA240" s="136"/>
      <c r="HB240" s="136"/>
      <c r="HC240" s="136"/>
      <c r="HD240" s="136"/>
      <c r="HE240" s="136"/>
      <c r="HF240" s="136"/>
      <c r="HG240" s="136"/>
      <c r="HH240" s="136"/>
      <c r="HI240" s="136"/>
      <c r="HJ240" s="136"/>
      <c r="HK240" s="136"/>
      <c r="HL240" s="136"/>
      <c r="HM240" s="136"/>
      <c r="HN240" s="136"/>
      <c r="HO240" s="136"/>
      <c r="HP240" s="136"/>
      <c r="HQ240" s="136"/>
      <c r="HR240" s="136"/>
      <c r="HS240" s="136"/>
      <c r="HT240" s="136"/>
      <c r="HU240" s="136"/>
      <c r="HV240" s="136"/>
      <c r="HW240" s="136"/>
      <c r="HX240" s="136"/>
      <c r="HY240" s="136"/>
      <c r="HZ240" s="136"/>
      <c r="IA240" s="136"/>
    </row>
    <row r="241" spans="1:235">
      <c r="A241" s="478" t="s">
        <v>1412</v>
      </c>
      <c r="B241" s="141">
        <f>C241+D241+E241+F241+G241+H241+I241+J241</f>
        <v>3000</v>
      </c>
      <c r="C241" s="141">
        <v>0</v>
      </c>
      <c r="D241" s="141">
        <v>0</v>
      </c>
      <c r="E241" s="141">
        <v>3000</v>
      </c>
      <c r="F241" s="141">
        <v>0</v>
      </c>
      <c r="G241" s="141">
        <v>0</v>
      </c>
      <c r="H241" s="141">
        <v>0</v>
      </c>
      <c r="I241" s="141">
        <v>0</v>
      </c>
      <c r="J241" s="141">
        <v>0</v>
      </c>
      <c r="K241" s="136"/>
      <c r="L241" s="136"/>
      <c r="M241" s="136"/>
      <c r="N241" s="136"/>
      <c r="O241" s="136"/>
      <c r="P241" s="136"/>
      <c r="Q241" s="136"/>
      <c r="R241" s="136"/>
      <c r="S241" s="136"/>
      <c r="T241" s="136"/>
      <c r="U241" s="136"/>
      <c r="V241" s="136"/>
      <c r="W241" s="136"/>
      <c r="X241" s="136"/>
      <c r="Y241" s="136"/>
      <c r="Z241" s="136"/>
      <c r="AA241" s="136"/>
      <c r="AB241" s="136"/>
      <c r="AC241" s="136"/>
      <c r="AD241" s="136"/>
      <c r="AE241" s="136"/>
      <c r="AF241" s="136"/>
      <c r="AG241" s="136"/>
      <c r="AH241" s="136"/>
      <c r="AI241" s="136"/>
      <c r="AJ241" s="136"/>
      <c r="AK241" s="136"/>
      <c r="AL241" s="136"/>
      <c r="AM241" s="136"/>
      <c r="AN241" s="136"/>
      <c r="AO241" s="136"/>
      <c r="AP241" s="136"/>
      <c r="AQ241" s="136"/>
      <c r="AR241" s="136"/>
      <c r="AS241" s="136"/>
      <c r="AT241" s="136"/>
      <c r="AU241" s="136"/>
      <c r="AV241" s="136"/>
      <c r="AW241" s="136"/>
      <c r="AX241" s="136"/>
      <c r="AY241" s="136"/>
      <c r="AZ241" s="136"/>
      <c r="BA241" s="136"/>
      <c r="BB241" s="136"/>
      <c r="BC241" s="136"/>
      <c r="BD241" s="136"/>
      <c r="BE241" s="136"/>
      <c r="BF241" s="136"/>
      <c r="BG241" s="136"/>
      <c r="BH241" s="136"/>
      <c r="BI241" s="136"/>
      <c r="BJ241" s="136"/>
      <c r="BK241" s="136"/>
      <c r="BL241" s="136"/>
      <c r="BM241" s="136"/>
      <c r="BN241" s="136"/>
      <c r="BO241" s="136"/>
      <c r="BP241" s="136"/>
      <c r="BQ241" s="136"/>
      <c r="BR241" s="136"/>
      <c r="BS241" s="136"/>
      <c r="BT241" s="136"/>
      <c r="BU241" s="136"/>
      <c r="BV241" s="136"/>
      <c r="BW241" s="136"/>
      <c r="BX241" s="136"/>
      <c r="BY241" s="136"/>
      <c r="BZ241" s="136"/>
      <c r="CA241" s="136"/>
      <c r="CB241" s="136"/>
      <c r="CC241" s="136"/>
      <c r="CD241" s="136"/>
      <c r="CE241" s="136"/>
      <c r="CF241" s="136"/>
      <c r="CG241" s="136"/>
      <c r="CH241" s="136"/>
      <c r="CI241" s="136"/>
      <c r="CJ241" s="136"/>
      <c r="CK241" s="136"/>
      <c r="CL241" s="136"/>
      <c r="CM241" s="136"/>
      <c r="CN241" s="136"/>
      <c r="CO241" s="136"/>
      <c r="CP241" s="136"/>
      <c r="CQ241" s="136"/>
      <c r="CR241" s="136"/>
      <c r="CS241" s="136"/>
      <c r="CT241" s="136"/>
      <c r="CU241" s="136"/>
      <c r="CV241" s="136"/>
      <c r="CW241" s="136"/>
      <c r="CX241" s="136"/>
      <c r="CY241" s="136"/>
      <c r="CZ241" s="136"/>
      <c r="DA241" s="136"/>
      <c r="DB241" s="136"/>
      <c r="DC241" s="136"/>
      <c r="DD241" s="136"/>
      <c r="DE241" s="136"/>
      <c r="DF241" s="136"/>
      <c r="DG241" s="136"/>
      <c r="DH241" s="136"/>
      <c r="DI241" s="136"/>
      <c r="DJ241" s="136"/>
      <c r="DK241" s="136"/>
      <c r="DL241" s="136"/>
      <c r="DM241" s="136"/>
      <c r="DN241" s="136"/>
      <c r="DO241" s="136"/>
      <c r="DP241" s="136"/>
      <c r="DQ241" s="136"/>
      <c r="DR241" s="136"/>
      <c r="DS241" s="136"/>
      <c r="DT241" s="136"/>
      <c r="DU241" s="136"/>
      <c r="DV241" s="136"/>
      <c r="DW241" s="136"/>
      <c r="DX241" s="136"/>
      <c r="DY241" s="136"/>
      <c r="DZ241" s="136"/>
      <c r="EA241" s="136"/>
      <c r="EB241" s="136"/>
      <c r="EC241" s="136"/>
      <c r="ED241" s="136"/>
      <c r="EE241" s="136"/>
      <c r="EF241" s="136"/>
      <c r="EG241" s="136"/>
      <c r="EH241" s="136"/>
      <c r="EI241" s="136"/>
      <c r="EJ241" s="136"/>
      <c r="EK241" s="136"/>
      <c r="EL241" s="136"/>
      <c r="EM241" s="136"/>
      <c r="EN241" s="136"/>
      <c r="EO241" s="136"/>
      <c r="EP241" s="136"/>
      <c r="EQ241" s="136"/>
      <c r="ER241" s="136"/>
      <c r="ES241" s="66"/>
      <c r="ET241" s="66"/>
      <c r="EU241" s="66"/>
      <c r="EV241" s="66"/>
      <c r="EW241" s="66"/>
      <c r="EX241" s="66"/>
      <c r="EY241" s="66"/>
      <c r="EZ241" s="66"/>
      <c r="FA241" s="66"/>
      <c r="FB241" s="66"/>
      <c r="FC241" s="66"/>
      <c r="FD241" s="66"/>
      <c r="FE241" s="66"/>
      <c r="FF241" s="66"/>
      <c r="FG241" s="66"/>
      <c r="FH241" s="66"/>
      <c r="FI241" s="66"/>
      <c r="FJ241" s="66"/>
      <c r="FK241" s="66"/>
      <c r="FL241" s="66"/>
      <c r="FM241" s="136"/>
      <c r="FN241" s="136"/>
      <c r="FO241" s="136"/>
      <c r="FP241" s="136"/>
      <c r="FQ241" s="136"/>
      <c r="FR241" s="136"/>
      <c r="FS241" s="136"/>
      <c r="FT241" s="136"/>
      <c r="FU241" s="136"/>
      <c r="FV241" s="136"/>
      <c r="FW241" s="136"/>
      <c r="FX241" s="136"/>
      <c r="FY241" s="136"/>
      <c r="FZ241" s="136"/>
      <c r="GA241" s="136"/>
      <c r="GB241" s="136"/>
      <c r="GC241" s="136"/>
      <c r="GD241" s="136"/>
      <c r="GE241" s="136"/>
      <c r="GF241" s="136"/>
      <c r="GG241" s="136"/>
      <c r="GH241" s="136"/>
      <c r="GI241" s="136"/>
      <c r="GJ241" s="136"/>
      <c r="GK241" s="136"/>
      <c r="GL241" s="136"/>
      <c r="GM241" s="136"/>
      <c r="GN241" s="136"/>
      <c r="GO241" s="136"/>
      <c r="GP241" s="136"/>
      <c r="GQ241" s="136"/>
      <c r="GR241" s="136"/>
      <c r="GS241" s="136"/>
      <c r="GT241" s="136"/>
      <c r="GU241" s="136"/>
      <c r="GV241" s="136"/>
      <c r="GW241" s="136"/>
      <c r="GX241" s="136"/>
      <c r="GY241" s="136"/>
      <c r="GZ241" s="136"/>
      <c r="HA241" s="136"/>
      <c r="HB241" s="136"/>
      <c r="HC241" s="136"/>
      <c r="HD241" s="136"/>
      <c r="HE241" s="136"/>
      <c r="HF241" s="136"/>
      <c r="HG241" s="136"/>
      <c r="HH241" s="136"/>
      <c r="HI241" s="136"/>
      <c r="HJ241" s="136"/>
      <c r="HK241" s="136"/>
      <c r="HL241" s="136"/>
      <c r="HM241" s="136"/>
      <c r="HN241" s="136"/>
      <c r="HO241" s="136"/>
      <c r="HP241" s="136"/>
      <c r="HQ241" s="136"/>
      <c r="HR241" s="136"/>
      <c r="HS241" s="136"/>
      <c r="HT241" s="136"/>
      <c r="HU241" s="136"/>
      <c r="HV241" s="136"/>
      <c r="HW241" s="136"/>
      <c r="HX241" s="136"/>
      <c r="HY241" s="136"/>
      <c r="HZ241" s="136"/>
      <c r="IA241" s="136"/>
    </row>
    <row r="242" spans="1:235">
      <c r="A242" s="475" t="s">
        <v>550</v>
      </c>
      <c r="B242" s="135">
        <f t="shared" si="44"/>
        <v>219805</v>
      </c>
      <c r="C242" s="135">
        <f t="shared" ref="C242:J242" si="60">SUM(C243:C245)</f>
        <v>0</v>
      </c>
      <c r="D242" s="135">
        <f t="shared" si="60"/>
        <v>0</v>
      </c>
      <c r="E242" s="135">
        <f t="shared" si="60"/>
        <v>141656</v>
      </c>
      <c r="F242" s="135">
        <f t="shared" si="60"/>
        <v>78149</v>
      </c>
      <c r="G242" s="135">
        <f t="shared" si="60"/>
        <v>0</v>
      </c>
      <c r="H242" s="135">
        <f t="shared" si="60"/>
        <v>0</v>
      </c>
      <c r="I242" s="135">
        <f t="shared" si="60"/>
        <v>0</v>
      </c>
      <c r="J242" s="135">
        <f t="shared" si="60"/>
        <v>0</v>
      </c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  <c r="ED242" s="66"/>
      <c r="EE242" s="66"/>
      <c r="EF242" s="66"/>
      <c r="EG242" s="66"/>
      <c r="EH242" s="66"/>
      <c r="EI242" s="66"/>
      <c r="EJ242" s="66"/>
      <c r="EK242" s="66"/>
      <c r="EL242" s="66"/>
      <c r="EM242" s="66"/>
      <c r="EN242" s="66"/>
      <c r="EO242" s="66"/>
      <c r="EP242" s="66"/>
      <c r="EQ242" s="66"/>
      <c r="ER242" s="66"/>
      <c r="ES242" s="66"/>
      <c r="ET242" s="66"/>
      <c r="EU242" s="66"/>
      <c r="EV242" s="66"/>
      <c r="EW242" s="66"/>
      <c r="EX242" s="66"/>
      <c r="EY242" s="66"/>
      <c r="EZ242" s="66"/>
      <c r="FA242" s="66"/>
      <c r="FB242" s="66"/>
      <c r="FC242" s="66"/>
      <c r="FD242" s="66"/>
      <c r="FE242" s="66"/>
      <c r="FF242" s="66"/>
      <c r="FG242" s="66"/>
      <c r="FH242" s="66"/>
      <c r="FI242" s="66"/>
      <c r="FJ242" s="66"/>
      <c r="FK242" s="66"/>
      <c r="FL242" s="66"/>
      <c r="FM242" s="136"/>
      <c r="FN242" s="136"/>
      <c r="FO242" s="136"/>
      <c r="FP242" s="136"/>
      <c r="FQ242" s="136"/>
      <c r="FR242" s="136"/>
      <c r="FS242" s="136"/>
      <c r="FT242" s="136"/>
      <c r="FU242" s="136"/>
      <c r="FV242" s="136"/>
      <c r="FW242" s="136"/>
      <c r="FX242" s="136"/>
      <c r="FY242" s="136"/>
      <c r="FZ242" s="136"/>
      <c r="GA242" s="136"/>
      <c r="GB242" s="136"/>
      <c r="GC242" s="136"/>
      <c r="GD242" s="136"/>
      <c r="GE242" s="136"/>
      <c r="GF242" s="136"/>
      <c r="GG242" s="136"/>
      <c r="GH242" s="136"/>
      <c r="GI242" s="136"/>
      <c r="GJ242" s="136"/>
      <c r="GK242" s="136"/>
      <c r="GL242" s="136"/>
      <c r="GM242" s="136"/>
      <c r="GN242" s="136"/>
      <c r="GO242" s="136"/>
      <c r="GP242" s="136"/>
      <c r="GQ242" s="136"/>
      <c r="GR242" s="136"/>
      <c r="GS242" s="136"/>
      <c r="GT242" s="136"/>
      <c r="GU242" s="136"/>
      <c r="GV242" s="136"/>
      <c r="GW242" s="136"/>
      <c r="GX242" s="136"/>
      <c r="GY242" s="136"/>
      <c r="GZ242" s="136"/>
      <c r="HA242" s="136"/>
      <c r="HB242" s="136"/>
      <c r="HC242" s="136"/>
      <c r="HD242" s="136"/>
      <c r="HE242" s="136"/>
      <c r="HF242" s="136"/>
      <c r="HG242" s="136"/>
      <c r="HH242" s="136"/>
      <c r="HI242" s="136"/>
      <c r="HJ242" s="136"/>
      <c r="HK242" s="136"/>
      <c r="HL242" s="136"/>
      <c r="HM242" s="136"/>
      <c r="HN242" s="136"/>
      <c r="HO242" s="136"/>
      <c r="HP242" s="136"/>
      <c r="HQ242" s="136"/>
      <c r="HR242" s="136"/>
      <c r="HS242" s="136"/>
      <c r="HT242" s="136"/>
      <c r="HU242" s="136"/>
      <c r="HV242" s="136"/>
      <c r="HW242" s="136"/>
      <c r="HX242" s="136"/>
      <c r="HY242" s="136"/>
      <c r="HZ242" s="136"/>
      <c r="IA242" s="136"/>
    </row>
    <row r="243" spans="1:235" ht="63">
      <c r="A243" s="478" t="s">
        <v>1176</v>
      </c>
      <c r="B243" s="141">
        <f t="shared" si="44"/>
        <v>78149</v>
      </c>
      <c r="C243" s="141">
        <v>0</v>
      </c>
      <c r="D243" s="141">
        <v>0</v>
      </c>
      <c r="E243" s="141">
        <v>0</v>
      </c>
      <c r="F243" s="141">
        <v>78149</v>
      </c>
      <c r="G243" s="141">
        <v>0</v>
      </c>
      <c r="H243" s="141">
        <v>0</v>
      </c>
      <c r="I243" s="141">
        <v>0</v>
      </c>
      <c r="J243" s="141">
        <v>0</v>
      </c>
      <c r="K243" s="136"/>
      <c r="L243" s="136"/>
      <c r="M243" s="136"/>
      <c r="N243" s="136"/>
      <c r="O243" s="136"/>
      <c r="P243" s="136"/>
      <c r="Q243" s="136"/>
      <c r="R243" s="136"/>
      <c r="S243" s="136"/>
      <c r="T243" s="136"/>
      <c r="U243" s="136"/>
      <c r="V243" s="136"/>
      <c r="W243" s="136"/>
      <c r="X243" s="136"/>
      <c r="Y243" s="136"/>
      <c r="Z243" s="136"/>
      <c r="AA243" s="136"/>
      <c r="AB243" s="136"/>
      <c r="AC243" s="136"/>
      <c r="AD243" s="136"/>
      <c r="AE243" s="136"/>
      <c r="AF243" s="136"/>
      <c r="AG243" s="136"/>
      <c r="AH243" s="136"/>
      <c r="AI243" s="136"/>
      <c r="AJ243" s="136"/>
      <c r="AK243" s="136"/>
      <c r="AL243" s="136"/>
      <c r="AM243" s="136"/>
      <c r="AN243" s="136"/>
      <c r="AO243" s="136"/>
      <c r="AP243" s="136"/>
      <c r="AQ243" s="136"/>
      <c r="AR243" s="136"/>
      <c r="AS243" s="136"/>
      <c r="AT243" s="136"/>
      <c r="AU243" s="136"/>
      <c r="AV243" s="136"/>
      <c r="AW243" s="136"/>
      <c r="AX243" s="136"/>
      <c r="AY243" s="136"/>
      <c r="AZ243" s="136"/>
      <c r="BA243" s="136"/>
      <c r="BB243" s="136"/>
      <c r="BC243" s="136"/>
      <c r="BD243" s="136"/>
      <c r="BE243" s="136"/>
      <c r="BF243" s="136"/>
      <c r="BG243" s="136"/>
      <c r="BH243" s="136"/>
      <c r="BI243" s="136"/>
      <c r="BJ243" s="136"/>
      <c r="BK243" s="136"/>
      <c r="BL243" s="136"/>
      <c r="BM243" s="136"/>
      <c r="BN243" s="136"/>
      <c r="BO243" s="136"/>
      <c r="BP243" s="136"/>
      <c r="BQ243" s="136"/>
      <c r="BR243" s="136"/>
      <c r="BS243" s="136"/>
      <c r="BT243" s="136"/>
      <c r="BU243" s="136"/>
      <c r="BV243" s="136"/>
      <c r="BW243" s="136"/>
      <c r="BX243" s="136"/>
      <c r="BY243" s="136"/>
      <c r="BZ243" s="136"/>
      <c r="CA243" s="136"/>
      <c r="CB243" s="136"/>
      <c r="CC243" s="136"/>
      <c r="CD243" s="136"/>
      <c r="CE243" s="136"/>
      <c r="CF243" s="136"/>
      <c r="CG243" s="136"/>
      <c r="CH243" s="136"/>
      <c r="CI243" s="136"/>
      <c r="CJ243" s="136"/>
      <c r="CK243" s="136"/>
      <c r="CL243" s="136"/>
      <c r="CM243" s="136"/>
      <c r="CN243" s="136"/>
      <c r="CO243" s="136"/>
      <c r="CP243" s="136"/>
      <c r="CQ243" s="136"/>
      <c r="CR243" s="136"/>
      <c r="CS243" s="136"/>
      <c r="CT243" s="136"/>
      <c r="CU243" s="136"/>
      <c r="CV243" s="136"/>
      <c r="CW243" s="136"/>
      <c r="CX243" s="136"/>
      <c r="CY243" s="136"/>
      <c r="CZ243" s="136"/>
      <c r="DA243" s="136"/>
      <c r="DB243" s="136"/>
      <c r="DC243" s="136"/>
      <c r="DD243" s="136"/>
      <c r="DE243" s="136"/>
      <c r="DF243" s="136"/>
      <c r="DG243" s="136"/>
      <c r="DH243" s="136"/>
      <c r="DI243" s="136"/>
      <c r="DJ243" s="136"/>
      <c r="DK243" s="136"/>
      <c r="DL243" s="136"/>
      <c r="DM243" s="136"/>
      <c r="DN243" s="136"/>
      <c r="DO243" s="136"/>
      <c r="DP243" s="136"/>
      <c r="DQ243" s="136"/>
      <c r="DR243" s="136"/>
      <c r="DS243" s="136"/>
      <c r="DT243" s="136"/>
      <c r="DU243" s="136"/>
      <c r="DV243" s="136"/>
      <c r="DW243" s="136"/>
      <c r="DX243" s="136"/>
      <c r="DY243" s="136"/>
      <c r="DZ243" s="136"/>
      <c r="EA243" s="136"/>
      <c r="EB243" s="136"/>
      <c r="EC243" s="136"/>
      <c r="ED243" s="136"/>
      <c r="EE243" s="136"/>
      <c r="EF243" s="136"/>
      <c r="EG243" s="136"/>
      <c r="EH243" s="136"/>
      <c r="EI243" s="136"/>
      <c r="EJ243" s="136"/>
      <c r="EK243" s="136"/>
      <c r="EL243" s="136"/>
      <c r="EM243" s="136"/>
      <c r="EN243" s="136"/>
      <c r="EO243" s="136"/>
      <c r="EP243" s="136"/>
      <c r="EQ243" s="136"/>
      <c r="ER243" s="136"/>
      <c r="ES243" s="66"/>
      <c r="ET243" s="66"/>
      <c r="EU243" s="66"/>
      <c r="EV243" s="66"/>
      <c r="EW243" s="66"/>
      <c r="EX243" s="66"/>
      <c r="EY243" s="66"/>
      <c r="EZ243" s="66"/>
      <c r="FA243" s="66"/>
      <c r="FB243" s="66"/>
      <c r="FC243" s="66"/>
      <c r="FD243" s="66"/>
      <c r="FE243" s="66"/>
      <c r="FF243" s="66"/>
      <c r="FG243" s="66"/>
      <c r="FH243" s="66"/>
      <c r="FI243" s="66"/>
      <c r="FJ243" s="66"/>
      <c r="FK243" s="66"/>
      <c r="FL243" s="66"/>
      <c r="FM243" s="136"/>
      <c r="FN243" s="136"/>
      <c r="FO243" s="136"/>
      <c r="FP243" s="136"/>
      <c r="FQ243" s="136"/>
      <c r="FR243" s="136"/>
      <c r="FS243" s="136"/>
      <c r="FT243" s="136"/>
      <c r="FU243" s="136"/>
      <c r="FV243" s="136"/>
      <c r="FW243" s="136"/>
      <c r="FX243" s="136"/>
      <c r="FY243" s="136"/>
      <c r="FZ243" s="136"/>
      <c r="GA243" s="136"/>
      <c r="GB243" s="136"/>
      <c r="GC243" s="136"/>
      <c r="GD243" s="136"/>
      <c r="GE243" s="136"/>
      <c r="GF243" s="136"/>
      <c r="GG243" s="136"/>
      <c r="GH243" s="136"/>
      <c r="GI243" s="136"/>
      <c r="GJ243" s="136"/>
      <c r="GK243" s="136"/>
      <c r="GL243" s="136"/>
      <c r="GM243" s="136"/>
      <c r="GN243" s="136"/>
      <c r="GO243" s="136"/>
      <c r="GP243" s="136"/>
      <c r="GQ243" s="136"/>
      <c r="GR243" s="136"/>
      <c r="GS243" s="136"/>
      <c r="GT243" s="136"/>
      <c r="GU243" s="136"/>
      <c r="GV243" s="136"/>
      <c r="GW243" s="136"/>
      <c r="GX243" s="136"/>
      <c r="GY243" s="136"/>
      <c r="GZ243" s="136"/>
      <c r="HA243" s="136"/>
      <c r="HB243" s="136"/>
      <c r="HC243" s="136"/>
      <c r="HD243" s="136"/>
      <c r="HE243" s="136"/>
      <c r="HF243" s="136"/>
      <c r="HG243" s="136"/>
      <c r="HH243" s="136"/>
      <c r="HI243" s="136"/>
      <c r="HJ243" s="136"/>
      <c r="HK243" s="136"/>
      <c r="HL243" s="136"/>
      <c r="HM243" s="136"/>
      <c r="HN243" s="136"/>
      <c r="HO243" s="136"/>
      <c r="HP243" s="136"/>
      <c r="HQ243" s="136"/>
      <c r="HR243" s="136"/>
      <c r="HS243" s="136"/>
      <c r="HT243" s="136"/>
      <c r="HU243" s="136"/>
      <c r="HV243" s="136"/>
      <c r="HW243" s="136"/>
      <c r="HX243" s="136"/>
      <c r="HY243" s="136"/>
      <c r="HZ243" s="136"/>
      <c r="IA243" s="136"/>
    </row>
    <row r="244" spans="1:235">
      <c r="A244" s="478" t="s">
        <v>1413</v>
      </c>
      <c r="B244" s="141">
        <f>C244+D244+E244+F244+G244+H244+I244+J244</f>
        <v>61656</v>
      </c>
      <c r="C244" s="141">
        <v>0</v>
      </c>
      <c r="D244" s="141">
        <v>0</v>
      </c>
      <c r="E244" s="141">
        <v>61656</v>
      </c>
      <c r="F244" s="141">
        <v>0</v>
      </c>
      <c r="G244" s="141">
        <v>0</v>
      </c>
      <c r="H244" s="141">
        <v>0</v>
      </c>
      <c r="I244" s="141">
        <v>0</v>
      </c>
      <c r="J244" s="141">
        <v>0</v>
      </c>
      <c r="K244" s="136"/>
      <c r="L244" s="136"/>
      <c r="M244" s="136"/>
      <c r="N244" s="136"/>
      <c r="O244" s="136"/>
      <c r="P244" s="136"/>
      <c r="Q244" s="136"/>
      <c r="R244" s="136"/>
      <c r="S244" s="136"/>
      <c r="T244" s="136"/>
      <c r="U244" s="136"/>
      <c r="V244" s="136"/>
      <c r="W244" s="136"/>
      <c r="X244" s="136"/>
      <c r="Y244" s="136"/>
      <c r="Z244" s="136"/>
      <c r="AA244" s="136"/>
      <c r="AB244" s="136"/>
      <c r="AC244" s="136"/>
      <c r="AD244" s="136"/>
      <c r="AE244" s="136"/>
      <c r="AF244" s="136"/>
      <c r="AG244" s="136"/>
      <c r="AH244" s="136"/>
      <c r="AI244" s="136"/>
      <c r="AJ244" s="136"/>
      <c r="AK244" s="136"/>
      <c r="AL244" s="136"/>
      <c r="AM244" s="136"/>
      <c r="AN244" s="136"/>
      <c r="AO244" s="136"/>
      <c r="AP244" s="136"/>
      <c r="AQ244" s="136"/>
      <c r="AR244" s="136"/>
      <c r="AS244" s="136"/>
      <c r="AT244" s="136"/>
      <c r="AU244" s="136"/>
      <c r="AV244" s="136"/>
      <c r="AW244" s="136"/>
      <c r="AX244" s="136"/>
      <c r="AY244" s="136"/>
      <c r="AZ244" s="136"/>
      <c r="BA244" s="136"/>
      <c r="BB244" s="136"/>
      <c r="BC244" s="136"/>
      <c r="BD244" s="136"/>
      <c r="BE244" s="136"/>
      <c r="BF244" s="136"/>
      <c r="BG244" s="136"/>
      <c r="BH244" s="136"/>
      <c r="BI244" s="136"/>
      <c r="BJ244" s="136"/>
      <c r="BK244" s="136"/>
      <c r="BL244" s="136"/>
      <c r="BM244" s="136"/>
      <c r="BN244" s="136"/>
      <c r="BO244" s="136"/>
      <c r="BP244" s="136"/>
      <c r="BQ244" s="136"/>
      <c r="BR244" s="136"/>
      <c r="BS244" s="136"/>
      <c r="BT244" s="136"/>
      <c r="BU244" s="136"/>
      <c r="BV244" s="136"/>
      <c r="BW244" s="136"/>
      <c r="BX244" s="136"/>
      <c r="BY244" s="136"/>
      <c r="BZ244" s="136"/>
      <c r="CA244" s="136"/>
      <c r="CB244" s="136"/>
      <c r="CC244" s="136"/>
      <c r="CD244" s="136"/>
      <c r="CE244" s="136"/>
      <c r="CF244" s="136"/>
      <c r="CG244" s="136"/>
      <c r="CH244" s="136"/>
      <c r="CI244" s="136"/>
      <c r="CJ244" s="136"/>
      <c r="CK244" s="136"/>
      <c r="CL244" s="136"/>
      <c r="CM244" s="136"/>
      <c r="CN244" s="136"/>
      <c r="CO244" s="136"/>
      <c r="CP244" s="136"/>
      <c r="CQ244" s="136"/>
      <c r="CR244" s="136"/>
      <c r="CS244" s="136"/>
      <c r="CT244" s="136"/>
      <c r="CU244" s="136"/>
      <c r="CV244" s="136"/>
      <c r="CW244" s="136"/>
      <c r="CX244" s="136"/>
      <c r="CY244" s="136"/>
      <c r="CZ244" s="136"/>
      <c r="DA244" s="136"/>
      <c r="DB244" s="136"/>
      <c r="DC244" s="136"/>
      <c r="DD244" s="136"/>
      <c r="DE244" s="136"/>
      <c r="DF244" s="136"/>
      <c r="DG244" s="136"/>
      <c r="DH244" s="136"/>
      <c r="DI244" s="136"/>
      <c r="DJ244" s="136"/>
      <c r="DK244" s="136"/>
      <c r="DL244" s="136"/>
      <c r="DM244" s="136"/>
      <c r="DN244" s="136"/>
      <c r="DO244" s="136"/>
      <c r="DP244" s="136"/>
      <c r="DQ244" s="136"/>
      <c r="DR244" s="136"/>
      <c r="DS244" s="136"/>
      <c r="DT244" s="136"/>
      <c r="DU244" s="136"/>
      <c r="DV244" s="136"/>
      <c r="DW244" s="136"/>
      <c r="DX244" s="136"/>
      <c r="DY244" s="136"/>
      <c r="DZ244" s="136"/>
      <c r="EA244" s="136"/>
      <c r="EB244" s="136"/>
      <c r="EC244" s="136"/>
      <c r="ED244" s="136"/>
      <c r="EE244" s="136"/>
      <c r="EF244" s="136"/>
      <c r="EG244" s="136"/>
      <c r="EH244" s="136"/>
      <c r="EI244" s="136"/>
      <c r="EJ244" s="136"/>
      <c r="EK244" s="136"/>
      <c r="EL244" s="136"/>
      <c r="EM244" s="136"/>
      <c r="EN244" s="136"/>
      <c r="EO244" s="136"/>
      <c r="EP244" s="136"/>
      <c r="EQ244" s="136"/>
      <c r="ER244" s="136"/>
      <c r="ES244" s="66"/>
      <c r="ET244" s="66"/>
      <c r="EU244" s="66"/>
      <c r="EV244" s="66"/>
      <c r="EW244" s="66"/>
      <c r="EX244" s="66"/>
      <c r="EY244" s="66"/>
      <c r="EZ244" s="66"/>
      <c r="FA244" s="66"/>
      <c r="FB244" s="66"/>
      <c r="FC244" s="66"/>
      <c r="FD244" s="66"/>
      <c r="FE244" s="66"/>
      <c r="FF244" s="66"/>
      <c r="FG244" s="66"/>
      <c r="FH244" s="66"/>
      <c r="FI244" s="66"/>
      <c r="FJ244" s="66"/>
      <c r="FK244" s="66"/>
      <c r="FL244" s="66"/>
      <c r="FM244" s="136"/>
      <c r="FN244" s="136"/>
      <c r="FO244" s="136"/>
      <c r="FP244" s="136"/>
      <c r="FQ244" s="136"/>
      <c r="FR244" s="136"/>
      <c r="FS244" s="136"/>
      <c r="FT244" s="136"/>
      <c r="FU244" s="136"/>
      <c r="FV244" s="136"/>
      <c r="FW244" s="136"/>
      <c r="FX244" s="136"/>
      <c r="FY244" s="136"/>
      <c r="FZ244" s="136"/>
      <c r="GA244" s="136"/>
      <c r="GB244" s="136"/>
      <c r="GC244" s="136"/>
      <c r="GD244" s="136"/>
      <c r="GE244" s="136"/>
      <c r="GF244" s="136"/>
      <c r="GG244" s="136"/>
      <c r="GH244" s="136"/>
      <c r="GI244" s="136"/>
      <c r="GJ244" s="136"/>
      <c r="GK244" s="136"/>
      <c r="GL244" s="136"/>
      <c r="GM244" s="136"/>
      <c r="GN244" s="136"/>
      <c r="GO244" s="136"/>
      <c r="GP244" s="136"/>
      <c r="GQ244" s="136"/>
      <c r="GR244" s="136"/>
      <c r="GS244" s="136"/>
      <c r="GT244" s="136"/>
      <c r="GU244" s="136"/>
      <c r="GV244" s="136"/>
      <c r="GW244" s="136"/>
      <c r="GX244" s="136"/>
      <c r="GY244" s="136"/>
      <c r="GZ244" s="136"/>
      <c r="HA244" s="136"/>
      <c r="HB244" s="136"/>
      <c r="HC244" s="136"/>
      <c r="HD244" s="136"/>
      <c r="HE244" s="136"/>
      <c r="HF244" s="136"/>
      <c r="HG244" s="136"/>
      <c r="HH244" s="136"/>
      <c r="HI244" s="136"/>
      <c r="HJ244" s="136"/>
      <c r="HK244" s="136"/>
      <c r="HL244" s="136"/>
      <c r="HM244" s="136"/>
      <c r="HN244" s="136"/>
      <c r="HO244" s="136"/>
      <c r="HP244" s="136"/>
      <c r="HQ244" s="136"/>
      <c r="HR244" s="136"/>
      <c r="HS244" s="136"/>
      <c r="HT244" s="136"/>
      <c r="HU244" s="136"/>
      <c r="HV244" s="136"/>
      <c r="HW244" s="136"/>
      <c r="HX244" s="136"/>
      <c r="HY244" s="136"/>
      <c r="HZ244" s="136"/>
      <c r="IA244" s="136"/>
    </row>
    <row r="245" spans="1:235">
      <c r="A245" s="478" t="s">
        <v>1214</v>
      </c>
      <c r="B245" s="141">
        <f t="shared" si="44"/>
        <v>80000</v>
      </c>
      <c r="C245" s="141">
        <v>0</v>
      </c>
      <c r="D245" s="141">
        <v>0</v>
      </c>
      <c r="E245" s="141">
        <v>80000</v>
      </c>
      <c r="F245" s="141">
        <v>0</v>
      </c>
      <c r="G245" s="141">
        <v>0</v>
      </c>
      <c r="H245" s="141">
        <v>0</v>
      </c>
      <c r="I245" s="141">
        <v>0</v>
      </c>
      <c r="J245" s="141">
        <v>0</v>
      </c>
      <c r="K245" s="136"/>
      <c r="L245" s="136"/>
      <c r="M245" s="136"/>
      <c r="N245" s="136"/>
      <c r="O245" s="136"/>
      <c r="P245" s="136"/>
      <c r="Q245" s="136"/>
      <c r="R245" s="136"/>
      <c r="S245" s="136"/>
      <c r="T245" s="136"/>
      <c r="U245" s="136"/>
      <c r="V245" s="136"/>
      <c r="W245" s="136"/>
      <c r="X245" s="136"/>
      <c r="Y245" s="136"/>
      <c r="Z245" s="136"/>
      <c r="AA245" s="136"/>
      <c r="AB245" s="136"/>
      <c r="AC245" s="136"/>
      <c r="AD245" s="136"/>
      <c r="AE245" s="136"/>
      <c r="AF245" s="136"/>
      <c r="AG245" s="136"/>
      <c r="AH245" s="136"/>
      <c r="AI245" s="136"/>
      <c r="AJ245" s="136"/>
      <c r="AK245" s="136"/>
      <c r="AL245" s="136"/>
      <c r="AM245" s="136"/>
      <c r="AN245" s="136"/>
      <c r="AO245" s="136"/>
      <c r="AP245" s="136"/>
      <c r="AQ245" s="136"/>
      <c r="AR245" s="136"/>
      <c r="AS245" s="136"/>
      <c r="AT245" s="136"/>
      <c r="AU245" s="136"/>
      <c r="AV245" s="136"/>
      <c r="AW245" s="136"/>
      <c r="AX245" s="136"/>
      <c r="AY245" s="136"/>
      <c r="AZ245" s="136"/>
      <c r="BA245" s="136"/>
      <c r="BB245" s="136"/>
      <c r="BC245" s="136"/>
      <c r="BD245" s="136"/>
      <c r="BE245" s="136"/>
      <c r="BF245" s="136"/>
      <c r="BG245" s="136"/>
      <c r="BH245" s="136"/>
      <c r="BI245" s="136"/>
      <c r="BJ245" s="136"/>
      <c r="BK245" s="136"/>
      <c r="BL245" s="136"/>
      <c r="BM245" s="136"/>
      <c r="BN245" s="136"/>
      <c r="BO245" s="136"/>
      <c r="BP245" s="136"/>
      <c r="BQ245" s="136"/>
      <c r="BR245" s="136"/>
      <c r="BS245" s="136"/>
      <c r="BT245" s="136"/>
      <c r="BU245" s="136"/>
      <c r="BV245" s="136"/>
      <c r="BW245" s="136"/>
      <c r="BX245" s="136"/>
      <c r="BY245" s="136"/>
      <c r="BZ245" s="136"/>
      <c r="CA245" s="136"/>
      <c r="CB245" s="136"/>
      <c r="CC245" s="136"/>
      <c r="CD245" s="136"/>
      <c r="CE245" s="136"/>
      <c r="CF245" s="136"/>
      <c r="CG245" s="136"/>
      <c r="CH245" s="136"/>
      <c r="CI245" s="136"/>
      <c r="CJ245" s="136"/>
      <c r="CK245" s="136"/>
      <c r="CL245" s="136"/>
      <c r="CM245" s="136"/>
      <c r="CN245" s="136"/>
      <c r="CO245" s="136"/>
      <c r="CP245" s="136"/>
      <c r="CQ245" s="136"/>
      <c r="CR245" s="136"/>
      <c r="CS245" s="136"/>
      <c r="CT245" s="136"/>
      <c r="CU245" s="136"/>
      <c r="CV245" s="136"/>
      <c r="CW245" s="136"/>
      <c r="CX245" s="136"/>
      <c r="CY245" s="136"/>
      <c r="CZ245" s="136"/>
      <c r="DA245" s="136"/>
      <c r="DB245" s="136"/>
      <c r="DC245" s="136"/>
      <c r="DD245" s="136"/>
      <c r="DE245" s="136"/>
      <c r="DF245" s="136"/>
      <c r="DG245" s="136"/>
      <c r="DH245" s="136"/>
      <c r="DI245" s="136"/>
      <c r="DJ245" s="136"/>
      <c r="DK245" s="136"/>
      <c r="DL245" s="136"/>
      <c r="DM245" s="136"/>
      <c r="DN245" s="136"/>
      <c r="DO245" s="136"/>
      <c r="DP245" s="136"/>
      <c r="DQ245" s="136"/>
      <c r="DR245" s="136"/>
      <c r="DS245" s="136"/>
      <c r="DT245" s="136"/>
      <c r="DU245" s="136"/>
      <c r="DV245" s="136"/>
      <c r="DW245" s="136"/>
      <c r="DX245" s="136"/>
      <c r="DY245" s="136"/>
      <c r="DZ245" s="136"/>
      <c r="EA245" s="136"/>
      <c r="EB245" s="136"/>
      <c r="EC245" s="136"/>
      <c r="ED245" s="136"/>
      <c r="EE245" s="136"/>
      <c r="EF245" s="136"/>
      <c r="EG245" s="136"/>
      <c r="EH245" s="136"/>
      <c r="EI245" s="136"/>
      <c r="EJ245" s="136"/>
      <c r="EK245" s="136"/>
      <c r="EL245" s="136"/>
      <c r="EM245" s="136"/>
      <c r="EN245" s="136"/>
      <c r="EO245" s="136"/>
      <c r="EP245" s="136"/>
      <c r="EQ245" s="136"/>
      <c r="ER245" s="136"/>
      <c r="ES245" s="66"/>
      <c r="ET245" s="66"/>
      <c r="EU245" s="66"/>
      <c r="EV245" s="66"/>
      <c r="EW245" s="66"/>
      <c r="EX245" s="66"/>
      <c r="EY245" s="66"/>
      <c r="EZ245" s="66"/>
      <c r="FA245" s="66"/>
      <c r="FB245" s="66"/>
      <c r="FC245" s="66"/>
      <c r="FD245" s="66"/>
      <c r="FE245" s="66"/>
      <c r="FF245" s="66"/>
      <c r="FG245" s="66"/>
      <c r="FH245" s="66"/>
      <c r="FI245" s="66"/>
      <c r="FJ245" s="66"/>
      <c r="FK245" s="66"/>
      <c r="FL245" s="66"/>
      <c r="FM245" s="136"/>
      <c r="FN245" s="136"/>
      <c r="FO245" s="136"/>
      <c r="FP245" s="136"/>
      <c r="FQ245" s="136"/>
      <c r="FR245" s="136"/>
      <c r="FS245" s="136"/>
      <c r="FT245" s="136"/>
      <c r="FU245" s="136"/>
      <c r="FV245" s="136"/>
      <c r="FW245" s="136"/>
      <c r="FX245" s="136"/>
      <c r="FY245" s="136"/>
      <c r="FZ245" s="136"/>
      <c r="GA245" s="136"/>
      <c r="GB245" s="136"/>
      <c r="GC245" s="136"/>
      <c r="GD245" s="136"/>
      <c r="GE245" s="136"/>
      <c r="GF245" s="136"/>
      <c r="GG245" s="136"/>
      <c r="GH245" s="136"/>
      <c r="GI245" s="136"/>
      <c r="GJ245" s="136"/>
      <c r="GK245" s="136"/>
      <c r="GL245" s="136"/>
      <c r="GM245" s="136"/>
      <c r="GN245" s="136"/>
      <c r="GO245" s="136"/>
      <c r="GP245" s="136"/>
      <c r="GQ245" s="136"/>
      <c r="GR245" s="136"/>
      <c r="GS245" s="136"/>
      <c r="GT245" s="136"/>
      <c r="GU245" s="136"/>
      <c r="GV245" s="136"/>
      <c r="GW245" s="136"/>
      <c r="GX245" s="136"/>
      <c r="GY245" s="136"/>
      <c r="GZ245" s="136"/>
      <c r="HA245" s="136"/>
      <c r="HB245" s="136"/>
      <c r="HC245" s="136"/>
      <c r="HD245" s="136"/>
      <c r="HE245" s="136"/>
      <c r="HF245" s="136"/>
      <c r="HG245" s="136"/>
      <c r="HH245" s="136"/>
      <c r="HI245" s="136"/>
      <c r="HJ245" s="136"/>
      <c r="HK245" s="136"/>
      <c r="HL245" s="136"/>
      <c r="HM245" s="136"/>
      <c r="HN245" s="136"/>
      <c r="HO245" s="136"/>
      <c r="HP245" s="136"/>
      <c r="HQ245" s="136"/>
      <c r="HR245" s="136"/>
      <c r="HS245" s="136"/>
      <c r="HT245" s="136"/>
      <c r="HU245" s="136"/>
      <c r="HV245" s="136"/>
      <c r="HW245" s="136"/>
      <c r="HX245" s="136"/>
      <c r="HY245" s="136"/>
      <c r="HZ245" s="136"/>
      <c r="IA245" s="136"/>
    </row>
    <row r="246" spans="1:235">
      <c r="A246" s="475" t="s">
        <v>551</v>
      </c>
      <c r="B246" s="135">
        <f t="shared" si="44"/>
        <v>1334495</v>
      </c>
      <c r="C246" s="135">
        <f t="shared" ref="C246:J246" si="61">SUM(C247:C248)</f>
        <v>501421</v>
      </c>
      <c r="D246" s="135">
        <f t="shared" si="61"/>
        <v>0</v>
      </c>
      <c r="E246" s="135">
        <f t="shared" si="61"/>
        <v>0</v>
      </c>
      <c r="F246" s="135">
        <f t="shared" si="61"/>
        <v>833074</v>
      </c>
      <c r="G246" s="135">
        <f t="shared" si="61"/>
        <v>0</v>
      </c>
      <c r="H246" s="135">
        <f t="shared" si="61"/>
        <v>0</v>
      </c>
      <c r="I246" s="135">
        <f t="shared" si="61"/>
        <v>0</v>
      </c>
      <c r="J246" s="135">
        <f t="shared" si="61"/>
        <v>0</v>
      </c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  <c r="EF246" s="66"/>
      <c r="EG246" s="66"/>
      <c r="EH246" s="66"/>
      <c r="EI246" s="66"/>
      <c r="EJ246" s="66"/>
      <c r="EK246" s="66"/>
      <c r="EL246" s="66"/>
      <c r="EM246" s="66"/>
      <c r="EN246" s="66"/>
      <c r="EO246" s="66"/>
      <c r="EP246" s="66"/>
      <c r="EQ246" s="66"/>
      <c r="ER246" s="66"/>
      <c r="ES246" s="66"/>
      <c r="ET246" s="66"/>
      <c r="EU246" s="66"/>
      <c r="EV246" s="66"/>
      <c r="EW246" s="66"/>
      <c r="EX246" s="66"/>
      <c r="EY246" s="66"/>
      <c r="EZ246" s="66"/>
      <c r="FA246" s="66"/>
      <c r="FB246" s="66"/>
      <c r="FC246" s="66"/>
      <c r="FD246" s="66"/>
      <c r="FE246" s="66"/>
      <c r="FF246" s="66"/>
      <c r="FG246" s="66"/>
      <c r="FH246" s="66"/>
      <c r="FI246" s="66"/>
      <c r="FJ246" s="66"/>
      <c r="FK246" s="66"/>
      <c r="FL246" s="66"/>
      <c r="FM246" s="136"/>
      <c r="FN246" s="136"/>
      <c r="FO246" s="136"/>
      <c r="FP246" s="136"/>
      <c r="FQ246" s="136"/>
      <c r="FR246" s="136"/>
      <c r="FS246" s="136"/>
      <c r="FT246" s="136"/>
      <c r="FU246" s="136"/>
      <c r="FV246" s="136"/>
      <c r="FW246" s="136"/>
      <c r="FX246" s="136"/>
      <c r="FY246" s="136"/>
      <c r="FZ246" s="136"/>
      <c r="GA246" s="136"/>
      <c r="GB246" s="136"/>
      <c r="GC246" s="136"/>
      <c r="GD246" s="136"/>
      <c r="GE246" s="136"/>
      <c r="GF246" s="136"/>
      <c r="GG246" s="136"/>
      <c r="GH246" s="136"/>
      <c r="GI246" s="136"/>
      <c r="GJ246" s="136"/>
      <c r="GK246" s="136"/>
      <c r="GL246" s="136"/>
      <c r="GM246" s="136"/>
      <c r="GN246" s="136"/>
      <c r="GO246" s="136"/>
      <c r="GP246" s="136"/>
      <c r="GQ246" s="136"/>
      <c r="GR246" s="136"/>
      <c r="GS246" s="136"/>
      <c r="GT246" s="136"/>
      <c r="GU246" s="136"/>
      <c r="GV246" s="136"/>
      <c r="GW246" s="136"/>
      <c r="GX246" s="136"/>
      <c r="GY246" s="136"/>
      <c r="GZ246" s="136"/>
      <c r="HA246" s="136"/>
      <c r="HB246" s="136"/>
      <c r="HC246" s="136"/>
      <c r="HD246" s="136"/>
      <c r="HE246" s="136"/>
      <c r="HF246" s="136"/>
      <c r="HG246" s="136"/>
      <c r="HH246" s="136"/>
      <c r="HI246" s="136"/>
      <c r="HJ246" s="136"/>
      <c r="HK246" s="136"/>
      <c r="HL246" s="136"/>
      <c r="HM246" s="136"/>
      <c r="HN246" s="136"/>
      <c r="HO246" s="136"/>
      <c r="HP246" s="136"/>
      <c r="HQ246" s="136"/>
      <c r="HR246" s="136"/>
      <c r="HS246" s="136"/>
      <c r="HT246" s="136"/>
      <c r="HU246" s="136"/>
      <c r="HV246" s="136"/>
      <c r="HW246" s="136"/>
      <c r="HX246" s="136"/>
      <c r="HY246" s="136"/>
      <c r="HZ246" s="136"/>
      <c r="IA246" s="136"/>
    </row>
    <row r="247" spans="1:235" ht="47.25">
      <c r="A247" s="478" t="s">
        <v>1414</v>
      </c>
      <c r="B247" s="141">
        <f t="shared" si="44"/>
        <v>260660</v>
      </c>
      <c r="C247" s="141">
        <v>47615</v>
      </c>
      <c r="D247" s="141">
        <v>0</v>
      </c>
      <c r="E247" s="141">
        <v>0</v>
      </c>
      <c r="F247" s="141">
        <f>260660-47615</f>
        <v>213045</v>
      </c>
      <c r="G247" s="141">
        <v>0</v>
      </c>
      <c r="H247" s="141">
        <v>0</v>
      </c>
      <c r="I247" s="141">
        <v>0</v>
      </c>
      <c r="J247" s="141">
        <v>0</v>
      </c>
      <c r="K247" s="136"/>
      <c r="L247" s="136"/>
      <c r="M247" s="136"/>
      <c r="N247" s="136"/>
      <c r="O247" s="136"/>
      <c r="P247" s="136"/>
      <c r="Q247" s="136"/>
      <c r="R247" s="136"/>
      <c r="S247" s="136"/>
      <c r="T247" s="136"/>
      <c r="U247" s="136"/>
      <c r="V247" s="136"/>
      <c r="W247" s="136"/>
      <c r="X247" s="136"/>
      <c r="Y247" s="136"/>
      <c r="Z247" s="136"/>
      <c r="AA247" s="136"/>
      <c r="AB247" s="136"/>
      <c r="AC247" s="136"/>
      <c r="AD247" s="136"/>
      <c r="AE247" s="136"/>
      <c r="AF247" s="136"/>
      <c r="AG247" s="136"/>
      <c r="AH247" s="136"/>
      <c r="AI247" s="136"/>
      <c r="AJ247" s="136"/>
      <c r="AK247" s="136"/>
      <c r="AL247" s="136"/>
      <c r="AM247" s="136"/>
      <c r="AN247" s="136"/>
      <c r="AO247" s="136"/>
      <c r="AP247" s="136"/>
      <c r="AQ247" s="136"/>
      <c r="AR247" s="136"/>
      <c r="AS247" s="136"/>
      <c r="AT247" s="136"/>
      <c r="AU247" s="136"/>
      <c r="AV247" s="136"/>
      <c r="AW247" s="136"/>
      <c r="AX247" s="136"/>
      <c r="AY247" s="136"/>
      <c r="AZ247" s="136"/>
      <c r="BA247" s="136"/>
      <c r="BB247" s="136"/>
      <c r="BC247" s="136"/>
      <c r="BD247" s="136"/>
      <c r="BE247" s="136"/>
      <c r="BF247" s="136"/>
      <c r="BG247" s="136"/>
      <c r="BH247" s="136"/>
      <c r="BI247" s="136"/>
      <c r="BJ247" s="136"/>
      <c r="BK247" s="136"/>
      <c r="BL247" s="136"/>
      <c r="BM247" s="136"/>
      <c r="BN247" s="136"/>
      <c r="BO247" s="136"/>
      <c r="BP247" s="136"/>
      <c r="BQ247" s="136"/>
      <c r="BR247" s="136"/>
      <c r="BS247" s="136"/>
      <c r="BT247" s="136"/>
      <c r="BU247" s="136"/>
      <c r="BV247" s="136"/>
      <c r="BW247" s="136"/>
      <c r="BX247" s="136"/>
      <c r="BY247" s="136"/>
      <c r="BZ247" s="136"/>
      <c r="CA247" s="136"/>
      <c r="CB247" s="136"/>
      <c r="CC247" s="136"/>
      <c r="CD247" s="136"/>
      <c r="CE247" s="136"/>
      <c r="CF247" s="136"/>
      <c r="CG247" s="136"/>
      <c r="CH247" s="136"/>
      <c r="CI247" s="136"/>
      <c r="CJ247" s="136"/>
      <c r="CK247" s="136"/>
      <c r="CL247" s="136"/>
      <c r="CM247" s="136"/>
      <c r="CN247" s="136"/>
      <c r="CO247" s="136"/>
      <c r="CP247" s="136"/>
      <c r="CQ247" s="136"/>
      <c r="CR247" s="136"/>
      <c r="CS247" s="136"/>
      <c r="CT247" s="136"/>
      <c r="CU247" s="136"/>
      <c r="CV247" s="136"/>
      <c r="CW247" s="136"/>
      <c r="CX247" s="136"/>
      <c r="CY247" s="136"/>
      <c r="CZ247" s="136"/>
      <c r="DA247" s="136"/>
      <c r="DB247" s="136"/>
      <c r="DC247" s="136"/>
      <c r="DD247" s="136"/>
      <c r="DE247" s="136"/>
      <c r="DF247" s="136"/>
      <c r="DG247" s="136"/>
      <c r="DH247" s="136"/>
      <c r="DI247" s="136"/>
      <c r="DJ247" s="136"/>
      <c r="DK247" s="136"/>
      <c r="DL247" s="136"/>
      <c r="DM247" s="136"/>
      <c r="DN247" s="136"/>
      <c r="DO247" s="136"/>
      <c r="DP247" s="136"/>
      <c r="DQ247" s="136"/>
      <c r="DR247" s="136"/>
      <c r="DS247" s="136"/>
      <c r="DT247" s="136"/>
      <c r="DU247" s="136"/>
      <c r="DV247" s="136"/>
      <c r="DW247" s="136"/>
      <c r="DX247" s="136"/>
      <c r="DY247" s="136"/>
      <c r="DZ247" s="136"/>
      <c r="EA247" s="136"/>
      <c r="EB247" s="136"/>
      <c r="EC247" s="136"/>
      <c r="ED247" s="136"/>
      <c r="EE247" s="136"/>
      <c r="EF247" s="136"/>
      <c r="EG247" s="136"/>
      <c r="EH247" s="136"/>
      <c r="EI247" s="136"/>
      <c r="EJ247" s="136"/>
      <c r="EK247" s="136"/>
      <c r="EL247" s="136"/>
      <c r="EM247" s="136"/>
      <c r="EN247" s="136"/>
      <c r="EO247" s="136"/>
      <c r="EP247" s="136"/>
      <c r="EQ247" s="136"/>
      <c r="ER247" s="136"/>
      <c r="ES247" s="66"/>
      <c r="ET247" s="66"/>
      <c r="EU247" s="66"/>
      <c r="EV247" s="66"/>
      <c r="EW247" s="66"/>
      <c r="EX247" s="66"/>
      <c r="EY247" s="66"/>
      <c r="EZ247" s="66"/>
      <c r="FA247" s="66"/>
      <c r="FB247" s="66"/>
      <c r="FC247" s="66"/>
      <c r="FD247" s="66"/>
      <c r="FE247" s="66"/>
      <c r="FF247" s="66"/>
      <c r="FG247" s="66"/>
      <c r="FH247" s="66"/>
      <c r="FI247" s="66"/>
      <c r="FJ247" s="66"/>
      <c r="FK247" s="66"/>
      <c r="FL247" s="66"/>
      <c r="FM247" s="136"/>
      <c r="FN247" s="136"/>
      <c r="FO247" s="136"/>
      <c r="FP247" s="136"/>
      <c r="FQ247" s="136"/>
      <c r="FR247" s="136"/>
      <c r="FS247" s="136"/>
      <c r="FT247" s="136"/>
      <c r="FU247" s="136"/>
      <c r="FV247" s="136"/>
      <c r="FW247" s="136"/>
      <c r="FX247" s="136"/>
      <c r="FY247" s="136"/>
      <c r="FZ247" s="136"/>
      <c r="GA247" s="136"/>
      <c r="GB247" s="136"/>
      <c r="GC247" s="136"/>
      <c r="GD247" s="136"/>
      <c r="GE247" s="136"/>
      <c r="GF247" s="136"/>
      <c r="GG247" s="136"/>
      <c r="GH247" s="136"/>
      <c r="GI247" s="136"/>
      <c r="GJ247" s="136"/>
      <c r="GK247" s="136"/>
      <c r="GL247" s="136"/>
      <c r="GM247" s="136"/>
      <c r="GN247" s="136"/>
      <c r="GO247" s="136"/>
      <c r="GP247" s="136"/>
      <c r="GQ247" s="136"/>
      <c r="GR247" s="136"/>
      <c r="GS247" s="136"/>
      <c r="GT247" s="136"/>
      <c r="GU247" s="136"/>
      <c r="GV247" s="136"/>
      <c r="GW247" s="136"/>
      <c r="GX247" s="136"/>
      <c r="GY247" s="136"/>
      <c r="GZ247" s="136"/>
      <c r="HA247" s="136"/>
      <c r="HB247" s="136"/>
      <c r="HC247" s="136"/>
      <c r="HD247" s="136"/>
      <c r="HE247" s="136"/>
      <c r="HF247" s="136"/>
      <c r="HG247" s="136"/>
      <c r="HH247" s="136"/>
      <c r="HI247" s="136"/>
      <c r="HJ247" s="136"/>
      <c r="HK247" s="136"/>
      <c r="HL247" s="136"/>
      <c r="HM247" s="136"/>
      <c r="HN247" s="136"/>
      <c r="HO247" s="136"/>
      <c r="HP247" s="136"/>
      <c r="HQ247" s="136"/>
      <c r="HR247" s="136"/>
      <c r="HS247" s="136"/>
      <c r="HT247" s="136"/>
      <c r="HU247" s="136"/>
      <c r="HV247" s="136"/>
      <c r="HW247" s="136"/>
      <c r="HX247" s="136"/>
      <c r="HY247" s="136"/>
      <c r="HZ247" s="136"/>
      <c r="IA247" s="136"/>
    </row>
    <row r="248" spans="1:235" ht="47.25">
      <c r="A248" s="478" t="s">
        <v>1415</v>
      </c>
      <c r="B248" s="141">
        <f t="shared" si="44"/>
        <v>1073835</v>
      </c>
      <c r="C248" s="141">
        <v>453806</v>
      </c>
      <c r="D248" s="141">
        <v>0</v>
      </c>
      <c r="E248" s="141">
        <v>0</v>
      </c>
      <c r="F248" s="141">
        <f>1073835-453806</f>
        <v>620029</v>
      </c>
      <c r="G248" s="141">
        <v>0</v>
      </c>
      <c r="H248" s="141">
        <v>0</v>
      </c>
      <c r="I248" s="141">
        <v>0</v>
      </c>
      <c r="J248" s="141">
        <v>0</v>
      </c>
      <c r="K248" s="136"/>
      <c r="L248" s="136"/>
      <c r="M248" s="136"/>
      <c r="N248" s="136"/>
      <c r="O248" s="136"/>
      <c r="P248" s="136"/>
      <c r="Q248" s="136"/>
      <c r="R248" s="136"/>
      <c r="S248" s="136"/>
      <c r="T248" s="136"/>
      <c r="U248" s="136"/>
      <c r="V248" s="136"/>
      <c r="W248" s="136"/>
      <c r="X248" s="136"/>
      <c r="Y248" s="136"/>
      <c r="Z248" s="136"/>
      <c r="AA248" s="136"/>
      <c r="AB248" s="136"/>
      <c r="AC248" s="136"/>
      <c r="AD248" s="136"/>
      <c r="AE248" s="136"/>
      <c r="AF248" s="136"/>
      <c r="AG248" s="136"/>
      <c r="AH248" s="136"/>
      <c r="AI248" s="136"/>
      <c r="AJ248" s="136"/>
      <c r="AK248" s="136"/>
      <c r="AL248" s="136"/>
      <c r="AM248" s="136"/>
      <c r="AN248" s="136"/>
      <c r="AO248" s="136"/>
      <c r="AP248" s="136"/>
      <c r="AQ248" s="136"/>
      <c r="AR248" s="136"/>
      <c r="AS248" s="136"/>
      <c r="AT248" s="136"/>
      <c r="AU248" s="136"/>
      <c r="AV248" s="136"/>
      <c r="AW248" s="136"/>
      <c r="AX248" s="136"/>
      <c r="AY248" s="136"/>
      <c r="AZ248" s="136"/>
      <c r="BA248" s="136"/>
      <c r="BB248" s="136"/>
      <c r="BC248" s="136"/>
      <c r="BD248" s="136"/>
      <c r="BE248" s="136"/>
      <c r="BF248" s="136"/>
      <c r="BG248" s="136"/>
      <c r="BH248" s="136"/>
      <c r="BI248" s="136"/>
      <c r="BJ248" s="136"/>
      <c r="BK248" s="136"/>
      <c r="BL248" s="136"/>
      <c r="BM248" s="136"/>
      <c r="BN248" s="136"/>
      <c r="BO248" s="136"/>
      <c r="BP248" s="136"/>
      <c r="BQ248" s="136"/>
      <c r="BR248" s="136"/>
      <c r="BS248" s="136"/>
      <c r="BT248" s="136"/>
      <c r="BU248" s="136"/>
      <c r="BV248" s="136"/>
      <c r="BW248" s="136"/>
      <c r="BX248" s="136"/>
      <c r="BY248" s="136"/>
      <c r="BZ248" s="136"/>
      <c r="CA248" s="136"/>
      <c r="CB248" s="136"/>
      <c r="CC248" s="136"/>
      <c r="CD248" s="136"/>
      <c r="CE248" s="136"/>
      <c r="CF248" s="136"/>
      <c r="CG248" s="136"/>
      <c r="CH248" s="136"/>
      <c r="CI248" s="136"/>
      <c r="CJ248" s="136"/>
      <c r="CK248" s="136"/>
      <c r="CL248" s="136"/>
      <c r="CM248" s="136"/>
      <c r="CN248" s="136"/>
      <c r="CO248" s="136"/>
      <c r="CP248" s="136"/>
      <c r="CQ248" s="136"/>
      <c r="CR248" s="136"/>
      <c r="CS248" s="136"/>
      <c r="CT248" s="136"/>
      <c r="CU248" s="136"/>
      <c r="CV248" s="136"/>
      <c r="CW248" s="136"/>
      <c r="CX248" s="136"/>
      <c r="CY248" s="136"/>
      <c r="CZ248" s="136"/>
      <c r="DA248" s="136"/>
      <c r="DB248" s="136"/>
      <c r="DC248" s="136"/>
      <c r="DD248" s="136"/>
      <c r="DE248" s="136"/>
      <c r="DF248" s="136"/>
      <c r="DG248" s="136"/>
      <c r="DH248" s="136"/>
      <c r="DI248" s="136"/>
      <c r="DJ248" s="136"/>
      <c r="DK248" s="136"/>
      <c r="DL248" s="136"/>
      <c r="DM248" s="136"/>
      <c r="DN248" s="136"/>
      <c r="DO248" s="136"/>
      <c r="DP248" s="136"/>
      <c r="DQ248" s="136"/>
      <c r="DR248" s="136"/>
      <c r="DS248" s="136"/>
      <c r="DT248" s="136"/>
      <c r="DU248" s="136"/>
      <c r="DV248" s="136"/>
      <c r="DW248" s="136"/>
      <c r="DX248" s="136"/>
      <c r="DY248" s="136"/>
      <c r="DZ248" s="136"/>
      <c r="EA248" s="136"/>
      <c r="EB248" s="136"/>
      <c r="EC248" s="136"/>
      <c r="ED248" s="136"/>
      <c r="EE248" s="136"/>
      <c r="EF248" s="136"/>
      <c r="EG248" s="136"/>
      <c r="EH248" s="136"/>
      <c r="EI248" s="136"/>
      <c r="EJ248" s="136"/>
      <c r="EK248" s="136"/>
      <c r="EL248" s="136"/>
      <c r="EM248" s="136"/>
      <c r="EN248" s="136"/>
      <c r="EO248" s="136"/>
      <c r="EP248" s="136"/>
      <c r="EQ248" s="136"/>
      <c r="ER248" s="13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  <c r="FH248" s="66"/>
      <c r="FI248" s="66"/>
      <c r="FJ248" s="66"/>
      <c r="FK248" s="66"/>
      <c r="FL248" s="66"/>
      <c r="FM248" s="136"/>
      <c r="FN248" s="136"/>
      <c r="FO248" s="136"/>
      <c r="FP248" s="136"/>
      <c r="FQ248" s="136"/>
      <c r="FR248" s="136"/>
      <c r="FS248" s="136"/>
      <c r="FT248" s="136"/>
      <c r="FU248" s="136"/>
      <c r="FV248" s="136"/>
      <c r="FW248" s="136"/>
      <c r="FX248" s="136"/>
      <c r="FY248" s="136"/>
      <c r="FZ248" s="136"/>
      <c r="GA248" s="136"/>
      <c r="GB248" s="136"/>
      <c r="GC248" s="136"/>
      <c r="GD248" s="136"/>
      <c r="GE248" s="136"/>
      <c r="GF248" s="136"/>
      <c r="GG248" s="136"/>
      <c r="GH248" s="136"/>
      <c r="GI248" s="136"/>
      <c r="GJ248" s="136"/>
      <c r="GK248" s="136"/>
      <c r="GL248" s="136"/>
      <c r="GM248" s="136"/>
      <c r="GN248" s="136"/>
      <c r="GO248" s="136"/>
      <c r="GP248" s="136"/>
      <c r="GQ248" s="136"/>
      <c r="GR248" s="136"/>
      <c r="GS248" s="136"/>
      <c r="GT248" s="136"/>
      <c r="GU248" s="136"/>
      <c r="GV248" s="136"/>
      <c r="GW248" s="136"/>
      <c r="GX248" s="136"/>
      <c r="GY248" s="136"/>
      <c r="GZ248" s="136"/>
      <c r="HA248" s="136"/>
      <c r="HB248" s="136"/>
      <c r="HC248" s="136"/>
      <c r="HD248" s="136"/>
      <c r="HE248" s="136"/>
      <c r="HF248" s="136"/>
      <c r="HG248" s="136"/>
      <c r="HH248" s="136"/>
      <c r="HI248" s="136"/>
      <c r="HJ248" s="136"/>
      <c r="HK248" s="136"/>
      <c r="HL248" s="136"/>
      <c r="HM248" s="136"/>
      <c r="HN248" s="136"/>
      <c r="HO248" s="136"/>
      <c r="HP248" s="136"/>
      <c r="HQ248" s="136"/>
      <c r="HR248" s="136"/>
      <c r="HS248" s="136"/>
      <c r="HT248" s="136"/>
      <c r="HU248" s="136"/>
      <c r="HV248" s="136"/>
      <c r="HW248" s="136"/>
      <c r="HX248" s="136"/>
      <c r="HY248" s="136"/>
      <c r="HZ248" s="136"/>
      <c r="IA248" s="136"/>
    </row>
    <row r="249" spans="1:235">
      <c r="A249" s="475" t="s">
        <v>552</v>
      </c>
      <c r="B249" s="135">
        <f t="shared" si="44"/>
        <v>160570</v>
      </c>
      <c r="C249" s="135">
        <f>SUM(C250,C254,C262,C253)</f>
        <v>0</v>
      </c>
      <c r="D249" s="135">
        <f t="shared" ref="D249:J249" si="62">SUM(D250,D254,D262,D253)</f>
        <v>0</v>
      </c>
      <c r="E249" s="135">
        <f t="shared" si="62"/>
        <v>159240</v>
      </c>
      <c r="F249" s="135">
        <f t="shared" si="62"/>
        <v>0</v>
      </c>
      <c r="G249" s="135">
        <f t="shared" si="62"/>
        <v>1330</v>
      </c>
      <c r="H249" s="135">
        <f t="shared" si="62"/>
        <v>0</v>
      </c>
      <c r="I249" s="135">
        <f t="shared" si="62"/>
        <v>0</v>
      </c>
      <c r="J249" s="135">
        <f t="shared" si="62"/>
        <v>0</v>
      </c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  <c r="EF249" s="66"/>
      <c r="EG249" s="66"/>
      <c r="EH249" s="66"/>
      <c r="EI249" s="66"/>
      <c r="EJ249" s="66"/>
      <c r="EK249" s="66"/>
      <c r="EL249" s="66"/>
      <c r="EM249" s="66"/>
      <c r="EN249" s="66"/>
      <c r="EO249" s="66"/>
      <c r="EP249" s="66"/>
      <c r="EQ249" s="66"/>
      <c r="ER249" s="66"/>
      <c r="ES249" s="136"/>
      <c r="ET249" s="136"/>
      <c r="EU249" s="136"/>
      <c r="EV249" s="136"/>
      <c r="EW249" s="136"/>
      <c r="EX249" s="136"/>
      <c r="EY249" s="136"/>
      <c r="EZ249" s="136"/>
      <c r="FA249" s="136"/>
      <c r="FB249" s="136"/>
      <c r="FC249" s="136"/>
      <c r="FD249" s="136"/>
      <c r="FE249" s="136"/>
      <c r="FF249" s="136"/>
      <c r="FG249" s="136"/>
      <c r="FH249" s="136"/>
      <c r="FI249" s="136"/>
      <c r="FJ249" s="136"/>
      <c r="FK249" s="136"/>
      <c r="FL249" s="136"/>
      <c r="FM249" s="66"/>
      <c r="FN249" s="66"/>
      <c r="FO249" s="66"/>
      <c r="FP249" s="66"/>
      <c r="FQ249" s="66"/>
      <c r="FR249" s="66"/>
      <c r="FS249" s="66"/>
      <c r="FT249" s="66"/>
      <c r="FU249" s="66"/>
      <c r="FV249" s="66"/>
      <c r="FW249" s="66"/>
      <c r="FX249" s="66"/>
      <c r="FY249" s="66"/>
      <c r="FZ249" s="66"/>
      <c r="GA249" s="66"/>
      <c r="GB249" s="66"/>
      <c r="GC249" s="66"/>
      <c r="GD249" s="66"/>
      <c r="GE249" s="66"/>
      <c r="GF249" s="66"/>
      <c r="GG249" s="66"/>
      <c r="GH249" s="66"/>
      <c r="GI249" s="66"/>
      <c r="GJ249" s="66"/>
      <c r="GK249" s="66"/>
      <c r="GL249" s="66"/>
      <c r="GM249" s="66"/>
      <c r="GN249" s="66"/>
      <c r="GO249" s="66"/>
      <c r="GP249" s="66"/>
      <c r="GQ249" s="66"/>
      <c r="GR249" s="66"/>
      <c r="GS249" s="66"/>
      <c r="GT249" s="66"/>
      <c r="GU249" s="66"/>
      <c r="GV249" s="66"/>
      <c r="GW249" s="66"/>
      <c r="GX249" s="66"/>
      <c r="GY249" s="66"/>
      <c r="GZ249" s="66"/>
      <c r="HA249" s="66"/>
      <c r="HB249" s="66"/>
      <c r="HC249" s="66"/>
      <c r="HD249" s="66"/>
      <c r="HE249" s="66"/>
      <c r="HF249" s="66"/>
      <c r="HG249" s="66"/>
      <c r="HH249" s="66"/>
      <c r="HI249" s="66"/>
      <c r="HJ249" s="66"/>
      <c r="HK249" s="66"/>
      <c r="HL249" s="66"/>
      <c r="HM249" s="66"/>
      <c r="HN249" s="66"/>
      <c r="HO249" s="66"/>
      <c r="HP249" s="66"/>
      <c r="HQ249" s="66"/>
      <c r="HR249" s="66"/>
      <c r="HS249" s="66"/>
      <c r="HT249" s="66"/>
      <c r="HU249" s="66"/>
      <c r="HV249" s="66"/>
      <c r="HW249" s="66"/>
      <c r="HX249" s="66"/>
      <c r="HY249" s="66"/>
      <c r="HZ249" s="66"/>
      <c r="IA249" s="66"/>
    </row>
    <row r="250" spans="1:235">
      <c r="A250" s="475" t="s">
        <v>533</v>
      </c>
      <c r="B250" s="135">
        <f t="shared" si="44"/>
        <v>82800</v>
      </c>
      <c r="C250" s="135">
        <f t="shared" ref="C250:J250" si="63">SUM(C251)</f>
        <v>0</v>
      </c>
      <c r="D250" s="135">
        <f t="shared" si="63"/>
        <v>0</v>
      </c>
      <c r="E250" s="135">
        <f t="shared" si="63"/>
        <v>82800</v>
      </c>
      <c r="F250" s="135">
        <f t="shared" si="63"/>
        <v>0</v>
      </c>
      <c r="G250" s="135">
        <f t="shared" si="63"/>
        <v>0</v>
      </c>
      <c r="H250" s="135">
        <f t="shared" si="63"/>
        <v>0</v>
      </c>
      <c r="I250" s="135">
        <f t="shared" si="63"/>
        <v>0</v>
      </c>
      <c r="J250" s="135">
        <f t="shared" si="63"/>
        <v>0</v>
      </c>
      <c r="K250" s="136"/>
      <c r="L250" s="136"/>
      <c r="M250" s="136"/>
      <c r="N250" s="136"/>
      <c r="O250" s="136"/>
      <c r="P250" s="136"/>
      <c r="Q250" s="136"/>
      <c r="R250" s="136"/>
      <c r="S250" s="136"/>
      <c r="T250" s="136"/>
      <c r="U250" s="136"/>
      <c r="V250" s="136"/>
      <c r="W250" s="136"/>
      <c r="X250" s="136"/>
      <c r="Y250" s="136"/>
      <c r="Z250" s="136"/>
      <c r="AA250" s="136"/>
      <c r="AB250" s="136"/>
      <c r="AC250" s="136"/>
      <c r="AD250" s="136"/>
      <c r="AE250" s="136"/>
      <c r="AF250" s="136"/>
      <c r="AG250" s="136"/>
      <c r="AH250" s="136"/>
      <c r="AI250" s="136"/>
      <c r="AJ250" s="136"/>
      <c r="AK250" s="136"/>
      <c r="AL250" s="136"/>
      <c r="AM250" s="136"/>
      <c r="AN250" s="136"/>
      <c r="AO250" s="136"/>
      <c r="AP250" s="136"/>
      <c r="AQ250" s="136"/>
      <c r="AR250" s="136"/>
      <c r="AS250" s="136"/>
      <c r="AT250" s="136"/>
      <c r="AU250" s="136"/>
      <c r="AV250" s="136"/>
      <c r="AW250" s="136"/>
      <c r="AX250" s="136"/>
      <c r="AY250" s="136"/>
      <c r="AZ250" s="136"/>
      <c r="BA250" s="136"/>
      <c r="BB250" s="136"/>
      <c r="BC250" s="136"/>
      <c r="BD250" s="136"/>
      <c r="BE250" s="136"/>
      <c r="BF250" s="136"/>
      <c r="BG250" s="136"/>
      <c r="BH250" s="136"/>
      <c r="BI250" s="136"/>
      <c r="BJ250" s="136"/>
      <c r="BK250" s="136"/>
      <c r="BL250" s="136"/>
      <c r="BM250" s="136"/>
      <c r="BN250" s="136"/>
      <c r="BO250" s="136"/>
      <c r="BP250" s="136"/>
      <c r="BQ250" s="136"/>
      <c r="BR250" s="136"/>
      <c r="BS250" s="136"/>
      <c r="BT250" s="136"/>
      <c r="BU250" s="136"/>
      <c r="BV250" s="136"/>
      <c r="BW250" s="136"/>
      <c r="BX250" s="136"/>
      <c r="BY250" s="136"/>
      <c r="BZ250" s="136"/>
      <c r="CA250" s="136"/>
      <c r="CB250" s="136"/>
      <c r="CC250" s="136"/>
      <c r="CD250" s="136"/>
      <c r="CE250" s="136"/>
      <c r="CF250" s="136"/>
      <c r="CG250" s="136"/>
      <c r="CH250" s="136"/>
      <c r="CI250" s="136"/>
      <c r="CJ250" s="136"/>
      <c r="CK250" s="136"/>
      <c r="CL250" s="136"/>
      <c r="CM250" s="136"/>
      <c r="CN250" s="136"/>
      <c r="CO250" s="136"/>
      <c r="CP250" s="136"/>
      <c r="CQ250" s="136"/>
      <c r="CR250" s="136"/>
      <c r="CS250" s="136"/>
      <c r="CT250" s="136"/>
      <c r="CU250" s="136"/>
      <c r="CV250" s="136"/>
      <c r="CW250" s="136"/>
      <c r="CX250" s="136"/>
      <c r="CY250" s="136"/>
      <c r="CZ250" s="136"/>
      <c r="DA250" s="136"/>
      <c r="DB250" s="136"/>
      <c r="DC250" s="136"/>
      <c r="DD250" s="136"/>
      <c r="DE250" s="136"/>
      <c r="DF250" s="136"/>
      <c r="DG250" s="136"/>
      <c r="DH250" s="136"/>
      <c r="DI250" s="136"/>
      <c r="DJ250" s="136"/>
      <c r="DK250" s="136"/>
      <c r="DL250" s="136"/>
      <c r="DM250" s="136"/>
      <c r="DN250" s="136"/>
      <c r="DO250" s="136"/>
      <c r="DP250" s="136"/>
      <c r="DQ250" s="136"/>
      <c r="DR250" s="136"/>
      <c r="DS250" s="136"/>
      <c r="DT250" s="136"/>
      <c r="DU250" s="136"/>
      <c r="DV250" s="136"/>
      <c r="DW250" s="136"/>
      <c r="DX250" s="136"/>
      <c r="DY250" s="136"/>
      <c r="DZ250" s="136"/>
      <c r="EA250" s="136"/>
      <c r="EB250" s="136"/>
      <c r="EC250" s="136"/>
      <c r="ED250" s="136"/>
      <c r="EE250" s="136"/>
      <c r="EF250" s="136"/>
      <c r="EG250" s="136"/>
      <c r="EH250" s="136"/>
      <c r="EI250" s="136"/>
      <c r="EJ250" s="136"/>
      <c r="EK250" s="136"/>
      <c r="EL250" s="136"/>
      <c r="EM250" s="136"/>
      <c r="EN250" s="136"/>
      <c r="EO250" s="136"/>
      <c r="EP250" s="136"/>
      <c r="EQ250" s="136"/>
      <c r="ER250" s="136"/>
      <c r="ES250" s="136"/>
      <c r="ET250" s="136"/>
      <c r="EU250" s="136"/>
      <c r="EV250" s="136"/>
      <c r="EW250" s="136"/>
      <c r="EX250" s="136"/>
      <c r="EY250" s="136"/>
      <c r="EZ250" s="136"/>
      <c r="FA250" s="136"/>
      <c r="FB250" s="136"/>
      <c r="FC250" s="136"/>
      <c r="FD250" s="136"/>
      <c r="FE250" s="136"/>
      <c r="FF250" s="136"/>
      <c r="FG250" s="136"/>
      <c r="FH250" s="136"/>
      <c r="FI250" s="136"/>
      <c r="FJ250" s="136"/>
      <c r="FK250" s="136"/>
      <c r="FL250" s="136"/>
      <c r="FM250" s="136"/>
      <c r="FN250" s="136"/>
      <c r="FO250" s="136"/>
      <c r="FP250" s="136"/>
      <c r="FQ250" s="136"/>
      <c r="FR250" s="136"/>
      <c r="FS250" s="136"/>
      <c r="FT250" s="136"/>
      <c r="FU250" s="136"/>
      <c r="FV250" s="136"/>
      <c r="FW250" s="136"/>
      <c r="FX250" s="136"/>
      <c r="FY250" s="136"/>
      <c r="FZ250" s="136"/>
      <c r="GA250" s="136"/>
      <c r="GB250" s="136"/>
      <c r="GC250" s="136"/>
      <c r="GD250" s="136"/>
      <c r="GE250" s="136"/>
      <c r="GF250" s="136"/>
      <c r="GG250" s="136"/>
      <c r="GH250" s="136"/>
      <c r="GI250" s="136"/>
      <c r="GJ250" s="136"/>
      <c r="GK250" s="136"/>
      <c r="GL250" s="136"/>
      <c r="GM250" s="136"/>
      <c r="GN250" s="136"/>
      <c r="GO250" s="136"/>
      <c r="GP250" s="136"/>
      <c r="GQ250" s="136"/>
      <c r="GR250" s="136"/>
      <c r="GS250" s="136"/>
      <c r="GT250" s="136"/>
      <c r="GU250" s="136"/>
      <c r="GV250" s="136"/>
      <c r="GW250" s="136"/>
      <c r="GX250" s="136"/>
      <c r="GY250" s="136"/>
      <c r="GZ250" s="136"/>
      <c r="HA250" s="136"/>
      <c r="HB250" s="136"/>
      <c r="HC250" s="136"/>
      <c r="HD250" s="136"/>
      <c r="HE250" s="136"/>
      <c r="HF250" s="136"/>
      <c r="HG250" s="136"/>
      <c r="HH250" s="136"/>
      <c r="HI250" s="136"/>
      <c r="HJ250" s="136"/>
      <c r="HK250" s="136"/>
      <c r="HL250" s="136"/>
      <c r="HM250" s="136"/>
      <c r="HN250" s="136"/>
      <c r="HO250" s="136"/>
      <c r="HP250" s="136"/>
      <c r="HQ250" s="136"/>
      <c r="HR250" s="136"/>
      <c r="HS250" s="136"/>
      <c r="HT250" s="136"/>
      <c r="HU250" s="136"/>
      <c r="HV250" s="136"/>
      <c r="HW250" s="136"/>
      <c r="HX250" s="136"/>
      <c r="HY250" s="136"/>
      <c r="HZ250" s="136"/>
      <c r="IA250" s="136"/>
    </row>
    <row r="251" spans="1:235" ht="31.5">
      <c r="A251" s="475" t="s">
        <v>553</v>
      </c>
      <c r="B251" s="135">
        <f t="shared" ref="B251:B267" si="64">C251+D251+E251+F251+G251+H251+I251+J251</f>
        <v>82800</v>
      </c>
      <c r="C251" s="135">
        <f>SUM(C252:C253)</f>
        <v>0</v>
      </c>
      <c r="D251" s="135">
        <f t="shared" ref="D251:J251" si="65">SUM(D252:D253)</f>
        <v>0</v>
      </c>
      <c r="E251" s="135">
        <f t="shared" si="65"/>
        <v>82800</v>
      </c>
      <c r="F251" s="135">
        <f t="shared" si="65"/>
        <v>0</v>
      </c>
      <c r="G251" s="135">
        <f t="shared" si="65"/>
        <v>0</v>
      </c>
      <c r="H251" s="135">
        <f t="shared" si="65"/>
        <v>0</v>
      </c>
      <c r="I251" s="135">
        <f t="shared" si="65"/>
        <v>0</v>
      </c>
      <c r="J251" s="135">
        <f t="shared" si="65"/>
        <v>0</v>
      </c>
      <c r="K251" s="136"/>
      <c r="L251" s="136"/>
      <c r="M251" s="136"/>
      <c r="N251" s="136"/>
      <c r="O251" s="136"/>
      <c r="P251" s="136"/>
      <c r="Q251" s="136"/>
      <c r="R251" s="136"/>
      <c r="S251" s="136"/>
      <c r="T251" s="136"/>
      <c r="U251" s="136"/>
      <c r="V251" s="136"/>
      <c r="W251" s="136"/>
      <c r="X251" s="136"/>
      <c r="Y251" s="136"/>
      <c r="Z251" s="136"/>
      <c r="AA251" s="136"/>
      <c r="AB251" s="136"/>
      <c r="AC251" s="136"/>
      <c r="AD251" s="136"/>
      <c r="AE251" s="136"/>
      <c r="AF251" s="136"/>
      <c r="AG251" s="136"/>
      <c r="AH251" s="136"/>
      <c r="AI251" s="136"/>
      <c r="AJ251" s="136"/>
      <c r="AK251" s="136"/>
      <c r="AL251" s="136"/>
      <c r="AM251" s="136"/>
      <c r="AN251" s="136"/>
      <c r="AO251" s="136"/>
      <c r="AP251" s="136"/>
      <c r="AQ251" s="136"/>
      <c r="AR251" s="136"/>
      <c r="AS251" s="136"/>
      <c r="AT251" s="136"/>
      <c r="AU251" s="136"/>
      <c r="AV251" s="136"/>
      <c r="AW251" s="136"/>
      <c r="AX251" s="136"/>
      <c r="AY251" s="136"/>
      <c r="AZ251" s="136"/>
      <c r="BA251" s="136"/>
      <c r="BB251" s="136"/>
      <c r="BC251" s="136"/>
      <c r="BD251" s="136"/>
      <c r="BE251" s="136"/>
      <c r="BF251" s="136"/>
      <c r="BG251" s="136"/>
      <c r="BH251" s="136"/>
      <c r="BI251" s="136"/>
      <c r="BJ251" s="136"/>
      <c r="BK251" s="136"/>
      <c r="BL251" s="136"/>
      <c r="BM251" s="136"/>
      <c r="BN251" s="136"/>
      <c r="BO251" s="136"/>
      <c r="BP251" s="136"/>
      <c r="BQ251" s="136"/>
      <c r="BR251" s="136"/>
      <c r="BS251" s="136"/>
      <c r="BT251" s="136"/>
      <c r="BU251" s="136"/>
      <c r="BV251" s="136"/>
      <c r="BW251" s="136"/>
      <c r="BX251" s="136"/>
      <c r="BY251" s="136"/>
      <c r="BZ251" s="136"/>
      <c r="CA251" s="136"/>
      <c r="CB251" s="136"/>
      <c r="CC251" s="136"/>
      <c r="CD251" s="136"/>
      <c r="CE251" s="136"/>
      <c r="CF251" s="136"/>
      <c r="CG251" s="136"/>
      <c r="CH251" s="136"/>
      <c r="CI251" s="136"/>
      <c r="CJ251" s="136"/>
      <c r="CK251" s="136"/>
      <c r="CL251" s="136"/>
      <c r="CM251" s="136"/>
      <c r="CN251" s="136"/>
      <c r="CO251" s="136"/>
      <c r="CP251" s="136"/>
      <c r="CQ251" s="136"/>
      <c r="CR251" s="136"/>
      <c r="CS251" s="136"/>
      <c r="CT251" s="136"/>
      <c r="CU251" s="136"/>
      <c r="CV251" s="136"/>
      <c r="CW251" s="136"/>
      <c r="CX251" s="136"/>
      <c r="CY251" s="136"/>
      <c r="CZ251" s="136"/>
      <c r="DA251" s="136"/>
      <c r="DB251" s="136"/>
      <c r="DC251" s="136"/>
      <c r="DD251" s="136"/>
      <c r="DE251" s="136"/>
      <c r="DF251" s="136"/>
      <c r="DG251" s="136"/>
      <c r="DH251" s="136"/>
      <c r="DI251" s="136"/>
      <c r="DJ251" s="136"/>
      <c r="DK251" s="136"/>
      <c r="DL251" s="136"/>
      <c r="DM251" s="136"/>
      <c r="DN251" s="136"/>
      <c r="DO251" s="136"/>
      <c r="DP251" s="136"/>
      <c r="DQ251" s="136"/>
      <c r="DR251" s="136"/>
      <c r="DS251" s="136"/>
      <c r="DT251" s="136"/>
      <c r="DU251" s="136"/>
      <c r="DV251" s="136"/>
      <c r="DW251" s="136"/>
      <c r="DX251" s="136"/>
      <c r="DY251" s="136"/>
      <c r="DZ251" s="136"/>
      <c r="EA251" s="136"/>
      <c r="EB251" s="136"/>
      <c r="EC251" s="136"/>
      <c r="ED251" s="136"/>
      <c r="EE251" s="136"/>
      <c r="EF251" s="136"/>
      <c r="EG251" s="136"/>
      <c r="EH251" s="136"/>
      <c r="EI251" s="136"/>
      <c r="EJ251" s="136"/>
      <c r="EK251" s="136"/>
      <c r="EL251" s="136"/>
      <c r="EM251" s="136"/>
      <c r="EN251" s="136"/>
      <c r="EO251" s="136"/>
      <c r="EP251" s="136"/>
      <c r="EQ251" s="136"/>
      <c r="ER251" s="136"/>
      <c r="ES251" s="136"/>
      <c r="ET251" s="136"/>
      <c r="EU251" s="136"/>
      <c r="EV251" s="136"/>
      <c r="EW251" s="136"/>
      <c r="EX251" s="136"/>
      <c r="EY251" s="136"/>
      <c r="EZ251" s="136"/>
      <c r="FA251" s="136"/>
      <c r="FB251" s="136"/>
      <c r="FC251" s="136"/>
      <c r="FD251" s="136"/>
      <c r="FE251" s="136"/>
      <c r="FF251" s="136"/>
      <c r="FG251" s="136"/>
      <c r="FH251" s="136"/>
      <c r="FI251" s="136"/>
      <c r="FJ251" s="136"/>
      <c r="FK251" s="136"/>
      <c r="FL251" s="136"/>
      <c r="FM251" s="136"/>
      <c r="FN251" s="136"/>
      <c r="FO251" s="136"/>
      <c r="FP251" s="136"/>
      <c r="FQ251" s="136"/>
      <c r="FR251" s="136"/>
      <c r="FS251" s="136"/>
      <c r="FT251" s="136"/>
      <c r="FU251" s="136"/>
      <c r="FV251" s="136"/>
      <c r="FW251" s="136"/>
      <c r="FX251" s="136"/>
      <c r="FY251" s="136"/>
      <c r="FZ251" s="136"/>
      <c r="GA251" s="136"/>
      <c r="GB251" s="136"/>
      <c r="GC251" s="136"/>
      <c r="GD251" s="136"/>
      <c r="GE251" s="136"/>
      <c r="GF251" s="136"/>
      <c r="GG251" s="136"/>
      <c r="GH251" s="136"/>
      <c r="GI251" s="136"/>
      <c r="GJ251" s="136"/>
      <c r="GK251" s="136"/>
      <c r="GL251" s="136"/>
      <c r="GM251" s="136"/>
      <c r="GN251" s="136"/>
      <c r="GO251" s="136"/>
      <c r="GP251" s="136"/>
      <c r="GQ251" s="136"/>
      <c r="GR251" s="136"/>
      <c r="GS251" s="136"/>
      <c r="GT251" s="136"/>
      <c r="GU251" s="136"/>
      <c r="GV251" s="136"/>
      <c r="GW251" s="136"/>
      <c r="GX251" s="136"/>
      <c r="GY251" s="136"/>
      <c r="GZ251" s="136"/>
      <c r="HA251" s="136"/>
      <c r="HB251" s="136"/>
      <c r="HC251" s="136"/>
      <c r="HD251" s="136"/>
      <c r="HE251" s="136"/>
      <c r="HF251" s="136"/>
      <c r="HG251" s="136"/>
      <c r="HH251" s="136"/>
      <c r="HI251" s="136"/>
      <c r="HJ251" s="136"/>
      <c r="HK251" s="136"/>
      <c r="HL251" s="136"/>
      <c r="HM251" s="136"/>
      <c r="HN251" s="136"/>
      <c r="HO251" s="136"/>
      <c r="HP251" s="136"/>
      <c r="HQ251" s="136"/>
      <c r="HR251" s="136"/>
      <c r="HS251" s="136"/>
      <c r="HT251" s="136"/>
      <c r="HU251" s="136"/>
      <c r="HV251" s="136"/>
      <c r="HW251" s="136"/>
      <c r="HX251" s="136"/>
      <c r="HY251" s="136"/>
      <c r="HZ251" s="136"/>
      <c r="IA251" s="136"/>
    </row>
    <row r="252" spans="1:235">
      <c r="A252" s="480" t="s">
        <v>1416</v>
      </c>
      <c r="B252" s="139">
        <f t="shared" si="64"/>
        <v>48000</v>
      </c>
      <c r="C252" s="139">
        <v>0</v>
      </c>
      <c r="D252" s="139">
        <v>0</v>
      </c>
      <c r="E252" s="139">
        <v>48000</v>
      </c>
      <c r="F252" s="139">
        <v>0</v>
      </c>
      <c r="G252" s="139">
        <v>0</v>
      </c>
      <c r="H252" s="139">
        <v>0</v>
      </c>
      <c r="I252" s="139">
        <v>0</v>
      </c>
      <c r="J252" s="139">
        <v>0</v>
      </c>
      <c r="K252" s="136"/>
      <c r="L252" s="136"/>
      <c r="M252" s="136"/>
      <c r="N252" s="136"/>
      <c r="O252" s="136"/>
      <c r="P252" s="136"/>
      <c r="Q252" s="136"/>
      <c r="R252" s="136"/>
      <c r="S252" s="136"/>
      <c r="T252" s="136"/>
      <c r="U252" s="136"/>
      <c r="V252" s="136"/>
      <c r="W252" s="136"/>
      <c r="X252" s="136"/>
      <c r="Y252" s="136"/>
      <c r="Z252" s="136"/>
      <c r="AA252" s="136"/>
      <c r="AB252" s="136"/>
      <c r="AC252" s="136"/>
      <c r="AD252" s="136"/>
      <c r="AE252" s="136"/>
      <c r="AF252" s="136"/>
      <c r="AG252" s="136"/>
      <c r="AH252" s="136"/>
      <c r="AI252" s="136"/>
      <c r="AJ252" s="136"/>
      <c r="AK252" s="136"/>
      <c r="AL252" s="136"/>
      <c r="AM252" s="136"/>
      <c r="AN252" s="136"/>
      <c r="AO252" s="136"/>
      <c r="AP252" s="136"/>
      <c r="AQ252" s="136"/>
      <c r="AR252" s="136"/>
      <c r="AS252" s="136"/>
      <c r="AT252" s="136"/>
      <c r="AU252" s="136"/>
      <c r="AV252" s="136"/>
      <c r="AW252" s="136"/>
      <c r="AX252" s="136"/>
      <c r="AY252" s="136"/>
      <c r="AZ252" s="136"/>
      <c r="BA252" s="136"/>
      <c r="BB252" s="136"/>
      <c r="BC252" s="136"/>
      <c r="BD252" s="136"/>
      <c r="BE252" s="136"/>
      <c r="BF252" s="136"/>
      <c r="BG252" s="136"/>
      <c r="BH252" s="136"/>
      <c r="BI252" s="136"/>
      <c r="BJ252" s="136"/>
      <c r="BK252" s="136"/>
      <c r="BL252" s="136"/>
      <c r="BM252" s="136"/>
      <c r="BN252" s="136"/>
      <c r="BO252" s="136"/>
      <c r="BP252" s="136"/>
      <c r="BQ252" s="136"/>
      <c r="BR252" s="136"/>
      <c r="BS252" s="136"/>
      <c r="BT252" s="136"/>
      <c r="BU252" s="136"/>
      <c r="BV252" s="136"/>
      <c r="BW252" s="136"/>
      <c r="BX252" s="136"/>
      <c r="BY252" s="136"/>
      <c r="BZ252" s="136"/>
      <c r="CA252" s="136"/>
      <c r="CB252" s="136"/>
      <c r="CC252" s="136"/>
      <c r="CD252" s="136"/>
      <c r="CE252" s="136"/>
      <c r="CF252" s="136"/>
      <c r="CG252" s="136"/>
      <c r="CH252" s="136"/>
      <c r="CI252" s="136"/>
      <c r="CJ252" s="136"/>
      <c r="CK252" s="136"/>
      <c r="CL252" s="136"/>
      <c r="CM252" s="136"/>
      <c r="CN252" s="136"/>
      <c r="CO252" s="136"/>
      <c r="CP252" s="136"/>
      <c r="CQ252" s="136"/>
      <c r="CR252" s="136"/>
      <c r="CS252" s="136"/>
      <c r="CT252" s="136"/>
      <c r="CU252" s="136"/>
      <c r="CV252" s="136"/>
      <c r="CW252" s="136"/>
      <c r="CX252" s="136"/>
      <c r="CY252" s="136"/>
      <c r="CZ252" s="136"/>
      <c r="DA252" s="136"/>
      <c r="DB252" s="136"/>
      <c r="DC252" s="136"/>
      <c r="DD252" s="136"/>
      <c r="DE252" s="136"/>
      <c r="DF252" s="136"/>
      <c r="DG252" s="136"/>
      <c r="DH252" s="136"/>
      <c r="DI252" s="136"/>
      <c r="DJ252" s="136"/>
      <c r="DK252" s="136"/>
      <c r="DL252" s="136"/>
      <c r="DM252" s="136"/>
      <c r="DN252" s="136"/>
      <c r="DO252" s="136"/>
      <c r="DP252" s="136"/>
      <c r="DQ252" s="136"/>
      <c r="DR252" s="136"/>
      <c r="DS252" s="136"/>
      <c r="DT252" s="136"/>
      <c r="DU252" s="136"/>
      <c r="DV252" s="136"/>
      <c r="DW252" s="136"/>
      <c r="DX252" s="136"/>
      <c r="DY252" s="136"/>
      <c r="DZ252" s="136"/>
      <c r="EA252" s="136"/>
      <c r="EB252" s="136"/>
      <c r="EC252" s="136"/>
      <c r="ED252" s="136"/>
      <c r="EE252" s="136"/>
      <c r="EF252" s="136"/>
      <c r="EG252" s="136"/>
      <c r="EH252" s="136"/>
      <c r="EI252" s="136"/>
      <c r="EJ252" s="136"/>
      <c r="EK252" s="136"/>
      <c r="EL252" s="136"/>
      <c r="EM252" s="136"/>
      <c r="EN252" s="136"/>
      <c r="EO252" s="136"/>
      <c r="EP252" s="136"/>
      <c r="EQ252" s="136"/>
      <c r="ER252" s="136"/>
      <c r="ES252" s="136"/>
      <c r="ET252" s="136"/>
      <c r="EU252" s="136"/>
      <c r="EV252" s="136"/>
      <c r="EW252" s="136"/>
      <c r="EX252" s="136"/>
      <c r="EY252" s="136"/>
      <c r="EZ252" s="136"/>
      <c r="FA252" s="136"/>
      <c r="FB252" s="136"/>
      <c r="FC252" s="136"/>
      <c r="FD252" s="136"/>
      <c r="FE252" s="136"/>
      <c r="FF252" s="136"/>
      <c r="FG252" s="136"/>
      <c r="FH252" s="136"/>
      <c r="FI252" s="136"/>
      <c r="FJ252" s="136"/>
      <c r="FK252" s="136"/>
      <c r="FL252" s="136"/>
      <c r="FM252" s="136"/>
      <c r="FN252" s="136"/>
      <c r="FO252" s="136"/>
      <c r="FP252" s="136"/>
      <c r="FQ252" s="136"/>
      <c r="FR252" s="136"/>
      <c r="FS252" s="136"/>
      <c r="FT252" s="136"/>
      <c r="FU252" s="136"/>
      <c r="FV252" s="136"/>
      <c r="FW252" s="136"/>
      <c r="FX252" s="136"/>
      <c r="FY252" s="136"/>
      <c r="FZ252" s="136"/>
      <c r="GA252" s="136"/>
      <c r="GB252" s="136"/>
      <c r="GC252" s="136"/>
      <c r="GD252" s="136"/>
      <c r="GE252" s="136"/>
      <c r="GF252" s="136"/>
      <c r="GG252" s="136"/>
      <c r="GH252" s="136"/>
      <c r="GI252" s="136"/>
      <c r="GJ252" s="136"/>
      <c r="GK252" s="136"/>
      <c r="GL252" s="136"/>
      <c r="GM252" s="136"/>
      <c r="GN252" s="136"/>
      <c r="GO252" s="136"/>
      <c r="GP252" s="136"/>
      <c r="GQ252" s="136"/>
      <c r="GR252" s="136"/>
      <c r="GS252" s="136"/>
      <c r="GT252" s="136"/>
      <c r="GU252" s="136"/>
      <c r="GV252" s="136"/>
      <c r="GW252" s="136"/>
      <c r="GX252" s="136"/>
      <c r="GY252" s="136"/>
      <c r="GZ252" s="136"/>
      <c r="HA252" s="136"/>
      <c r="HB252" s="136"/>
      <c r="HC252" s="136"/>
      <c r="HD252" s="136"/>
      <c r="HE252" s="136"/>
      <c r="HF252" s="136"/>
      <c r="HG252" s="136"/>
      <c r="HH252" s="136"/>
      <c r="HI252" s="136"/>
      <c r="HJ252" s="136"/>
      <c r="HK252" s="136"/>
      <c r="HL252" s="136"/>
      <c r="HM252" s="136"/>
      <c r="HN252" s="136"/>
      <c r="HO252" s="136"/>
      <c r="HP252" s="136"/>
      <c r="HQ252" s="136"/>
      <c r="HR252" s="136"/>
      <c r="HS252" s="136"/>
      <c r="HT252" s="136"/>
      <c r="HU252" s="136"/>
      <c r="HV252" s="136"/>
      <c r="HW252" s="136"/>
      <c r="HX252" s="136"/>
      <c r="HY252" s="136"/>
      <c r="HZ252" s="136"/>
      <c r="IA252" s="136"/>
    </row>
    <row r="253" spans="1:235" ht="31.5">
      <c r="A253" s="478" t="s">
        <v>1417</v>
      </c>
      <c r="B253" s="139">
        <f>C253+D253+E253+F253+G253+H253+I253+J253</f>
        <v>34800</v>
      </c>
      <c r="C253" s="139">
        <v>0</v>
      </c>
      <c r="D253" s="139">
        <v>0</v>
      </c>
      <c r="E253" s="139">
        <v>34800</v>
      </c>
      <c r="F253" s="139">
        <v>0</v>
      </c>
      <c r="G253" s="139">
        <v>0</v>
      </c>
      <c r="H253" s="139">
        <v>0</v>
      </c>
      <c r="I253" s="139">
        <v>0</v>
      </c>
      <c r="J253" s="139">
        <v>0</v>
      </c>
      <c r="K253" s="136"/>
      <c r="L253" s="136"/>
      <c r="M253" s="136"/>
      <c r="N253" s="136"/>
      <c r="O253" s="136"/>
      <c r="P253" s="136"/>
      <c r="Q253" s="136"/>
      <c r="R253" s="136"/>
      <c r="S253" s="136"/>
      <c r="T253" s="136"/>
      <c r="U253" s="136"/>
      <c r="V253" s="136"/>
      <c r="W253" s="136"/>
      <c r="X253" s="136"/>
      <c r="Y253" s="136"/>
      <c r="Z253" s="136"/>
      <c r="AA253" s="136"/>
      <c r="AB253" s="136"/>
      <c r="AC253" s="136"/>
      <c r="AD253" s="136"/>
      <c r="AE253" s="136"/>
      <c r="AF253" s="136"/>
      <c r="AG253" s="136"/>
      <c r="AH253" s="136"/>
      <c r="AI253" s="136"/>
      <c r="AJ253" s="136"/>
      <c r="AK253" s="136"/>
      <c r="AL253" s="136"/>
      <c r="AM253" s="136"/>
      <c r="AN253" s="136"/>
      <c r="AO253" s="136"/>
      <c r="AP253" s="136"/>
      <c r="AQ253" s="136"/>
      <c r="AR253" s="136"/>
      <c r="AS253" s="136"/>
      <c r="AT253" s="136"/>
      <c r="AU253" s="136"/>
      <c r="AV253" s="136"/>
      <c r="AW253" s="136"/>
      <c r="AX253" s="136"/>
      <c r="AY253" s="136"/>
      <c r="AZ253" s="136"/>
      <c r="BA253" s="136"/>
      <c r="BB253" s="136"/>
      <c r="BC253" s="136"/>
      <c r="BD253" s="136"/>
      <c r="BE253" s="136"/>
      <c r="BF253" s="136"/>
      <c r="BG253" s="136"/>
      <c r="BH253" s="136"/>
      <c r="BI253" s="136"/>
      <c r="BJ253" s="136"/>
      <c r="BK253" s="136"/>
      <c r="BL253" s="136"/>
      <c r="BM253" s="136"/>
      <c r="BN253" s="136"/>
      <c r="BO253" s="136"/>
      <c r="BP253" s="136"/>
      <c r="BQ253" s="136"/>
      <c r="BR253" s="136"/>
      <c r="BS253" s="136"/>
      <c r="BT253" s="136"/>
      <c r="BU253" s="136"/>
      <c r="BV253" s="136"/>
      <c r="BW253" s="136"/>
      <c r="BX253" s="136"/>
      <c r="BY253" s="136"/>
      <c r="BZ253" s="136"/>
      <c r="CA253" s="136"/>
      <c r="CB253" s="136"/>
      <c r="CC253" s="136"/>
      <c r="CD253" s="136"/>
      <c r="CE253" s="136"/>
      <c r="CF253" s="136"/>
      <c r="CG253" s="136"/>
      <c r="CH253" s="136"/>
      <c r="CI253" s="136"/>
      <c r="CJ253" s="136"/>
      <c r="CK253" s="136"/>
      <c r="CL253" s="136"/>
      <c r="CM253" s="136"/>
      <c r="CN253" s="136"/>
      <c r="CO253" s="136"/>
      <c r="CP253" s="136"/>
      <c r="CQ253" s="136"/>
      <c r="CR253" s="136"/>
      <c r="CS253" s="136"/>
      <c r="CT253" s="136"/>
      <c r="CU253" s="136"/>
      <c r="CV253" s="136"/>
      <c r="CW253" s="136"/>
      <c r="CX253" s="136"/>
      <c r="CY253" s="136"/>
      <c r="CZ253" s="136"/>
      <c r="DA253" s="136"/>
      <c r="DB253" s="136"/>
      <c r="DC253" s="136"/>
      <c r="DD253" s="136"/>
      <c r="DE253" s="136"/>
      <c r="DF253" s="136"/>
      <c r="DG253" s="136"/>
      <c r="DH253" s="136"/>
      <c r="DI253" s="136"/>
      <c r="DJ253" s="136"/>
      <c r="DK253" s="136"/>
      <c r="DL253" s="136"/>
      <c r="DM253" s="136"/>
      <c r="DN253" s="136"/>
      <c r="DO253" s="136"/>
      <c r="DP253" s="136"/>
      <c r="DQ253" s="136"/>
      <c r="DR253" s="136"/>
      <c r="DS253" s="136"/>
      <c r="DT253" s="136"/>
      <c r="DU253" s="136"/>
      <c r="DV253" s="136"/>
      <c r="DW253" s="136"/>
      <c r="DX253" s="136"/>
      <c r="DY253" s="136"/>
      <c r="DZ253" s="136"/>
      <c r="EA253" s="136"/>
      <c r="EB253" s="136"/>
      <c r="EC253" s="136"/>
      <c r="ED253" s="136"/>
      <c r="EE253" s="136"/>
      <c r="EF253" s="136"/>
      <c r="EG253" s="136"/>
      <c r="EH253" s="136"/>
      <c r="EI253" s="136"/>
      <c r="EJ253" s="136"/>
      <c r="EK253" s="136"/>
      <c r="EL253" s="136"/>
      <c r="EM253" s="136"/>
      <c r="EN253" s="136"/>
      <c r="EO253" s="136"/>
      <c r="EP253" s="136"/>
      <c r="EQ253" s="136"/>
      <c r="ER253" s="136"/>
      <c r="ES253" s="136"/>
      <c r="ET253" s="136"/>
      <c r="EU253" s="136"/>
      <c r="EV253" s="136"/>
      <c r="EW253" s="136"/>
      <c r="EX253" s="136"/>
      <c r="EY253" s="136"/>
      <c r="EZ253" s="136"/>
      <c r="FA253" s="136"/>
      <c r="FB253" s="136"/>
      <c r="FC253" s="136"/>
      <c r="FD253" s="136"/>
      <c r="FE253" s="136"/>
      <c r="FF253" s="136"/>
      <c r="FG253" s="136"/>
      <c r="FH253" s="136"/>
      <c r="FI253" s="136"/>
      <c r="FJ253" s="136"/>
      <c r="FK253" s="136"/>
      <c r="FL253" s="136"/>
      <c r="FM253" s="136"/>
      <c r="FN253" s="136"/>
      <c r="FO253" s="136"/>
      <c r="FP253" s="136"/>
      <c r="FQ253" s="136"/>
      <c r="FR253" s="136"/>
      <c r="FS253" s="136"/>
      <c r="FT253" s="136"/>
      <c r="FU253" s="136"/>
      <c r="FV253" s="136"/>
      <c r="FW253" s="136"/>
      <c r="FX253" s="136"/>
      <c r="FY253" s="136"/>
      <c r="FZ253" s="136"/>
      <c r="GA253" s="136"/>
      <c r="GB253" s="136"/>
      <c r="GC253" s="136"/>
      <c r="GD253" s="136"/>
      <c r="GE253" s="136"/>
      <c r="GF253" s="136"/>
      <c r="GG253" s="136"/>
      <c r="GH253" s="136"/>
      <c r="GI253" s="136"/>
      <c r="GJ253" s="136"/>
      <c r="GK253" s="136"/>
      <c r="GL253" s="136"/>
      <c r="GM253" s="136"/>
      <c r="GN253" s="136"/>
      <c r="GO253" s="136"/>
      <c r="GP253" s="136"/>
      <c r="GQ253" s="136"/>
      <c r="GR253" s="136"/>
      <c r="GS253" s="136"/>
      <c r="GT253" s="136"/>
      <c r="GU253" s="136"/>
      <c r="GV253" s="136"/>
      <c r="GW253" s="136"/>
      <c r="GX253" s="136"/>
      <c r="GY253" s="136"/>
      <c r="GZ253" s="136"/>
      <c r="HA253" s="136"/>
      <c r="HB253" s="136"/>
      <c r="HC253" s="136"/>
      <c r="HD253" s="136"/>
      <c r="HE253" s="136"/>
      <c r="HF253" s="136"/>
      <c r="HG253" s="136"/>
      <c r="HH253" s="136"/>
      <c r="HI253" s="136"/>
      <c r="HJ253" s="136"/>
      <c r="HK253" s="136"/>
      <c r="HL253" s="136"/>
      <c r="HM253" s="136"/>
      <c r="HN253" s="136"/>
      <c r="HO253" s="136"/>
      <c r="HP253" s="136"/>
      <c r="HQ253" s="136"/>
      <c r="HR253" s="136"/>
      <c r="HS253" s="136"/>
      <c r="HT253" s="136"/>
      <c r="HU253" s="136"/>
      <c r="HV253" s="136"/>
      <c r="HW253" s="136"/>
      <c r="HX253" s="136"/>
      <c r="HY253" s="136"/>
      <c r="HZ253" s="136"/>
      <c r="IA253" s="136"/>
    </row>
    <row r="254" spans="1:235">
      <c r="A254" s="475" t="s">
        <v>541</v>
      </c>
      <c r="B254" s="135">
        <f t="shared" si="64"/>
        <v>18970</v>
      </c>
      <c r="C254" s="135">
        <f>SUM(C255,C260)</f>
        <v>0</v>
      </c>
      <c r="D254" s="135">
        <f t="shared" ref="D254:J254" si="66">SUM(D255,D260)</f>
        <v>0</v>
      </c>
      <c r="E254" s="135">
        <f t="shared" si="66"/>
        <v>17640</v>
      </c>
      <c r="F254" s="135">
        <f t="shared" si="66"/>
        <v>0</v>
      </c>
      <c r="G254" s="135">
        <f t="shared" si="66"/>
        <v>1330</v>
      </c>
      <c r="H254" s="135">
        <f t="shared" si="66"/>
        <v>0</v>
      </c>
      <c r="I254" s="135">
        <f t="shared" si="66"/>
        <v>0</v>
      </c>
      <c r="J254" s="135">
        <f t="shared" si="66"/>
        <v>0</v>
      </c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  <c r="EF254" s="66"/>
      <c r="EG254" s="66"/>
      <c r="EH254" s="66"/>
      <c r="EI254" s="66"/>
      <c r="EJ254" s="66"/>
      <c r="EK254" s="66"/>
      <c r="EL254" s="66"/>
      <c r="EM254" s="66"/>
      <c r="EN254" s="66"/>
      <c r="EO254" s="66"/>
      <c r="EP254" s="66"/>
      <c r="EQ254" s="66"/>
      <c r="ER254" s="66"/>
      <c r="ES254" s="66"/>
      <c r="ET254" s="66"/>
      <c r="EU254" s="66"/>
      <c r="EV254" s="66"/>
      <c r="EW254" s="66"/>
      <c r="EX254" s="66"/>
      <c r="EY254" s="66"/>
      <c r="EZ254" s="66"/>
      <c r="FA254" s="66"/>
      <c r="FB254" s="66"/>
      <c r="FC254" s="66"/>
      <c r="FD254" s="66"/>
      <c r="FE254" s="66"/>
      <c r="FF254" s="66"/>
      <c r="FG254" s="66"/>
      <c r="FH254" s="66"/>
      <c r="FI254" s="66"/>
      <c r="FJ254" s="66"/>
      <c r="FK254" s="66"/>
      <c r="FL254" s="66"/>
      <c r="FM254" s="136"/>
      <c r="FN254" s="136"/>
      <c r="FO254" s="136"/>
      <c r="FP254" s="136"/>
      <c r="FQ254" s="136"/>
      <c r="FR254" s="136"/>
      <c r="FS254" s="136"/>
      <c r="FT254" s="136"/>
      <c r="FU254" s="136"/>
      <c r="FV254" s="136"/>
      <c r="FW254" s="136"/>
      <c r="FX254" s="136"/>
      <c r="FY254" s="136"/>
      <c r="FZ254" s="136"/>
      <c r="GA254" s="136"/>
      <c r="GB254" s="136"/>
      <c r="GC254" s="136"/>
      <c r="GD254" s="136"/>
      <c r="GE254" s="136"/>
      <c r="GF254" s="136"/>
      <c r="GG254" s="136"/>
      <c r="GH254" s="136"/>
      <c r="GI254" s="136"/>
      <c r="GJ254" s="136"/>
      <c r="GK254" s="136"/>
      <c r="GL254" s="136"/>
      <c r="GM254" s="136"/>
      <c r="GN254" s="136"/>
      <c r="GO254" s="136"/>
      <c r="GP254" s="136"/>
      <c r="GQ254" s="136"/>
      <c r="GR254" s="136"/>
      <c r="GS254" s="136"/>
      <c r="GT254" s="136"/>
      <c r="GU254" s="136"/>
      <c r="GV254" s="136"/>
      <c r="GW254" s="136"/>
      <c r="GX254" s="136"/>
      <c r="GY254" s="136"/>
      <c r="GZ254" s="136"/>
      <c r="HA254" s="136"/>
      <c r="HB254" s="136"/>
      <c r="HC254" s="136"/>
      <c r="HD254" s="136"/>
      <c r="HE254" s="136"/>
      <c r="HF254" s="136"/>
      <c r="HG254" s="136"/>
      <c r="HH254" s="136"/>
      <c r="HI254" s="136"/>
      <c r="HJ254" s="136"/>
      <c r="HK254" s="136"/>
      <c r="HL254" s="136"/>
      <c r="HM254" s="136"/>
      <c r="HN254" s="136"/>
      <c r="HO254" s="136"/>
      <c r="HP254" s="136"/>
      <c r="HQ254" s="136"/>
      <c r="HR254" s="136"/>
      <c r="HS254" s="136"/>
      <c r="HT254" s="136"/>
      <c r="HU254" s="136"/>
      <c r="HV254" s="136"/>
      <c r="HW254" s="136"/>
      <c r="HX254" s="136"/>
      <c r="HY254" s="136"/>
      <c r="HZ254" s="136"/>
      <c r="IA254" s="136"/>
    </row>
    <row r="255" spans="1:235" ht="31.5">
      <c r="A255" s="475" t="s">
        <v>553</v>
      </c>
      <c r="B255" s="135">
        <f t="shared" si="64"/>
        <v>4570</v>
      </c>
      <c r="C255" s="135">
        <f t="shared" ref="C255:J255" si="67">SUM(C256:C259)</f>
        <v>0</v>
      </c>
      <c r="D255" s="135">
        <f t="shared" si="67"/>
        <v>0</v>
      </c>
      <c r="E255" s="135">
        <f t="shared" si="67"/>
        <v>3240</v>
      </c>
      <c r="F255" s="135">
        <f t="shared" si="67"/>
        <v>0</v>
      </c>
      <c r="G255" s="135">
        <f t="shared" si="67"/>
        <v>1330</v>
      </c>
      <c r="H255" s="135">
        <f t="shared" si="67"/>
        <v>0</v>
      </c>
      <c r="I255" s="135">
        <f t="shared" si="67"/>
        <v>0</v>
      </c>
      <c r="J255" s="135">
        <f t="shared" si="67"/>
        <v>0</v>
      </c>
      <c r="K255" s="136"/>
      <c r="L255" s="136"/>
      <c r="M255" s="136"/>
      <c r="N255" s="136"/>
      <c r="O255" s="136"/>
      <c r="P255" s="136"/>
      <c r="Q255" s="136"/>
      <c r="R255" s="136"/>
      <c r="S255" s="136"/>
      <c r="T255" s="136"/>
      <c r="U255" s="136"/>
      <c r="V255" s="136"/>
      <c r="W255" s="136"/>
      <c r="X255" s="136"/>
      <c r="Y255" s="136"/>
      <c r="Z255" s="136"/>
      <c r="AA255" s="136"/>
      <c r="AB255" s="136"/>
      <c r="AC255" s="136"/>
      <c r="AD255" s="136"/>
      <c r="AE255" s="136"/>
      <c r="AF255" s="136"/>
      <c r="AG255" s="136"/>
      <c r="AH255" s="136"/>
      <c r="AI255" s="136"/>
      <c r="AJ255" s="136"/>
      <c r="AK255" s="136"/>
      <c r="AL255" s="136"/>
      <c r="AM255" s="136"/>
      <c r="AN255" s="136"/>
      <c r="AO255" s="136"/>
      <c r="AP255" s="136"/>
      <c r="AQ255" s="136"/>
      <c r="AR255" s="136"/>
      <c r="AS255" s="136"/>
      <c r="AT255" s="136"/>
      <c r="AU255" s="136"/>
      <c r="AV255" s="136"/>
      <c r="AW255" s="136"/>
      <c r="AX255" s="136"/>
      <c r="AY255" s="136"/>
      <c r="AZ255" s="136"/>
      <c r="BA255" s="136"/>
      <c r="BB255" s="136"/>
      <c r="BC255" s="136"/>
      <c r="BD255" s="136"/>
      <c r="BE255" s="136"/>
      <c r="BF255" s="136"/>
      <c r="BG255" s="136"/>
      <c r="BH255" s="136"/>
      <c r="BI255" s="136"/>
      <c r="BJ255" s="136"/>
      <c r="BK255" s="136"/>
      <c r="BL255" s="136"/>
      <c r="BM255" s="136"/>
      <c r="BN255" s="136"/>
      <c r="BO255" s="136"/>
      <c r="BP255" s="136"/>
      <c r="BQ255" s="136"/>
      <c r="BR255" s="136"/>
      <c r="BS255" s="136"/>
      <c r="BT255" s="136"/>
      <c r="BU255" s="136"/>
      <c r="BV255" s="136"/>
      <c r="BW255" s="136"/>
      <c r="BX255" s="136"/>
      <c r="BY255" s="136"/>
      <c r="BZ255" s="136"/>
      <c r="CA255" s="136"/>
      <c r="CB255" s="136"/>
      <c r="CC255" s="136"/>
      <c r="CD255" s="136"/>
      <c r="CE255" s="136"/>
      <c r="CF255" s="136"/>
      <c r="CG255" s="136"/>
      <c r="CH255" s="136"/>
      <c r="CI255" s="136"/>
      <c r="CJ255" s="136"/>
      <c r="CK255" s="136"/>
      <c r="CL255" s="136"/>
      <c r="CM255" s="136"/>
      <c r="CN255" s="136"/>
      <c r="CO255" s="136"/>
      <c r="CP255" s="136"/>
      <c r="CQ255" s="136"/>
      <c r="CR255" s="136"/>
      <c r="CS255" s="136"/>
      <c r="CT255" s="136"/>
      <c r="CU255" s="136"/>
      <c r="CV255" s="136"/>
      <c r="CW255" s="136"/>
      <c r="CX255" s="136"/>
      <c r="CY255" s="136"/>
      <c r="CZ255" s="136"/>
      <c r="DA255" s="136"/>
      <c r="DB255" s="136"/>
      <c r="DC255" s="136"/>
      <c r="DD255" s="136"/>
      <c r="DE255" s="136"/>
      <c r="DF255" s="136"/>
      <c r="DG255" s="136"/>
      <c r="DH255" s="136"/>
      <c r="DI255" s="136"/>
      <c r="DJ255" s="136"/>
      <c r="DK255" s="136"/>
      <c r="DL255" s="136"/>
      <c r="DM255" s="136"/>
      <c r="DN255" s="136"/>
      <c r="DO255" s="136"/>
      <c r="DP255" s="136"/>
      <c r="DQ255" s="136"/>
      <c r="DR255" s="136"/>
      <c r="DS255" s="136"/>
      <c r="DT255" s="136"/>
      <c r="DU255" s="136"/>
      <c r="DV255" s="136"/>
      <c r="DW255" s="136"/>
      <c r="DX255" s="136"/>
      <c r="DY255" s="136"/>
      <c r="DZ255" s="136"/>
      <c r="EA255" s="136"/>
      <c r="EB255" s="136"/>
      <c r="EC255" s="136"/>
      <c r="ED255" s="136"/>
      <c r="EE255" s="136"/>
      <c r="EF255" s="136"/>
      <c r="EG255" s="136"/>
      <c r="EH255" s="136"/>
      <c r="EI255" s="136"/>
      <c r="EJ255" s="136"/>
      <c r="EK255" s="136"/>
      <c r="EL255" s="136"/>
      <c r="EM255" s="136"/>
      <c r="EN255" s="136"/>
      <c r="EO255" s="136"/>
      <c r="EP255" s="136"/>
      <c r="EQ255" s="136"/>
      <c r="ER255" s="136"/>
      <c r="ES255" s="136"/>
      <c r="ET255" s="136"/>
      <c r="EU255" s="136"/>
      <c r="EV255" s="136"/>
      <c r="EW255" s="136"/>
      <c r="EX255" s="136"/>
      <c r="EY255" s="136"/>
      <c r="EZ255" s="136"/>
      <c r="FA255" s="136"/>
      <c r="FB255" s="136"/>
      <c r="FC255" s="136"/>
      <c r="FD255" s="136"/>
      <c r="FE255" s="136"/>
      <c r="FF255" s="136"/>
      <c r="FG255" s="136"/>
      <c r="FH255" s="136"/>
      <c r="FI255" s="136"/>
      <c r="FJ255" s="136"/>
      <c r="FK255" s="136"/>
      <c r="FL255" s="136"/>
      <c r="FM255" s="136"/>
      <c r="FN255" s="136"/>
      <c r="FO255" s="136"/>
      <c r="FP255" s="136"/>
      <c r="FQ255" s="136"/>
      <c r="FR255" s="136"/>
      <c r="FS255" s="136"/>
      <c r="FT255" s="136"/>
      <c r="FU255" s="136"/>
      <c r="FV255" s="136"/>
      <c r="FW255" s="136"/>
      <c r="FX255" s="136"/>
      <c r="FY255" s="136"/>
      <c r="FZ255" s="136"/>
      <c r="GA255" s="136"/>
      <c r="GB255" s="136"/>
      <c r="GC255" s="136"/>
      <c r="GD255" s="136"/>
      <c r="GE255" s="136"/>
      <c r="GF255" s="136"/>
      <c r="GG255" s="136"/>
      <c r="GH255" s="136"/>
      <c r="GI255" s="136"/>
      <c r="GJ255" s="136"/>
      <c r="GK255" s="136"/>
      <c r="GL255" s="136"/>
      <c r="GM255" s="136"/>
      <c r="GN255" s="136"/>
      <c r="GO255" s="136"/>
      <c r="GP255" s="136"/>
      <c r="GQ255" s="136"/>
      <c r="GR255" s="136"/>
      <c r="GS255" s="136"/>
      <c r="GT255" s="136"/>
      <c r="GU255" s="136"/>
      <c r="GV255" s="136"/>
      <c r="GW255" s="136"/>
      <c r="GX255" s="136"/>
      <c r="GY255" s="136"/>
      <c r="GZ255" s="136"/>
      <c r="HA255" s="136"/>
      <c r="HB255" s="136"/>
      <c r="HC255" s="136"/>
      <c r="HD255" s="136"/>
      <c r="HE255" s="136"/>
      <c r="HF255" s="136"/>
      <c r="HG255" s="136"/>
      <c r="HH255" s="136"/>
      <c r="HI255" s="136"/>
      <c r="HJ255" s="136"/>
      <c r="HK255" s="136"/>
      <c r="HL255" s="136"/>
      <c r="HM255" s="136"/>
      <c r="HN255" s="136"/>
      <c r="HO255" s="136"/>
      <c r="HP255" s="136"/>
      <c r="HQ255" s="136"/>
      <c r="HR255" s="136"/>
      <c r="HS255" s="136"/>
      <c r="HT255" s="136"/>
      <c r="HU255" s="136"/>
      <c r="HV255" s="136"/>
      <c r="HW255" s="136"/>
      <c r="HX255" s="136"/>
      <c r="HY255" s="136"/>
      <c r="HZ255" s="136"/>
      <c r="IA255" s="136"/>
    </row>
    <row r="256" spans="1:235">
      <c r="A256" s="476" t="s">
        <v>1418</v>
      </c>
      <c r="B256" s="141">
        <f t="shared" si="64"/>
        <v>1500</v>
      </c>
      <c r="C256" s="141">
        <v>0</v>
      </c>
      <c r="D256" s="141">
        <v>0</v>
      </c>
      <c r="E256" s="141">
        <v>1500</v>
      </c>
      <c r="F256" s="141">
        <v>0</v>
      </c>
      <c r="G256" s="141">
        <v>0</v>
      </c>
      <c r="H256" s="141">
        <v>0</v>
      </c>
      <c r="I256" s="141">
        <v>0</v>
      </c>
      <c r="J256" s="141">
        <v>0</v>
      </c>
      <c r="K256" s="136"/>
      <c r="L256" s="136"/>
      <c r="M256" s="136"/>
      <c r="N256" s="136"/>
      <c r="O256" s="136"/>
      <c r="P256" s="136"/>
      <c r="Q256" s="136"/>
      <c r="R256" s="136"/>
      <c r="S256" s="136"/>
      <c r="T256" s="136"/>
      <c r="U256" s="136"/>
      <c r="V256" s="136"/>
      <c r="W256" s="136"/>
      <c r="X256" s="136"/>
      <c r="Y256" s="136"/>
      <c r="Z256" s="136"/>
      <c r="AA256" s="136"/>
      <c r="AB256" s="136"/>
      <c r="AC256" s="136"/>
      <c r="AD256" s="136"/>
      <c r="AE256" s="136"/>
      <c r="AF256" s="136"/>
      <c r="AG256" s="136"/>
      <c r="AH256" s="136"/>
      <c r="AI256" s="136"/>
      <c r="AJ256" s="136"/>
      <c r="AK256" s="136"/>
      <c r="AL256" s="136"/>
      <c r="AM256" s="136"/>
      <c r="AN256" s="136"/>
      <c r="AO256" s="136"/>
      <c r="AP256" s="136"/>
      <c r="AQ256" s="136"/>
      <c r="AR256" s="136"/>
      <c r="AS256" s="136"/>
      <c r="AT256" s="136"/>
      <c r="AU256" s="136"/>
      <c r="AV256" s="136"/>
      <c r="AW256" s="136"/>
      <c r="AX256" s="136"/>
      <c r="AY256" s="136"/>
      <c r="AZ256" s="136"/>
      <c r="BA256" s="136"/>
      <c r="BB256" s="136"/>
      <c r="BC256" s="136"/>
      <c r="BD256" s="136"/>
      <c r="BE256" s="136"/>
      <c r="BF256" s="136"/>
      <c r="BG256" s="136"/>
      <c r="BH256" s="136"/>
      <c r="BI256" s="136"/>
      <c r="BJ256" s="136"/>
      <c r="BK256" s="136"/>
      <c r="BL256" s="136"/>
      <c r="BM256" s="136"/>
      <c r="BN256" s="136"/>
      <c r="BO256" s="136"/>
      <c r="BP256" s="136"/>
      <c r="BQ256" s="136"/>
      <c r="BR256" s="136"/>
      <c r="BS256" s="136"/>
      <c r="BT256" s="136"/>
      <c r="BU256" s="136"/>
      <c r="BV256" s="136"/>
      <c r="BW256" s="136"/>
      <c r="BX256" s="136"/>
      <c r="BY256" s="136"/>
      <c r="BZ256" s="136"/>
      <c r="CA256" s="136"/>
      <c r="CB256" s="136"/>
      <c r="CC256" s="136"/>
      <c r="CD256" s="136"/>
      <c r="CE256" s="136"/>
      <c r="CF256" s="136"/>
      <c r="CG256" s="136"/>
      <c r="CH256" s="136"/>
      <c r="CI256" s="136"/>
      <c r="CJ256" s="136"/>
      <c r="CK256" s="136"/>
      <c r="CL256" s="136"/>
      <c r="CM256" s="136"/>
      <c r="CN256" s="136"/>
      <c r="CO256" s="136"/>
      <c r="CP256" s="136"/>
      <c r="CQ256" s="136"/>
      <c r="CR256" s="136"/>
      <c r="CS256" s="136"/>
      <c r="CT256" s="136"/>
      <c r="CU256" s="136"/>
      <c r="CV256" s="136"/>
      <c r="CW256" s="136"/>
      <c r="CX256" s="136"/>
      <c r="CY256" s="136"/>
      <c r="CZ256" s="136"/>
      <c r="DA256" s="136"/>
      <c r="DB256" s="136"/>
      <c r="DC256" s="136"/>
      <c r="DD256" s="136"/>
      <c r="DE256" s="136"/>
      <c r="DF256" s="136"/>
      <c r="DG256" s="136"/>
      <c r="DH256" s="136"/>
      <c r="DI256" s="136"/>
      <c r="DJ256" s="136"/>
      <c r="DK256" s="136"/>
      <c r="DL256" s="136"/>
      <c r="DM256" s="136"/>
      <c r="DN256" s="136"/>
      <c r="DO256" s="136"/>
      <c r="DP256" s="136"/>
      <c r="DQ256" s="136"/>
      <c r="DR256" s="136"/>
      <c r="DS256" s="136"/>
      <c r="DT256" s="136"/>
      <c r="DU256" s="136"/>
      <c r="DV256" s="136"/>
      <c r="DW256" s="136"/>
      <c r="DX256" s="136"/>
      <c r="DY256" s="136"/>
      <c r="DZ256" s="136"/>
      <c r="EA256" s="136"/>
      <c r="EB256" s="136"/>
      <c r="EC256" s="136"/>
      <c r="ED256" s="136"/>
      <c r="EE256" s="136"/>
      <c r="EF256" s="136"/>
      <c r="EG256" s="136"/>
      <c r="EH256" s="136"/>
      <c r="EI256" s="136"/>
      <c r="EJ256" s="136"/>
      <c r="EK256" s="136"/>
      <c r="EL256" s="136"/>
      <c r="EM256" s="136"/>
      <c r="EN256" s="136"/>
      <c r="EO256" s="136"/>
      <c r="EP256" s="136"/>
      <c r="EQ256" s="136"/>
      <c r="ER256" s="136"/>
      <c r="ES256" s="136"/>
      <c r="ET256" s="136"/>
      <c r="EU256" s="136"/>
      <c r="EV256" s="136"/>
      <c r="EW256" s="136"/>
      <c r="EX256" s="136"/>
      <c r="EY256" s="136"/>
      <c r="EZ256" s="136"/>
      <c r="FA256" s="136"/>
      <c r="FB256" s="136"/>
      <c r="FC256" s="136"/>
      <c r="FD256" s="136"/>
      <c r="FE256" s="136"/>
      <c r="FF256" s="136"/>
      <c r="FG256" s="136"/>
      <c r="FH256" s="136"/>
      <c r="FI256" s="136"/>
      <c r="FJ256" s="136"/>
      <c r="FK256" s="136"/>
      <c r="FL256" s="136"/>
      <c r="FM256" s="136"/>
      <c r="FN256" s="136"/>
      <c r="FO256" s="136"/>
      <c r="FP256" s="136"/>
      <c r="FQ256" s="136"/>
      <c r="FR256" s="136"/>
      <c r="FS256" s="136"/>
      <c r="FT256" s="136"/>
      <c r="FU256" s="136"/>
      <c r="FV256" s="136"/>
      <c r="FW256" s="136"/>
      <c r="FX256" s="136"/>
      <c r="FY256" s="136"/>
      <c r="FZ256" s="136"/>
      <c r="GA256" s="136"/>
      <c r="GB256" s="136"/>
      <c r="GC256" s="136"/>
      <c r="GD256" s="136"/>
      <c r="GE256" s="136"/>
      <c r="GF256" s="136"/>
      <c r="GG256" s="136"/>
      <c r="GH256" s="136"/>
      <c r="GI256" s="136"/>
      <c r="GJ256" s="136"/>
      <c r="GK256" s="136"/>
      <c r="GL256" s="136"/>
      <c r="GM256" s="136"/>
      <c r="GN256" s="136"/>
      <c r="GO256" s="136"/>
      <c r="GP256" s="136"/>
      <c r="GQ256" s="136"/>
      <c r="GR256" s="136"/>
      <c r="GS256" s="136"/>
      <c r="GT256" s="136"/>
      <c r="GU256" s="136"/>
      <c r="GV256" s="136"/>
      <c r="GW256" s="136"/>
      <c r="GX256" s="136"/>
      <c r="GY256" s="136"/>
      <c r="GZ256" s="136"/>
      <c r="HA256" s="136"/>
      <c r="HB256" s="136"/>
      <c r="HC256" s="136"/>
      <c r="HD256" s="136"/>
      <c r="HE256" s="136"/>
      <c r="HF256" s="136"/>
      <c r="HG256" s="136"/>
      <c r="HH256" s="136"/>
      <c r="HI256" s="136"/>
      <c r="HJ256" s="136"/>
      <c r="HK256" s="136"/>
      <c r="HL256" s="136"/>
      <c r="HM256" s="136"/>
      <c r="HN256" s="136"/>
      <c r="HO256" s="136"/>
      <c r="HP256" s="136"/>
      <c r="HQ256" s="136"/>
      <c r="HR256" s="136"/>
      <c r="HS256" s="136"/>
      <c r="HT256" s="136"/>
      <c r="HU256" s="136"/>
      <c r="HV256" s="136"/>
      <c r="HW256" s="136"/>
      <c r="HX256" s="136"/>
      <c r="HY256" s="136"/>
      <c r="HZ256" s="136"/>
      <c r="IA256" s="136"/>
    </row>
    <row r="257" spans="1:235">
      <c r="A257" s="476" t="s">
        <v>1419</v>
      </c>
      <c r="B257" s="141">
        <f>C257+D257+E257+F257+G257+H257+I257+J257</f>
        <v>750</v>
      </c>
      <c r="C257" s="141">
        <v>0</v>
      </c>
      <c r="D257" s="141">
        <v>0</v>
      </c>
      <c r="E257" s="141">
        <v>750</v>
      </c>
      <c r="F257" s="141">
        <v>0</v>
      </c>
      <c r="G257" s="141">
        <v>0</v>
      </c>
      <c r="H257" s="141">
        <v>0</v>
      </c>
      <c r="I257" s="141">
        <v>0</v>
      </c>
      <c r="J257" s="141">
        <v>0</v>
      </c>
      <c r="K257" s="136"/>
      <c r="L257" s="136"/>
      <c r="M257" s="136"/>
      <c r="N257" s="136"/>
      <c r="O257" s="136"/>
      <c r="P257" s="136"/>
      <c r="Q257" s="136"/>
      <c r="R257" s="136"/>
      <c r="S257" s="136"/>
      <c r="T257" s="136"/>
      <c r="U257" s="136"/>
      <c r="V257" s="136"/>
      <c r="W257" s="136"/>
      <c r="X257" s="136"/>
      <c r="Y257" s="136"/>
      <c r="Z257" s="136"/>
      <c r="AA257" s="136"/>
      <c r="AB257" s="136"/>
      <c r="AC257" s="136"/>
      <c r="AD257" s="136"/>
      <c r="AE257" s="136"/>
      <c r="AF257" s="136"/>
      <c r="AG257" s="136"/>
      <c r="AH257" s="136"/>
      <c r="AI257" s="136"/>
      <c r="AJ257" s="136"/>
      <c r="AK257" s="136"/>
      <c r="AL257" s="136"/>
      <c r="AM257" s="136"/>
      <c r="AN257" s="136"/>
      <c r="AO257" s="136"/>
      <c r="AP257" s="136"/>
      <c r="AQ257" s="136"/>
      <c r="AR257" s="136"/>
      <c r="AS257" s="136"/>
      <c r="AT257" s="136"/>
      <c r="AU257" s="136"/>
      <c r="AV257" s="136"/>
      <c r="AW257" s="136"/>
      <c r="AX257" s="136"/>
      <c r="AY257" s="136"/>
      <c r="AZ257" s="136"/>
      <c r="BA257" s="136"/>
      <c r="BB257" s="136"/>
      <c r="BC257" s="136"/>
      <c r="BD257" s="136"/>
      <c r="BE257" s="136"/>
      <c r="BF257" s="136"/>
      <c r="BG257" s="136"/>
      <c r="BH257" s="136"/>
      <c r="BI257" s="136"/>
      <c r="BJ257" s="136"/>
      <c r="BK257" s="136"/>
      <c r="BL257" s="136"/>
      <c r="BM257" s="136"/>
      <c r="BN257" s="136"/>
      <c r="BO257" s="136"/>
      <c r="BP257" s="136"/>
      <c r="BQ257" s="136"/>
      <c r="BR257" s="136"/>
      <c r="BS257" s="136"/>
      <c r="BT257" s="136"/>
      <c r="BU257" s="136"/>
      <c r="BV257" s="136"/>
      <c r="BW257" s="136"/>
      <c r="BX257" s="136"/>
      <c r="BY257" s="136"/>
      <c r="BZ257" s="136"/>
      <c r="CA257" s="136"/>
      <c r="CB257" s="136"/>
      <c r="CC257" s="136"/>
      <c r="CD257" s="136"/>
      <c r="CE257" s="136"/>
      <c r="CF257" s="136"/>
      <c r="CG257" s="136"/>
      <c r="CH257" s="136"/>
      <c r="CI257" s="136"/>
      <c r="CJ257" s="136"/>
      <c r="CK257" s="136"/>
      <c r="CL257" s="136"/>
      <c r="CM257" s="136"/>
      <c r="CN257" s="136"/>
      <c r="CO257" s="136"/>
      <c r="CP257" s="136"/>
      <c r="CQ257" s="136"/>
      <c r="CR257" s="136"/>
      <c r="CS257" s="136"/>
      <c r="CT257" s="136"/>
      <c r="CU257" s="136"/>
      <c r="CV257" s="136"/>
      <c r="CW257" s="136"/>
      <c r="CX257" s="136"/>
      <c r="CY257" s="136"/>
      <c r="CZ257" s="136"/>
      <c r="DA257" s="136"/>
      <c r="DB257" s="136"/>
      <c r="DC257" s="136"/>
      <c r="DD257" s="136"/>
      <c r="DE257" s="136"/>
      <c r="DF257" s="136"/>
      <c r="DG257" s="136"/>
      <c r="DH257" s="136"/>
      <c r="DI257" s="136"/>
      <c r="DJ257" s="136"/>
      <c r="DK257" s="136"/>
      <c r="DL257" s="136"/>
      <c r="DM257" s="136"/>
      <c r="DN257" s="136"/>
      <c r="DO257" s="136"/>
      <c r="DP257" s="136"/>
      <c r="DQ257" s="136"/>
      <c r="DR257" s="136"/>
      <c r="DS257" s="136"/>
      <c r="DT257" s="136"/>
      <c r="DU257" s="136"/>
      <c r="DV257" s="136"/>
      <c r="DW257" s="136"/>
      <c r="DX257" s="136"/>
      <c r="DY257" s="136"/>
      <c r="DZ257" s="136"/>
      <c r="EA257" s="136"/>
      <c r="EB257" s="136"/>
      <c r="EC257" s="136"/>
      <c r="ED257" s="136"/>
      <c r="EE257" s="136"/>
      <c r="EF257" s="136"/>
      <c r="EG257" s="136"/>
      <c r="EH257" s="136"/>
      <c r="EI257" s="136"/>
      <c r="EJ257" s="136"/>
      <c r="EK257" s="136"/>
      <c r="EL257" s="136"/>
      <c r="EM257" s="136"/>
      <c r="EN257" s="136"/>
      <c r="EO257" s="136"/>
      <c r="EP257" s="136"/>
      <c r="EQ257" s="136"/>
      <c r="ER257" s="136"/>
      <c r="ES257" s="136"/>
      <c r="ET257" s="136"/>
      <c r="EU257" s="136"/>
      <c r="EV257" s="136"/>
      <c r="EW257" s="136"/>
      <c r="EX257" s="136"/>
      <c r="EY257" s="136"/>
      <c r="EZ257" s="136"/>
      <c r="FA257" s="136"/>
      <c r="FB257" s="136"/>
      <c r="FC257" s="136"/>
      <c r="FD257" s="136"/>
      <c r="FE257" s="136"/>
      <c r="FF257" s="136"/>
      <c r="FG257" s="136"/>
      <c r="FH257" s="136"/>
      <c r="FI257" s="136"/>
      <c r="FJ257" s="136"/>
      <c r="FK257" s="136"/>
      <c r="FL257" s="136"/>
      <c r="FM257" s="136"/>
      <c r="FN257" s="136"/>
      <c r="FO257" s="136"/>
      <c r="FP257" s="136"/>
      <c r="FQ257" s="136"/>
      <c r="FR257" s="136"/>
      <c r="FS257" s="136"/>
      <c r="FT257" s="136"/>
      <c r="FU257" s="136"/>
      <c r="FV257" s="136"/>
      <c r="FW257" s="136"/>
      <c r="FX257" s="136"/>
      <c r="FY257" s="136"/>
      <c r="FZ257" s="136"/>
      <c r="GA257" s="136"/>
      <c r="GB257" s="136"/>
      <c r="GC257" s="136"/>
      <c r="GD257" s="136"/>
      <c r="GE257" s="136"/>
      <c r="GF257" s="136"/>
      <c r="GG257" s="136"/>
      <c r="GH257" s="136"/>
      <c r="GI257" s="136"/>
      <c r="GJ257" s="136"/>
      <c r="GK257" s="136"/>
      <c r="GL257" s="136"/>
      <c r="GM257" s="136"/>
      <c r="GN257" s="136"/>
      <c r="GO257" s="136"/>
      <c r="GP257" s="136"/>
      <c r="GQ257" s="136"/>
      <c r="GR257" s="136"/>
      <c r="GS257" s="136"/>
      <c r="GT257" s="136"/>
      <c r="GU257" s="136"/>
      <c r="GV257" s="136"/>
      <c r="GW257" s="136"/>
      <c r="GX257" s="136"/>
      <c r="GY257" s="136"/>
      <c r="GZ257" s="136"/>
      <c r="HA257" s="136"/>
      <c r="HB257" s="136"/>
      <c r="HC257" s="136"/>
      <c r="HD257" s="136"/>
      <c r="HE257" s="136"/>
      <c r="HF257" s="136"/>
      <c r="HG257" s="136"/>
      <c r="HH257" s="136"/>
      <c r="HI257" s="136"/>
      <c r="HJ257" s="136"/>
      <c r="HK257" s="136"/>
      <c r="HL257" s="136"/>
      <c r="HM257" s="136"/>
      <c r="HN257" s="136"/>
      <c r="HO257" s="136"/>
      <c r="HP257" s="136"/>
      <c r="HQ257" s="136"/>
      <c r="HR257" s="136"/>
      <c r="HS257" s="136"/>
      <c r="HT257" s="136"/>
      <c r="HU257" s="136"/>
      <c r="HV257" s="136"/>
      <c r="HW257" s="136"/>
      <c r="HX257" s="136"/>
      <c r="HY257" s="136"/>
      <c r="HZ257" s="136"/>
      <c r="IA257" s="136"/>
    </row>
    <row r="258" spans="1:235" ht="31.5">
      <c r="A258" s="478" t="s">
        <v>1420</v>
      </c>
      <c r="B258" s="141">
        <f>C258+D258+E258+F258+G258+H258+I258+J258</f>
        <v>1330</v>
      </c>
      <c r="C258" s="141">
        <v>0</v>
      </c>
      <c r="D258" s="141">
        <v>0</v>
      </c>
      <c r="E258" s="141"/>
      <c r="F258" s="141">
        <v>0</v>
      </c>
      <c r="G258" s="141">
        <v>1330</v>
      </c>
      <c r="H258" s="141">
        <v>0</v>
      </c>
      <c r="I258" s="141">
        <v>0</v>
      </c>
      <c r="J258" s="141">
        <v>0</v>
      </c>
      <c r="K258" s="136"/>
      <c r="L258" s="136"/>
      <c r="M258" s="136"/>
      <c r="N258" s="136"/>
      <c r="O258" s="136"/>
      <c r="P258" s="136"/>
      <c r="Q258" s="136"/>
      <c r="R258" s="136"/>
      <c r="S258" s="136"/>
      <c r="T258" s="136"/>
      <c r="U258" s="136"/>
      <c r="V258" s="136"/>
      <c r="W258" s="136"/>
      <c r="X258" s="136"/>
      <c r="Y258" s="136"/>
      <c r="Z258" s="136"/>
      <c r="AA258" s="136"/>
      <c r="AB258" s="136"/>
      <c r="AC258" s="136"/>
      <c r="AD258" s="136"/>
      <c r="AE258" s="136"/>
      <c r="AF258" s="136"/>
      <c r="AG258" s="136"/>
      <c r="AH258" s="136"/>
      <c r="AI258" s="136"/>
      <c r="AJ258" s="136"/>
      <c r="AK258" s="136"/>
      <c r="AL258" s="136"/>
      <c r="AM258" s="136"/>
      <c r="AN258" s="136"/>
      <c r="AO258" s="136"/>
      <c r="AP258" s="136"/>
      <c r="AQ258" s="136"/>
      <c r="AR258" s="136"/>
      <c r="AS258" s="136"/>
      <c r="AT258" s="136"/>
      <c r="AU258" s="136"/>
      <c r="AV258" s="136"/>
      <c r="AW258" s="136"/>
      <c r="AX258" s="136"/>
      <c r="AY258" s="136"/>
      <c r="AZ258" s="136"/>
      <c r="BA258" s="136"/>
      <c r="BB258" s="136"/>
      <c r="BC258" s="136"/>
      <c r="BD258" s="136"/>
      <c r="BE258" s="136"/>
      <c r="BF258" s="136"/>
      <c r="BG258" s="136"/>
      <c r="BH258" s="136"/>
      <c r="BI258" s="136"/>
      <c r="BJ258" s="136"/>
      <c r="BK258" s="136"/>
      <c r="BL258" s="136"/>
      <c r="BM258" s="136"/>
      <c r="BN258" s="136"/>
      <c r="BO258" s="136"/>
      <c r="BP258" s="136"/>
      <c r="BQ258" s="136"/>
      <c r="BR258" s="136"/>
      <c r="BS258" s="136"/>
      <c r="BT258" s="136"/>
      <c r="BU258" s="136"/>
      <c r="BV258" s="136"/>
      <c r="BW258" s="136"/>
      <c r="BX258" s="136"/>
      <c r="BY258" s="136"/>
      <c r="BZ258" s="136"/>
      <c r="CA258" s="136"/>
      <c r="CB258" s="136"/>
      <c r="CC258" s="136"/>
      <c r="CD258" s="136"/>
      <c r="CE258" s="136"/>
      <c r="CF258" s="136"/>
      <c r="CG258" s="136"/>
      <c r="CH258" s="136"/>
      <c r="CI258" s="136"/>
      <c r="CJ258" s="136"/>
      <c r="CK258" s="136"/>
      <c r="CL258" s="136"/>
      <c r="CM258" s="136"/>
      <c r="CN258" s="136"/>
      <c r="CO258" s="136"/>
      <c r="CP258" s="136"/>
      <c r="CQ258" s="136"/>
      <c r="CR258" s="136"/>
      <c r="CS258" s="136"/>
      <c r="CT258" s="136"/>
      <c r="CU258" s="136"/>
      <c r="CV258" s="136"/>
      <c r="CW258" s="136"/>
      <c r="CX258" s="136"/>
      <c r="CY258" s="136"/>
      <c r="CZ258" s="136"/>
      <c r="DA258" s="136"/>
      <c r="DB258" s="136"/>
      <c r="DC258" s="136"/>
      <c r="DD258" s="136"/>
      <c r="DE258" s="136"/>
      <c r="DF258" s="136"/>
      <c r="DG258" s="136"/>
      <c r="DH258" s="136"/>
      <c r="DI258" s="136"/>
      <c r="DJ258" s="136"/>
      <c r="DK258" s="136"/>
      <c r="DL258" s="136"/>
      <c r="DM258" s="136"/>
      <c r="DN258" s="136"/>
      <c r="DO258" s="136"/>
      <c r="DP258" s="136"/>
      <c r="DQ258" s="136"/>
      <c r="DR258" s="136"/>
      <c r="DS258" s="136"/>
      <c r="DT258" s="136"/>
      <c r="DU258" s="136"/>
      <c r="DV258" s="136"/>
      <c r="DW258" s="136"/>
      <c r="DX258" s="136"/>
      <c r="DY258" s="136"/>
      <c r="DZ258" s="136"/>
      <c r="EA258" s="136"/>
      <c r="EB258" s="136"/>
      <c r="EC258" s="136"/>
      <c r="ED258" s="136"/>
      <c r="EE258" s="136"/>
      <c r="EF258" s="136"/>
      <c r="EG258" s="136"/>
      <c r="EH258" s="136"/>
      <c r="EI258" s="136"/>
      <c r="EJ258" s="136"/>
      <c r="EK258" s="136"/>
      <c r="EL258" s="136"/>
      <c r="EM258" s="136"/>
      <c r="EN258" s="136"/>
      <c r="EO258" s="136"/>
      <c r="EP258" s="136"/>
      <c r="EQ258" s="136"/>
      <c r="ER258" s="136"/>
      <c r="ES258" s="136"/>
      <c r="ET258" s="136"/>
      <c r="EU258" s="136"/>
      <c r="EV258" s="136"/>
      <c r="EW258" s="136"/>
      <c r="EX258" s="136"/>
      <c r="EY258" s="136"/>
      <c r="EZ258" s="136"/>
      <c r="FA258" s="136"/>
      <c r="FB258" s="136"/>
      <c r="FC258" s="136"/>
      <c r="FD258" s="136"/>
      <c r="FE258" s="136"/>
      <c r="FF258" s="136"/>
      <c r="FG258" s="136"/>
      <c r="FH258" s="136"/>
      <c r="FI258" s="136"/>
      <c r="FJ258" s="136"/>
      <c r="FK258" s="136"/>
      <c r="FL258" s="136"/>
      <c r="FM258" s="136"/>
      <c r="FN258" s="136"/>
      <c r="FO258" s="136"/>
      <c r="FP258" s="136"/>
      <c r="FQ258" s="136"/>
      <c r="FR258" s="136"/>
      <c r="FS258" s="136"/>
      <c r="FT258" s="136"/>
      <c r="FU258" s="136"/>
      <c r="FV258" s="136"/>
      <c r="FW258" s="136"/>
      <c r="FX258" s="136"/>
      <c r="FY258" s="136"/>
      <c r="FZ258" s="136"/>
      <c r="GA258" s="136"/>
      <c r="GB258" s="136"/>
      <c r="GC258" s="136"/>
      <c r="GD258" s="136"/>
      <c r="GE258" s="136"/>
      <c r="GF258" s="136"/>
      <c r="GG258" s="136"/>
      <c r="GH258" s="136"/>
      <c r="GI258" s="136"/>
      <c r="GJ258" s="136"/>
      <c r="GK258" s="136"/>
      <c r="GL258" s="136"/>
      <c r="GM258" s="136"/>
      <c r="GN258" s="136"/>
      <c r="GO258" s="136"/>
      <c r="GP258" s="136"/>
      <c r="GQ258" s="136"/>
      <c r="GR258" s="136"/>
      <c r="GS258" s="136"/>
      <c r="GT258" s="136"/>
      <c r="GU258" s="136"/>
      <c r="GV258" s="136"/>
      <c r="GW258" s="136"/>
      <c r="GX258" s="136"/>
      <c r="GY258" s="136"/>
      <c r="GZ258" s="136"/>
      <c r="HA258" s="136"/>
      <c r="HB258" s="136"/>
      <c r="HC258" s="136"/>
      <c r="HD258" s="136"/>
      <c r="HE258" s="136"/>
      <c r="HF258" s="136"/>
      <c r="HG258" s="136"/>
      <c r="HH258" s="136"/>
      <c r="HI258" s="136"/>
      <c r="HJ258" s="136"/>
      <c r="HK258" s="136"/>
      <c r="HL258" s="136"/>
      <c r="HM258" s="136"/>
      <c r="HN258" s="136"/>
      <c r="HO258" s="136"/>
      <c r="HP258" s="136"/>
      <c r="HQ258" s="136"/>
      <c r="HR258" s="136"/>
      <c r="HS258" s="136"/>
      <c r="HT258" s="136"/>
      <c r="HU258" s="136"/>
      <c r="HV258" s="136"/>
      <c r="HW258" s="136"/>
      <c r="HX258" s="136"/>
      <c r="HY258" s="136"/>
      <c r="HZ258" s="136"/>
      <c r="IA258" s="136"/>
    </row>
    <row r="259" spans="1:235">
      <c r="A259" s="476" t="s">
        <v>1421</v>
      </c>
      <c r="B259" s="141">
        <f t="shared" si="64"/>
        <v>990</v>
      </c>
      <c r="C259" s="141">
        <v>0</v>
      </c>
      <c r="D259" s="141">
        <v>0</v>
      </c>
      <c r="E259" s="141">
        <v>990</v>
      </c>
      <c r="F259" s="141">
        <v>0</v>
      </c>
      <c r="G259" s="141">
        <v>0</v>
      </c>
      <c r="H259" s="141">
        <v>0</v>
      </c>
      <c r="I259" s="141">
        <v>0</v>
      </c>
      <c r="J259" s="141">
        <v>0</v>
      </c>
      <c r="K259" s="136"/>
      <c r="L259" s="136"/>
      <c r="M259" s="136"/>
      <c r="N259" s="136"/>
      <c r="O259" s="136"/>
      <c r="P259" s="136"/>
      <c r="Q259" s="136"/>
      <c r="R259" s="136"/>
      <c r="S259" s="136"/>
      <c r="T259" s="136"/>
      <c r="U259" s="136"/>
      <c r="V259" s="136"/>
      <c r="W259" s="136"/>
      <c r="X259" s="136"/>
      <c r="Y259" s="136"/>
      <c r="Z259" s="136"/>
      <c r="AA259" s="136"/>
      <c r="AB259" s="136"/>
      <c r="AC259" s="136"/>
      <c r="AD259" s="136"/>
      <c r="AE259" s="136"/>
      <c r="AF259" s="136"/>
      <c r="AG259" s="136"/>
      <c r="AH259" s="136"/>
      <c r="AI259" s="136"/>
      <c r="AJ259" s="136"/>
      <c r="AK259" s="136"/>
      <c r="AL259" s="136"/>
      <c r="AM259" s="136"/>
      <c r="AN259" s="136"/>
      <c r="AO259" s="136"/>
      <c r="AP259" s="136"/>
      <c r="AQ259" s="136"/>
      <c r="AR259" s="136"/>
      <c r="AS259" s="136"/>
      <c r="AT259" s="136"/>
      <c r="AU259" s="136"/>
      <c r="AV259" s="136"/>
      <c r="AW259" s="136"/>
      <c r="AX259" s="136"/>
      <c r="AY259" s="136"/>
      <c r="AZ259" s="136"/>
      <c r="BA259" s="136"/>
      <c r="BB259" s="136"/>
      <c r="BC259" s="136"/>
      <c r="BD259" s="136"/>
      <c r="BE259" s="136"/>
      <c r="BF259" s="136"/>
      <c r="BG259" s="136"/>
      <c r="BH259" s="136"/>
      <c r="BI259" s="136"/>
      <c r="BJ259" s="136"/>
      <c r="BK259" s="136"/>
      <c r="BL259" s="136"/>
      <c r="BM259" s="136"/>
      <c r="BN259" s="136"/>
      <c r="BO259" s="136"/>
      <c r="BP259" s="136"/>
      <c r="BQ259" s="136"/>
      <c r="BR259" s="136"/>
      <c r="BS259" s="136"/>
      <c r="BT259" s="136"/>
      <c r="BU259" s="136"/>
      <c r="BV259" s="136"/>
      <c r="BW259" s="136"/>
      <c r="BX259" s="136"/>
      <c r="BY259" s="136"/>
      <c r="BZ259" s="136"/>
      <c r="CA259" s="136"/>
      <c r="CB259" s="136"/>
      <c r="CC259" s="136"/>
      <c r="CD259" s="136"/>
      <c r="CE259" s="136"/>
      <c r="CF259" s="136"/>
      <c r="CG259" s="136"/>
      <c r="CH259" s="136"/>
      <c r="CI259" s="136"/>
      <c r="CJ259" s="136"/>
      <c r="CK259" s="136"/>
      <c r="CL259" s="136"/>
      <c r="CM259" s="136"/>
      <c r="CN259" s="136"/>
      <c r="CO259" s="136"/>
      <c r="CP259" s="136"/>
      <c r="CQ259" s="136"/>
      <c r="CR259" s="136"/>
      <c r="CS259" s="136"/>
      <c r="CT259" s="136"/>
      <c r="CU259" s="136"/>
      <c r="CV259" s="136"/>
      <c r="CW259" s="136"/>
      <c r="CX259" s="136"/>
      <c r="CY259" s="136"/>
      <c r="CZ259" s="136"/>
      <c r="DA259" s="136"/>
      <c r="DB259" s="136"/>
      <c r="DC259" s="136"/>
      <c r="DD259" s="136"/>
      <c r="DE259" s="136"/>
      <c r="DF259" s="136"/>
      <c r="DG259" s="136"/>
      <c r="DH259" s="136"/>
      <c r="DI259" s="136"/>
      <c r="DJ259" s="136"/>
      <c r="DK259" s="136"/>
      <c r="DL259" s="136"/>
      <c r="DM259" s="136"/>
      <c r="DN259" s="136"/>
      <c r="DO259" s="136"/>
      <c r="DP259" s="136"/>
      <c r="DQ259" s="136"/>
      <c r="DR259" s="136"/>
      <c r="DS259" s="136"/>
      <c r="DT259" s="136"/>
      <c r="DU259" s="136"/>
      <c r="DV259" s="136"/>
      <c r="DW259" s="136"/>
      <c r="DX259" s="136"/>
      <c r="DY259" s="136"/>
      <c r="DZ259" s="136"/>
      <c r="EA259" s="136"/>
      <c r="EB259" s="136"/>
      <c r="EC259" s="136"/>
      <c r="ED259" s="136"/>
      <c r="EE259" s="136"/>
      <c r="EF259" s="136"/>
      <c r="EG259" s="136"/>
      <c r="EH259" s="136"/>
      <c r="EI259" s="136"/>
      <c r="EJ259" s="136"/>
      <c r="EK259" s="136"/>
      <c r="EL259" s="136"/>
      <c r="EM259" s="136"/>
      <c r="EN259" s="136"/>
      <c r="EO259" s="136"/>
      <c r="EP259" s="136"/>
      <c r="EQ259" s="136"/>
      <c r="ER259" s="136"/>
      <c r="ES259" s="136"/>
      <c r="ET259" s="136"/>
      <c r="EU259" s="136"/>
      <c r="EV259" s="136"/>
      <c r="EW259" s="136"/>
      <c r="EX259" s="136"/>
      <c r="EY259" s="136"/>
      <c r="EZ259" s="136"/>
      <c r="FA259" s="136"/>
      <c r="FB259" s="136"/>
      <c r="FC259" s="136"/>
      <c r="FD259" s="136"/>
      <c r="FE259" s="136"/>
      <c r="FF259" s="136"/>
      <c r="FG259" s="136"/>
      <c r="FH259" s="136"/>
      <c r="FI259" s="136"/>
      <c r="FJ259" s="136"/>
      <c r="FK259" s="136"/>
      <c r="FL259" s="136"/>
      <c r="FM259" s="136"/>
      <c r="FN259" s="136"/>
      <c r="FO259" s="136"/>
      <c r="FP259" s="136"/>
      <c r="FQ259" s="136"/>
      <c r="FR259" s="136"/>
      <c r="FS259" s="136"/>
      <c r="FT259" s="136"/>
      <c r="FU259" s="136"/>
      <c r="FV259" s="136"/>
      <c r="FW259" s="136"/>
      <c r="FX259" s="136"/>
      <c r="FY259" s="136"/>
      <c r="FZ259" s="136"/>
      <c r="GA259" s="136"/>
      <c r="GB259" s="136"/>
      <c r="GC259" s="136"/>
      <c r="GD259" s="136"/>
      <c r="GE259" s="136"/>
      <c r="GF259" s="136"/>
      <c r="GG259" s="136"/>
      <c r="GH259" s="136"/>
      <c r="GI259" s="136"/>
      <c r="GJ259" s="136"/>
      <c r="GK259" s="136"/>
      <c r="GL259" s="136"/>
      <c r="GM259" s="136"/>
      <c r="GN259" s="136"/>
      <c r="GO259" s="136"/>
      <c r="GP259" s="136"/>
      <c r="GQ259" s="136"/>
      <c r="GR259" s="136"/>
      <c r="GS259" s="136"/>
      <c r="GT259" s="136"/>
      <c r="GU259" s="136"/>
      <c r="GV259" s="136"/>
      <c r="GW259" s="136"/>
      <c r="GX259" s="136"/>
      <c r="GY259" s="136"/>
      <c r="GZ259" s="136"/>
      <c r="HA259" s="136"/>
      <c r="HB259" s="136"/>
      <c r="HC259" s="136"/>
      <c r="HD259" s="136"/>
      <c r="HE259" s="136"/>
      <c r="HF259" s="136"/>
      <c r="HG259" s="136"/>
      <c r="HH259" s="136"/>
      <c r="HI259" s="136"/>
      <c r="HJ259" s="136"/>
      <c r="HK259" s="136"/>
      <c r="HL259" s="136"/>
      <c r="HM259" s="136"/>
      <c r="HN259" s="136"/>
      <c r="HO259" s="136"/>
      <c r="HP259" s="136"/>
      <c r="HQ259" s="136"/>
      <c r="HR259" s="136"/>
      <c r="HS259" s="136"/>
      <c r="HT259" s="136"/>
      <c r="HU259" s="136"/>
      <c r="HV259" s="136"/>
      <c r="HW259" s="136"/>
      <c r="HX259" s="136"/>
      <c r="HY259" s="136"/>
      <c r="HZ259" s="136"/>
      <c r="IA259" s="136"/>
    </row>
    <row r="260" spans="1:235">
      <c r="A260" s="475" t="s">
        <v>1422</v>
      </c>
      <c r="B260" s="135">
        <f>C260+D260+E260+F260+G260+H260+I260+J260</f>
        <v>14400</v>
      </c>
      <c r="C260" s="135">
        <f t="shared" ref="C260:J260" si="68">SUM(C261:C261)</f>
        <v>0</v>
      </c>
      <c r="D260" s="135">
        <f t="shared" si="68"/>
        <v>0</v>
      </c>
      <c r="E260" s="135">
        <f t="shared" si="68"/>
        <v>14400</v>
      </c>
      <c r="F260" s="135">
        <f t="shared" si="68"/>
        <v>0</v>
      </c>
      <c r="G260" s="135">
        <f t="shared" si="68"/>
        <v>0</v>
      </c>
      <c r="H260" s="135">
        <f t="shared" si="68"/>
        <v>0</v>
      </c>
      <c r="I260" s="135">
        <f t="shared" si="68"/>
        <v>0</v>
      </c>
      <c r="J260" s="135">
        <f t="shared" si="68"/>
        <v>0</v>
      </c>
      <c r="K260" s="136"/>
      <c r="L260" s="136"/>
      <c r="M260" s="136"/>
      <c r="N260" s="136"/>
      <c r="O260" s="136"/>
      <c r="P260" s="136"/>
      <c r="Q260" s="136"/>
      <c r="R260" s="136"/>
      <c r="S260" s="136"/>
      <c r="T260" s="136"/>
      <c r="U260" s="136"/>
      <c r="V260" s="136"/>
      <c r="W260" s="136"/>
      <c r="X260" s="136"/>
      <c r="Y260" s="136"/>
      <c r="Z260" s="136"/>
      <c r="AA260" s="136"/>
      <c r="AB260" s="136"/>
      <c r="AC260" s="136"/>
      <c r="AD260" s="136"/>
      <c r="AE260" s="136"/>
      <c r="AF260" s="136"/>
      <c r="AG260" s="136"/>
      <c r="AH260" s="136"/>
      <c r="AI260" s="136"/>
      <c r="AJ260" s="136"/>
      <c r="AK260" s="136"/>
      <c r="AL260" s="136"/>
      <c r="AM260" s="136"/>
      <c r="AN260" s="136"/>
      <c r="AO260" s="136"/>
      <c r="AP260" s="136"/>
      <c r="AQ260" s="136"/>
      <c r="AR260" s="136"/>
      <c r="AS260" s="136"/>
      <c r="AT260" s="136"/>
      <c r="AU260" s="136"/>
      <c r="AV260" s="136"/>
      <c r="AW260" s="136"/>
      <c r="AX260" s="136"/>
      <c r="AY260" s="136"/>
      <c r="AZ260" s="136"/>
      <c r="BA260" s="136"/>
      <c r="BB260" s="136"/>
      <c r="BC260" s="136"/>
      <c r="BD260" s="136"/>
      <c r="BE260" s="136"/>
      <c r="BF260" s="136"/>
      <c r="BG260" s="136"/>
      <c r="BH260" s="136"/>
      <c r="BI260" s="136"/>
      <c r="BJ260" s="136"/>
      <c r="BK260" s="136"/>
      <c r="BL260" s="136"/>
      <c r="BM260" s="136"/>
      <c r="BN260" s="136"/>
      <c r="BO260" s="136"/>
      <c r="BP260" s="136"/>
      <c r="BQ260" s="136"/>
      <c r="BR260" s="136"/>
      <c r="BS260" s="136"/>
      <c r="BT260" s="136"/>
      <c r="BU260" s="136"/>
      <c r="BV260" s="136"/>
      <c r="BW260" s="136"/>
      <c r="BX260" s="136"/>
      <c r="BY260" s="136"/>
      <c r="BZ260" s="136"/>
      <c r="CA260" s="136"/>
      <c r="CB260" s="136"/>
      <c r="CC260" s="136"/>
      <c r="CD260" s="136"/>
      <c r="CE260" s="136"/>
      <c r="CF260" s="136"/>
      <c r="CG260" s="136"/>
      <c r="CH260" s="136"/>
      <c r="CI260" s="136"/>
      <c r="CJ260" s="136"/>
      <c r="CK260" s="136"/>
      <c r="CL260" s="136"/>
      <c r="CM260" s="136"/>
      <c r="CN260" s="136"/>
      <c r="CO260" s="136"/>
      <c r="CP260" s="136"/>
      <c r="CQ260" s="136"/>
      <c r="CR260" s="136"/>
      <c r="CS260" s="136"/>
      <c r="CT260" s="136"/>
      <c r="CU260" s="136"/>
      <c r="CV260" s="136"/>
      <c r="CW260" s="136"/>
      <c r="CX260" s="136"/>
      <c r="CY260" s="136"/>
      <c r="CZ260" s="136"/>
      <c r="DA260" s="136"/>
      <c r="DB260" s="136"/>
      <c r="DC260" s="136"/>
      <c r="DD260" s="136"/>
      <c r="DE260" s="136"/>
      <c r="DF260" s="136"/>
      <c r="DG260" s="136"/>
      <c r="DH260" s="136"/>
      <c r="DI260" s="136"/>
      <c r="DJ260" s="136"/>
      <c r="DK260" s="136"/>
      <c r="DL260" s="136"/>
      <c r="DM260" s="136"/>
      <c r="DN260" s="136"/>
      <c r="DO260" s="136"/>
      <c r="DP260" s="136"/>
      <c r="DQ260" s="136"/>
      <c r="DR260" s="136"/>
      <c r="DS260" s="136"/>
      <c r="DT260" s="136"/>
      <c r="DU260" s="136"/>
      <c r="DV260" s="136"/>
      <c r="DW260" s="136"/>
      <c r="DX260" s="136"/>
      <c r="DY260" s="136"/>
      <c r="DZ260" s="136"/>
      <c r="EA260" s="136"/>
      <c r="EB260" s="136"/>
      <c r="EC260" s="136"/>
      <c r="ED260" s="136"/>
      <c r="EE260" s="136"/>
      <c r="EF260" s="136"/>
      <c r="EG260" s="136"/>
      <c r="EH260" s="136"/>
      <c r="EI260" s="136"/>
      <c r="EJ260" s="136"/>
      <c r="EK260" s="136"/>
      <c r="EL260" s="136"/>
      <c r="EM260" s="136"/>
      <c r="EN260" s="136"/>
      <c r="EO260" s="136"/>
      <c r="EP260" s="136"/>
      <c r="EQ260" s="136"/>
      <c r="ER260" s="136"/>
      <c r="ES260" s="136"/>
      <c r="ET260" s="136"/>
      <c r="EU260" s="136"/>
      <c r="EV260" s="136"/>
      <c r="EW260" s="136"/>
      <c r="EX260" s="136"/>
      <c r="EY260" s="136"/>
      <c r="EZ260" s="136"/>
      <c r="FA260" s="136"/>
      <c r="FB260" s="136"/>
      <c r="FC260" s="136"/>
      <c r="FD260" s="136"/>
      <c r="FE260" s="136"/>
      <c r="FF260" s="136"/>
      <c r="FG260" s="136"/>
      <c r="FH260" s="136"/>
      <c r="FI260" s="136"/>
      <c r="FJ260" s="136"/>
      <c r="FK260" s="136"/>
      <c r="FL260" s="136"/>
      <c r="FM260" s="136"/>
      <c r="FN260" s="136"/>
      <c r="FO260" s="136"/>
      <c r="FP260" s="136"/>
      <c r="FQ260" s="136"/>
      <c r="FR260" s="136"/>
      <c r="FS260" s="136"/>
      <c r="FT260" s="136"/>
      <c r="FU260" s="136"/>
      <c r="FV260" s="136"/>
      <c r="FW260" s="136"/>
      <c r="FX260" s="136"/>
      <c r="FY260" s="136"/>
      <c r="FZ260" s="136"/>
      <c r="GA260" s="136"/>
      <c r="GB260" s="136"/>
      <c r="GC260" s="136"/>
      <c r="GD260" s="136"/>
      <c r="GE260" s="136"/>
      <c r="GF260" s="136"/>
      <c r="GG260" s="136"/>
      <c r="GH260" s="136"/>
      <c r="GI260" s="136"/>
      <c r="GJ260" s="136"/>
      <c r="GK260" s="136"/>
      <c r="GL260" s="136"/>
      <c r="GM260" s="136"/>
      <c r="GN260" s="136"/>
      <c r="GO260" s="136"/>
      <c r="GP260" s="136"/>
      <c r="GQ260" s="136"/>
      <c r="GR260" s="136"/>
      <c r="GS260" s="136"/>
      <c r="GT260" s="136"/>
      <c r="GU260" s="136"/>
      <c r="GV260" s="136"/>
      <c r="GW260" s="136"/>
      <c r="GX260" s="136"/>
      <c r="GY260" s="136"/>
      <c r="GZ260" s="136"/>
      <c r="HA260" s="136"/>
      <c r="HB260" s="136"/>
      <c r="HC260" s="136"/>
      <c r="HD260" s="136"/>
      <c r="HE260" s="136"/>
      <c r="HF260" s="136"/>
      <c r="HG260" s="136"/>
      <c r="HH260" s="136"/>
      <c r="HI260" s="136"/>
      <c r="HJ260" s="136"/>
      <c r="HK260" s="136"/>
      <c r="HL260" s="136"/>
      <c r="HM260" s="136"/>
      <c r="HN260" s="136"/>
      <c r="HO260" s="136"/>
      <c r="HP260" s="136"/>
      <c r="HQ260" s="136"/>
      <c r="HR260" s="136"/>
      <c r="HS260" s="136"/>
      <c r="HT260" s="136"/>
      <c r="HU260" s="136"/>
      <c r="HV260" s="136"/>
      <c r="HW260" s="136"/>
      <c r="HX260" s="136"/>
      <c r="HY260" s="136"/>
      <c r="HZ260" s="136"/>
      <c r="IA260" s="136"/>
    </row>
    <row r="261" spans="1:235" ht="31.5">
      <c r="A261" s="478" t="s">
        <v>1423</v>
      </c>
      <c r="B261" s="141">
        <f>C261+D261+E261+F261+G261+H261+I261+J261</f>
        <v>14400</v>
      </c>
      <c r="C261" s="141">
        <v>0</v>
      </c>
      <c r="D261" s="141">
        <v>0</v>
      </c>
      <c r="E261" s="141">
        <v>14400</v>
      </c>
      <c r="F261" s="141">
        <v>0</v>
      </c>
      <c r="G261" s="141">
        <v>0</v>
      </c>
      <c r="H261" s="141">
        <v>0</v>
      </c>
      <c r="I261" s="141">
        <v>0</v>
      </c>
      <c r="J261" s="141">
        <v>0</v>
      </c>
      <c r="K261" s="136"/>
      <c r="L261" s="136"/>
      <c r="M261" s="136"/>
      <c r="N261" s="136"/>
      <c r="O261" s="136"/>
      <c r="P261" s="136"/>
      <c r="Q261" s="136"/>
      <c r="R261" s="136"/>
      <c r="S261" s="136"/>
      <c r="T261" s="136"/>
      <c r="U261" s="136"/>
      <c r="V261" s="136"/>
      <c r="W261" s="136"/>
      <c r="X261" s="136"/>
      <c r="Y261" s="136"/>
      <c r="Z261" s="136"/>
      <c r="AA261" s="136"/>
      <c r="AB261" s="136"/>
      <c r="AC261" s="136"/>
      <c r="AD261" s="136"/>
      <c r="AE261" s="136"/>
      <c r="AF261" s="136"/>
      <c r="AG261" s="136"/>
      <c r="AH261" s="136"/>
      <c r="AI261" s="136"/>
      <c r="AJ261" s="136"/>
      <c r="AK261" s="136"/>
      <c r="AL261" s="136"/>
      <c r="AM261" s="136"/>
      <c r="AN261" s="136"/>
      <c r="AO261" s="136"/>
      <c r="AP261" s="136"/>
      <c r="AQ261" s="136"/>
      <c r="AR261" s="136"/>
      <c r="AS261" s="136"/>
      <c r="AT261" s="136"/>
      <c r="AU261" s="136"/>
      <c r="AV261" s="136"/>
      <c r="AW261" s="136"/>
      <c r="AX261" s="136"/>
      <c r="AY261" s="136"/>
      <c r="AZ261" s="136"/>
      <c r="BA261" s="136"/>
      <c r="BB261" s="136"/>
      <c r="BC261" s="136"/>
      <c r="BD261" s="136"/>
      <c r="BE261" s="136"/>
      <c r="BF261" s="136"/>
      <c r="BG261" s="136"/>
      <c r="BH261" s="136"/>
      <c r="BI261" s="136"/>
      <c r="BJ261" s="136"/>
      <c r="BK261" s="136"/>
      <c r="BL261" s="136"/>
      <c r="BM261" s="136"/>
      <c r="BN261" s="136"/>
      <c r="BO261" s="136"/>
      <c r="BP261" s="136"/>
      <c r="BQ261" s="136"/>
      <c r="BR261" s="136"/>
      <c r="BS261" s="136"/>
      <c r="BT261" s="136"/>
      <c r="BU261" s="136"/>
      <c r="BV261" s="136"/>
      <c r="BW261" s="136"/>
      <c r="BX261" s="136"/>
      <c r="BY261" s="136"/>
      <c r="BZ261" s="136"/>
      <c r="CA261" s="136"/>
      <c r="CB261" s="136"/>
      <c r="CC261" s="136"/>
      <c r="CD261" s="136"/>
      <c r="CE261" s="136"/>
      <c r="CF261" s="136"/>
      <c r="CG261" s="136"/>
      <c r="CH261" s="136"/>
      <c r="CI261" s="136"/>
      <c r="CJ261" s="136"/>
      <c r="CK261" s="136"/>
      <c r="CL261" s="136"/>
      <c r="CM261" s="136"/>
      <c r="CN261" s="136"/>
      <c r="CO261" s="136"/>
      <c r="CP261" s="136"/>
      <c r="CQ261" s="136"/>
      <c r="CR261" s="136"/>
      <c r="CS261" s="136"/>
      <c r="CT261" s="136"/>
      <c r="CU261" s="136"/>
      <c r="CV261" s="136"/>
      <c r="CW261" s="136"/>
      <c r="CX261" s="136"/>
      <c r="CY261" s="136"/>
      <c r="CZ261" s="136"/>
      <c r="DA261" s="136"/>
      <c r="DB261" s="136"/>
      <c r="DC261" s="136"/>
      <c r="DD261" s="136"/>
      <c r="DE261" s="136"/>
      <c r="DF261" s="136"/>
      <c r="DG261" s="136"/>
      <c r="DH261" s="136"/>
      <c r="DI261" s="136"/>
      <c r="DJ261" s="136"/>
      <c r="DK261" s="136"/>
      <c r="DL261" s="136"/>
      <c r="DM261" s="136"/>
      <c r="DN261" s="136"/>
      <c r="DO261" s="136"/>
      <c r="DP261" s="136"/>
      <c r="DQ261" s="136"/>
      <c r="DR261" s="136"/>
      <c r="DS261" s="136"/>
      <c r="DT261" s="136"/>
      <c r="DU261" s="136"/>
      <c r="DV261" s="136"/>
      <c r="DW261" s="136"/>
      <c r="DX261" s="136"/>
      <c r="DY261" s="136"/>
      <c r="DZ261" s="136"/>
      <c r="EA261" s="136"/>
      <c r="EB261" s="136"/>
      <c r="EC261" s="136"/>
      <c r="ED261" s="136"/>
      <c r="EE261" s="136"/>
      <c r="EF261" s="136"/>
      <c r="EG261" s="136"/>
      <c r="EH261" s="136"/>
      <c r="EI261" s="136"/>
      <c r="EJ261" s="136"/>
      <c r="EK261" s="136"/>
      <c r="EL261" s="136"/>
      <c r="EM261" s="136"/>
      <c r="EN261" s="136"/>
      <c r="EO261" s="136"/>
      <c r="EP261" s="136"/>
      <c r="EQ261" s="136"/>
      <c r="ER261" s="136"/>
      <c r="ES261" s="136"/>
      <c r="ET261" s="136"/>
      <c r="EU261" s="136"/>
      <c r="EV261" s="136"/>
      <c r="EW261" s="136"/>
      <c r="EX261" s="136"/>
      <c r="EY261" s="136"/>
      <c r="EZ261" s="136"/>
      <c r="FA261" s="136"/>
      <c r="FB261" s="136"/>
      <c r="FC261" s="136"/>
      <c r="FD261" s="136"/>
      <c r="FE261" s="136"/>
      <c r="FF261" s="136"/>
      <c r="FG261" s="136"/>
      <c r="FH261" s="136"/>
      <c r="FI261" s="136"/>
      <c r="FJ261" s="136"/>
      <c r="FK261" s="136"/>
      <c r="FL261" s="136"/>
      <c r="FM261" s="136"/>
      <c r="FN261" s="136"/>
      <c r="FO261" s="136"/>
      <c r="FP261" s="136"/>
      <c r="FQ261" s="136"/>
      <c r="FR261" s="136"/>
      <c r="FS261" s="136"/>
      <c r="FT261" s="136"/>
      <c r="FU261" s="136"/>
      <c r="FV261" s="136"/>
      <c r="FW261" s="136"/>
      <c r="FX261" s="136"/>
      <c r="FY261" s="136"/>
      <c r="FZ261" s="136"/>
      <c r="GA261" s="136"/>
      <c r="GB261" s="136"/>
      <c r="GC261" s="136"/>
      <c r="GD261" s="136"/>
      <c r="GE261" s="136"/>
      <c r="GF261" s="136"/>
      <c r="GG261" s="136"/>
      <c r="GH261" s="136"/>
      <c r="GI261" s="136"/>
      <c r="GJ261" s="136"/>
      <c r="GK261" s="136"/>
      <c r="GL261" s="136"/>
      <c r="GM261" s="136"/>
      <c r="GN261" s="136"/>
      <c r="GO261" s="136"/>
      <c r="GP261" s="136"/>
      <c r="GQ261" s="136"/>
      <c r="GR261" s="136"/>
      <c r="GS261" s="136"/>
      <c r="GT261" s="136"/>
      <c r="GU261" s="136"/>
      <c r="GV261" s="136"/>
      <c r="GW261" s="136"/>
      <c r="GX261" s="136"/>
      <c r="GY261" s="136"/>
      <c r="GZ261" s="136"/>
      <c r="HA261" s="136"/>
      <c r="HB261" s="136"/>
      <c r="HC261" s="136"/>
      <c r="HD261" s="136"/>
      <c r="HE261" s="136"/>
      <c r="HF261" s="136"/>
      <c r="HG261" s="136"/>
      <c r="HH261" s="136"/>
      <c r="HI261" s="136"/>
      <c r="HJ261" s="136"/>
      <c r="HK261" s="136"/>
      <c r="HL261" s="136"/>
      <c r="HM261" s="136"/>
      <c r="HN261" s="136"/>
      <c r="HO261" s="136"/>
      <c r="HP261" s="136"/>
      <c r="HQ261" s="136"/>
      <c r="HR261" s="136"/>
      <c r="HS261" s="136"/>
      <c r="HT261" s="136"/>
      <c r="HU261" s="136"/>
      <c r="HV261" s="136"/>
      <c r="HW261" s="136"/>
      <c r="HX261" s="136"/>
      <c r="HY261" s="136"/>
      <c r="HZ261" s="136"/>
      <c r="IA261" s="136"/>
    </row>
    <row r="262" spans="1:235">
      <c r="A262" s="475" t="s">
        <v>542</v>
      </c>
      <c r="B262" s="135">
        <f t="shared" si="64"/>
        <v>24000</v>
      </c>
      <c r="C262" s="135">
        <f t="shared" ref="C262:J262" si="69">SUM(C263)</f>
        <v>0</v>
      </c>
      <c r="D262" s="135">
        <f t="shared" si="69"/>
        <v>0</v>
      </c>
      <c r="E262" s="135">
        <f t="shared" si="69"/>
        <v>24000</v>
      </c>
      <c r="F262" s="135">
        <f t="shared" si="69"/>
        <v>0</v>
      </c>
      <c r="G262" s="135">
        <f t="shared" si="69"/>
        <v>0</v>
      </c>
      <c r="H262" s="135">
        <f t="shared" si="69"/>
        <v>0</v>
      </c>
      <c r="I262" s="135">
        <f t="shared" si="69"/>
        <v>0</v>
      </c>
      <c r="J262" s="135">
        <f t="shared" si="69"/>
        <v>0</v>
      </c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  <c r="CF262" s="66"/>
      <c r="CG262" s="66"/>
      <c r="CH262" s="66"/>
      <c r="CI262" s="66"/>
      <c r="CJ262" s="66"/>
      <c r="CK262" s="66"/>
      <c r="CL262" s="66"/>
      <c r="CM262" s="66"/>
      <c r="CN262" s="66"/>
      <c r="CO262" s="66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  <c r="ED262" s="66"/>
      <c r="EE262" s="66"/>
      <c r="EF262" s="66"/>
      <c r="EG262" s="66"/>
      <c r="EH262" s="66"/>
      <c r="EI262" s="66"/>
      <c r="EJ262" s="66"/>
      <c r="EK262" s="66"/>
      <c r="EL262" s="66"/>
      <c r="EM262" s="66"/>
      <c r="EN262" s="66"/>
      <c r="EO262" s="66"/>
      <c r="EP262" s="66"/>
      <c r="EQ262" s="66"/>
      <c r="ER262" s="66"/>
      <c r="ES262" s="66"/>
      <c r="ET262" s="66"/>
      <c r="EU262" s="66"/>
      <c r="EV262" s="66"/>
      <c r="EW262" s="66"/>
      <c r="EX262" s="66"/>
      <c r="EY262" s="66"/>
      <c r="EZ262" s="66"/>
      <c r="FA262" s="66"/>
      <c r="FB262" s="66"/>
      <c r="FC262" s="66"/>
      <c r="FD262" s="66"/>
      <c r="FE262" s="66"/>
      <c r="FF262" s="66"/>
      <c r="FG262" s="66"/>
      <c r="FH262" s="66"/>
      <c r="FI262" s="66"/>
      <c r="FJ262" s="66"/>
      <c r="FK262" s="66"/>
      <c r="FL262" s="66"/>
      <c r="FM262" s="136"/>
      <c r="FN262" s="136"/>
      <c r="FO262" s="136"/>
      <c r="FP262" s="136"/>
      <c r="FQ262" s="136"/>
      <c r="FR262" s="136"/>
      <c r="FS262" s="136"/>
      <c r="FT262" s="136"/>
      <c r="FU262" s="136"/>
      <c r="FV262" s="136"/>
      <c r="FW262" s="136"/>
      <c r="FX262" s="136"/>
      <c r="FY262" s="136"/>
      <c r="FZ262" s="136"/>
      <c r="GA262" s="136"/>
      <c r="GB262" s="136"/>
      <c r="GC262" s="136"/>
      <c r="GD262" s="136"/>
      <c r="GE262" s="136"/>
      <c r="GF262" s="136"/>
      <c r="GG262" s="136"/>
      <c r="GH262" s="136"/>
      <c r="GI262" s="136"/>
      <c r="GJ262" s="136"/>
      <c r="GK262" s="136"/>
      <c r="GL262" s="136"/>
      <c r="GM262" s="136"/>
      <c r="GN262" s="136"/>
      <c r="GO262" s="136"/>
      <c r="GP262" s="136"/>
      <c r="GQ262" s="136"/>
      <c r="GR262" s="136"/>
      <c r="GS262" s="136"/>
      <c r="GT262" s="136"/>
      <c r="GU262" s="136"/>
      <c r="GV262" s="136"/>
      <c r="GW262" s="136"/>
      <c r="GX262" s="136"/>
      <c r="GY262" s="136"/>
      <c r="GZ262" s="136"/>
      <c r="HA262" s="136"/>
      <c r="HB262" s="136"/>
      <c r="HC262" s="136"/>
      <c r="HD262" s="136"/>
      <c r="HE262" s="136"/>
      <c r="HF262" s="136"/>
      <c r="HG262" s="136"/>
      <c r="HH262" s="136"/>
      <c r="HI262" s="136"/>
      <c r="HJ262" s="136"/>
      <c r="HK262" s="136"/>
      <c r="HL262" s="136"/>
      <c r="HM262" s="136"/>
      <c r="HN262" s="136"/>
      <c r="HO262" s="136"/>
      <c r="HP262" s="136"/>
      <c r="HQ262" s="136"/>
      <c r="HR262" s="136"/>
      <c r="HS262" s="136"/>
      <c r="HT262" s="136"/>
      <c r="HU262" s="136"/>
      <c r="HV262" s="136"/>
      <c r="HW262" s="136"/>
      <c r="HX262" s="136"/>
      <c r="HY262" s="136"/>
      <c r="HZ262" s="136"/>
      <c r="IA262" s="136"/>
    </row>
    <row r="263" spans="1:235" ht="31.5">
      <c r="A263" s="475" t="s">
        <v>553</v>
      </c>
      <c r="B263" s="135">
        <f t="shared" si="64"/>
        <v>24000</v>
      </c>
      <c r="C263" s="135">
        <f t="shared" ref="C263:J263" si="70">SUM(C264:C264)</f>
        <v>0</v>
      </c>
      <c r="D263" s="135">
        <f t="shared" si="70"/>
        <v>0</v>
      </c>
      <c r="E263" s="135">
        <f t="shared" si="70"/>
        <v>24000</v>
      </c>
      <c r="F263" s="135">
        <f t="shared" si="70"/>
        <v>0</v>
      </c>
      <c r="G263" s="135">
        <f t="shared" si="70"/>
        <v>0</v>
      </c>
      <c r="H263" s="135">
        <f t="shared" si="70"/>
        <v>0</v>
      </c>
      <c r="I263" s="135">
        <f t="shared" si="70"/>
        <v>0</v>
      </c>
      <c r="J263" s="135">
        <f t="shared" si="70"/>
        <v>0</v>
      </c>
      <c r="K263" s="136"/>
      <c r="L263" s="136"/>
      <c r="M263" s="136"/>
      <c r="N263" s="136"/>
      <c r="O263" s="136"/>
      <c r="P263" s="136"/>
      <c r="Q263" s="136"/>
      <c r="R263" s="136"/>
      <c r="S263" s="136"/>
      <c r="T263" s="136"/>
      <c r="U263" s="136"/>
      <c r="V263" s="136"/>
      <c r="W263" s="136"/>
      <c r="X263" s="136"/>
      <c r="Y263" s="136"/>
      <c r="Z263" s="136"/>
      <c r="AA263" s="136"/>
      <c r="AB263" s="136"/>
      <c r="AC263" s="136"/>
      <c r="AD263" s="136"/>
      <c r="AE263" s="136"/>
      <c r="AF263" s="136"/>
      <c r="AG263" s="136"/>
      <c r="AH263" s="136"/>
      <c r="AI263" s="136"/>
      <c r="AJ263" s="136"/>
      <c r="AK263" s="136"/>
      <c r="AL263" s="136"/>
      <c r="AM263" s="136"/>
      <c r="AN263" s="136"/>
      <c r="AO263" s="136"/>
      <c r="AP263" s="136"/>
      <c r="AQ263" s="136"/>
      <c r="AR263" s="136"/>
      <c r="AS263" s="136"/>
      <c r="AT263" s="136"/>
      <c r="AU263" s="136"/>
      <c r="AV263" s="136"/>
      <c r="AW263" s="136"/>
      <c r="AX263" s="136"/>
      <c r="AY263" s="136"/>
      <c r="AZ263" s="136"/>
      <c r="BA263" s="136"/>
      <c r="BB263" s="136"/>
      <c r="BC263" s="136"/>
      <c r="BD263" s="136"/>
      <c r="BE263" s="136"/>
      <c r="BF263" s="136"/>
      <c r="BG263" s="136"/>
      <c r="BH263" s="136"/>
      <c r="BI263" s="136"/>
      <c r="BJ263" s="136"/>
      <c r="BK263" s="136"/>
      <c r="BL263" s="136"/>
      <c r="BM263" s="136"/>
      <c r="BN263" s="136"/>
      <c r="BO263" s="136"/>
      <c r="BP263" s="136"/>
      <c r="BQ263" s="136"/>
      <c r="BR263" s="136"/>
      <c r="BS263" s="136"/>
      <c r="BT263" s="136"/>
      <c r="BU263" s="136"/>
      <c r="BV263" s="136"/>
      <c r="BW263" s="136"/>
      <c r="BX263" s="136"/>
      <c r="BY263" s="136"/>
      <c r="BZ263" s="136"/>
      <c r="CA263" s="136"/>
      <c r="CB263" s="136"/>
      <c r="CC263" s="136"/>
      <c r="CD263" s="136"/>
      <c r="CE263" s="136"/>
      <c r="CF263" s="136"/>
      <c r="CG263" s="136"/>
      <c r="CH263" s="136"/>
      <c r="CI263" s="136"/>
      <c r="CJ263" s="136"/>
      <c r="CK263" s="136"/>
      <c r="CL263" s="136"/>
      <c r="CM263" s="136"/>
      <c r="CN263" s="136"/>
      <c r="CO263" s="136"/>
      <c r="CP263" s="136"/>
      <c r="CQ263" s="136"/>
      <c r="CR263" s="136"/>
      <c r="CS263" s="136"/>
      <c r="CT263" s="136"/>
      <c r="CU263" s="136"/>
      <c r="CV263" s="136"/>
      <c r="CW263" s="136"/>
      <c r="CX263" s="136"/>
      <c r="CY263" s="136"/>
      <c r="CZ263" s="136"/>
      <c r="DA263" s="136"/>
      <c r="DB263" s="136"/>
      <c r="DC263" s="136"/>
      <c r="DD263" s="136"/>
      <c r="DE263" s="136"/>
      <c r="DF263" s="136"/>
      <c r="DG263" s="136"/>
      <c r="DH263" s="136"/>
      <c r="DI263" s="136"/>
      <c r="DJ263" s="136"/>
      <c r="DK263" s="136"/>
      <c r="DL263" s="136"/>
      <c r="DM263" s="136"/>
      <c r="DN263" s="136"/>
      <c r="DO263" s="136"/>
      <c r="DP263" s="136"/>
      <c r="DQ263" s="136"/>
      <c r="DR263" s="136"/>
      <c r="DS263" s="136"/>
      <c r="DT263" s="136"/>
      <c r="DU263" s="136"/>
      <c r="DV263" s="136"/>
      <c r="DW263" s="136"/>
      <c r="DX263" s="136"/>
      <c r="DY263" s="136"/>
      <c r="DZ263" s="136"/>
      <c r="EA263" s="136"/>
      <c r="EB263" s="136"/>
      <c r="EC263" s="136"/>
      <c r="ED263" s="136"/>
      <c r="EE263" s="136"/>
      <c r="EF263" s="136"/>
      <c r="EG263" s="136"/>
      <c r="EH263" s="136"/>
      <c r="EI263" s="136"/>
      <c r="EJ263" s="136"/>
      <c r="EK263" s="136"/>
      <c r="EL263" s="136"/>
      <c r="EM263" s="136"/>
      <c r="EN263" s="136"/>
      <c r="EO263" s="136"/>
      <c r="EP263" s="136"/>
      <c r="EQ263" s="136"/>
      <c r="ER263" s="136"/>
      <c r="ES263" s="136"/>
      <c r="ET263" s="136"/>
      <c r="EU263" s="136"/>
      <c r="EV263" s="136"/>
      <c r="EW263" s="136"/>
      <c r="EX263" s="136"/>
      <c r="EY263" s="136"/>
      <c r="EZ263" s="136"/>
      <c r="FA263" s="136"/>
      <c r="FB263" s="136"/>
      <c r="FC263" s="136"/>
      <c r="FD263" s="136"/>
      <c r="FE263" s="136"/>
      <c r="FF263" s="136"/>
      <c r="FG263" s="136"/>
      <c r="FH263" s="136"/>
      <c r="FI263" s="136"/>
      <c r="FJ263" s="136"/>
      <c r="FK263" s="136"/>
      <c r="FL263" s="136"/>
      <c r="FM263" s="136"/>
      <c r="FN263" s="136"/>
      <c r="FO263" s="136"/>
      <c r="FP263" s="136"/>
      <c r="FQ263" s="136"/>
      <c r="FR263" s="136"/>
      <c r="FS263" s="136"/>
      <c r="FT263" s="136"/>
      <c r="FU263" s="136"/>
      <c r="FV263" s="136"/>
      <c r="FW263" s="136"/>
      <c r="FX263" s="136"/>
      <c r="FY263" s="136"/>
      <c r="FZ263" s="136"/>
      <c r="GA263" s="136"/>
      <c r="GB263" s="136"/>
      <c r="GC263" s="136"/>
      <c r="GD263" s="136"/>
      <c r="GE263" s="136"/>
      <c r="GF263" s="136"/>
      <c r="GG263" s="136"/>
      <c r="GH263" s="136"/>
      <c r="GI263" s="136"/>
      <c r="GJ263" s="136"/>
      <c r="GK263" s="136"/>
      <c r="GL263" s="136"/>
      <c r="GM263" s="136"/>
      <c r="GN263" s="136"/>
      <c r="GO263" s="136"/>
      <c r="GP263" s="136"/>
      <c r="GQ263" s="136"/>
      <c r="GR263" s="136"/>
      <c r="GS263" s="136"/>
      <c r="GT263" s="136"/>
      <c r="GU263" s="136"/>
      <c r="GV263" s="136"/>
      <c r="GW263" s="136"/>
      <c r="GX263" s="136"/>
      <c r="GY263" s="136"/>
      <c r="GZ263" s="136"/>
      <c r="HA263" s="136"/>
      <c r="HB263" s="136"/>
      <c r="HC263" s="136"/>
      <c r="HD263" s="136"/>
      <c r="HE263" s="136"/>
      <c r="HF263" s="136"/>
      <c r="HG263" s="136"/>
      <c r="HH263" s="136"/>
      <c r="HI263" s="136"/>
      <c r="HJ263" s="136"/>
      <c r="HK263" s="136"/>
      <c r="HL263" s="136"/>
      <c r="HM263" s="136"/>
      <c r="HN263" s="136"/>
      <c r="HO263" s="136"/>
      <c r="HP263" s="136"/>
      <c r="HQ263" s="136"/>
      <c r="HR263" s="136"/>
      <c r="HS263" s="136"/>
      <c r="HT263" s="136"/>
      <c r="HU263" s="136"/>
      <c r="HV263" s="136"/>
      <c r="HW263" s="136"/>
      <c r="HX263" s="136"/>
      <c r="HY263" s="136"/>
      <c r="HZ263" s="136"/>
      <c r="IA263" s="136"/>
    </row>
    <row r="264" spans="1:235">
      <c r="A264" s="480" t="s">
        <v>1424</v>
      </c>
      <c r="B264" s="141">
        <f t="shared" si="64"/>
        <v>24000</v>
      </c>
      <c r="C264" s="141">
        <v>0</v>
      </c>
      <c r="D264" s="141">
        <v>0</v>
      </c>
      <c r="E264" s="141">
        <v>24000</v>
      </c>
      <c r="F264" s="141">
        <v>0</v>
      </c>
      <c r="G264" s="141">
        <v>0</v>
      </c>
      <c r="H264" s="141">
        <v>0</v>
      </c>
      <c r="I264" s="141">
        <v>0</v>
      </c>
      <c r="J264" s="141">
        <v>0</v>
      </c>
      <c r="K264" s="136"/>
      <c r="L264" s="136"/>
      <c r="M264" s="136"/>
      <c r="N264" s="136"/>
      <c r="O264" s="136"/>
      <c r="P264" s="136"/>
      <c r="Q264" s="136"/>
      <c r="R264" s="136"/>
      <c r="S264" s="136"/>
      <c r="T264" s="136"/>
      <c r="U264" s="136"/>
      <c r="V264" s="136"/>
      <c r="W264" s="136"/>
      <c r="X264" s="136"/>
      <c r="Y264" s="136"/>
      <c r="Z264" s="136"/>
      <c r="AA264" s="136"/>
      <c r="AB264" s="136"/>
      <c r="AC264" s="136"/>
      <c r="AD264" s="136"/>
      <c r="AE264" s="136"/>
      <c r="AF264" s="136"/>
      <c r="AG264" s="136"/>
      <c r="AH264" s="136"/>
      <c r="AI264" s="136"/>
      <c r="AJ264" s="136"/>
      <c r="AK264" s="136"/>
      <c r="AL264" s="136"/>
      <c r="AM264" s="136"/>
      <c r="AN264" s="136"/>
      <c r="AO264" s="136"/>
      <c r="AP264" s="136"/>
      <c r="AQ264" s="136"/>
      <c r="AR264" s="136"/>
      <c r="AS264" s="136"/>
      <c r="AT264" s="136"/>
      <c r="AU264" s="136"/>
      <c r="AV264" s="136"/>
      <c r="AW264" s="136"/>
      <c r="AX264" s="136"/>
      <c r="AY264" s="136"/>
      <c r="AZ264" s="136"/>
      <c r="BA264" s="136"/>
      <c r="BB264" s="136"/>
      <c r="BC264" s="136"/>
      <c r="BD264" s="136"/>
      <c r="BE264" s="136"/>
      <c r="BF264" s="136"/>
      <c r="BG264" s="136"/>
      <c r="BH264" s="136"/>
      <c r="BI264" s="136"/>
      <c r="BJ264" s="136"/>
      <c r="BK264" s="136"/>
      <c r="BL264" s="136"/>
      <c r="BM264" s="136"/>
      <c r="BN264" s="136"/>
      <c r="BO264" s="136"/>
      <c r="BP264" s="136"/>
      <c r="BQ264" s="136"/>
      <c r="BR264" s="136"/>
      <c r="BS264" s="136"/>
      <c r="BT264" s="136"/>
      <c r="BU264" s="136"/>
      <c r="BV264" s="136"/>
      <c r="BW264" s="136"/>
      <c r="BX264" s="136"/>
      <c r="BY264" s="136"/>
      <c r="BZ264" s="136"/>
      <c r="CA264" s="136"/>
      <c r="CB264" s="136"/>
      <c r="CC264" s="136"/>
      <c r="CD264" s="136"/>
      <c r="CE264" s="136"/>
      <c r="CF264" s="136"/>
      <c r="CG264" s="136"/>
      <c r="CH264" s="136"/>
      <c r="CI264" s="136"/>
      <c r="CJ264" s="136"/>
      <c r="CK264" s="136"/>
      <c r="CL264" s="136"/>
      <c r="CM264" s="136"/>
      <c r="CN264" s="136"/>
      <c r="CO264" s="136"/>
      <c r="CP264" s="136"/>
      <c r="CQ264" s="136"/>
      <c r="CR264" s="136"/>
      <c r="CS264" s="136"/>
      <c r="CT264" s="136"/>
      <c r="CU264" s="136"/>
      <c r="CV264" s="136"/>
      <c r="CW264" s="136"/>
      <c r="CX264" s="136"/>
      <c r="CY264" s="136"/>
      <c r="CZ264" s="136"/>
      <c r="DA264" s="136"/>
      <c r="DB264" s="136"/>
      <c r="DC264" s="136"/>
      <c r="DD264" s="136"/>
      <c r="DE264" s="136"/>
      <c r="DF264" s="136"/>
      <c r="DG264" s="136"/>
      <c r="DH264" s="136"/>
      <c r="DI264" s="136"/>
      <c r="DJ264" s="136"/>
      <c r="DK264" s="136"/>
      <c r="DL264" s="136"/>
      <c r="DM264" s="136"/>
      <c r="DN264" s="136"/>
      <c r="DO264" s="136"/>
      <c r="DP264" s="136"/>
      <c r="DQ264" s="136"/>
      <c r="DR264" s="136"/>
      <c r="DS264" s="136"/>
      <c r="DT264" s="136"/>
      <c r="DU264" s="136"/>
      <c r="DV264" s="136"/>
      <c r="DW264" s="136"/>
      <c r="DX264" s="136"/>
      <c r="DY264" s="136"/>
      <c r="DZ264" s="136"/>
      <c r="EA264" s="136"/>
      <c r="EB264" s="136"/>
      <c r="EC264" s="136"/>
      <c r="ED264" s="136"/>
      <c r="EE264" s="136"/>
      <c r="EF264" s="136"/>
      <c r="EG264" s="136"/>
      <c r="EH264" s="136"/>
      <c r="EI264" s="136"/>
      <c r="EJ264" s="136"/>
      <c r="EK264" s="136"/>
      <c r="EL264" s="136"/>
      <c r="EM264" s="136"/>
      <c r="EN264" s="136"/>
      <c r="EO264" s="136"/>
      <c r="EP264" s="136"/>
      <c r="EQ264" s="136"/>
      <c r="ER264" s="136"/>
      <c r="ES264" s="136"/>
      <c r="ET264" s="136"/>
      <c r="EU264" s="136"/>
      <c r="EV264" s="136"/>
      <c r="EW264" s="136"/>
      <c r="EX264" s="136"/>
      <c r="EY264" s="136"/>
      <c r="EZ264" s="136"/>
      <c r="FA264" s="136"/>
      <c r="FB264" s="136"/>
      <c r="FC264" s="136"/>
      <c r="FD264" s="136"/>
      <c r="FE264" s="136"/>
      <c r="FF264" s="136"/>
      <c r="FG264" s="136"/>
      <c r="FH264" s="136"/>
      <c r="FI264" s="136"/>
      <c r="FJ264" s="136"/>
      <c r="FK264" s="136"/>
      <c r="FL264" s="136"/>
      <c r="FM264" s="136"/>
      <c r="FN264" s="136"/>
      <c r="FO264" s="136"/>
      <c r="FP264" s="136"/>
      <c r="FQ264" s="136"/>
      <c r="FR264" s="136"/>
      <c r="FS264" s="136"/>
      <c r="FT264" s="136"/>
      <c r="FU264" s="136"/>
      <c r="FV264" s="136"/>
      <c r="FW264" s="136"/>
      <c r="FX264" s="136"/>
      <c r="FY264" s="136"/>
      <c r="FZ264" s="136"/>
      <c r="GA264" s="136"/>
      <c r="GB264" s="136"/>
      <c r="GC264" s="136"/>
      <c r="GD264" s="136"/>
      <c r="GE264" s="136"/>
      <c r="GF264" s="136"/>
      <c r="GG264" s="136"/>
      <c r="GH264" s="136"/>
      <c r="GI264" s="136"/>
      <c r="GJ264" s="136"/>
      <c r="GK264" s="136"/>
      <c r="GL264" s="136"/>
      <c r="GM264" s="136"/>
      <c r="GN264" s="136"/>
      <c r="GO264" s="136"/>
      <c r="GP264" s="136"/>
      <c r="GQ264" s="136"/>
      <c r="GR264" s="136"/>
      <c r="GS264" s="136"/>
      <c r="GT264" s="136"/>
      <c r="GU264" s="136"/>
      <c r="GV264" s="136"/>
      <c r="GW264" s="136"/>
      <c r="GX264" s="136"/>
      <c r="GY264" s="136"/>
      <c r="GZ264" s="136"/>
      <c r="HA264" s="136"/>
      <c r="HB264" s="136"/>
      <c r="HC264" s="136"/>
      <c r="HD264" s="136"/>
      <c r="HE264" s="136"/>
      <c r="HF264" s="136"/>
      <c r="HG264" s="136"/>
      <c r="HH264" s="136"/>
      <c r="HI264" s="136"/>
      <c r="HJ264" s="136"/>
      <c r="HK264" s="136"/>
      <c r="HL264" s="136"/>
      <c r="HM264" s="136"/>
      <c r="HN264" s="136"/>
      <c r="HO264" s="136"/>
      <c r="HP264" s="136"/>
      <c r="HQ264" s="136"/>
      <c r="HR264" s="136"/>
      <c r="HS264" s="136"/>
      <c r="HT264" s="136"/>
      <c r="HU264" s="136"/>
      <c r="HV264" s="136"/>
      <c r="HW264" s="136"/>
      <c r="HX264" s="136"/>
      <c r="HY264" s="136"/>
      <c r="HZ264" s="136"/>
      <c r="IA264" s="136"/>
    </row>
    <row r="265" spans="1:235">
      <c r="A265" s="486" t="s">
        <v>554</v>
      </c>
      <c r="B265" s="135">
        <f t="shared" si="64"/>
        <v>40370</v>
      </c>
      <c r="C265" s="135">
        <f t="shared" ref="C265:J265" si="71">SUM(C266)</f>
        <v>0</v>
      </c>
      <c r="D265" s="135">
        <f t="shared" si="71"/>
        <v>0</v>
      </c>
      <c r="E265" s="135">
        <f t="shared" si="71"/>
        <v>40370</v>
      </c>
      <c r="F265" s="135">
        <f t="shared" si="71"/>
        <v>0</v>
      </c>
      <c r="G265" s="135">
        <f t="shared" si="71"/>
        <v>0</v>
      </c>
      <c r="H265" s="135">
        <f t="shared" si="71"/>
        <v>0</v>
      </c>
      <c r="I265" s="135">
        <f t="shared" si="71"/>
        <v>0</v>
      </c>
      <c r="J265" s="135">
        <f t="shared" si="71"/>
        <v>0</v>
      </c>
      <c r="K265" s="136"/>
      <c r="L265" s="136"/>
      <c r="M265" s="136"/>
      <c r="N265" s="136"/>
      <c r="O265" s="136"/>
      <c r="P265" s="136"/>
      <c r="Q265" s="136"/>
      <c r="R265" s="136"/>
      <c r="S265" s="136"/>
      <c r="T265" s="136"/>
      <c r="U265" s="136"/>
      <c r="V265" s="136"/>
      <c r="W265" s="136"/>
      <c r="X265" s="136"/>
      <c r="Y265" s="136"/>
      <c r="Z265" s="136"/>
      <c r="AA265" s="136"/>
      <c r="AB265" s="136"/>
      <c r="AC265" s="136"/>
      <c r="AD265" s="136"/>
      <c r="AE265" s="136"/>
      <c r="AF265" s="136"/>
      <c r="AG265" s="136"/>
      <c r="AH265" s="136"/>
      <c r="AI265" s="136"/>
      <c r="AJ265" s="136"/>
      <c r="AK265" s="136"/>
      <c r="AL265" s="136"/>
      <c r="AM265" s="136"/>
      <c r="AN265" s="136"/>
      <c r="AO265" s="136"/>
      <c r="AP265" s="136"/>
      <c r="AQ265" s="136"/>
      <c r="AR265" s="136"/>
      <c r="AS265" s="136"/>
      <c r="AT265" s="136"/>
      <c r="AU265" s="136"/>
      <c r="AV265" s="136"/>
      <c r="AW265" s="136"/>
      <c r="AX265" s="136"/>
      <c r="AY265" s="136"/>
      <c r="AZ265" s="136"/>
      <c r="BA265" s="136"/>
      <c r="BB265" s="136"/>
      <c r="BC265" s="136"/>
      <c r="BD265" s="136"/>
      <c r="BE265" s="136"/>
      <c r="BF265" s="136"/>
      <c r="BG265" s="136"/>
      <c r="BH265" s="136"/>
      <c r="BI265" s="136"/>
      <c r="BJ265" s="136"/>
      <c r="BK265" s="136"/>
      <c r="BL265" s="136"/>
      <c r="BM265" s="136"/>
      <c r="BN265" s="136"/>
      <c r="BO265" s="136"/>
      <c r="BP265" s="136"/>
      <c r="BQ265" s="136"/>
      <c r="BR265" s="136"/>
      <c r="BS265" s="136"/>
      <c r="BT265" s="136"/>
      <c r="BU265" s="136"/>
      <c r="BV265" s="136"/>
      <c r="BW265" s="136"/>
      <c r="BX265" s="136"/>
      <c r="BY265" s="136"/>
      <c r="BZ265" s="136"/>
      <c r="CA265" s="136"/>
      <c r="CB265" s="136"/>
      <c r="CC265" s="136"/>
      <c r="CD265" s="136"/>
      <c r="CE265" s="136"/>
      <c r="CF265" s="136"/>
      <c r="CG265" s="136"/>
      <c r="CH265" s="136"/>
      <c r="CI265" s="136"/>
      <c r="CJ265" s="136"/>
      <c r="CK265" s="136"/>
      <c r="CL265" s="136"/>
      <c r="CM265" s="136"/>
      <c r="CN265" s="136"/>
      <c r="CO265" s="136"/>
      <c r="CP265" s="136"/>
      <c r="CQ265" s="136"/>
      <c r="CR265" s="136"/>
      <c r="CS265" s="136"/>
      <c r="CT265" s="136"/>
      <c r="CU265" s="136"/>
      <c r="CV265" s="136"/>
      <c r="CW265" s="136"/>
      <c r="CX265" s="136"/>
      <c r="CY265" s="136"/>
      <c r="CZ265" s="136"/>
      <c r="DA265" s="136"/>
      <c r="DB265" s="136"/>
      <c r="DC265" s="136"/>
      <c r="DD265" s="136"/>
      <c r="DE265" s="136"/>
      <c r="DF265" s="136"/>
      <c r="DG265" s="136"/>
      <c r="DH265" s="136"/>
      <c r="DI265" s="136"/>
      <c r="DJ265" s="136"/>
      <c r="DK265" s="136"/>
      <c r="DL265" s="136"/>
      <c r="DM265" s="136"/>
      <c r="DN265" s="136"/>
      <c r="DO265" s="136"/>
      <c r="DP265" s="136"/>
      <c r="DQ265" s="136"/>
      <c r="DR265" s="136"/>
      <c r="DS265" s="136"/>
      <c r="DT265" s="136"/>
      <c r="DU265" s="136"/>
      <c r="DV265" s="136"/>
      <c r="DW265" s="136"/>
      <c r="DX265" s="136"/>
      <c r="DY265" s="136"/>
      <c r="DZ265" s="136"/>
      <c r="EA265" s="136"/>
      <c r="EB265" s="136"/>
      <c r="EC265" s="136"/>
      <c r="ED265" s="136"/>
      <c r="EE265" s="136"/>
      <c r="EF265" s="136"/>
      <c r="EG265" s="136"/>
      <c r="EH265" s="136"/>
      <c r="EI265" s="136"/>
      <c r="EJ265" s="136"/>
      <c r="EK265" s="136"/>
      <c r="EL265" s="136"/>
      <c r="EM265" s="136"/>
      <c r="EN265" s="136"/>
      <c r="EO265" s="136"/>
      <c r="EP265" s="136"/>
      <c r="EQ265" s="136"/>
      <c r="ER265" s="136"/>
      <c r="ES265" s="136"/>
      <c r="ET265" s="136"/>
      <c r="EU265" s="136"/>
      <c r="EV265" s="136"/>
      <c r="EW265" s="136"/>
      <c r="EX265" s="136"/>
      <c r="EY265" s="136"/>
      <c r="EZ265" s="136"/>
      <c r="FA265" s="136"/>
      <c r="FB265" s="136"/>
      <c r="FC265" s="136"/>
      <c r="FD265" s="136"/>
      <c r="FE265" s="136"/>
      <c r="FF265" s="136"/>
      <c r="FG265" s="136"/>
      <c r="FH265" s="136"/>
      <c r="FI265" s="136"/>
      <c r="FJ265" s="136"/>
      <c r="FK265" s="136"/>
      <c r="FL265" s="136"/>
      <c r="FM265" s="136"/>
      <c r="FN265" s="136"/>
      <c r="FO265" s="136"/>
      <c r="FP265" s="136"/>
      <c r="FQ265" s="136"/>
      <c r="FR265" s="136"/>
      <c r="FS265" s="136"/>
      <c r="FT265" s="136"/>
      <c r="FU265" s="136"/>
      <c r="FV265" s="136"/>
      <c r="FW265" s="136"/>
      <c r="FX265" s="136"/>
      <c r="FY265" s="136"/>
      <c r="FZ265" s="136"/>
      <c r="GA265" s="136"/>
      <c r="GB265" s="136"/>
      <c r="GC265" s="136"/>
      <c r="GD265" s="136"/>
      <c r="GE265" s="136"/>
      <c r="GF265" s="136"/>
      <c r="GG265" s="136"/>
      <c r="GH265" s="136"/>
      <c r="GI265" s="136"/>
      <c r="GJ265" s="136"/>
      <c r="GK265" s="136"/>
      <c r="GL265" s="136"/>
      <c r="GM265" s="136"/>
      <c r="GN265" s="136"/>
      <c r="GO265" s="136"/>
      <c r="GP265" s="136"/>
      <c r="GQ265" s="136"/>
      <c r="GR265" s="136"/>
      <c r="GS265" s="136"/>
      <c r="GT265" s="136"/>
      <c r="GU265" s="136"/>
      <c r="GV265" s="136"/>
      <c r="GW265" s="136"/>
      <c r="GX265" s="136"/>
      <c r="GY265" s="136"/>
      <c r="GZ265" s="136"/>
      <c r="HA265" s="136"/>
      <c r="HB265" s="136"/>
      <c r="HC265" s="136"/>
      <c r="HD265" s="136"/>
      <c r="HE265" s="136"/>
      <c r="HF265" s="136"/>
      <c r="HG265" s="136"/>
      <c r="HH265" s="136"/>
      <c r="HI265" s="136"/>
      <c r="HJ265" s="136"/>
      <c r="HK265" s="136"/>
      <c r="HL265" s="136"/>
      <c r="HM265" s="136"/>
      <c r="HN265" s="136"/>
      <c r="HO265" s="136"/>
      <c r="HP265" s="136"/>
      <c r="HQ265" s="136"/>
      <c r="HR265" s="136"/>
      <c r="HS265" s="136"/>
      <c r="HT265" s="136"/>
      <c r="HU265" s="136"/>
      <c r="HV265" s="136"/>
      <c r="HW265" s="136"/>
      <c r="HX265" s="136"/>
      <c r="HY265" s="136"/>
      <c r="HZ265" s="136"/>
      <c r="IA265" s="136"/>
    </row>
    <row r="266" spans="1:235">
      <c r="A266" s="475" t="s">
        <v>540</v>
      </c>
      <c r="B266" s="135">
        <f t="shared" si="64"/>
        <v>40370</v>
      </c>
      <c r="C266" s="135">
        <f t="shared" ref="C266:J266" si="72">SUM(C267:C267)</f>
        <v>0</v>
      </c>
      <c r="D266" s="135">
        <f t="shared" si="72"/>
        <v>0</v>
      </c>
      <c r="E266" s="135">
        <f t="shared" si="72"/>
        <v>40370</v>
      </c>
      <c r="F266" s="135">
        <f t="shared" si="72"/>
        <v>0</v>
      </c>
      <c r="G266" s="135">
        <f t="shared" si="72"/>
        <v>0</v>
      </c>
      <c r="H266" s="135">
        <f t="shared" si="72"/>
        <v>0</v>
      </c>
      <c r="I266" s="135">
        <f t="shared" si="72"/>
        <v>0</v>
      </c>
      <c r="J266" s="135">
        <f t="shared" si="72"/>
        <v>0</v>
      </c>
      <c r="K266" s="136"/>
      <c r="L266" s="136"/>
      <c r="M266" s="136"/>
      <c r="N266" s="136"/>
      <c r="O266" s="136"/>
      <c r="P266" s="136"/>
      <c r="Q266" s="136"/>
      <c r="R266" s="136"/>
      <c r="S266" s="136"/>
      <c r="T266" s="136"/>
      <c r="U266" s="136"/>
      <c r="V266" s="136"/>
      <c r="W266" s="136"/>
      <c r="X266" s="136"/>
      <c r="Y266" s="136"/>
      <c r="Z266" s="136"/>
      <c r="AA266" s="136"/>
      <c r="AB266" s="136"/>
      <c r="AC266" s="136"/>
      <c r="AD266" s="136"/>
      <c r="AE266" s="136"/>
      <c r="AF266" s="136"/>
      <c r="AG266" s="136"/>
      <c r="AH266" s="136"/>
      <c r="AI266" s="136"/>
      <c r="AJ266" s="136"/>
      <c r="AK266" s="136"/>
      <c r="AL266" s="136"/>
      <c r="AM266" s="136"/>
      <c r="AN266" s="136"/>
      <c r="AO266" s="136"/>
      <c r="AP266" s="136"/>
      <c r="AQ266" s="136"/>
      <c r="AR266" s="136"/>
      <c r="AS266" s="136"/>
      <c r="AT266" s="136"/>
      <c r="AU266" s="136"/>
      <c r="AV266" s="136"/>
      <c r="AW266" s="136"/>
      <c r="AX266" s="136"/>
      <c r="AY266" s="136"/>
      <c r="AZ266" s="136"/>
      <c r="BA266" s="136"/>
      <c r="BB266" s="136"/>
      <c r="BC266" s="136"/>
      <c r="BD266" s="136"/>
      <c r="BE266" s="136"/>
      <c r="BF266" s="136"/>
      <c r="BG266" s="136"/>
      <c r="BH266" s="136"/>
      <c r="BI266" s="136"/>
      <c r="BJ266" s="136"/>
      <c r="BK266" s="136"/>
      <c r="BL266" s="136"/>
      <c r="BM266" s="136"/>
      <c r="BN266" s="136"/>
      <c r="BO266" s="136"/>
      <c r="BP266" s="136"/>
      <c r="BQ266" s="136"/>
      <c r="BR266" s="136"/>
      <c r="BS266" s="136"/>
      <c r="BT266" s="136"/>
      <c r="BU266" s="136"/>
      <c r="BV266" s="136"/>
      <c r="BW266" s="136"/>
      <c r="BX266" s="136"/>
      <c r="BY266" s="136"/>
      <c r="BZ266" s="136"/>
      <c r="CA266" s="136"/>
      <c r="CB266" s="136"/>
      <c r="CC266" s="136"/>
      <c r="CD266" s="136"/>
      <c r="CE266" s="136"/>
      <c r="CF266" s="136"/>
      <c r="CG266" s="136"/>
      <c r="CH266" s="136"/>
      <c r="CI266" s="136"/>
      <c r="CJ266" s="136"/>
      <c r="CK266" s="136"/>
      <c r="CL266" s="136"/>
      <c r="CM266" s="136"/>
      <c r="CN266" s="136"/>
      <c r="CO266" s="136"/>
      <c r="CP266" s="136"/>
      <c r="CQ266" s="136"/>
      <c r="CR266" s="136"/>
      <c r="CS266" s="136"/>
      <c r="CT266" s="136"/>
      <c r="CU266" s="136"/>
      <c r="CV266" s="136"/>
      <c r="CW266" s="136"/>
      <c r="CX266" s="136"/>
      <c r="CY266" s="136"/>
      <c r="CZ266" s="136"/>
      <c r="DA266" s="136"/>
      <c r="DB266" s="136"/>
      <c r="DC266" s="136"/>
      <c r="DD266" s="136"/>
      <c r="DE266" s="136"/>
      <c r="DF266" s="136"/>
      <c r="DG266" s="136"/>
      <c r="DH266" s="136"/>
      <c r="DI266" s="136"/>
      <c r="DJ266" s="136"/>
      <c r="DK266" s="136"/>
      <c r="DL266" s="136"/>
      <c r="DM266" s="136"/>
      <c r="DN266" s="136"/>
      <c r="DO266" s="136"/>
      <c r="DP266" s="136"/>
      <c r="DQ266" s="136"/>
      <c r="DR266" s="136"/>
      <c r="DS266" s="136"/>
      <c r="DT266" s="136"/>
      <c r="DU266" s="136"/>
      <c r="DV266" s="136"/>
      <c r="DW266" s="136"/>
      <c r="DX266" s="136"/>
      <c r="DY266" s="136"/>
      <c r="DZ266" s="136"/>
      <c r="EA266" s="136"/>
      <c r="EB266" s="136"/>
      <c r="EC266" s="136"/>
      <c r="ED266" s="136"/>
      <c r="EE266" s="136"/>
      <c r="EF266" s="136"/>
      <c r="EG266" s="136"/>
      <c r="EH266" s="136"/>
      <c r="EI266" s="136"/>
      <c r="EJ266" s="136"/>
      <c r="EK266" s="136"/>
      <c r="EL266" s="136"/>
      <c r="EM266" s="136"/>
      <c r="EN266" s="136"/>
      <c r="EO266" s="136"/>
      <c r="EP266" s="136"/>
      <c r="EQ266" s="136"/>
      <c r="ER266" s="136"/>
      <c r="ES266" s="136"/>
      <c r="ET266" s="136"/>
      <c r="EU266" s="136"/>
      <c r="EV266" s="136"/>
      <c r="EW266" s="136"/>
      <c r="EX266" s="136"/>
      <c r="EY266" s="136"/>
      <c r="EZ266" s="136"/>
      <c r="FA266" s="136"/>
      <c r="FB266" s="136"/>
      <c r="FC266" s="136"/>
      <c r="FD266" s="136"/>
      <c r="FE266" s="136"/>
      <c r="FF266" s="136"/>
      <c r="FG266" s="136"/>
      <c r="FH266" s="136"/>
      <c r="FI266" s="136"/>
      <c r="FJ266" s="136"/>
      <c r="FK266" s="136"/>
      <c r="FL266" s="136"/>
      <c r="FM266" s="136"/>
      <c r="FN266" s="136"/>
      <c r="FO266" s="136"/>
      <c r="FP266" s="136"/>
      <c r="FQ266" s="136"/>
      <c r="FR266" s="136"/>
      <c r="FS266" s="136"/>
      <c r="FT266" s="136"/>
      <c r="FU266" s="136"/>
      <c r="FV266" s="136"/>
      <c r="FW266" s="136"/>
      <c r="FX266" s="136"/>
      <c r="FY266" s="136"/>
      <c r="FZ266" s="136"/>
      <c r="GA266" s="136"/>
      <c r="GB266" s="136"/>
      <c r="GC266" s="136"/>
      <c r="GD266" s="136"/>
      <c r="GE266" s="136"/>
      <c r="GF266" s="136"/>
      <c r="GG266" s="136"/>
      <c r="GH266" s="136"/>
      <c r="GI266" s="136"/>
      <c r="GJ266" s="136"/>
      <c r="GK266" s="136"/>
      <c r="GL266" s="136"/>
      <c r="GM266" s="136"/>
      <c r="GN266" s="136"/>
      <c r="GO266" s="136"/>
      <c r="GP266" s="136"/>
      <c r="GQ266" s="136"/>
      <c r="GR266" s="136"/>
      <c r="GS266" s="136"/>
      <c r="GT266" s="136"/>
      <c r="GU266" s="136"/>
      <c r="GV266" s="136"/>
      <c r="GW266" s="136"/>
      <c r="GX266" s="136"/>
      <c r="GY266" s="136"/>
      <c r="GZ266" s="136"/>
      <c r="HA266" s="136"/>
      <c r="HB266" s="136"/>
      <c r="HC266" s="136"/>
      <c r="HD266" s="136"/>
      <c r="HE266" s="136"/>
      <c r="HF266" s="136"/>
      <c r="HG266" s="136"/>
      <c r="HH266" s="136"/>
      <c r="HI266" s="136"/>
      <c r="HJ266" s="136"/>
      <c r="HK266" s="136"/>
      <c r="HL266" s="136"/>
      <c r="HM266" s="136"/>
      <c r="HN266" s="136"/>
      <c r="HO266" s="136"/>
      <c r="HP266" s="136"/>
      <c r="HQ266" s="136"/>
      <c r="HR266" s="136"/>
      <c r="HS266" s="136"/>
      <c r="HT266" s="136"/>
      <c r="HU266" s="136"/>
      <c r="HV266" s="136"/>
      <c r="HW266" s="136"/>
      <c r="HX266" s="136"/>
      <c r="HY266" s="136"/>
      <c r="HZ266" s="136"/>
      <c r="IA266" s="136"/>
    </row>
    <row r="267" spans="1:235" ht="31.5">
      <c r="A267" s="479" t="s">
        <v>1080</v>
      </c>
      <c r="B267" s="141">
        <f t="shared" si="64"/>
        <v>40370</v>
      </c>
      <c r="C267" s="141">
        <v>0</v>
      </c>
      <c r="D267" s="141">
        <v>0</v>
      </c>
      <c r="E267" s="141">
        <v>40370</v>
      </c>
      <c r="F267" s="141">
        <v>0</v>
      </c>
      <c r="G267" s="141">
        <v>0</v>
      </c>
      <c r="H267" s="141">
        <v>0</v>
      </c>
      <c r="I267" s="141">
        <v>0</v>
      </c>
      <c r="J267" s="141">
        <v>0</v>
      </c>
      <c r="K267" s="136"/>
      <c r="L267" s="136"/>
      <c r="M267" s="136"/>
      <c r="N267" s="136"/>
      <c r="O267" s="136"/>
      <c r="P267" s="136"/>
      <c r="Q267" s="136"/>
      <c r="R267" s="136"/>
      <c r="S267" s="136"/>
      <c r="T267" s="136"/>
      <c r="U267" s="136"/>
      <c r="V267" s="136"/>
      <c r="W267" s="136"/>
      <c r="X267" s="136"/>
      <c r="Y267" s="136"/>
      <c r="Z267" s="136"/>
      <c r="AA267" s="136"/>
      <c r="AB267" s="136"/>
      <c r="AC267" s="136"/>
      <c r="AD267" s="136"/>
      <c r="AE267" s="136"/>
      <c r="AF267" s="136"/>
      <c r="AG267" s="136"/>
      <c r="AH267" s="136"/>
      <c r="AI267" s="136"/>
      <c r="AJ267" s="136"/>
      <c r="AK267" s="136"/>
      <c r="AL267" s="136"/>
      <c r="AM267" s="136"/>
      <c r="AN267" s="136"/>
      <c r="AO267" s="136"/>
      <c r="AP267" s="136"/>
      <c r="AQ267" s="136"/>
      <c r="AR267" s="136"/>
      <c r="AS267" s="136"/>
      <c r="AT267" s="136"/>
      <c r="AU267" s="136"/>
      <c r="AV267" s="136"/>
      <c r="AW267" s="136"/>
      <c r="AX267" s="136"/>
      <c r="AY267" s="136"/>
      <c r="AZ267" s="136"/>
      <c r="BA267" s="136"/>
      <c r="BB267" s="136"/>
      <c r="BC267" s="136"/>
      <c r="BD267" s="136"/>
      <c r="BE267" s="136"/>
      <c r="BF267" s="136"/>
      <c r="BG267" s="136"/>
      <c r="BH267" s="136"/>
      <c r="BI267" s="136"/>
      <c r="BJ267" s="136"/>
      <c r="BK267" s="136"/>
      <c r="BL267" s="136"/>
      <c r="BM267" s="136"/>
      <c r="BN267" s="136"/>
      <c r="BO267" s="136"/>
      <c r="BP267" s="136"/>
      <c r="BQ267" s="136"/>
      <c r="BR267" s="136"/>
      <c r="BS267" s="136"/>
      <c r="BT267" s="136"/>
      <c r="BU267" s="136"/>
      <c r="BV267" s="136"/>
      <c r="BW267" s="136"/>
      <c r="BX267" s="136"/>
      <c r="BY267" s="136"/>
      <c r="BZ267" s="136"/>
      <c r="CA267" s="136"/>
      <c r="CB267" s="136"/>
      <c r="CC267" s="136"/>
      <c r="CD267" s="136"/>
      <c r="CE267" s="136"/>
      <c r="CF267" s="136"/>
      <c r="CG267" s="136"/>
      <c r="CH267" s="136"/>
      <c r="CI267" s="136"/>
      <c r="CJ267" s="136"/>
      <c r="CK267" s="136"/>
      <c r="CL267" s="136"/>
      <c r="CM267" s="136"/>
      <c r="CN267" s="136"/>
      <c r="CO267" s="136"/>
      <c r="CP267" s="136"/>
      <c r="CQ267" s="136"/>
      <c r="CR267" s="136"/>
      <c r="CS267" s="136"/>
      <c r="CT267" s="136"/>
      <c r="CU267" s="136"/>
      <c r="CV267" s="136"/>
      <c r="CW267" s="136"/>
      <c r="CX267" s="136"/>
      <c r="CY267" s="136"/>
      <c r="CZ267" s="136"/>
      <c r="DA267" s="136"/>
      <c r="DB267" s="136"/>
      <c r="DC267" s="136"/>
      <c r="DD267" s="136"/>
      <c r="DE267" s="136"/>
      <c r="DF267" s="136"/>
      <c r="DG267" s="136"/>
      <c r="DH267" s="136"/>
      <c r="DI267" s="136"/>
      <c r="DJ267" s="136"/>
      <c r="DK267" s="136"/>
      <c r="DL267" s="136"/>
      <c r="DM267" s="136"/>
      <c r="DN267" s="136"/>
      <c r="DO267" s="136"/>
      <c r="DP267" s="136"/>
      <c r="DQ267" s="136"/>
      <c r="DR267" s="136"/>
      <c r="DS267" s="136"/>
      <c r="DT267" s="136"/>
      <c r="DU267" s="136"/>
      <c r="DV267" s="136"/>
      <c r="DW267" s="136"/>
      <c r="DX267" s="136"/>
      <c r="DY267" s="136"/>
      <c r="DZ267" s="136"/>
      <c r="EA267" s="136"/>
      <c r="EB267" s="136"/>
      <c r="EC267" s="136"/>
      <c r="ED267" s="136"/>
      <c r="EE267" s="136"/>
      <c r="EF267" s="136"/>
      <c r="EG267" s="136"/>
      <c r="EH267" s="136"/>
      <c r="EI267" s="136"/>
      <c r="EJ267" s="136"/>
      <c r="EK267" s="136"/>
      <c r="EL267" s="136"/>
      <c r="EM267" s="136"/>
      <c r="EN267" s="136"/>
      <c r="EO267" s="136"/>
      <c r="EP267" s="136"/>
      <c r="EQ267" s="136"/>
      <c r="ER267" s="136"/>
      <c r="ES267" s="66"/>
      <c r="ET267" s="66"/>
      <c r="EU267" s="66"/>
      <c r="EV267" s="66"/>
      <c r="EW267" s="66"/>
      <c r="EX267" s="66"/>
      <c r="EY267" s="66"/>
      <c r="EZ267" s="66"/>
      <c r="FA267" s="66"/>
      <c r="FB267" s="66"/>
      <c r="FC267" s="66"/>
      <c r="FD267" s="66"/>
      <c r="FE267" s="66"/>
      <c r="FF267" s="66"/>
      <c r="FG267" s="66"/>
      <c r="FH267" s="66"/>
      <c r="FI267" s="66"/>
      <c r="FJ267" s="66"/>
      <c r="FK267" s="66"/>
      <c r="FL267" s="66"/>
      <c r="FM267" s="136"/>
      <c r="FN267" s="136"/>
      <c r="FO267" s="136"/>
      <c r="FP267" s="136"/>
      <c r="FQ267" s="136"/>
      <c r="FR267" s="136"/>
      <c r="FS267" s="136"/>
      <c r="FT267" s="136"/>
      <c r="FU267" s="136"/>
      <c r="FV267" s="136"/>
      <c r="FW267" s="136"/>
      <c r="FX267" s="136"/>
      <c r="FY267" s="136"/>
      <c r="FZ267" s="136"/>
      <c r="GA267" s="136"/>
      <c r="GB267" s="136"/>
      <c r="GC267" s="136"/>
      <c r="GD267" s="136"/>
      <c r="GE267" s="136"/>
      <c r="GF267" s="136"/>
      <c r="GG267" s="136"/>
      <c r="GH267" s="136"/>
      <c r="GI267" s="136"/>
      <c r="GJ267" s="136"/>
      <c r="GK267" s="136"/>
      <c r="GL267" s="136"/>
      <c r="GM267" s="136"/>
      <c r="GN267" s="136"/>
      <c r="GO267" s="136"/>
      <c r="GP267" s="136"/>
      <c r="GQ267" s="136"/>
      <c r="GR267" s="136"/>
      <c r="GS267" s="136"/>
      <c r="GT267" s="136"/>
      <c r="GU267" s="136"/>
      <c r="GV267" s="136"/>
      <c r="GW267" s="136"/>
      <c r="GX267" s="136"/>
      <c r="GY267" s="136"/>
      <c r="GZ267" s="136"/>
      <c r="HA267" s="136"/>
      <c r="HB267" s="136"/>
      <c r="HC267" s="136"/>
      <c r="HD267" s="136"/>
      <c r="HE267" s="136"/>
      <c r="HF267" s="136"/>
      <c r="HG267" s="136"/>
      <c r="HH267" s="136"/>
      <c r="HI267" s="136"/>
      <c r="HJ267" s="136"/>
      <c r="HK267" s="136"/>
      <c r="HL267" s="136"/>
      <c r="HM267" s="136"/>
      <c r="HN267" s="136"/>
      <c r="HO267" s="136"/>
      <c r="HP267" s="136"/>
      <c r="HQ267" s="136"/>
      <c r="HR267" s="136"/>
      <c r="HS267" s="136"/>
      <c r="HT267" s="136"/>
      <c r="HU267" s="136"/>
      <c r="HV267" s="136"/>
      <c r="HW267" s="136"/>
      <c r="HX267" s="136"/>
      <c r="HY267" s="136"/>
      <c r="HZ267" s="136"/>
      <c r="IA267" s="136"/>
    </row>
    <row r="271" spans="1:235">
      <c r="A271" s="473"/>
      <c r="B271" s="473"/>
      <c r="C271" s="473"/>
      <c r="D271" s="473"/>
      <c r="E271" s="473"/>
      <c r="F271" s="473"/>
      <c r="G271" s="473"/>
      <c r="H271" s="473"/>
      <c r="I271" s="473"/>
      <c r="J271" s="473"/>
      <c r="K271" s="473"/>
      <c r="L271" s="473"/>
      <c r="M271" s="473"/>
      <c r="N271" s="473"/>
      <c r="O271" s="473"/>
      <c r="P271" s="473"/>
      <c r="Q271" s="473"/>
      <c r="R271" s="473"/>
      <c r="S271" s="473"/>
      <c r="T271" s="473"/>
      <c r="U271" s="473"/>
      <c r="V271" s="473"/>
      <c r="W271" s="473"/>
      <c r="X271" s="473"/>
      <c r="Y271" s="473"/>
      <c r="Z271" s="473"/>
      <c r="AA271" s="473"/>
      <c r="AB271" s="473"/>
      <c r="AC271" s="473"/>
      <c r="AD271" s="473"/>
      <c r="AE271" s="473"/>
      <c r="AF271" s="473"/>
      <c r="AG271" s="473"/>
      <c r="AH271" s="473"/>
      <c r="AI271" s="473"/>
      <c r="AJ271" s="473"/>
      <c r="AK271" s="473"/>
      <c r="AL271" s="473"/>
      <c r="AM271" s="473"/>
      <c r="AN271" s="473"/>
      <c r="AO271" s="473"/>
      <c r="AP271" s="473"/>
      <c r="AQ271" s="473"/>
      <c r="AR271" s="473"/>
      <c r="AS271" s="473"/>
      <c r="AT271" s="473"/>
      <c r="AU271" s="473"/>
      <c r="AV271" s="473"/>
      <c r="AW271" s="473"/>
      <c r="AX271" s="473"/>
      <c r="AY271" s="473"/>
      <c r="AZ271" s="473"/>
      <c r="BA271" s="473"/>
      <c r="BB271" s="473"/>
      <c r="BC271" s="473"/>
      <c r="BD271" s="473"/>
      <c r="BE271" s="473"/>
      <c r="BF271" s="473"/>
      <c r="BG271" s="473"/>
      <c r="BH271" s="473"/>
      <c r="BI271" s="473"/>
      <c r="BJ271" s="473"/>
      <c r="BK271" s="473"/>
      <c r="BL271" s="473"/>
      <c r="BM271" s="473"/>
      <c r="BN271" s="473"/>
      <c r="BO271" s="473"/>
      <c r="BP271" s="473"/>
      <c r="BQ271" s="473"/>
      <c r="BR271" s="473"/>
      <c r="BS271" s="473"/>
      <c r="BT271" s="473"/>
      <c r="BU271" s="473"/>
      <c r="BV271" s="473"/>
      <c r="BW271" s="473"/>
      <c r="BX271" s="473"/>
      <c r="BY271" s="473"/>
      <c r="BZ271" s="473"/>
      <c r="CA271" s="473"/>
      <c r="CB271" s="473"/>
      <c r="CC271" s="473"/>
      <c r="CD271" s="473"/>
      <c r="CE271" s="473"/>
      <c r="CF271" s="473"/>
      <c r="CG271" s="473"/>
      <c r="CH271" s="473"/>
      <c r="CI271" s="473"/>
      <c r="CJ271" s="473"/>
      <c r="CK271" s="473"/>
      <c r="CL271" s="473"/>
      <c r="CM271" s="473"/>
      <c r="CN271" s="473"/>
      <c r="CO271" s="473"/>
      <c r="CP271" s="473"/>
      <c r="CQ271" s="473"/>
      <c r="CR271" s="473"/>
      <c r="CS271" s="473"/>
      <c r="CT271" s="473"/>
      <c r="CU271" s="473"/>
      <c r="CV271" s="473"/>
      <c r="CW271" s="473"/>
      <c r="CX271" s="473"/>
      <c r="CY271" s="473"/>
      <c r="CZ271" s="473"/>
      <c r="DA271" s="473"/>
      <c r="DB271" s="473"/>
      <c r="DC271" s="473"/>
      <c r="DD271" s="473"/>
      <c r="DE271" s="473"/>
      <c r="DF271" s="473"/>
      <c r="DG271" s="473"/>
      <c r="DH271" s="473"/>
      <c r="DI271" s="473"/>
      <c r="DJ271" s="473"/>
      <c r="DK271" s="473"/>
      <c r="DL271" s="473"/>
      <c r="DM271" s="473"/>
      <c r="DN271" s="473"/>
      <c r="DO271" s="473"/>
      <c r="DP271" s="473"/>
      <c r="DQ271" s="473"/>
      <c r="DR271" s="473"/>
      <c r="DS271" s="473"/>
      <c r="DT271" s="473"/>
      <c r="DU271" s="473"/>
      <c r="DV271" s="473"/>
      <c r="DW271" s="473"/>
      <c r="DX271" s="473"/>
      <c r="DY271" s="473"/>
      <c r="DZ271" s="473"/>
      <c r="EA271" s="473"/>
      <c r="EB271" s="473"/>
      <c r="EC271" s="473"/>
      <c r="ED271" s="473"/>
      <c r="EE271" s="473"/>
      <c r="EF271" s="473"/>
      <c r="EG271" s="473"/>
      <c r="EH271" s="473"/>
      <c r="EI271" s="473"/>
      <c r="EJ271" s="473"/>
      <c r="EK271" s="473"/>
      <c r="EL271" s="473"/>
      <c r="EM271" s="473"/>
      <c r="EN271" s="473"/>
      <c r="EO271" s="473"/>
      <c r="EP271" s="473"/>
      <c r="EQ271" s="473"/>
      <c r="ER271" s="473"/>
      <c r="ES271" s="473"/>
      <c r="ET271" s="473"/>
      <c r="EU271" s="473"/>
      <c r="EV271" s="473"/>
      <c r="EW271" s="473"/>
      <c r="EX271" s="473"/>
      <c r="EY271" s="473"/>
      <c r="EZ271" s="473"/>
      <c r="FA271" s="473"/>
      <c r="FB271" s="473"/>
      <c r="FC271" s="473"/>
      <c r="FD271" s="473"/>
      <c r="FE271" s="473"/>
      <c r="FF271" s="473"/>
      <c r="FG271" s="473"/>
      <c r="FH271" s="473"/>
      <c r="FI271" s="473"/>
      <c r="FJ271" s="473"/>
      <c r="FK271" s="473"/>
      <c r="FL271" s="473"/>
      <c r="FM271" s="473"/>
      <c r="FN271" s="473"/>
      <c r="FO271" s="473"/>
      <c r="FP271" s="473"/>
      <c r="FQ271" s="473"/>
      <c r="FR271" s="473"/>
      <c r="FS271" s="473"/>
      <c r="FT271" s="473"/>
      <c r="FU271" s="473"/>
      <c r="FV271" s="473"/>
      <c r="FW271" s="473"/>
      <c r="FX271" s="473"/>
      <c r="FY271" s="473"/>
      <c r="FZ271" s="473"/>
      <c r="GA271" s="473"/>
      <c r="GB271" s="473"/>
      <c r="GC271" s="473"/>
      <c r="GD271" s="473"/>
      <c r="GE271" s="473"/>
      <c r="GF271" s="473"/>
      <c r="GG271" s="473"/>
      <c r="GH271" s="473"/>
      <c r="GI271" s="473"/>
      <c r="GJ271" s="473"/>
      <c r="GK271" s="473"/>
      <c r="GL271" s="473"/>
      <c r="GM271" s="473"/>
      <c r="GN271" s="473"/>
      <c r="GO271" s="473"/>
      <c r="GP271" s="473"/>
      <c r="GQ271" s="473"/>
      <c r="GR271" s="473"/>
      <c r="GS271" s="473"/>
      <c r="GT271" s="473"/>
      <c r="GU271" s="473"/>
      <c r="GV271" s="473"/>
      <c r="GW271" s="473"/>
      <c r="GX271" s="473"/>
      <c r="GY271" s="473"/>
      <c r="GZ271" s="473"/>
      <c r="HA271" s="473"/>
      <c r="HB271" s="473"/>
      <c r="HC271" s="473"/>
      <c r="HD271" s="473"/>
      <c r="HE271" s="473"/>
      <c r="HF271" s="473"/>
      <c r="HG271" s="473"/>
      <c r="HH271" s="473"/>
      <c r="HI271" s="473"/>
      <c r="HJ271" s="473"/>
      <c r="HK271" s="473"/>
      <c r="HL271" s="473"/>
      <c r="HM271" s="473"/>
      <c r="HN271" s="473"/>
      <c r="HO271" s="473"/>
      <c r="HP271" s="473"/>
      <c r="HQ271" s="473"/>
      <c r="HR271" s="473"/>
      <c r="HS271" s="473"/>
      <c r="HT271" s="473"/>
      <c r="HU271" s="473"/>
      <c r="HV271" s="473"/>
      <c r="HW271" s="473"/>
      <c r="HX271" s="473"/>
      <c r="HY271" s="473"/>
      <c r="HZ271" s="473"/>
      <c r="IA271" s="473"/>
    </row>
    <row r="272" spans="1:235">
      <c r="A272" s="474"/>
      <c r="B272" s="474"/>
      <c r="C272" s="474"/>
      <c r="D272" s="474"/>
      <c r="E272" s="474"/>
      <c r="F272" s="474"/>
      <c r="G272" s="474"/>
      <c r="H272" s="474"/>
      <c r="I272" s="474"/>
      <c r="J272" s="474"/>
      <c r="K272" s="474"/>
      <c r="L272" s="474"/>
      <c r="M272" s="474"/>
      <c r="N272" s="474"/>
      <c r="O272" s="474"/>
      <c r="P272" s="474"/>
      <c r="Q272" s="474"/>
      <c r="R272" s="474"/>
      <c r="S272" s="474"/>
      <c r="T272" s="474"/>
      <c r="U272" s="474"/>
      <c r="V272" s="474"/>
      <c r="W272" s="474"/>
      <c r="X272" s="474"/>
      <c r="Y272" s="474"/>
      <c r="Z272" s="474"/>
      <c r="AA272" s="474"/>
      <c r="AB272" s="474"/>
      <c r="AC272" s="474"/>
      <c r="AD272" s="474"/>
      <c r="AE272" s="474"/>
      <c r="AF272" s="474"/>
      <c r="AG272" s="474"/>
      <c r="AH272" s="474"/>
      <c r="AI272" s="474"/>
      <c r="AJ272" s="474"/>
      <c r="AK272" s="474"/>
      <c r="AL272" s="474"/>
      <c r="AM272" s="474"/>
      <c r="AN272" s="474"/>
      <c r="AO272" s="474"/>
      <c r="AP272" s="474"/>
      <c r="AQ272" s="474"/>
      <c r="AR272" s="474"/>
      <c r="AS272" s="474"/>
      <c r="AT272" s="474"/>
      <c r="AU272" s="474"/>
      <c r="AV272" s="474"/>
      <c r="AW272" s="474"/>
      <c r="AX272" s="474"/>
      <c r="AY272" s="474"/>
      <c r="AZ272" s="474"/>
      <c r="BA272" s="474"/>
      <c r="BB272" s="474"/>
      <c r="BC272" s="474"/>
      <c r="BD272" s="474"/>
      <c r="BE272" s="474"/>
      <c r="BF272" s="474"/>
      <c r="BG272" s="474"/>
      <c r="BH272" s="474"/>
      <c r="BI272" s="474"/>
      <c r="BJ272" s="474"/>
      <c r="BK272" s="474"/>
      <c r="BL272" s="474"/>
      <c r="BM272" s="474"/>
      <c r="BN272" s="474"/>
      <c r="BO272" s="474"/>
      <c r="BP272" s="474"/>
      <c r="BQ272" s="474"/>
      <c r="BR272" s="474"/>
      <c r="BS272" s="474"/>
      <c r="BT272" s="474"/>
      <c r="BU272" s="474"/>
      <c r="BV272" s="474"/>
      <c r="BW272" s="474"/>
      <c r="BX272" s="474"/>
      <c r="BY272" s="474"/>
      <c r="BZ272" s="474"/>
      <c r="CA272" s="474"/>
      <c r="CB272" s="474"/>
      <c r="CC272" s="474"/>
      <c r="CD272" s="474"/>
      <c r="CE272" s="474"/>
      <c r="CF272" s="474"/>
      <c r="CG272" s="474"/>
      <c r="CH272" s="474"/>
      <c r="CI272" s="474"/>
      <c r="CJ272" s="474"/>
      <c r="CK272" s="474"/>
      <c r="CL272" s="474"/>
      <c r="CM272" s="474"/>
      <c r="CN272" s="474"/>
      <c r="CO272" s="474"/>
      <c r="CP272" s="474"/>
      <c r="CQ272" s="474"/>
      <c r="CR272" s="474"/>
      <c r="CS272" s="474"/>
      <c r="CT272" s="474"/>
      <c r="CU272" s="474"/>
      <c r="CV272" s="474"/>
      <c r="CW272" s="474"/>
      <c r="CX272" s="474"/>
      <c r="CY272" s="474"/>
      <c r="CZ272" s="474"/>
      <c r="DA272" s="474"/>
      <c r="DB272" s="474"/>
      <c r="DC272" s="474"/>
      <c r="DD272" s="474"/>
      <c r="DE272" s="474"/>
      <c r="DF272" s="474"/>
      <c r="DG272" s="474"/>
      <c r="DH272" s="474"/>
      <c r="DI272" s="474"/>
      <c r="DJ272" s="474"/>
      <c r="DK272" s="474"/>
      <c r="DL272" s="474"/>
      <c r="DM272" s="474"/>
      <c r="DN272" s="474"/>
      <c r="DO272" s="474"/>
      <c r="DP272" s="474"/>
      <c r="DQ272" s="474"/>
      <c r="DR272" s="474"/>
      <c r="DS272" s="474"/>
      <c r="DT272" s="474"/>
      <c r="DU272" s="474"/>
      <c r="DV272" s="474"/>
      <c r="DW272" s="474"/>
      <c r="DX272" s="474"/>
      <c r="DY272" s="474"/>
      <c r="DZ272" s="474"/>
      <c r="EA272" s="474"/>
      <c r="EB272" s="474"/>
      <c r="EC272" s="474"/>
      <c r="ED272" s="474"/>
      <c r="EE272" s="474"/>
      <c r="EF272" s="474"/>
      <c r="EG272" s="474"/>
      <c r="EH272" s="474"/>
      <c r="EI272" s="474"/>
      <c r="EJ272" s="474"/>
      <c r="EK272" s="474"/>
      <c r="EL272" s="474"/>
      <c r="EM272" s="474"/>
      <c r="EN272" s="474"/>
      <c r="EO272" s="474"/>
      <c r="EP272" s="474"/>
      <c r="EQ272" s="474"/>
      <c r="ER272" s="474"/>
      <c r="ES272" s="474"/>
      <c r="ET272" s="474"/>
      <c r="EU272" s="474"/>
      <c r="EV272" s="474"/>
      <c r="EW272" s="474"/>
      <c r="EX272" s="474"/>
      <c r="EY272" s="474"/>
      <c r="EZ272" s="474"/>
      <c r="FA272" s="474"/>
      <c r="FB272" s="474"/>
      <c r="FC272" s="474"/>
      <c r="FD272" s="474"/>
      <c r="FE272" s="474"/>
      <c r="FF272" s="474"/>
      <c r="FG272" s="474"/>
      <c r="FH272" s="474"/>
      <c r="FI272" s="474"/>
      <c r="FJ272" s="474"/>
      <c r="FK272" s="474"/>
      <c r="FL272" s="474"/>
      <c r="FM272" s="474"/>
      <c r="FN272" s="474"/>
      <c r="FO272" s="474"/>
      <c r="FP272" s="474"/>
      <c r="FQ272" s="474"/>
      <c r="FR272" s="474"/>
      <c r="FS272" s="474"/>
      <c r="FT272" s="474"/>
      <c r="FU272" s="474"/>
      <c r="FV272" s="474"/>
      <c r="FW272" s="474"/>
      <c r="FX272" s="474"/>
      <c r="FY272" s="474"/>
      <c r="FZ272" s="474"/>
      <c r="GA272" s="474"/>
      <c r="GB272" s="474"/>
      <c r="GC272" s="474"/>
      <c r="GD272" s="474"/>
      <c r="GE272" s="474"/>
      <c r="GF272" s="474"/>
      <c r="GG272" s="474"/>
      <c r="GH272" s="474"/>
      <c r="GI272" s="474"/>
      <c r="GJ272" s="474"/>
      <c r="GK272" s="474"/>
      <c r="GL272" s="474"/>
      <c r="GM272" s="474"/>
      <c r="GN272" s="474"/>
      <c r="GO272" s="474"/>
      <c r="GP272" s="474"/>
      <c r="GQ272" s="474"/>
      <c r="GR272" s="474"/>
      <c r="GS272" s="474"/>
      <c r="GT272" s="474"/>
      <c r="GU272" s="474"/>
      <c r="GV272" s="474"/>
      <c r="GW272" s="474"/>
      <c r="GX272" s="474"/>
      <c r="GY272" s="474"/>
      <c r="GZ272" s="474"/>
      <c r="HA272" s="474"/>
      <c r="HB272" s="474"/>
      <c r="HC272" s="474"/>
      <c r="HD272" s="474"/>
      <c r="HE272" s="474"/>
      <c r="HF272" s="474"/>
      <c r="HG272" s="474"/>
      <c r="HH272" s="474"/>
      <c r="HI272" s="474"/>
      <c r="HJ272" s="474"/>
      <c r="HK272" s="474"/>
      <c r="HL272" s="474"/>
      <c r="HM272" s="474"/>
      <c r="HN272" s="474"/>
      <c r="HO272" s="474"/>
      <c r="HP272" s="474"/>
      <c r="HQ272" s="474"/>
      <c r="HR272" s="474"/>
      <c r="HS272" s="474"/>
      <c r="HT272" s="474"/>
      <c r="HU272" s="474"/>
      <c r="HV272" s="474"/>
      <c r="HW272" s="474"/>
      <c r="HX272" s="474"/>
      <c r="HY272" s="474"/>
      <c r="HZ272" s="474"/>
      <c r="IA272" s="474"/>
    </row>
    <row r="273" spans="1:235">
      <c r="A273" s="146"/>
      <c r="FM273" s="147"/>
      <c r="FN273" s="147"/>
      <c r="FO273" s="147"/>
      <c r="FP273" s="147"/>
      <c r="FQ273" s="147"/>
      <c r="FR273" s="147"/>
      <c r="FS273" s="147"/>
      <c r="FT273" s="147"/>
      <c r="FU273" s="147"/>
      <c r="FV273" s="147"/>
      <c r="FW273" s="147"/>
      <c r="FX273" s="147"/>
      <c r="FY273" s="147"/>
      <c r="FZ273" s="147"/>
      <c r="GA273" s="147"/>
      <c r="GB273" s="147"/>
      <c r="GC273" s="147"/>
      <c r="GD273" s="147"/>
      <c r="GE273" s="147"/>
      <c r="GF273" s="147"/>
      <c r="GG273" s="147"/>
      <c r="GH273" s="147"/>
      <c r="GI273" s="147"/>
      <c r="GJ273" s="147"/>
      <c r="GK273" s="147"/>
      <c r="GL273" s="147"/>
      <c r="GM273" s="147"/>
      <c r="GN273" s="147"/>
      <c r="GO273" s="147"/>
      <c r="GP273" s="147"/>
      <c r="GQ273" s="147"/>
      <c r="GR273" s="147"/>
      <c r="GS273" s="147"/>
      <c r="GT273" s="147"/>
      <c r="GU273" s="147"/>
      <c r="GV273" s="147"/>
      <c r="GW273" s="147"/>
      <c r="GX273" s="147"/>
      <c r="GY273" s="147"/>
      <c r="GZ273" s="147"/>
      <c r="HA273" s="147"/>
      <c r="HB273" s="147"/>
      <c r="HC273" s="147"/>
      <c r="HD273" s="147"/>
      <c r="HE273" s="147"/>
      <c r="HF273" s="147"/>
      <c r="HG273" s="147"/>
      <c r="HH273" s="147"/>
      <c r="HI273" s="147"/>
      <c r="HJ273" s="147"/>
      <c r="HK273" s="147"/>
      <c r="HL273" s="147"/>
      <c r="HM273" s="147"/>
      <c r="HN273" s="147"/>
      <c r="HO273" s="147"/>
      <c r="HP273" s="147"/>
      <c r="HQ273" s="147"/>
      <c r="HR273" s="147"/>
      <c r="HS273" s="147"/>
      <c r="HT273" s="147"/>
      <c r="HU273" s="147"/>
      <c r="HV273" s="147"/>
      <c r="HW273" s="147"/>
      <c r="HX273" s="147"/>
      <c r="HY273" s="147"/>
      <c r="HZ273" s="147"/>
      <c r="IA273" s="147"/>
    </row>
    <row r="274" spans="1:235">
      <c r="A274" s="147"/>
    </row>
    <row r="275" spans="1:235">
      <c r="A275" s="147" t="s">
        <v>1544</v>
      </c>
    </row>
    <row r="276" spans="1:235">
      <c r="A276" s="147" t="s">
        <v>1545</v>
      </c>
    </row>
    <row r="277" spans="1:235">
      <c r="A277" s="147" t="s">
        <v>1546</v>
      </c>
      <c r="FM277" s="127"/>
      <c r="FN277" s="127"/>
      <c r="FO277" s="127"/>
      <c r="FP277" s="127"/>
      <c r="FQ277" s="127"/>
      <c r="FR277" s="127"/>
      <c r="FS277" s="127"/>
      <c r="FT277" s="127"/>
      <c r="FU277" s="127"/>
      <c r="FV277" s="127"/>
      <c r="FW277" s="127"/>
      <c r="FX277" s="127"/>
      <c r="FY277" s="127"/>
      <c r="FZ277" s="127"/>
      <c r="GA277" s="127"/>
      <c r="GB277" s="127"/>
      <c r="GC277" s="127"/>
      <c r="GD277" s="127"/>
      <c r="GE277" s="127"/>
      <c r="GF277" s="127"/>
      <c r="GG277" s="127"/>
      <c r="GH277" s="127"/>
      <c r="GI277" s="127"/>
      <c r="GJ277" s="127"/>
      <c r="GK277" s="127"/>
      <c r="GL277" s="127"/>
      <c r="GM277" s="127"/>
      <c r="GN277" s="127"/>
      <c r="GO277" s="127"/>
      <c r="GP277" s="127"/>
      <c r="GQ277" s="127"/>
      <c r="GR277" s="127"/>
      <c r="GS277" s="127"/>
      <c r="GT277" s="127"/>
      <c r="GU277" s="127"/>
      <c r="GV277" s="127"/>
      <c r="GW277" s="127"/>
      <c r="GX277" s="127"/>
      <c r="GY277" s="127"/>
      <c r="GZ277" s="127"/>
      <c r="HA277" s="127"/>
      <c r="HB277" s="127"/>
      <c r="HC277" s="127"/>
      <c r="HD277" s="127"/>
      <c r="HE277" s="127"/>
      <c r="HF277" s="127"/>
      <c r="HG277" s="127"/>
      <c r="HH277" s="127"/>
      <c r="HI277" s="127"/>
      <c r="HJ277" s="127"/>
      <c r="HK277" s="127"/>
      <c r="HL277" s="127"/>
      <c r="HM277" s="127"/>
      <c r="HN277" s="127"/>
      <c r="HO277" s="127"/>
      <c r="HP277" s="127"/>
      <c r="HQ277" s="127"/>
      <c r="HR277" s="127"/>
      <c r="HS277" s="127"/>
      <c r="HT277" s="127"/>
      <c r="HU277" s="127"/>
      <c r="HV277" s="127"/>
      <c r="HW277" s="127"/>
      <c r="HX277" s="127"/>
      <c r="HY277" s="127"/>
      <c r="HZ277" s="127"/>
      <c r="IA277" s="127"/>
    </row>
    <row r="278" spans="1:235">
      <c r="A278" s="149"/>
      <c r="FM278" s="127"/>
      <c r="FN278" s="127"/>
      <c r="FO278" s="127"/>
      <c r="FP278" s="127"/>
      <c r="FQ278" s="127"/>
      <c r="FR278" s="127"/>
      <c r="FS278" s="127"/>
      <c r="FT278" s="127"/>
      <c r="FU278" s="127"/>
      <c r="FV278" s="127"/>
      <c r="FW278" s="127"/>
      <c r="FX278" s="127"/>
      <c r="FY278" s="127"/>
      <c r="FZ278" s="127"/>
      <c r="GA278" s="127"/>
      <c r="GB278" s="127"/>
      <c r="GC278" s="127"/>
      <c r="GD278" s="127"/>
      <c r="GE278" s="127"/>
      <c r="GF278" s="127"/>
      <c r="GG278" s="127"/>
      <c r="GH278" s="127"/>
      <c r="GI278" s="127"/>
      <c r="GJ278" s="127"/>
      <c r="GK278" s="127"/>
      <c r="GL278" s="127"/>
      <c r="GM278" s="127"/>
      <c r="GN278" s="127"/>
      <c r="GO278" s="127"/>
      <c r="GP278" s="127"/>
      <c r="GQ278" s="127"/>
      <c r="GR278" s="127"/>
      <c r="GS278" s="127"/>
      <c r="GT278" s="127"/>
      <c r="GU278" s="127"/>
      <c r="GV278" s="127"/>
      <c r="GW278" s="127"/>
      <c r="GX278" s="127"/>
      <c r="GY278" s="127"/>
      <c r="GZ278" s="127"/>
      <c r="HA278" s="127"/>
      <c r="HB278" s="127"/>
      <c r="HC278" s="127"/>
      <c r="HD278" s="127"/>
      <c r="HE278" s="127"/>
      <c r="HF278" s="127"/>
      <c r="HG278" s="127"/>
      <c r="HH278" s="127"/>
      <c r="HI278" s="127"/>
      <c r="HJ278" s="127"/>
      <c r="HK278" s="127"/>
      <c r="HL278" s="127"/>
      <c r="HM278" s="127"/>
      <c r="HN278" s="127"/>
      <c r="HO278" s="127"/>
      <c r="HP278" s="127"/>
      <c r="HQ278" s="127"/>
      <c r="HR278" s="127"/>
      <c r="HS278" s="127"/>
      <c r="HT278" s="127"/>
      <c r="HU278" s="127"/>
      <c r="HV278" s="127"/>
      <c r="HW278" s="127"/>
      <c r="HX278" s="127"/>
      <c r="HY278" s="127"/>
      <c r="HZ278" s="127"/>
      <c r="IA278" s="127"/>
    </row>
    <row r="279" spans="1:235">
      <c r="A279" s="88"/>
      <c r="FM279" s="127"/>
      <c r="FN279" s="127"/>
      <c r="FO279" s="127"/>
      <c r="FP279" s="127"/>
      <c r="FQ279" s="127"/>
      <c r="FR279" s="127"/>
      <c r="FS279" s="127"/>
      <c r="FT279" s="127"/>
      <c r="FU279" s="127"/>
      <c r="FV279" s="127"/>
      <c r="FW279" s="127"/>
      <c r="FX279" s="127"/>
      <c r="FY279" s="127"/>
      <c r="FZ279" s="127"/>
      <c r="GA279" s="127"/>
      <c r="GB279" s="127"/>
      <c r="GC279" s="127"/>
      <c r="GD279" s="127"/>
      <c r="GE279" s="127"/>
      <c r="GF279" s="127"/>
      <c r="GG279" s="127"/>
      <c r="GH279" s="127"/>
      <c r="GI279" s="127"/>
      <c r="GJ279" s="127"/>
      <c r="GK279" s="127"/>
      <c r="GL279" s="127"/>
      <c r="GM279" s="127"/>
      <c r="GN279" s="127"/>
      <c r="GO279" s="127"/>
      <c r="GP279" s="127"/>
      <c r="GQ279" s="127"/>
      <c r="GR279" s="127"/>
      <c r="GS279" s="127"/>
      <c r="GT279" s="127"/>
      <c r="GU279" s="127"/>
      <c r="GV279" s="127"/>
      <c r="GW279" s="127"/>
      <c r="GX279" s="127"/>
      <c r="GY279" s="127"/>
      <c r="GZ279" s="127"/>
      <c r="HA279" s="127"/>
      <c r="HB279" s="127"/>
      <c r="HC279" s="127"/>
      <c r="HD279" s="127"/>
      <c r="HE279" s="127"/>
      <c r="HF279" s="127"/>
      <c r="HG279" s="127"/>
      <c r="HH279" s="127"/>
      <c r="HI279" s="127"/>
      <c r="HJ279" s="127"/>
      <c r="HK279" s="127"/>
      <c r="HL279" s="127"/>
      <c r="HM279" s="127"/>
      <c r="HN279" s="127"/>
      <c r="HO279" s="127"/>
      <c r="HP279" s="127"/>
      <c r="HQ279" s="127"/>
      <c r="HR279" s="127"/>
      <c r="HS279" s="127"/>
      <c r="HT279" s="127"/>
      <c r="HU279" s="127"/>
      <c r="HV279" s="127"/>
      <c r="HW279" s="127"/>
      <c r="HX279" s="127"/>
      <c r="HY279" s="127"/>
      <c r="HZ279" s="127"/>
      <c r="IA279" s="127"/>
    </row>
    <row r="280" spans="1:235">
      <c r="A280" s="150"/>
      <c r="FM280" s="127"/>
      <c r="FN280" s="127"/>
      <c r="FO280" s="127"/>
      <c r="FP280" s="127"/>
      <c r="FQ280" s="127"/>
      <c r="FR280" s="127"/>
      <c r="FS280" s="127"/>
      <c r="FT280" s="127"/>
      <c r="FU280" s="127"/>
      <c r="FV280" s="127"/>
      <c r="FW280" s="127"/>
      <c r="FX280" s="127"/>
      <c r="FY280" s="127"/>
      <c r="FZ280" s="127"/>
      <c r="GA280" s="127"/>
      <c r="GB280" s="127"/>
      <c r="GC280" s="127"/>
      <c r="GD280" s="127"/>
      <c r="GE280" s="127"/>
      <c r="GF280" s="127"/>
      <c r="GG280" s="127"/>
      <c r="GH280" s="127"/>
      <c r="GI280" s="127"/>
      <c r="GJ280" s="127"/>
      <c r="GK280" s="127"/>
      <c r="GL280" s="127"/>
      <c r="GM280" s="127"/>
      <c r="GN280" s="127"/>
      <c r="GO280" s="127"/>
      <c r="GP280" s="127"/>
      <c r="GQ280" s="127"/>
      <c r="GR280" s="127"/>
      <c r="GS280" s="127"/>
      <c r="GT280" s="127"/>
      <c r="GU280" s="127"/>
      <c r="GV280" s="127"/>
      <c r="GW280" s="127"/>
      <c r="GX280" s="127"/>
      <c r="GY280" s="127"/>
      <c r="GZ280" s="127"/>
      <c r="HA280" s="127"/>
      <c r="HB280" s="127"/>
      <c r="HC280" s="127"/>
      <c r="HD280" s="127"/>
      <c r="HE280" s="127"/>
      <c r="HF280" s="127"/>
      <c r="HG280" s="127"/>
      <c r="HH280" s="127"/>
      <c r="HI280" s="127"/>
      <c r="HJ280" s="127"/>
      <c r="HK280" s="127"/>
      <c r="HL280" s="127"/>
      <c r="HM280" s="127"/>
      <c r="HN280" s="127"/>
      <c r="HO280" s="127"/>
      <c r="HP280" s="127"/>
      <c r="HQ280" s="127"/>
      <c r="HR280" s="127"/>
      <c r="HS280" s="127"/>
      <c r="HT280" s="127"/>
      <c r="HU280" s="127"/>
      <c r="HV280" s="127"/>
      <c r="HW280" s="127"/>
      <c r="HX280" s="127"/>
      <c r="HY280" s="127"/>
      <c r="HZ280" s="127"/>
      <c r="IA280" s="127"/>
    </row>
    <row r="281" spans="1:235">
      <c r="A281" s="147"/>
      <c r="FM281" s="127"/>
      <c r="FN281" s="127"/>
      <c r="FO281" s="127"/>
      <c r="FP281" s="127"/>
      <c r="FQ281" s="127"/>
      <c r="FR281" s="127"/>
      <c r="FS281" s="127"/>
      <c r="FT281" s="127"/>
      <c r="FU281" s="127"/>
      <c r="FV281" s="127"/>
      <c r="FW281" s="127"/>
      <c r="FX281" s="127"/>
      <c r="FY281" s="127"/>
      <c r="FZ281" s="127"/>
      <c r="GA281" s="127"/>
      <c r="GB281" s="127"/>
      <c r="GC281" s="127"/>
      <c r="GD281" s="127"/>
      <c r="GE281" s="127"/>
      <c r="GF281" s="127"/>
      <c r="GG281" s="127"/>
      <c r="GH281" s="127"/>
      <c r="GI281" s="127"/>
      <c r="GJ281" s="127"/>
      <c r="GK281" s="127"/>
      <c r="GL281" s="127"/>
      <c r="GM281" s="127"/>
      <c r="GN281" s="127"/>
      <c r="GO281" s="127"/>
      <c r="GP281" s="127"/>
      <c r="GQ281" s="127"/>
      <c r="GR281" s="127"/>
      <c r="GS281" s="127"/>
      <c r="GT281" s="127"/>
      <c r="GU281" s="127"/>
      <c r="GV281" s="127"/>
      <c r="GW281" s="127"/>
      <c r="GX281" s="127"/>
      <c r="GY281" s="127"/>
      <c r="GZ281" s="127"/>
      <c r="HA281" s="127"/>
      <c r="HB281" s="127"/>
      <c r="HC281" s="127"/>
      <c r="HD281" s="127"/>
      <c r="HE281" s="127"/>
      <c r="HF281" s="127"/>
      <c r="HG281" s="127"/>
      <c r="HH281" s="127"/>
      <c r="HI281" s="127"/>
      <c r="HJ281" s="127"/>
      <c r="HK281" s="127"/>
      <c r="HL281" s="127"/>
      <c r="HM281" s="127"/>
      <c r="HN281" s="127"/>
      <c r="HO281" s="127"/>
      <c r="HP281" s="127"/>
      <c r="HQ281" s="127"/>
      <c r="HR281" s="127"/>
      <c r="HS281" s="127"/>
      <c r="HT281" s="127"/>
      <c r="HU281" s="127"/>
      <c r="HV281" s="127"/>
      <c r="HW281" s="127"/>
      <c r="HX281" s="127"/>
      <c r="HY281" s="127"/>
      <c r="HZ281" s="127"/>
      <c r="IA281" s="127"/>
    </row>
    <row r="282" spans="1:235">
      <c r="A282" s="147"/>
      <c r="FM282" s="127"/>
      <c r="FN282" s="127"/>
      <c r="FO282" s="127"/>
      <c r="FP282" s="127"/>
      <c r="FQ282" s="127"/>
      <c r="FR282" s="127"/>
      <c r="FS282" s="127"/>
      <c r="FT282" s="127"/>
      <c r="FU282" s="127"/>
      <c r="FV282" s="127"/>
      <c r="FW282" s="127"/>
      <c r="FX282" s="127"/>
      <c r="FY282" s="127"/>
      <c r="FZ282" s="127"/>
      <c r="GA282" s="127"/>
      <c r="GB282" s="127"/>
      <c r="GC282" s="127"/>
      <c r="GD282" s="127"/>
      <c r="GE282" s="127"/>
      <c r="GF282" s="127"/>
      <c r="GG282" s="127"/>
      <c r="GH282" s="127"/>
      <c r="GI282" s="127"/>
      <c r="GJ282" s="127"/>
      <c r="GK282" s="127"/>
      <c r="GL282" s="127"/>
      <c r="GM282" s="127"/>
      <c r="GN282" s="127"/>
      <c r="GO282" s="127"/>
      <c r="GP282" s="127"/>
      <c r="GQ282" s="127"/>
      <c r="GR282" s="127"/>
      <c r="GS282" s="127"/>
      <c r="GT282" s="127"/>
      <c r="GU282" s="127"/>
      <c r="GV282" s="127"/>
      <c r="GW282" s="127"/>
      <c r="GX282" s="127"/>
      <c r="GY282" s="127"/>
      <c r="GZ282" s="127"/>
      <c r="HA282" s="127"/>
      <c r="HB282" s="127"/>
      <c r="HC282" s="127"/>
      <c r="HD282" s="127"/>
      <c r="HE282" s="127"/>
      <c r="HF282" s="127"/>
      <c r="HG282" s="127"/>
      <c r="HH282" s="127"/>
      <c r="HI282" s="127"/>
      <c r="HJ282" s="127"/>
      <c r="HK282" s="127"/>
      <c r="HL282" s="127"/>
      <c r="HM282" s="127"/>
      <c r="HN282" s="127"/>
      <c r="HO282" s="127"/>
      <c r="HP282" s="127"/>
      <c r="HQ282" s="127"/>
      <c r="HR282" s="127"/>
      <c r="HS282" s="127"/>
      <c r="HT282" s="127"/>
      <c r="HU282" s="127"/>
      <c r="HV282" s="127"/>
      <c r="HW282" s="127"/>
      <c r="HX282" s="127"/>
      <c r="HY282" s="127"/>
      <c r="HZ282" s="127"/>
      <c r="IA282" s="127"/>
    </row>
    <row r="283" spans="1:235">
      <c r="A283" s="147"/>
      <c r="FM283" s="127"/>
      <c r="FN283" s="127"/>
      <c r="FO283" s="127"/>
      <c r="FP283" s="127"/>
      <c r="FQ283" s="127"/>
      <c r="FR283" s="127"/>
      <c r="FS283" s="127"/>
      <c r="FT283" s="127"/>
      <c r="FU283" s="127"/>
      <c r="FV283" s="127"/>
      <c r="FW283" s="127"/>
      <c r="FX283" s="127"/>
      <c r="FY283" s="127"/>
      <c r="FZ283" s="127"/>
      <c r="GA283" s="127"/>
      <c r="GB283" s="127"/>
      <c r="GC283" s="127"/>
      <c r="GD283" s="127"/>
      <c r="GE283" s="127"/>
      <c r="GF283" s="127"/>
      <c r="GG283" s="127"/>
      <c r="GH283" s="127"/>
      <c r="GI283" s="127"/>
      <c r="GJ283" s="127"/>
      <c r="GK283" s="127"/>
      <c r="GL283" s="127"/>
      <c r="GM283" s="127"/>
      <c r="GN283" s="127"/>
      <c r="GO283" s="127"/>
      <c r="GP283" s="127"/>
      <c r="GQ283" s="127"/>
      <c r="GR283" s="127"/>
      <c r="GS283" s="127"/>
      <c r="GT283" s="127"/>
      <c r="GU283" s="127"/>
      <c r="GV283" s="127"/>
      <c r="GW283" s="127"/>
      <c r="GX283" s="127"/>
      <c r="GY283" s="127"/>
      <c r="GZ283" s="127"/>
      <c r="HA283" s="127"/>
      <c r="HB283" s="127"/>
      <c r="HC283" s="127"/>
      <c r="HD283" s="127"/>
      <c r="HE283" s="127"/>
      <c r="HF283" s="127"/>
      <c r="HG283" s="127"/>
      <c r="HH283" s="127"/>
      <c r="HI283" s="127"/>
      <c r="HJ283" s="127"/>
      <c r="HK283" s="127"/>
      <c r="HL283" s="127"/>
      <c r="HM283" s="127"/>
      <c r="HN283" s="127"/>
      <c r="HO283" s="127"/>
      <c r="HP283" s="127"/>
      <c r="HQ283" s="127"/>
      <c r="HR283" s="127"/>
      <c r="HS283" s="127"/>
      <c r="HT283" s="127"/>
      <c r="HU283" s="127"/>
      <c r="HV283" s="127"/>
      <c r="HW283" s="127"/>
      <c r="HX283" s="127"/>
      <c r="HY283" s="127"/>
      <c r="HZ283" s="127"/>
      <c r="IA283" s="127"/>
    </row>
  </sheetData>
  <pageMargins left="0.31496062992125984" right="0.31496062992125984" top="0.35433070866141736" bottom="0.35433070866141736" header="0.11811023622047245" footer="0.11811023622047245"/>
  <pageSetup paperSize="9" scale="75" fitToHeight="0" orientation="landscape" r:id="rId1"/>
  <headerFooter>
    <oddFooter>Стр.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FI41"/>
  <sheetViews>
    <sheetView topLeftCell="A25" workbookViewId="0">
      <selection activeCell="A36" sqref="A36"/>
    </sheetView>
  </sheetViews>
  <sheetFormatPr defaultColWidth="80.42578125" defaultRowHeight="15.75"/>
  <cols>
    <col min="1" max="1" width="91.85546875" style="61" customWidth="1"/>
    <col min="2" max="2" width="17.7109375" style="61" customWidth="1"/>
    <col min="3" max="16384" width="80.42578125" style="61"/>
  </cols>
  <sheetData>
    <row r="1" spans="1:165">
      <c r="A1" s="283"/>
      <c r="B1" s="284" t="s">
        <v>1532</v>
      </c>
    </row>
    <row r="3" spans="1:165">
      <c r="A3" s="659" t="s">
        <v>1177</v>
      </c>
      <c r="B3" s="659"/>
    </row>
    <row r="4" spans="1:165">
      <c r="A4" s="659" t="s">
        <v>1178</v>
      </c>
      <c r="B4" s="659"/>
    </row>
    <row r="6" spans="1:165">
      <c r="A6" s="129" t="s">
        <v>716</v>
      </c>
      <c r="B6" s="129" t="s">
        <v>1179</v>
      </c>
    </row>
    <row r="7" spans="1:165" s="136" customFormat="1">
      <c r="A7" s="140" t="s">
        <v>1069</v>
      </c>
      <c r="B7" s="141">
        <v>90000</v>
      </c>
    </row>
    <row r="8" spans="1:165" s="136" customFormat="1" ht="31.5">
      <c r="A8" s="138" t="s">
        <v>1071</v>
      </c>
      <c r="B8" s="141">
        <v>1557717</v>
      </c>
    </row>
    <row r="9" spans="1:165" s="136" customFormat="1">
      <c r="A9" s="138" t="s">
        <v>1258</v>
      </c>
      <c r="B9" s="141">
        <v>72849</v>
      </c>
    </row>
    <row r="10" spans="1:165" s="136" customFormat="1">
      <c r="A10" s="143" t="s">
        <v>1072</v>
      </c>
      <c r="B10" s="141">
        <v>450000</v>
      </c>
    </row>
    <row r="11" spans="1:165" s="136" customFormat="1">
      <c r="A11" s="140" t="s">
        <v>1271</v>
      </c>
      <c r="B11" s="141">
        <v>50000</v>
      </c>
    </row>
    <row r="12" spans="1:165" s="136" customFormat="1">
      <c r="A12" s="145" t="s">
        <v>1073</v>
      </c>
      <c r="B12" s="141">
        <v>66000</v>
      </c>
    </row>
    <row r="13" spans="1:165" s="136" customFormat="1" ht="31.5">
      <c r="A13" s="145" t="s">
        <v>1188</v>
      </c>
      <c r="B13" s="141">
        <v>792000</v>
      </c>
    </row>
    <row r="14" spans="1:165" s="136" customFormat="1" ht="31.5">
      <c r="A14" s="140" t="s">
        <v>1074</v>
      </c>
      <c r="B14" s="141">
        <v>1028823</v>
      </c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</row>
    <row r="15" spans="1:165" s="136" customFormat="1" ht="47.25">
      <c r="A15" s="144" t="s">
        <v>549</v>
      </c>
      <c r="B15" s="141">
        <v>55000</v>
      </c>
    </row>
    <row r="16" spans="1:165" s="136" customFormat="1" ht="31.5">
      <c r="A16" s="140" t="s">
        <v>1077</v>
      </c>
      <c r="B16" s="141">
        <v>80000</v>
      </c>
    </row>
    <row r="17" spans="1:165" s="136" customFormat="1" ht="31.5">
      <c r="A17" s="140" t="s">
        <v>1272</v>
      </c>
      <c r="B17" s="141">
        <v>1473590</v>
      </c>
    </row>
    <row r="18" spans="1:165" s="136" customFormat="1" ht="47.25">
      <c r="A18" s="140" t="s">
        <v>1273</v>
      </c>
      <c r="B18" s="141">
        <v>1881721</v>
      </c>
    </row>
    <row r="19" spans="1:165" s="136" customFormat="1" ht="31.5">
      <c r="A19" s="140" t="s">
        <v>1274</v>
      </c>
      <c r="B19" s="141">
        <v>1529669</v>
      </c>
    </row>
    <row r="20" spans="1:165" s="136" customFormat="1" ht="31.5">
      <c r="A20" s="140" t="s">
        <v>1275</v>
      </c>
      <c r="B20" s="141">
        <v>852012</v>
      </c>
    </row>
    <row r="21" spans="1:165" s="136" customFormat="1" ht="47.25">
      <c r="A21" s="140" t="s">
        <v>1276</v>
      </c>
      <c r="B21" s="141">
        <v>849156</v>
      </c>
    </row>
    <row r="22" spans="1:165" s="136" customFormat="1" ht="47.25">
      <c r="A22" s="140" t="s">
        <v>1277</v>
      </c>
      <c r="B22" s="141">
        <v>935284</v>
      </c>
    </row>
    <row r="23" spans="1:165" s="136" customFormat="1" ht="31.5">
      <c r="A23" s="140" t="s">
        <v>1279</v>
      </c>
      <c r="B23" s="141">
        <v>1400576</v>
      </c>
    </row>
    <row r="24" spans="1:165" s="136" customFormat="1" ht="31.5">
      <c r="A24" s="140" t="s">
        <v>1278</v>
      </c>
      <c r="B24" s="141">
        <v>467110</v>
      </c>
    </row>
    <row r="25" spans="1:165" s="136" customFormat="1" ht="31.5">
      <c r="A25" s="143" t="s">
        <v>1080</v>
      </c>
      <c r="B25" s="621">
        <v>359630</v>
      </c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</row>
    <row r="26" spans="1:165" s="136" customFormat="1" ht="31.5">
      <c r="A26" s="143" t="s">
        <v>1081</v>
      </c>
      <c r="B26" s="141">
        <v>50000</v>
      </c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</row>
    <row r="27" spans="1:165" s="240" customFormat="1">
      <c r="A27" s="238" t="s">
        <v>1180</v>
      </c>
      <c r="B27" s="239">
        <f>SUM(B7:B26)</f>
        <v>14041137</v>
      </c>
    </row>
    <row r="29" spans="1:165">
      <c r="A29" s="235"/>
    </row>
    <row r="30" spans="1:165">
      <c r="A30" s="236"/>
    </row>
    <row r="31" spans="1:165">
      <c r="A31" s="146"/>
    </row>
    <row r="32" spans="1:165">
      <c r="A32" s="147"/>
    </row>
    <row r="33" spans="1:1">
      <c r="A33" s="148"/>
    </row>
    <row r="34" spans="1:1">
      <c r="A34" s="147" t="s">
        <v>1544</v>
      </c>
    </row>
    <row r="35" spans="1:1">
      <c r="A35" s="147" t="s">
        <v>1545</v>
      </c>
    </row>
    <row r="36" spans="1:1">
      <c r="A36" s="670" t="s">
        <v>1546</v>
      </c>
    </row>
    <row r="37" spans="1:1">
      <c r="A37" s="88"/>
    </row>
    <row r="38" spans="1:1">
      <c r="A38" s="150"/>
    </row>
    <row r="39" spans="1:1">
      <c r="A39" s="147"/>
    </row>
    <row r="40" spans="1:1">
      <c r="A40" s="147"/>
    </row>
    <row r="41" spans="1:1">
      <c r="A41" s="147"/>
    </row>
  </sheetData>
  <mergeCells count="2"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56"/>
  <sheetViews>
    <sheetView topLeftCell="A40" workbookViewId="0">
      <selection activeCell="B54" sqref="B54"/>
    </sheetView>
  </sheetViews>
  <sheetFormatPr defaultRowHeight="16.5" customHeight="1"/>
  <cols>
    <col min="1" max="1" width="12.7109375" style="50" customWidth="1"/>
    <col min="2" max="2" width="5.5703125" style="50" customWidth="1"/>
    <col min="3" max="3" width="38.5703125" style="50" customWidth="1"/>
    <col min="4" max="4" width="27.85546875" style="50" customWidth="1"/>
    <col min="5" max="248" width="9.140625" style="50"/>
    <col min="249" max="249" width="5.5703125" style="50" customWidth="1"/>
    <col min="250" max="250" width="38.5703125" style="50" customWidth="1"/>
    <col min="251" max="251" width="27.85546875" style="50" customWidth="1"/>
    <col min="252" max="504" width="9.140625" style="50"/>
    <col min="505" max="505" width="5.5703125" style="50" customWidth="1"/>
    <col min="506" max="506" width="38.5703125" style="50" customWidth="1"/>
    <col min="507" max="507" width="27.85546875" style="50" customWidth="1"/>
    <col min="508" max="760" width="9.140625" style="50"/>
    <col min="761" max="761" width="5.5703125" style="50" customWidth="1"/>
    <col min="762" max="762" width="38.5703125" style="50" customWidth="1"/>
    <col min="763" max="763" width="27.85546875" style="50" customWidth="1"/>
    <col min="764" max="1016" width="9.140625" style="50"/>
    <col min="1017" max="1017" width="5.5703125" style="50" customWidth="1"/>
    <col min="1018" max="1018" width="38.5703125" style="50" customWidth="1"/>
    <col min="1019" max="1019" width="27.85546875" style="50" customWidth="1"/>
    <col min="1020" max="1272" width="9.140625" style="50"/>
    <col min="1273" max="1273" width="5.5703125" style="50" customWidth="1"/>
    <col min="1274" max="1274" width="38.5703125" style="50" customWidth="1"/>
    <col min="1275" max="1275" width="27.85546875" style="50" customWidth="1"/>
    <col min="1276" max="1528" width="9.140625" style="50"/>
    <col min="1529" max="1529" width="5.5703125" style="50" customWidth="1"/>
    <col min="1530" max="1530" width="38.5703125" style="50" customWidth="1"/>
    <col min="1531" max="1531" width="27.85546875" style="50" customWidth="1"/>
    <col min="1532" max="1784" width="9.140625" style="50"/>
    <col min="1785" max="1785" width="5.5703125" style="50" customWidth="1"/>
    <col min="1786" max="1786" width="38.5703125" style="50" customWidth="1"/>
    <col min="1787" max="1787" width="27.85546875" style="50" customWidth="1"/>
    <col min="1788" max="2040" width="9.140625" style="50"/>
    <col min="2041" max="2041" width="5.5703125" style="50" customWidth="1"/>
    <col min="2042" max="2042" width="38.5703125" style="50" customWidth="1"/>
    <col min="2043" max="2043" width="27.85546875" style="50" customWidth="1"/>
    <col min="2044" max="2296" width="9.140625" style="50"/>
    <col min="2297" max="2297" width="5.5703125" style="50" customWidth="1"/>
    <col min="2298" max="2298" width="38.5703125" style="50" customWidth="1"/>
    <col min="2299" max="2299" width="27.85546875" style="50" customWidth="1"/>
    <col min="2300" max="2552" width="9.140625" style="50"/>
    <col min="2553" max="2553" width="5.5703125" style="50" customWidth="1"/>
    <col min="2554" max="2554" width="38.5703125" style="50" customWidth="1"/>
    <col min="2555" max="2555" width="27.85546875" style="50" customWidth="1"/>
    <col min="2556" max="2808" width="9.140625" style="50"/>
    <col min="2809" max="2809" width="5.5703125" style="50" customWidth="1"/>
    <col min="2810" max="2810" width="38.5703125" style="50" customWidth="1"/>
    <col min="2811" max="2811" width="27.85546875" style="50" customWidth="1"/>
    <col min="2812" max="3064" width="9.140625" style="50"/>
    <col min="3065" max="3065" width="5.5703125" style="50" customWidth="1"/>
    <col min="3066" max="3066" width="38.5703125" style="50" customWidth="1"/>
    <col min="3067" max="3067" width="27.85546875" style="50" customWidth="1"/>
    <col min="3068" max="3320" width="9.140625" style="50"/>
    <col min="3321" max="3321" width="5.5703125" style="50" customWidth="1"/>
    <col min="3322" max="3322" width="38.5703125" style="50" customWidth="1"/>
    <col min="3323" max="3323" width="27.85546875" style="50" customWidth="1"/>
    <col min="3324" max="3576" width="9.140625" style="50"/>
    <col min="3577" max="3577" width="5.5703125" style="50" customWidth="1"/>
    <col min="3578" max="3578" width="38.5703125" style="50" customWidth="1"/>
    <col min="3579" max="3579" width="27.85546875" style="50" customWidth="1"/>
    <col min="3580" max="3832" width="9.140625" style="50"/>
    <col min="3833" max="3833" width="5.5703125" style="50" customWidth="1"/>
    <col min="3834" max="3834" width="38.5703125" style="50" customWidth="1"/>
    <col min="3835" max="3835" width="27.85546875" style="50" customWidth="1"/>
    <col min="3836" max="4088" width="9.140625" style="50"/>
    <col min="4089" max="4089" width="5.5703125" style="50" customWidth="1"/>
    <col min="4090" max="4090" width="38.5703125" style="50" customWidth="1"/>
    <col min="4091" max="4091" width="27.85546875" style="50" customWidth="1"/>
    <col min="4092" max="4344" width="9.140625" style="50"/>
    <col min="4345" max="4345" width="5.5703125" style="50" customWidth="1"/>
    <col min="4346" max="4346" width="38.5703125" style="50" customWidth="1"/>
    <col min="4347" max="4347" width="27.85546875" style="50" customWidth="1"/>
    <col min="4348" max="4600" width="9.140625" style="50"/>
    <col min="4601" max="4601" width="5.5703125" style="50" customWidth="1"/>
    <col min="4602" max="4602" width="38.5703125" style="50" customWidth="1"/>
    <col min="4603" max="4603" width="27.85546875" style="50" customWidth="1"/>
    <col min="4604" max="4856" width="9.140625" style="50"/>
    <col min="4857" max="4857" width="5.5703125" style="50" customWidth="1"/>
    <col min="4858" max="4858" width="38.5703125" style="50" customWidth="1"/>
    <col min="4859" max="4859" width="27.85546875" style="50" customWidth="1"/>
    <col min="4860" max="5112" width="9.140625" style="50"/>
    <col min="5113" max="5113" width="5.5703125" style="50" customWidth="1"/>
    <col min="5114" max="5114" width="38.5703125" style="50" customWidth="1"/>
    <col min="5115" max="5115" width="27.85546875" style="50" customWidth="1"/>
    <col min="5116" max="5368" width="9.140625" style="50"/>
    <col min="5369" max="5369" width="5.5703125" style="50" customWidth="1"/>
    <col min="5370" max="5370" width="38.5703125" style="50" customWidth="1"/>
    <col min="5371" max="5371" width="27.85546875" style="50" customWidth="1"/>
    <col min="5372" max="5624" width="9.140625" style="50"/>
    <col min="5625" max="5625" width="5.5703125" style="50" customWidth="1"/>
    <col min="5626" max="5626" width="38.5703125" style="50" customWidth="1"/>
    <col min="5627" max="5627" width="27.85546875" style="50" customWidth="1"/>
    <col min="5628" max="5880" width="9.140625" style="50"/>
    <col min="5881" max="5881" width="5.5703125" style="50" customWidth="1"/>
    <col min="5882" max="5882" width="38.5703125" style="50" customWidth="1"/>
    <col min="5883" max="5883" width="27.85546875" style="50" customWidth="1"/>
    <col min="5884" max="6136" width="9.140625" style="50"/>
    <col min="6137" max="6137" width="5.5703125" style="50" customWidth="1"/>
    <col min="6138" max="6138" width="38.5703125" style="50" customWidth="1"/>
    <col min="6139" max="6139" width="27.85546875" style="50" customWidth="1"/>
    <col min="6140" max="6392" width="9.140625" style="50"/>
    <col min="6393" max="6393" width="5.5703125" style="50" customWidth="1"/>
    <col min="6394" max="6394" width="38.5703125" style="50" customWidth="1"/>
    <col min="6395" max="6395" width="27.85546875" style="50" customWidth="1"/>
    <col min="6396" max="6648" width="9.140625" style="50"/>
    <col min="6649" max="6649" width="5.5703125" style="50" customWidth="1"/>
    <col min="6650" max="6650" width="38.5703125" style="50" customWidth="1"/>
    <col min="6651" max="6651" width="27.85546875" style="50" customWidth="1"/>
    <col min="6652" max="6904" width="9.140625" style="50"/>
    <col min="6905" max="6905" width="5.5703125" style="50" customWidth="1"/>
    <col min="6906" max="6906" width="38.5703125" style="50" customWidth="1"/>
    <col min="6907" max="6907" width="27.85546875" style="50" customWidth="1"/>
    <col min="6908" max="7160" width="9.140625" style="50"/>
    <col min="7161" max="7161" width="5.5703125" style="50" customWidth="1"/>
    <col min="7162" max="7162" width="38.5703125" style="50" customWidth="1"/>
    <col min="7163" max="7163" width="27.85546875" style="50" customWidth="1"/>
    <col min="7164" max="7416" width="9.140625" style="50"/>
    <col min="7417" max="7417" width="5.5703125" style="50" customWidth="1"/>
    <col min="7418" max="7418" width="38.5703125" style="50" customWidth="1"/>
    <col min="7419" max="7419" width="27.85546875" style="50" customWidth="1"/>
    <col min="7420" max="7672" width="9.140625" style="50"/>
    <col min="7673" max="7673" width="5.5703125" style="50" customWidth="1"/>
    <col min="7674" max="7674" width="38.5703125" style="50" customWidth="1"/>
    <col min="7675" max="7675" width="27.85546875" style="50" customWidth="1"/>
    <col min="7676" max="7928" width="9.140625" style="50"/>
    <col min="7929" max="7929" width="5.5703125" style="50" customWidth="1"/>
    <col min="7930" max="7930" width="38.5703125" style="50" customWidth="1"/>
    <col min="7931" max="7931" width="27.85546875" style="50" customWidth="1"/>
    <col min="7932" max="8184" width="9.140625" style="50"/>
    <col min="8185" max="8185" width="5.5703125" style="50" customWidth="1"/>
    <col min="8186" max="8186" width="38.5703125" style="50" customWidth="1"/>
    <col min="8187" max="8187" width="27.85546875" style="50" customWidth="1"/>
    <col min="8188" max="8440" width="9.140625" style="50"/>
    <col min="8441" max="8441" width="5.5703125" style="50" customWidth="1"/>
    <col min="8442" max="8442" width="38.5703125" style="50" customWidth="1"/>
    <col min="8443" max="8443" width="27.85546875" style="50" customWidth="1"/>
    <col min="8444" max="8696" width="9.140625" style="50"/>
    <col min="8697" max="8697" width="5.5703125" style="50" customWidth="1"/>
    <col min="8698" max="8698" width="38.5703125" style="50" customWidth="1"/>
    <col min="8699" max="8699" width="27.85546875" style="50" customWidth="1"/>
    <col min="8700" max="8952" width="9.140625" style="50"/>
    <col min="8953" max="8953" width="5.5703125" style="50" customWidth="1"/>
    <col min="8954" max="8954" width="38.5703125" style="50" customWidth="1"/>
    <col min="8955" max="8955" width="27.85546875" style="50" customWidth="1"/>
    <col min="8956" max="9208" width="9.140625" style="50"/>
    <col min="9209" max="9209" width="5.5703125" style="50" customWidth="1"/>
    <col min="9210" max="9210" width="38.5703125" style="50" customWidth="1"/>
    <col min="9211" max="9211" width="27.85546875" style="50" customWidth="1"/>
    <col min="9212" max="9464" width="9.140625" style="50"/>
    <col min="9465" max="9465" width="5.5703125" style="50" customWidth="1"/>
    <col min="9466" max="9466" width="38.5703125" style="50" customWidth="1"/>
    <col min="9467" max="9467" width="27.85546875" style="50" customWidth="1"/>
    <col min="9468" max="9720" width="9.140625" style="50"/>
    <col min="9721" max="9721" width="5.5703125" style="50" customWidth="1"/>
    <col min="9722" max="9722" width="38.5703125" style="50" customWidth="1"/>
    <col min="9723" max="9723" width="27.85546875" style="50" customWidth="1"/>
    <col min="9724" max="9976" width="9.140625" style="50"/>
    <col min="9977" max="9977" width="5.5703125" style="50" customWidth="1"/>
    <col min="9978" max="9978" width="38.5703125" style="50" customWidth="1"/>
    <col min="9979" max="9979" width="27.85546875" style="50" customWidth="1"/>
    <col min="9980" max="10232" width="9.140625" style="50"/>
    <col min="10233" max="10233" width="5.5703125" style="50" customWidth="1"/>
    <col min="10234" max="10234" width="38.5703125" style="50" customWidth="1"/>
    <col min="10235" max="10235" width="27.85546875" style="50" customWidth="1"/>
    <col min="10236" max="10488" width="9.140625" style="50"/>
    <col min="10489" max="10489" width="5.5703125" style="50" customWidth="1"/>
    <col min="10490" max="10490" width="38.5703125" style="50" customWidth="1"/>
    <col min="10491" max="10491" width="27.85546875" style="50" customWidth="1"/>
    <col min="10492" max="10744" width="9.140625" style="50"/>
    <col min="10745" max="10745" width="5.5703125" style="50" customWidth="1"/>
    <col min="10746" max="10746" width="38.5703125" style="50" customWidth="1"/>
    <col min="10747" max="10747" width="27.85546875" style="50" customWidth="1"/>
    <col min="10748" max="11000" width="9.140625" style="50"/>
    <col min="11001" max="11001" width="5.5703125" style="50" customWidth="1"/>
    <col min="11002" max="11002" width="38.5703125" style="50" customWidth="1"/>
    <col min="11003" max="11003" width="27.85546875" style="50" customWidth="1"/>
    <col min="11004" max="11256" width="9.140625" style="50"/>
    <col min="11257" max="11257" width="5.5703125" style="50" customWidth="1"/>
    <col min="11258" max="11258" width="38.5703125" style="50" customWidth="1"/>
    <col min="11259" max="11259" width="27.85546875" style="50" customWidth="1"/>
    <col min="11260" max="11512" width="9.140625" style="50"/>
    <col min="11513" max="11513" width="5.5703125" style="50" customWidth="1"/>
    <col min="11514" max="11514" width="38.5703125" style="50" customWidth="1"/>
    <col min="11515" max="11515" width="27.85546875" style="50" customWidth="1"/>
    <col min="11516" max="11768" width="9.140625" style="50"/>
    <col min="11769" max="11769" width="5.5703125" style="50" customWidth="1"/>
    <col min="11770" max="11770" width="38.5703125" style="50" customWidth="1"/>
    <col min="11771" max="11771" width="27.85546875" style="50" customWidth="1"/>
    <col min="11772" max="12024" width="9.140625" style="50"/>
    <col min="12025" max="12025" width="5.5703125" style="50" customWidth="1"/>
    <col min="12026" max="12026" width="38.5703125" style="50" customWidth="1"/>
    <col min="12027" max="12027" width="27.85546875" style="50" customWidth="1"/>
    <col min="12028" max="12280" width="9.140625" style="50"/>
    <col min="12281" max="12281" width="5.5703125" style="50" customWidth="1"/>
    <col min="12282" max="12282" width="38.5703125" style="50" customWidth="1"/>
    <col min="12283" max="12283" width="27.85546875" style="50" customWidth="1"/>
    <col min="12284" max="12536" width="9.140625" style="50"/>
    <col min="12537" max="12537" width="5.5703125" style="50" customWidth="1"/>
    <col min="12538" max="12538" width="38.5703125" style="50" customWidth="1"/>
    <col min="12539" max="12539" width="27.85546875" style="50" customWidth="1"/>
    <col min="12540" max="12792" width="9.140625" style="50"/>
    <col min="12793" max="12793" width="5.5703125" style="50" customWidth="1"/>
    <col min="12794" max="12794" width="38.5703125" style="50" customWidth="1"/>
    <col min="12795" max="12795" width="27.85546875" style="50" customWidth="1"/>
    <col min="12796" max="13048" width="9.140625" style="50"/>
    <col min="13049" max="13049" width="5.5703125" style="50" customWidth="1"/>
    <col min="13050" max="13050" width="38.5703125" style="50" customWidth="1"/>
    <col min="13051" max="13051" width="27.85546875" style="50" customWidth="1"/>
    <col min="13052" max="13304" width="9.140625" style="50"/>
    <col min="13305" max="13305" width="5.5703125" style="50" customWidth="1"/>
    <col min="13306" max="13306" width="38.5703125" style="50" customWidth="1"/>
    <col min="13307" max="13307" width="27.85546875" style="50" customWidth="1"/>
    <col min="13308" max="13560" width="9.140625" style="50"/>
    <col min="13561" max="13561" width="5.5703125" style="50" customWidth="1"/>
    <col min="13562" max="13562" width="38.5703125" style="50" customWidth="1"/>
    <col min="13563" max="13563" width="27.85546875" style="50" customWidth="1"/>
    <col min="13564" max="13816" width="9.140625" style="50"/>
    <col min="13817" max="13817" width="5.5703125" style="50" customWidth="1"/>
    <col min="13818" max="13818" width="38.5703125" style="50" customWidth="1"/>
    <col min="13819" max="13819" width="27.85546875" style="50" customWidth="1"/>
    <col min="13820" max="14072" width="9.140625" style="50"/>
    <col min="14073" max="14073" width="5.5703125" style="50" customWidth="1"/>
    <col min="14074" max="14074" width="38.5703125" style="50" customWidth="1"/>
    <col min="14075" max="14075" width="27.85546875" style="50" customWidth="1"/>
    <col min="14076" max="14328" width="9.140625" style="50"/>
    <col min="14329" max="14329" width="5.5703125" style="50" customWidth="1"/>
    <col min="14330" max="14330" width="38.5703125" style="50" customWidth="1"/>
    <col min="14331" max="14331" width="27.85546875" style="50" customWidth="1"/>
    <col min="14332" max="14584" width="9.140625" style="50"/>
    <col min="14585" max="14585" width="5.5703125" style="50" customWidth="1"/>
    <col min="14586" max="14586" width="38.5703125" style="50" customWidth="1"/>
    <col min="14587" max="14587" width="27.85546875" style="50" customWidth="1"/>
    <col min="14588" max="14840" width="9.140625" style="50"/>
    <col min="14841" max="14841" width="5.5703125" style="50" customWidth="1"/>
    <col min="14842" max="14842" width="38.5703125" style="50" customWidth="1"/>
    <col min="14843" max="14843" width="27.85546875" style="50" customWidth="1"/>
    <col min="14844" max="15096" width="9.140625" style="50"/>
    <col min="15097" max="15097" width="5.5703125" style="50" customWidth="1"/>
    <col min="15098" max="15098" width="38.5703125" style="50" customWidth="1"/>
    <col min="15099" max="15099" width="27.85546875" style="50" customWidth="1"/>
    <col min="15100" max="15352" width="9.140625" style="50"/>
    <col min="15353" max="15353" width="5.5703125" style="50" customWidth="1"/>
    <col min="15354" max="15354" width="38.5703125" style="50" customWidth="1"/>
    <col min="15355" max="15355" width="27.85546875" style="50" customWidth="1"/>
    <col min="15356" max="15608" width="9.140625" style="50"/>
    <col min="15609" max="15609" width="5.5703125" style="50" customWidth="1"/>
    <col min="15610" max="15610" width="38.5703125" style="50" customWidth="1"/>
    <col min="15611" max="15611" width="27.85546875" style="50" customWidth="1"/>
    <col min="15612" max="15864" width="9.140625" style="50"/>
    <col min="15865" max="15865" width="5.5703125" style="50" customWidth="1"/>
    <col min="15866" max="15866" width="38.5703125" style="50" customWidth="1"/>
    <col min="15867" max="15867" width="27.85546875" style="50" customWidth="1"/>
    <col min="15868" max="16120" width="9.140625" style="50"/>
    <col min="16121" max="16121" width="5.5703125" style="50" customWidth="1"/>
    <col min="16122" max="16122" width="38.5703125" style="50" customWidth="1"/>
    <col min="16123" max="16123" width="27.85546875" style="50" customWidth="1"/>
    <col min="16124" max="16384" width="9.140625" style="50"/>
  </cols>
  <sheetData>
    <row r="1" spans="1:4" ht="16.5" customHeight="1">
      <c r="D1" s="84" t="s">
        <v>1533</v>
      </c>
    </row>
    <row r="3" spans="1:4" ht="16.5" customHeight="1">
      <c r="A3" s="152"/>
      <c r="B3" s="153" t="s">
        <v>555</v>
      </c>
      <c r="C3" s="77"/>
      <c r="D3" s="154"/>
    </row>
    <row r="4" spans="1:4" ht="16.5" customHeight="1">
      <c r="A4" s="152"/>
      <c r="B4" s="151" t="s">
        <v>556</v>
      </c>
      <c r="C4" s="77"/>
      <c r="D4" s="154"/>
    </row>
    <row r="5" spans="1:4" ht="16.5" customHeight="1" thickBot="1">
      <c r="B5" s="85"/>
      <c r="C5" s="85"/>
    </row>
    <row r="6" spans="1:4" s="61" customFormat="1" ht="21" customHeight="1">
      <c r="B6" s="107" t="s">
        <v>239</v>
      </c>
      <c r="C6" s="108" t="s">
        <v>557</v>
      </c>
      <c r="D6" s="109" t="s">
        <v>960</v>
      </c>
    </row>
    <row r="7" spans="1:4" s="61" customFormat="1" ht="12.75" customHeight="1" thickBot="1">
      <c r="B7" s="110"/>
      <c r="C7" s="111"/>
      <c r="D7" s="112" t="s">
        <v>558</v>
      </c>
    </row>
    <row r="8" spans="1:4" s="61" customFormat="1" ht="19.5" customHeight="1">
      <c r="B8" s="113" t="s">
        <v>48</v>
      </c>
      <c r="C8" s="114" t="s">
        <v>961</v>
      </c>
      <c r="D8" s="124">
        <v>112.6</v>
      </c>
    </row>
    <row r="9" spans="1:4" s="61" customFormat="1" ht="15.75">
      <c r="B9" s="115" t="s">
        <v>50</v>
      </c>
      <c r="C9" s="116" t="s">
        <v>962</v>
      </c>
      <c r="D9" s="117">
        <v>12</v>
      </c>
    </row>
    <row r="10" spans="1:4" s="61" customFormat="1" ht="15.75">
      <c r="B10" s="115" t="s">
        <v>52</v>
      </c>
      <c r="C10" s="116" t="s">
        <v>963</v>
      </c>
      <c r="D10" s="117">
        <v>28</v>
      </c>
    </row>
    <row r="11" spans="1:4" s="61" customFormat="1" ht="15.75">
      <c r="B11" s="115" t="s">
        <v>53</v>
      </c>
      <c r="C11" s="116" t="s">
        <v>964</v>
      </c>
      <c r="D11" s="117">
        <v>3</v>
      </c>
    </row>
    <row r="12" spans="1:4" s="61" customFormat="1" ht="15.75">
      <c r="B12" s="115" t="s">
        <v>54</v>
      </c>
      <c r="C12" s="116" t="s">
        <v>965</v>
      </c>
      <c r="D12" s="117">
        <v>3</v>
      </c>
    </row>
    <row r="13" spans="1:4" s="61" customFormat="1" ht="15.75">
      <c r="B13" s="115" t="s">
        <v>55</v>
      </c>
      <c r="C13" s="116" t="s">
        <v>966</v>
      </c>
      <c r="D13" s="117">
        <v>19</v>
      </c>
    </row>
    <row r="14" spans="1:4" s="61" customFormat="1" ht="15.75">
      <c r="B14" s="115" t="s">
        <v>56</v>
      </c>
      <c r="C14" s="116" t="s">
        <v>967</v>
      </c>
      <c r="D14" s="117">
        <v>3</v>
      </c>
    </row>
    <row r="15" spans="1:4" s="61" customFormat="1" ht="15.75">
      <c r="B15" s="115" t="s">
        <v>57</v>
      </c>
      <c r="C15" s="116" t="s">
        <v>968</v>
      </c>
      <c r="D15" s="117">
        <v>23</v>
      </c>
    </row>
    <row r="16" spans="1:4" s="61" customFormat="1" ht="15.75">
      <c r="B16" s="115" t="s">
        <v>59</v>
      </c>
      <c r="C16" s="116" t="s">
        <v>969</v>
      </c>
      <c r="D16" s="117">
        <v>18</v>
      </c>
    </row>
    <row r="17" spans="2:4" s="61" customFormat="1" ht="15.75">
      <c r="B17" s="115" t="s">
        <v>61</v>
      </c>
      <c r="C17" s="116" t="s">
        <v>970</v>
      </c>
      <c r="D17" s="117">
        <v>8</v>
      </c>
    </row>
    <row r="18" spans="2:4" s="61" customFormat="1" ht="15.75">
      <c r="B18" s="115" t="s">
        <v>63</v>
      </c>
      <c r="C18" s="116" t="s">
        <v>971</v>
      </c>
      <c r="D18" s="117">
        <v>27</v>
      </c>
    </row>
    <row r="19" spans="2:4" s="61" customFormat="1" ht="15.75">
      <c r="B19" s="115" t="s">
        <v>65</v>
      </c>
      <c r="C19" s="116" t="s">
        <v>972</v>
      </c>
      <c r="D19" s="117">
        <v>54</v>
      </c>
    </row>
    <row r="20" spans="2:4" s="61" customFormat="1" ht="15.75">
      <c r="B20" s="115" t="s">
        <v>559</v>
      </c>
      <c r="C20" s="116" t="s">
        <v>973</v>
      </c>
      <c r="D20" s="117">
        <v>50</v>
      </c>
    </row>
    <row r="21" spans="2:4" s="61" customFormat="1" ht="15.75">
      <c r="B21" s="115" t="s">
        <v>560</v>
      </c>
      <c r="C21" s="116" t="s">
        <v>974</v>
      </c>
      <c r="D21" s="117">
        <v>15</v>
      </c>
    </row>
    <row r="22" spans="2:4" s="61" customFormat="1" ht="15.75">
      <c r="B22" s="115" t="s">
        <v>561</v>
      </c>
      <c r="C22" s="116" t="s">
        <v>975</v>
      </c>
      <c r="D22" s="117">
        <v>5</v>
      </c>
    </row>
    <row r="23" spans="2:4" s="61" customFormat="1" ht="15.75">
      <c r="B23" s="115" t="s">
        <v>562</v>
      </c>
      <c r="C23" s="116" t="s">
        <v>976</v>
      </c>
      <c r="D23" s="117">
        <v>5</v>
      </c>
    </row>
    <row r="24" spans="2:4" s="61" customFormat="1" ht="15.75">
      <c r="B24" s="115" t="s">
        <v>563</v>
      </c>
      <c r="C24" s="116" t="s">
        <v>977</v>
      </c>
      <c r="D24" s="117">
        <v>20</v>
      </c>
    </row>
    <row r="25" spans="2:4" s="61" customFormat="1" ht="15.75">
      <c r="B25" s="115" t="s">
        <v>564</v>
      </c>
      <c r="C25" s="116" t="s">
        <v>978</v>
      </c>
      <c r="D25" s="117">
        <v>5</v>
      </c>
    </row>
    <row r="26" spans="2:4" s="61" customFormat="1" ht="15.75">
      <c r="B26" s="115" t="s">
        <v>565</v>
      </c>
      <c r="C26" s="116" t="s">
        <v>979</v>
      </c>
      <c r="D26" s="117">
        <v>13</v>
      </c>
    </row>
    <row r="27" spans="2:4" s="61" customFormat="1" ht="15.75">
      <c r="B27" s="115" t="s">
        <v>566</v>
      </c>
      <c r="C27" s="116" t="s">
        <v>980</v>
      </c>
      <c r="D27" s="117">
        <v>18</v>
      </c>
    </row>
    <row r="28" spans="2:4" s="61" customFormat="1" ht="15.75">
      <c r="B28" s="115" t="s">
        <v>567</v>
      </c>
      <c r="C28" s="116" t="s">
        <v>981</v>
      </c>
      <c r="D28" s="117">
        <v>2</v>
      </c>
    </row>
    <row r="29" spans="2:4" s="61" customFormat="1" ht="15.75">
      <c r="B29" s="115" t="s">
        <v>568</v>
      </c>
      <c r="C29" s="116" t="s">
        <v>982</v>
      </c>
      <c r="D29" s="117">
        <v>12</v>
      </c>
    </row>
    <row r="30" spans="2:4" s="61" customFormat="1" ht="15.75">
      <c r="B30" s="115" t="s">
        <v>569</v>
      </c>
      <c r="C30" s="116" t="s">
        <v>983</v>
      </c>
      <c r="D30" s="117">
        <v>7</v>
      </c>
    </row>
    <row r="31" spans="2:4" s="61" customFormat="1" ht="15.75">
      <c r="B31" s="115" t="s">
        <v>570</v>
      </c>
      <c r="C31" s="116" t="s">
        <v>984</v>
      </c>
      <c r="D31" s="117">
        <v>18.100000000000001</v>
      </c>
    </row>
    <row r="32" spans="2:4" s="61" customFormat="1" ht="15.75">
      <c r="B32" s="115" t="s">
        <v>571</v>
      </c>
      <c r="C32" s="116" t="s">
        <v>985</v>
      </c>
      <c r="D32" s="117">
        <v>10</v>
      </c>
    </row>
    <row r="33" spans="2:4" s="61" customFormat="1" ht="15.75">
      <c r="B33" s="115" t="s">
        <v>572</v>
      </c>
      <c r="C33" s="116" t="s">
        <v>986</v>
      </c>
      <c r="D33" s="117">
        <v>5</v>
      </c>
    </row>
    <row r="34" spans="2:4" s="61" customFormat="1" ht="15.75">
      <c r="B34" s="115" t="s">
        <v>573</v>
      </c>
      <c r="C34" s="116" t="s">
        <v>987</v>
      </c>
      <c r="D34" s="117">
        <v>26</v>
      </c>
    </row>
    <row r="35" spans="2:4" s="61" customFormat="1" ht="15.75">
      <c r="B35" s="115" t="s">
        <v>574</v>
      </c>
      <c r="C35" s="116" t="s">
        <v>988</v>
      </c>
      <c r="D35" s="117">
        <v>26</v>
      </c>
    </row>
    <row r="36" spans="2:4" s="61" customFormat="1" ht="15.75">
      <c r="B36" s="115" t="s">
        <v>575</v>
      </c>
      <c r="C36" s="116" t="s">
        <v>989</v>
      </c>
      <c r="D36" s="117">
        <v>12</v>
      </c>
    </row>
    <row r="37" spans="2:4" s="61" customFormat="1" ht="15.75">
      <c r="B37" s="115" t="s">
        <v>576</v>
      </c>
      <c r="C37" s="116" t="s">
        <v>990</v>
      </c>
      <c r="D37" s="117">
        <v>17</v>
      </c>
    </row>
    <row r="38" spans="2:4" s="61" customFormat="1" ht="15.75">
      <c r="B38" s="115" t="s">
        <v>577</v>
      </c>
      <c r="C38" s="116" t="s">
        <v>991</v>
      </c>
      <c r="D38" s="117">
        <v>13</v>
      </c>
    </row>
    <row r="39" spans="2:4" s="61" customFormat="1" ht="15.75">
      <c r="B39" s="115" t="s">
        <v>578</v>
      </c>
      <c r="C39" s="116" t="s">
        <v>992</v>
      </c>
      <c r="D39" s="117">
        <v>15</v>
      </c>
    </row>
    <row r="40" spans="2:4" s="61" customFormat="1" ht="15.75">
      <c r="B40" s="115" t="s">
        <v>579</v>
      </c>
      <c r="C40" s="116" t="s">
        <v>993</v>
      </c>
      <c r="D40" s="117">
        <v>22</v>
      </c>
    </row>
    <row r="41" spans="2:4" s="61" customFormat="1" ht="15.75">
      <c r="B41" s="115" t="s">
        <v>580</v>
      </c>
      <c r="C41" s="116" t="s">
        <v>994</v>
      </c>
      <c r="D41" s="117">
        <v>18</v>
      </c>
    </row>
    <row r="42" spans="2:4" s="61" customFormat="1" ht="15.75">
      <c r="B42" s="115" t="s">
        <v>581</v>
      </c>
      <c r="C42" s="116" t="s">
        <v>995</v>
      </c>
      <c r="D42" s="117">
        <v>9</v>
      </c>
    </row>
    <row r="43" spans="2:4" s="61" customFormat="1" ht="15.75">
      <c r="B43" s="115" t="s">
        <v>582</v>
      </c>
      <c r="C43" s="116" t="s">
        <v>996</v>
      </c>
      <c r="D43" s="117">
        <v>7</v>
      </c>
    </row>
    <row r="44" spans="2:4" s="61" customFormat="1" thickBot="1">
      <c r="B44" s="118" t="s">
        <v>583</v>
      </c>
      <c r="C44" s="119" t="s">
        <v>997</v>
      </c>
      <c r="D44" s="120">
        <v>20</v>
      </c>
    </row>
    <row r="45" spans="2:4" s="61" customFormat="1" ht="22.5" customHeight="1" thickBot="1">
      <c r="B45" s="121"/>
      <c r="C45" s="122" t="s">
        <v>584</v>
      </c>
      <c r="D45" s="123">
        <v>680.7</v>
      </c>
    </row>
    <row r="46" spans="2:4" ht="16.5" customHeight="1">
      <c r="B46" s="85"/>
      <c r="C46" s="85"/>
    </row>
    <row r="47" spans="2:4" ht="16.5" customHeight="1">
      <c r="D47" s="86"/>
    </row>
    <row r="48" spans="2:4" s="3" customFormat="1" ht="16.5" customHeight="1">
      <c r="C48" s="52"/>
      <c r="D48" s="2"/>
    </row>
    <row r="49" spans="2:9" s="3" customFormat="1" ht="16.5" customHeight="1">
      <c r="C49" s="53"/>
      <c r="D49" s="2"/>
    </row>
    <row r="50" spans="2:9" s="3" customFormat="1" ht="16.5" customHeight="1">
      <c r="C50" s="52"/>
      <c r="D50" s="2"/>
    </row>
    <row r="51" spans="2:9" s="3" customFormat="1" ht="16.5" customHeight="1">
      <c r="C51" s="54"/>
      <c r="D51" s="2"/>
    </row>
    <row r="52" spans="2:9" s="67" customFormat="1" ht="16.5" customHeight="1">
      <c r="B52" s="128" t="s">
        <v>1544</v>
      </c>
      <c r="C52" s="87"/>
      <c r="D52" s="66"/>
      <c r="E52" s="66"/>
      <c r="F52" s="66"/>
      <c r="G52" s="66"/>
      <c r="I52" s="66"/>
    </row>
    <row r="53" spans="2:9" s="68" customFormat="1" ht="16.5" customHeight="1">
      <c r="B53" s="128" t="s">
        <v>1545</v>
      </c>
      <c r="C53" s="88"/>
    </row>
    <row r="54" spans="2:9" s="5" customFormat="1" ht="16.5" customHeight="1">
      <c r="B54" s="5" t="s">
        <v>1546</v>
      </c>
      <c r="C54" s="54"/>
      <c r="D54" s="4"/>
    </row>
    <row r="55" spans="2:9" s="89" customFormat="1" ht="16.5" customHeight="1"/>
    <row r="56" spans="2:9" s="89" customFormat="1" ht="16.5" customHeight="1"/>
  </sheetData>
  <printOptions horizontalCentered="1"/>
  <pageMargins left="0.74803149606299213" right="0.7480314960629921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E1826"/>
  <sheetViews>
    <sheetView showGridLines="0" view="pageBreakPreview" topLeftCell="A1793" zoomScale="60" zoomScaleNormal="100" workbookViewId="0">
      <selection activeCell="A1819" sqref="A1819"/>
    </sheetView>
  </sheetViews>
  <sheetFormatPr defaultRowHeight="15.75"/>
  <cols>
    <col min="1" max="1" width="70.7109375" style="561" customWidth="1"/>
    <col min="2" max="2" width="12.7109375" style="561" customWidth="1"/>
    <col min="3" max="3" width="15.7109375" style="561" customWidth="1"/>
    <col min="4" max="4" width="10.7109375" style="561" customWidth="1"/>
    <col min="5" max="16384" width="9.140625" style="561"/>
  </cols>
  <sheetData>
    <row r="2" spans="1:5" s="549" customFormat="1" ht="31.5">
      <c r="C2" s="560" t="s">
        <v>1508</v>
      </c>
    </row>
    <row r="3" spans="1:5" s="546" customFormat="1">
      <c r="C3" s="559"/>
    </row>
    <row r="4" spans="1:5" s="546" customFormat="1">
      <c r="A4" s="558" t="s">
        <v>1507</v>
      </c>
      <c r="B4" s="558"/>
      <c r="C4" s="558"/>
      <c r="D4" s="557"/>
      <c r="E4" s="557"/>
    </row>
    <row r="5" spans="1:5" s="546" customFormat="1">
      <c r="A5" s="558" t="s">
        <v>1494</v>
      </c>
      <c r="B5" s="558"/>
      <c r="C5" s="558"/>
      <c r="D5" s="557"/>
      <c r="E5" s="557"/>
    </row>
    <row r="6" spans="1:5" s="546" customFormat="1">
      <c r="A6" s="558"/>
      <c r="B6" s="558"/>
      <c r="C6" s="558"/>
      <c r="D6" s="557"/>
      <c r="E6" s="557"/>
    </row>
    <row r="7" spans="1:5" s="546" customFormat="1">
      <c r="A7" s="558"/>
      <c r="B7" s="558"/>
      <c r="C7" s="558"/>
      <c r="D7" s="557"/>
      <c r="E7" s="557"/>
    </row>
    <row r="8" spans="1:5" s="546" customFormat="1" ht="31.5">
      <c r="A8" s="326" t="s">
        <v>1265</v>
      </c>
      <c r="B8" s="326" t="s">
        <v>1133</v>
      </c>
      <c r="C8" s="326" t="s">
        <v>1493</v>
      </c>
    </row>
    <row r="9" spans="1:5" s="564" customFormat="1">
      <c r="A9" s="565"/>
      <c r="B9" s="565"/>
      <c r="C9" s="565"/>
    </row>
    <row r="10" spans="1:5">
      <c r="A10" s="326" t="s">
        <v>1492</v>
      </c>
      <c r="B10" s="555"/>
      <c r="C10" s="554"/>
    </row>
    <row r="11" spans="1:5">
      <c r="A11" s="563"/>
      <c r="B11" s="563"/>
      <c r="C11" s="563"/>
    </row>
    <row r="12" spans="1:5">
      <c r="A12" s="547" t="s">
        <v>1010</v>
      </c>
      <c r="B12" s="547"/>
      <c r="C12" s="547"/>
    </row>
    <row r="13" spans="1:5">
      <c r="A13" s="547" t="s">
        <v>834</v>
      </c>
      <c r="B13" s="547"/>
      <c r="C13" s="547"/>
    </row>
    <row r="14" spans="1:5">
      <c r="A14" s="547" t="s">
        <v>1506</v>
      </c>
      <c r="B14" s="547"/>
      <c r="C14" s="547"/>
    </row>
    <row r="15" spans="1:5">
      <c r="A15" s="552" t="s">
        <v>331</v>
      </c>
      <c r="B15" s="553" t="s">
        <v>633</v>
      </c>
      <c r="C15" s="551">
        <v>100</v>
      </c>
    </row>
    <row r="16" spans="1:5">
      <c r="A16" s="552" t="s">
        <v>700</v>
      </c>
      <c r="B16" s="553" t="s">
        <v>699</v>
      </c>
      <c r="C16" s="551">
        <v>100</v>
      </c>
    </row>
    <row r="17" spans="1:3">
      <c r="A17" s="547" t="s">
        <v>818</v>
      </c>
      <c r="B17" s="547"/>
      <c r="C17" s="551">
        <v>100</v>
      </c>
    </row>
    <row r="18" spans="1:3">
      <c r="A18" s="552"/>
      <c r="B18" s="553"/>
      <c r="C18" s="551"/>
    </row>
    <row r="19" spans="1:3" ht="31.5">
      <c r="A19" s="547" t="s">
        <v>1505</v>
      </c>
      <c r="B19" s="547"/>
      <c r="C19" s="551">
        <v>100</v>
      </c>
    </row>
    <row r="20" spans="1:3">
      <c r="A20" s="552"/>
      <c r="B20" s="550"/>
      <c r="C20" s="551"/>
    </row>
    <row r="21" spans="1:3">
      <c r="A21" s="547" t="s">
        <v>833</v>
      </c>
      <c r="B21" s="547"/>
      <c r="C21" s="547"/>
    </row>
    <row r="22" spans="1:3" ht="31.5">
      <c r="A22" s="552" t="s">
        <v>325</v>
      </c>
      <c r="B22" s="553" t="s">
        <v>3</v>
      </c>
      <c r="C22" s="551">
        <v>3141213</v>
      </c>
    </row>
    <row r="23" spans="1:3" ht="31.5">
      <c r="A23" s="552" t="s">
        <v>668</v>
      </c>
      <c r="B23" s="553" t="s">
        <v>667</v>
      </c>
      <c r="C23" s="551">
        <v>1651788</v>
      </c>
    </row>
    <row r="24" spans="1:3" ht="31.5">
      <c r="A24" s="552" t="s">
        <v>940</v>
      </c>
      <c r="B24" s="553" t="s">
        <v>939</v>
      </c>
      <c r="C24" s="551">
        <v>1489425</v>
      </c>
    </row>
    <row r="25" spans="1:3">
      <c r="A25" s="552" t="s">
        <v>331</v>
      </c>
      <c r="B25" s="553" t="s">
        <v>633</v>
      </c>
      <c r="C25" s="551">
        <v>50535</v>
      </c>
    </row>
    <row r="26" spans="1:3">
      <c r="A26" s="552" t="s">
        <v>700</v>
      </c>
      <c r="B26" s="553" t="s">
        <v>699</v>
      </c>
      <c r="C26" s="551">
        <v>50535</v>
      </c>
    </row>
    <row r="27" spans="1:3">
      <c r="A27" s="552" t="s">
        <v>341</v>
      </c>
      <c r="B27" s="553" t="s">
        <v>673</v>
      </c>
      <c r="C27" s="551">
        <v>819252</v>
      </c>
    </row>
    <row r="28" spans="1:3" ht="31.5">
      <c r="A28" s="552" t="s">
        <v>675</v>
      </c>
      <c r="B28" s="553" t="s">
        <v>674</v>
      </c>
      <c r="C28" s="551">
        <v>497809</v>
      </c>
    </row>
    <row r="29" spans="1:3">
      <c r="A29" s="552" t="s">
        <v>677</v>
      </c>
      <c r="B29" s="553" t="s">
        <v>676</v>
      </c>
      <c r="C29" s="551">
        <v>201029</v>
      </c>
    </row>
    <row r="30" spans="1:3">
      <c r="A30" s="552" t="s">
        <v>679</v>
      </c>
      <c r="B30" s="553" t="s">
        <v>678</v>
      </c>
      <c r="C30" s="551">
        <v>120414</v>
      </c>
    </row>
    <row r="31" spans="1:3">
      <c r="A31" s="547" t="s">
        <v>818</v>
      </c>
      <c r="B31" s="547"/>
      <c r="C31" s="551">
        <v>4011000</v>
      </c>
    </row>
    <row r="32" spans="1:3">
      <c r="A32" s="552"/>
      <c r="B32" s="553"/>
      <c r="C32" s="551"/>
    </row>
    <row r="33" spans="1:3">
      <c r="A33" s="547" t="s">
        <v>832</v>
      </c>
      <c r="B33" s="547"/>
      <c r="C33" s="551">
        <v>4011000</v>
      </c>
    </row>
    <row r="34" spans="1:3">
      <c r="A34" s="552"/>
      <c r="B34" s="550"/>
      <c r="C34" s="551"/>
    </row>
    <row r="35" spans="1:3">
      <c r="A35" s="547" t="s">
        <v>831</v>
      </c>
      <c r="B35" s="547"/>
      <c r="C35" s="551">
        <v>4011100</v>
      </c>
    </row>
    <row r="36" spans="1:3">
      <c r="A36" s="552"/>
      <c r="B36" s="550"/>
      <c r="C36" s="551"/>
    </row>
    <row r="37" spans="1:3">
      <c r="A37" s="547" t="s">
        <v>1009</v>
      </c>
      <c r="B37" s="547"/>
      <c r="C37" s="551">
        <v>4011100</v>
      </c>
    </row>
    <row r="38" spans="1:3">
      <c r="A38" s="552"/>
      <c r="B38" s="550"/>
      <c r="C38" s="551"/>
    </row>
    <row r="39" spans="1:3">
      <c r="A39" s="547" t="s">
        <v>999</v>
      </c>
      <c r="B39" s="547"/>
      <c r="C39" s="547"/>
    </row>
    <row r="40" spans="1:3">
      <c r="A40" s="547" t="s">
        <v>631</v>
      </c>
      <c r="B40" s="547"/>
      <c r="C40" s="547"/>
    </row>
    <row r="41" spans="1:3">
      <c r="A41" s="547" t="s">
        <v>632</v>
      </c>
      <c r="B41" s="547"/>
      <c r="C41" s="547"/>
    </row>
    <row r="42" spans="1:3" ht="31.5">
      <c r="A42" s="552" t="s">
        <v>325</v>
      </c>
      <c r="B42" s="553" t="s">
        <v>3</v>
      </c>
      <c r="C42" s="551">
        <v>15800</v>
      </c>
    </row>
    <row r="43" spans="1:3" ht="31.5">
      <c r="A43" s="552" t="s">
        <v>668</v>
      </c>
      <c r="B43" s="553" t="s">
        <v>667</v>
      </c>
      <c r="C43" s="551">
        <v>15800</v>
      </c>
    </row>
    <row r="44" spans="1:3">
      <c r="A44" s="552" t="s">
        <v>331</v>
      </c>
      <c r="B44" s="553" t="s">
        <v>633</v>
      </c>
      <c r="C44" s="551">
        <v>101094</v>
      </c>
    </row>
    <row r="45" spans="1:3">
      <c r="A45" s="552" t="s">
        <v>635</v>
      </c>
      <c r="B45" s="553" t="s">
        <v>634</v>
      </c>
      <c r="C45" s="551">
        <v>100620</v>
      </c>
    </row>
    <row r="46" spans="1:3" ht="31.5">
      <c r="A46" s="552" t="s">
        <v>1003</v>
      </c>
      <c r="B46" s="553" t="s">
        <v>1002</v>
      </c>
      <c r="C46" s="551">
        <v>474</v>
      </c>
    </row>
    <row r="47" spans="1:3">
      <c r="A47" s="552" t="s">
        <v>341</v>
      </c>
      <c r="B47" s="553" t="s">
        <v>673</v>
      </c>
      <c r="C47" s="551">
        <v>2715</v>
      </c>
    </row>
    <row r="48" spans="1:3" ht="31.5">
      <c r="A48" s="552" t="s">
        <v>675</v>
      </c>
      <c r="B48" s="553" t="s">
        <v>674</v>
      </c>
      <c r="C48" s="551">
        <v>1530</v>
      </c>
    </row>
    <row r="49" spans="1:3">
      <c r="A49" s="552" t="s">
        <v>677</v>
      </c>
      <c r="B49" s="553" t="s">
        <v>676</v>
      </c>
      <c r="C49" s="551">
        <v>759</v>
      </c>
    </row>
    <row r="50" spans="1:3">
      <c r="A50" s="552" t="s">
        <v>679</v>
      </c>
      <c r="B50" s="553" t="s">
        <v>678</v>
      </c>
      <c r="C50" s="551">
        <v>426</v>
      </c>
    </row>
    <row r="51" spans="1:3">
      <c r="A51" s="552" t="s">
        <v>351</v>
      </c>
      <c r="B51" s="553" t="s">
        <v>636</v>
      </c>
      <c r="C51" s="551">
        <v>74842</v>
      </c>
    </row>
    <row r="52" spans="1:3">
      <c r="A52" s="552" t="s">
        <v>607</v>
      </c>
      <c r="B52" s="553" t="s">
        <v>637</v>
      </c>
      <c r="C52" s="551">
        <v>9924</v>
      </c>
    </row>
    <row r="53" spans="1:3">
      <c r="A53" s="552" t="s">
        <v>608</v>
      </c>
      <c r="B53" s="553" t="s">
        <v>686</v>
      </c>
      <c r="C53" s="551">
        <v>4000</v>
      </c>
    </row>
    <row r="54" spans="1:3">
      <c r="A54" s="552" t="s">
        <v>648</v>
      </c>
      <c r="B54" s="553" t="s">
        <v>647</v>
      </c>
      <c r="C54" s="551">
        <v>33380</v>
      </c>
    </row>
    <row r="55" spans="1:3">
      <c r="A55" s="552" t="s">
        <v>650</v>
      </c>
      <c r="B55" s="553" t="s">
        <v>649</v>
      </c>
      <c r="C55" s="551">
        <v>7300</v>
      </c>
    </row>
    <row r="56" spans="1:3" ht="31.5">
      <c r="A56" s="552" t="s">
        <v>611</v>
      </c>
      <c r="B56" s="553" t="s">
        <v>642</v>
      </c>
      <c r="C56" s="551">
        <v>20238</v>
      </c>
    </row>
    <row r="57" spans="1:3">
      <c r="A57" s="547" t="s">
        <v>818</v>
      </c>
      <c r="B57" s="547"/>
      <c r="C57" s="551">
        <v>194451</v>
      </c>
    </row>
    <row r="58" spans="1:3">
      <c r="A58" s="552"/>
      <c r="B58" s="553"/>
      <c r="C58" s="551"/>
    </row>
    <row r="59" spans="1:3">
      <c r="A59" s="552" t="s">
        <v>616</v>
      </c>
      <c r="B59" s="553" t="s">
        <v>651</v>
      </c>
      <c r="C59" s="551">
        <v>10000</v>
      </c>
    </row>
    <row r="60" spans="1:3">
      <c r="A60" s="552" t="s">
        <v>617</v>
      </c>
      <c r="B60" s="553" t="s">
        <v>652</v>
      </c>
      <c r="C60" s="551">
        <v>20000</v>
      </c>
    </row>
    <row r="61" spans="1:3">
      <c r="A61" s="552" t="s">
        <v>231</v>
      </c>
      <c r="B61" s="553" t="s">
        <v>680</v>
      </c>
      <c r="C61" s="551">
        <v>20000</v>
      </c>
    </row>
    <row r="62" spans="1:3">
      <c r="A62" s="547" t="s">
        <v>814</v>
      </c>
      <c r="B62" s="547"/>
      <c r="C62" s="551">
        <v>30000</v>
      </c>
    </row>
    <row r="63" spans="1:3">
      <c r="A63" s="552"/>
      <c r="B63" s="553"/>
      <c r="C63" s="551"/>
    </row>
    <row r="64" spans="1:3">
      <c r="A64" s="547" t="s">
        <v>830</v>
      </c>
      <c r="B64" s="547"/>
      <c r="C64" s="551">
        <v>224451</v>
      </c>
    </row>
    <row r="65" spans="1:3">
      <c r="A65" s="552"/>
      <c r="B65" s="550"/>
      <c r="C65" s="551"/>
    </row>
    <row r="66" spans="1:3">
      <c r="A66" s="547" t="s">
        <v>829</v>
      </c>
      <c r="B66" s="547"/>
      <c r="C66" s="551">
        <v>224451</v>
      </c>
    </row>
    <row r="67" spans="1:3">
      <c r="A67" s="552"/>
      <c r="B67" s="550"/>
      <c r="C67" s="551"/>
    </row>
    <row r="68" spans="1:3" ht="31.5">
      <c r="A68" s="547" t="s">
        <v>644</v>
      </c>
      <c r="B68" s="547"/>
      <c r="C68" s="547"/>
    </row>
    <row r="69" spans="1:3">
      <c r="A69" s="547"/>
      <c r="B69" s="547"/>
      <c r="C69" s="547"/>
    </row>
    <row r="70" spans="1:3" ht="31.5">
      <c r="A70" s="547" t="s">
        <v>645</v>
      </c>
      <c r="B70" s="547"/>
      <c r="C70" s="547"/>
    </row>
    <row r="71" spans="1:3" ht="31.5">
      <c r="A71" s="552" t="s">
        <v>325</v>
      </c>
      <c r="B71" s="553" t="s">
        <v>3</v>
      </c>
      <c r="C71" s="551">
        <v>65687</v>
      </c>
    </row>
    <row r="72" spans="1:3" ht="31.5">
      <c r="A72" s="552" t="s">
        <v>668</v>
      </c>
      <c r="B72" s="553" t="s">
        <v>667</v>
      </c>
      <c r="C72" s="551">
        <v>65687</v>
      </c>
    </row>
    <row r="73" spans="1:3">
      <c r="A73" s="552" t="s">
        <v>331</v>
      </c>
      <c r="B73" s="553" t="s">
        <v>633</v>
      </c>
      <c r="C73" s="551">
        <v>89326</v>
      </c>
    </row>
    <row r="74" spans="1:3">
      <c r="A74" s="552" t="s">
        <v>700</v>
      </c>
      <c r="B74" s="553" t="s">
        <v>699</v>
      </c>
      <c r="C74" s="551">
        <v>84811</v>
      </c>
    </row>
    <row r="75" spans="1:3" ht="31.5">
      <c r="A75" s="552" t="s">
        <v>1003</v>
      </c>
      <c r="B75" s="553" t="s">
        <v>1002</v>
      </c>
      <c r="C75" s="551">
        <v>4515</v>
      </c>
    </row>
    <row r="76" spans="1:3">
      <c r="A76" s="552" t="s">
        <v>341</v>
      </c>
      <c r="B76" s="553" t="s">
        <v>673</v>
      </c>
      <c r="C76" s="551">
        <v>28916</v>
      </c>
    </row>
    <row r="77" spans="1:3" ht="31.5">
      <c r="A77" s="552" t="s">
        <v>675</v>
      </c>
      <c r="B77" s="553" t="s">
        <v>674</v>
      </c>
      <c r="C77" s="551">
        <v>17478</v>
      </c>
    </row>
    <row r="78" spans="1:3">
      <c r="A78" s="552" t="s">
        <v>677</v>
      </c>
      <c r="B78" s="553" t="s">
        <v>676</v>
      </c>
      <c r="C78" s="551">
        <v>7224</v>
      </c>
    </row>
    <row r="79" spans="1:3">
      <c r="A79" s="552" t="s">
        <v>679</v>
      </c>
      <c r="B79" s="553" t="s">
        <v>678</v>
      </c>
      <c r="C79" s="551">
        <v>4214</v>
      </c>
    </row>
    <row r="80" spans="1:3">
      <c r="A80" s="552" t="s">
        <v>351</v>
      </c>
      <c r="B80" s="553" t="s">
        <v>636</v>
      </c>
      <c r="C80" s="551">
        <v>26771</v>
      </c>
    </row>
    <row r="81" spans="1:3">
      <c r="A81" s="552" t="s">
        <v>693</v>
      </c>
      <c r="B81" s="553" t="s">
        <v>692</v>
      </c>
      <c r="C81" s="551">
        <v>1700</v>
      </c>
    </row>
    <row r="82" spans="1:3">
      <c r="A82" s="552" t="s">
        <v>685</v>
      </c>
      <c r="B82" s="553" t="s">
        <v>684</v>
      </c>
      <c r="C82" s="551">
        <v>3671</v>
      </c>
    </row>
    <row r="83" spans="1:3">
      <c r="A83" s="552" t="s">
        <v>607</v>
      </c>
      <c r="B83" s="553" t="s">
        <v>637</v>
      </c>
      <c r="C83" s="551">
        <v>600</v>
      </c>
    </row>
    <row r="84" spans="1:3">
      <c r="A84" s="552" t="s">
        <v>648</v>
      </c>
      <c r="B84" s="553" t="s">
        <v>647</v>
      </c>
      <c r="C84" s="551">
        <v>20000</v>
      </c>
    </row>
    <row r="85" spans="1:3">
      <c r="A85" s="552" t="s">
        <v>639</v>
      </c>
      <c r="B85" s="553" t="s">
        <v>638</v>
      </c>
      <c r="C85" s="551">
        <v>400</v>
      </c>
    </row>
    <row r="86" spans="1:3">
      <c r="A86" s="552" t="s">
        <v>656</v>
      </c>
      <c r="B86" s="553" t="s">
        <v>655</v>
      </c>
      <c r="C86" s="551">
        <v>400</v>
      </c>
    </row>
    <row r="87" spans="1:3">
      <c r="A87" s="547" t="s">
        <v>818</v>
      </c>
      <c r="B87" s="547"/>
      <c r="C87" s="551">
        <v>210700</v>
      </c>
    </row>
    <row r="88" spans="1:3" ht="31.5">
      <c r="A88" s="547" t="s">
        <v>938</v>
      </c>
      <c r="B88" s="547"/>
      <c r="C88" s="551">
        <v>210700</v>
      </c>
    </row>
    <row r="89" spans="1:3">
      <c r="A89" s="552"/>
      <c r="B89" s="550"/>
      <c r="C89" s="551"/>
    </row>
    <row r="90" spans="1:3" ht="31.5">
      <c r="A90" s="547" t="s">
        <v>1156</v>
      </c>
      <c r="B90" s="547"/>
      <c r="C90" s="547"/>
    </row>
    <row r="91" spans="1:3">
      <c r="A91" s="552" t="s">
        <v>616</v>
      </c>
      <c r="B91" s="553" t="s">
        <v>651</v>
      </c>
      <c r="C91" s="551">
        <v>7414</v>
      </c>
    </row>
    <row r="92" spans="1:3">
      <c r="A92" s="547" t="s">
        <v>814</v>
      </c>
      <c r="B92" s="547"/>
      <c r="C92" s="551">
        <v>7414</v>
      </c>
    </row>
    <row r="93" spans="1:3">
      <c r="A93" s="552"/>
      <c r="B93" s="553"/>
      <c r="C93" s="551"/>
    </row>
    <row r="94" spans="1:3" ht="31.5">
      <c r="A94" s="547" t="s">
        <v>924</v>
      </c>
      <c r="B94" s="547"/>
      <c r="C94" s="551">
        <v>7414</v>
      </c>
    </row>
    <row r="95" spans="1:3">
      <c r="A95" s="552"/>
      <c r="B95" s="550"/>
      <c r="C95" s="551"/>
    </row>
    <row r="96" spans="1:3" ht="31.5">
      <c r="A96" s="547" t="s">
        <v>646</v>
      </c>
      <c r="B96" s="547"/>
      <c r="C96" s="547"/>
    </row>
    <row r="97" spans="1:3">
      <c r="A97" s="552" t="s">
        <v>351</v>
      </c>
      <c r="B97" s="553" t="s">
        <v>636</v>
      </c>
      <c r="C97" s="551">
        <v>87734</v>
      </c>
    </row>
    <row r="98" spans="1:3">
      <c r="A98" s="552" t="s">
        <v>650</v>
      </c>
      <c r="B98" s="553" t="s">
        <v>649</v>
      </c>
      <c r="C98" s="551">
        <v>87734</v>
      </c>
    </row>
    <row r="99" spans="1:3">
      <c r="A99" s="547" t="s">
        <v>818</v>
      </c>
      <c r="B99" s="547"/>
      <c r="C99" s="551">
        <v>87734</v>
      </c>
    </row>
    <row r="100" spans="1:3">
      <c r="A100" s="552"/>
      <c r="B100" s="553"/>
      <c r="C100" s="551"/>
    </row>
    <row r="101" spans="1:3">
      <c r="A101" s="552" t="s">
        <v>616</v>
      </c>
      <c r="B101" s="553" t="s">
        <v>651</v>
      </c>
      <c r="C101" s="551">
        <v>537698</v>
      </c>
    </row>
    <row r="102" spans="1:3">
      <c r="A102" s="547" t="s">
        <v>814</v>
      </c>
      <c r="B102" s="547"/>
      <c r="C102" s="551">
        <v>537698</v>
      </c>
    </row>
    <row r="103" spans="1:3">
      <c r="A103" s="552"/>
      <c r="B103" s="553"/>
      <c r="C103" s="551"/>
    </row>
    <row r="104" spans="1:3" ht="31.5">
      <c r="A104" s="547" t="s">
        <v>828</v>
      </c>
      <c r="B104" s="547"/>
      <c r="C104" s="551">
        <v>625432</v>
      </c>
    </row>
    <row r="105" spans="1:3">
      <c r="A105" s="552"/>
      <c r="B105" s="550"/>
      <c r="C105" s="551"/>
    </row>
    <row r="106" spans="1:3">
      <c r="A106" s="547" t="s">
        <v>654</v>
      </c>
      <c r="B106" s="547"/>
      <c r="C106" s="547"/>
    </row>
    <row r="107" spans="1:3">
      <c r="A107" s="552" t="s">
        <v>351</v>
      </c>
      <c r="B107" s="553" t="s">
        <v>636</v>
      </c>
      <c r="C107" s="551">
        <v>16818</v>
      </c>
    </row>
    <row r="108" spans="1:3">
      <c r="A108" s="552" t="s">
        <v>648</v>
      </c>
      <c r="B108" s="553" t="s">
        <v>647</v>
      </c>
      <c r="C108" s="551">
        <v>4800</v>
      </c>
    </row>
    <row r="109" spans="1:3">
      <c r="A109" s="552" t="s">
        <v>656</v>
      </c>
      <c r="B109" s="553" t="s">
        <v>655</v>
      </c>
      <c r="C109" s="551">
        <v>2400</v>
      </c>
    </row>
    <row r="110" spans="1:3" ht="31.5">
      <c r="A110" s="552" t="s">
        <v>611</v>
      </c>
      <c r="B110" s="553" t="s">
        <v>642</v>
      </c>
      <c r="C110" s="551">
        <v>9618</v>
      </c>
    </row>
    <row r="111" spans="1:3">
      <c r="A111" s="547" t="s">
        <v>818</v>
      </c>
      <c r="B111" s="547"/>
      <c r="C111" s="551">
        <v>16818</v>
      </c>
    </row>
    <row r="112" spans="1:3">
      <c r="A112" s="552"/>
      <c r="B112" s="553"/>
      <c r="C112" s="551"/>
    </row>
    <row r="113" spans="1:3">
      <c r="A113" s="547" t="s">
        <v>1136</v>
      </c>
      <c r="B113" s="547"/>
      <c r="C113" s="551">
        <v>16818</v>
      </c>
    </row>
    <row r="114" spans="1:3">
      <c r="A114" s="552"/>
      <c r="B114" s="550"/>
      <c r="C114" s="551"/>
    </row>
    <row r="115" spans="1:3" ht="31.5">
      <c r="A115" s="547" t="s">
        <v>827</v>
      </c>
      <c r="B115" s="547"/>
      <c r="C115" s="551">
        <v>860364</v>
      </c>
    </row>
    <row r="116" spans="1:3">
      <c r="A116" s="552"/>
      <c r="B116" s="550"/>
      <c r="C116" s="551"/>
    </row>
    <row r="117" spans="1:3">
      <c r="A117" s="547" t="s">
        <v>1008</v>
      </c>
      <c r="B117" s="547"/>
      <c r="C117" s="551">
        <v>1084815</v>
      </c>
    </row>
    <row r="118" spans="1:3">
      <c r="A118" s="552"/>
      <c r="B118" s="550"/>
      <c r="C118" s="551"/>
    </row>
    <row r="119" spans="1:3">
      <c r="A119" s="547" t="s">
        <v>1000</v>
      </c>
      <c r="B119" s="547"/>
      <c r="C119" s="547"/>
    </row>
    <row r="120" spans="1:3">
      <c r="A120" s="547" t="s">
        <v>657</v>
      </c>
      <c r="B120" s="547"/>
      <c r="C120" s="547"/>
    </row>
    <row r="121" spans="1:3" ht="31.5">
      <c r="A121" s="552" t="s">
        <v>325</v>
      </c>
      <c r="B121" s="553" t="s">
        <v>3</v>
      </c>
      <c r="C121" s="551">
        <v>8861169</v>
      </c>
    </row>
    <row r="122" spans="1:3" ht="31.5">
      <c r="A122" s="552" t="s">
        <v>668</v>
      </c>
      <c r="B122" s="553" t="s">
        <v>667</v>
      </c>
      <c r="C122" s="551">
        <v>8861169</v>
      </c>
    </row>
    <row r="123" spans="1:3">
      <c r="A123" s="552" t="s">
        <v>331</v>
      </c>
      <c r="B123" s="553" t="s">
        <v>633</v>
      </c>
      <c r="C123" s="551">
        <v>187681</v>
      </c>
    </row>
    <row r="124" spans="1:3" ht="31.5">
      <c r="A124" s="552" t="s">
        <v>1003</v>
      </c>
      <c r="B124" s="553" t="s">
        <v>1002</v>
      </c>
      <c r="C124" s="551">
        <v>187681</v>
      </c>
    </row>
    <row r="125" spans="1:3">
      <c r="A125" s="552" t="s">
        <v>341</v>
      </c>
      <c r="B125" s="553" t="s">
        <v>673</v>
      </c>
      <c r="C125" s="551">
        <v>1711512</v>
      </c>
    </row>
    <row r="126" spans="1:3" ht="31.5">
      <c r="A126" s="552" t="s">
        <v>675</v>
      </c>
      <c r="B126" s="553" t="s">
        <v>674</v>
      </c>
      <c r="C126" s="551">
        <v>920033</v>
      </c>
    </row>
    <row r="127" spans="1:3" ht="31.5">
      <c r="A127" s="552" t="s">
        <v>930</v>
      </c>
      <c r="B127" s="553" t="s">
        <v>929</v>
      </c>
      <c r="C127" s="551">
        <v>228871</v>
      </c>
    </row>
    <row r="128" spans="1:3">
      <c r="A128" s="552" t="s">
        <v>677</v>
      </c>
      <c r="B128" s="553" t="s">
        <v>676</v>
      </c>
      <c r="C128" s="551">
        <v>374168</v>
      </c>
    </row>
    <row r="129" spans="1:3">
      <c r="A129" s="552" t="s">
        <v>679</v>
      </c>
      <c r="B129" s="553" t="s">
        <v>678</v>
      </c>
      <c r="C129" s="551">
        <v>188440</v>
      </c>
    </row>
    <row r="130" spans="1:3">
      <c r="A130" s="552" t="s">
        <v>351</v>
      </c>
      <c r="B130" s="553" t="s">
        <v>636</v>
      </c>
      <c r="C130" s="551">
        <v>4573657</v>
      </c>
    </row>
    <row r="131" spans="1:3">
      <c r="A131" s="552" t="s">
        <v>693</v>
      </c>
      <c r="B131" s="553" t="s">
        <v>692</v>
      </c>
      <c r="C131" s="551">
        <v>1200000</v>
      </c>
    </row>
    <row r="132" spans="1:3">
      <c r="A132" s="552" t="s">
        <v>685</v>
      </c>
      <c r="B132" s="553" t="s">
        <v>684</v>
      </c>
      <c r="C132" s="551">
        <v>263725</v>
      </c>
    </row>
    <row r="133" spans="1:3">
      <c r="A133" s="552" t="s">
        <v>607</v>
      </c>
      <c r="B133" s="553" t="s">
        <v>637</v>
      </c>
      <c r="C133" s="551">
        <v>400000</v>
      </c>
    </row>
    <row r="134" spans="1:3">
      <c r="A134" s="552" t="s">
        <v>608</v>
      </c>
      <c r="B134" s="553" t="s">
        <v>686</v>
      </c>
      <c r="C134" s="551">
        <v>1100000</v>
      </c>
    </row>
    <row r="135" spans="1:3">
      <c r="A135" s="552" t="s">
        <v>648</v>
      </c>
      <c r="B135" s="553" t="s">
        <v>647</v>
      </c>
      <c r="C135" s="551">
        <v>380000</v>
      </c>
    </row>
    <row r="136" spans="1:3">
      <c r="A136" s="552" t="s">
        <v>650</v>
      </c>
      <c r="B136" s="553" t="s">
        <v>649</v>
      </c>
      <c r="C136" s="551">
        <v>200000</v>
      </c>
    </row>
    <row r="137" spans="1:3" ht="31.5">
      <c r="A137" s="552" t="s">
        <v>611</v>
      </c>
      <c r="B137" s="553" t="s">
        <v>642</v>
      </c>
      <c r="C137" s="551">
        <v>1029932</v>
      </c>
    </row>
    <row r="138" spans="1:3">
      <c r="A138" s="552" t="s">
        <v>234</v>
      </c>
      <c r="B138" s="553" t="s">
        <v>696</v>
      </c>
      <c r="C138" s="551">
        <v>60000</v>
      </c>
    </row>
    <row r="139" spans="1:3" ht="31.5">
      <c r="A139" s="552" t="s">
        <v>229</v>
      </c>
      <c r="B139" s="553" t="s">
        <v>711</v>
      </c>
      <c r="C139" s="551">
        <v>60000</v>
      </c>
    </row>
    <row r="140" spans="1:3">
      <c r="A140" s="547" t="s">
        <v>818</v>
      </c>
      <c r="B140" s="547"/>
      <c r="C140" s="551">
        <v>15394019</v>
      </c>
    </row>
    <row r="141" spans="1:3">
      <c r="A141" s="552"/>
      <c r="B141" s="553"/>
      <c r="C141" s="551"/>
    </row>
    <row r="142" spans="1:3">
      <c r="A142" s="552" t="s">
        <v>616</v>
      </c>
      <c r="B142" s="553" t="s">
        <v>651</v>
      </c>
      <c r="C142" s="551">
        <v>12053</v>
      </c>
    </row>
    <row r="143" spans="1:3">
      <c r="A143" s="552" t="s">
        <v>617</v>
      </c>
      <c r="B143" s="553" t="s">
        <v>652</v>
      </c>
      <c r="C143" s="551">
        <v>94033</v>
      </c>
    </row>
    <row r="144" spans="1:3">
      <c r="A144" s="552" t="s">
        <v>231</v>
      </c>
      <c r="B144" s="553" t="s">
        <v>680</v>
      </c>
      <c r="C144" s="551">
        <v>28241</v>
      </c>
    </row>
    <row r="145" spans="1:3">
      <c r="A145" s="552" t="s">
        <v>891</v>
      </c>
      <c r="B145" s="553" t="s">
        <v>890</v>
      </c>
      <c r="C145" s="551">
        <v>65792</v>
      </c>
    </row>
    <row r="146" spans="1:3">
      <c r="A146" s="547" t="s">
        <v>814</v>
      </c>
      <c r="B146" s="547"/>
      <c r="C146" s="551">
        <v>106086</v>
      </c>
    </row>
    <row r="147" spans="1:3">
      <c r="A147" s="552"/>
      <c r="B147" s="553"/>
      <c r="C147" s="551"/>
    </row>
    <row r="148" spans="1:3">
      <c r="A148" s="547" t="s">
        <v>923</v>
      </c>
      <c r="B148" s="547"/>
      <c r="C148" s="551">
        <v>15500105</v>
      </c>
    </row>
    <row r="149" spans="1:3">
      <c r="A149" s="552"/>
      <c r="B149" s="550"/>
      <c r="C149" s="551"/>
    </row>
    <row r="150" spans="1:3">
      <c r="A150" s="547" t="s">
        <v>658</v>
      </c>
      <c r="B150" s="547"/>
      <c r="C150" s="547"/>
    </row>
    <row r="151" spans="1:3" ht="31.5">
      <c r="A151" s="552" t="s">
        <v>325</v>
      </c>
      <c r="B151" s="553" t="s">
        <v>3</v>
      </c>
      <c r="C151" s="551">
        <v>197088</v>
      </c>
    </row>
    <row r="152" spans="1:3" ht="31.5">
      <c r="A152" s="552" t="s">
        <v>668</v>
      </c>
      <c r="B152" s="553" t="s">
        <v>667</v>
      </c>
      <c r="C152" s="551">
        <v>197088</v>
      </c>
    </row>
    <row r="153" spans="1:3">
      <c r="A153" s="552" t="s">
        <v>331</v>
      </c>
      <c r="B153" s="553" t="s">
        <v>633</v>
      </c>
      <c r="C153" s="551">
        <v>8722</v>
      </c>
    </row>
    <row r="154" spans="1:3" ht="31.5">
      <c r="A154" s="552" t="s">
        <v>1003</v>
      </c>
      <c r="B154" s="553" t="s">
        <v>1002</v>
      </c>
      <c r="C154" s="551">
        <v>8722</v>
      </c>
    </row>
    <row r="155" spans="1:3">
      <c r="A155" s="552" t="s">
        <v>341</v>
      </c>
      <c r="B155" s="553" t="s">
        <v>673</v>
      </c>
      <c r="C155" s="551">
        <v>47140</v>
      </c>
    </row>
    <row r="156" spans="1:3" ht="31.5">
      <c r="A156" s="552" t="s">
        <v>675</v>
      </c>
      <c r="B156" s="553" t="s">
        <v>674</v>
      </c>
      <c r="C156" s="551">
        <v>22512</v>
      </c>
    </row>
    <row r="157" spans="1:3" ht="31.5">
      <c r="A157" s="552" t="s">
        <v>930</v>
      </c>
      <c r="B157" s="553" t="s">
        <v>929</v>
      </c>
      <c r="C157" s="551">
        <v>8473</v>
      </c>
    </row>
    <row r="158" spans="1:3">
      <c r="A158" s="552" t="s">
        <v>677</v>
      </c>
      <c r="B158" s="553" t="s">
        <v>676</v>
      </c>
      <c r="C158" s="551">
        <v>10634</v>
      </c>
    </row>
    <row r="159" spans="1:3">
      <c r="A159" s="552" t="s">
        <v>679</v>
      </c>
      <c r="B159" s="553" t="s">
        <v>678</v>
      </c>
      <c r="C159" s="551">
        <v>5521</v>
      </c>
    </row>
    <row r="160" spans="1:3">
      <c r="A160" s="552" t="s">
        <v>351</v>
      </c>
      <c r="B160" s="553" t="s">
        <v>636</v>
      </c>
      <c r="C160" s="551">
        <v>314737</v>
      </c>
    </row>
    <row r="161" spans="1:3" ht="31.5">
      <c r="A161" s="552" t="s">
        <v>611</v>
      </c>
      <c r="B161" s="553" t="s">
        <v>642</v>
      </c>
      <c r="C161" s="551">
        <v>314737</v>
      </c>
    </row>
    <row r="162" spans="1:3">
      <c r="A162" s="547" t="s">
        <v>818</v>
      </c>
      <c r="B162" s="547"/>
      <c r="C162" s="551">
        <v>567687</v>
      </c>
    </row>
    <row r="163" spans="1:3">
      <c r="A163" s="552"/>
      <c r="B163" s="553"/>
      <c r="C163" s="551"/>
    </row>
    <row r="164" spans="1:3">
      <c r="A164" s="547" t="s">
        <v>1137</v>
      </c>
      <c r="B164" s="547"/>
      <c r="C164" s="551">
        <v>567687</v>
      </c>
    </row>
    <row r="165" spans="1:3">
      <c r="A165" s="552"/>
      <c r="B165" s="550"/>
      <c r="C165" s="551"/>
    </row>
    <row r="166" spans="1:3">
      <c r="A166" s="547" t="s">
        <v>659</v>
      </c>
      <c r="B166" s="547"/>
      <c r="C166" s="547"/>
    </row>
    <row r="167" spans="1:3" ht="31.5">
      <c r="A167" s="552" t="s">
        <v>325</v>
      </c>
      <c r="B167" s="553" t="s">
        <v>3</v>
      </c>
      <c r="C167" s="551">
        <v>17972150</v>
      </c>
    </row>
    <row r="168" spans="1:3" ht="31.5">
      <c r="A168" s="552" t="s">
        <v>668</v>
      </c>
      <c r="B168" s="553" t="s">
        <v>667</v>
      </c>
      <c r="C168" s="551">
        <v>17972150</v>
      </c>
    </row>
    <row r="169" spans="1:3">
      <c r="A169" s="552" t="s">
        <v>331</v>
      </c>
      <c r="B169" s="553" t="s">
        <v>633</v>
      </c>
      <c r="C169" s="551">
        <v>679400</v>
      </c>
    </row>
    <row r="170" spans="1:3" ht="31.5">
      <c r="A170" s="552" t="s">
        <v>1003</v>
      </c>
      <c r="B170" s="553" t="s">
        <v>1002</v>
      </c>
      <c r="C170" s="551">
        <v>679400</v>
      </c>
    </row>
    <row r="171" spans="1:3">
      <c r="A171" s="552" t="s">
        <v>341</v>
      </c>
      <c r="B171" s="553" t="s">
        <v>673</v>
      </c>
      <c r="C171" s="551">
        <v>4205403</v>
      </c>
    </row>
    <row r="172" spans="1:3" ht="31.5">
      <c r="A172" s="552" t="s">
        <v>675</v>
      </c>
      <c r="B172" s="553" t="s">
        <v>674</v>
      </c>
      <c r="C172" s="551">
        <v>2131372</v>
      </c>
    </row>
    <row r="173" spans="1:3" ht="31.5">
      <c r="A173" s="552" t="s">
        <v>930</v>
      </c>
      <c r="B173" s="553" t="s">
        <v>929</v>
      </c>
      <c r="C173" s="551">
        <v>692518</v>
      </c>
    </row>
    <row r="174" spans="1:3">
      <c r="A174" s="552" t="s">
        <v>677</v>
      </c>
      <c r="B174" s="553" t="s">
        <v>676</v>
      </c>
      <c r="C174" s="551">
        <v>899830</v>
      </c>
    </row>
    <row r="175" spans="1:3">
      <c r="A175" s="552" t="s">
        <v>679</v>
      </c>
      <c r="B175" s="553" t="s">
        <v>678</v>
      </c>
      <c r="C175" s="551">
        <v>481683</v>
      </c>
    </row>
    <row r="176" spans="1:3">
      <c r="A176" s="552" t="s">
        <v>351</v>
      </c>
      <c r="B176" s="553" t="s">
        <v>636</v>
      </c>
      <c r="C176" s="551">
        <v>5751929</v>
      </c>
    </row>
    <row r="177" spans="1:3" ht="31.5">
      <c r="A177" s="552" t="s">
        <v>611</v>
      </c>
      <c r="B177" s="553" t="s">
        <v>642</v>
      </c>
      <c r="C177" s="551">
        <v>5751929</v>
      </c>
    </row>
    <row r="178" spans="1:3">
      <c r="A178" s="552" t="s">
        <v>613</v>
      </c>
      <c r="B178" s="553" t="s">
        <v>660</v>
      </c>
      <c r="C178" s="551">
        <v>476952</v>
      </c>
    </row>
    <row r="179" spans="1:3">
      <c r="A179" s="547" t="s">
        <v>818</v>
      </c>
      <c r="B179" s="547"/>
      <c r="C179" s="551">
        <v>29085834</v>
      </c>
    </row>
    <row r="180" spans="1:3">
      <c r="A180" s="552"/>
      <c r="B180" s="553"/>
      <c r="C180" s="551"/>
    </row>
    <row r="181" spans="1:3">
      <c r="A181" s="552" t="s">
        <v>937</v>
      </c>
      <c r="B181" s="553" t="s">
        <v>936</v>
      </c>
      <c r="C181" s="551">
        <v>1257462</v>
      </c>
    </row>
    <row r="182" spans="1:3">
      <c r="A182" s="552" t="s">
        <v>614</v>
      </c>
      <c r="B182" s="553" t="s">
        <v>935</v>
      </c>
      <c r="C182" s="551">
        <v>1257462</v>
      </c>
    </row>
    <row r="183" spans="1:3">
      <c r="A183" s="547" t="s">
        <v>880</v>
      </c>
      <c r="B183" s="547"/>
      <c r="C183" s="551">
        <v>1257462</v>
      </c>
    </row>
    <row r="184" spans="1:3">
      <c r="A184" s="552"/>
      <c r="B184" s="553"/>
      <c r="C184" s="551"/>
    </row>
    <row r="185" spans="1:3">
      <c r="A185" s="552" t="s">
        <v>616</v>
      </c>
      <c r="B185" s="553" t="s">
        <v>651</v>
      </c>
      <c r="C185" s="551">
        <v>490834</v>
      </c>
    </row>
    <row r="186" spans="1:3">
      <c r="A186" s="552" t="s">
        <v>617</v>
      </c>
      <c r="B186" s="553" t="s">
        <v>652</v>
      </c>
      <c r="C186" s="551">
        <v>22714</v>
      </c>
    </row>
    <row r="187" spans="1:3">
      <c r="A187" s="552" t="s">
        <v>231</v>
      </c>
      <c r="B187" s="553" t="s">
        <v>680</v>
      </c>
      <c r="C187" s="551">
        <v>14400</v>
      </c>
    </row>
    <row r="188" spans="1:3">
      <c r="A188" s="552" t="s">
        <v>891</v>
      </c>
      <c r="B188" s="553" t="s">
        <v>890</v>
      </c>
      <c r="C188" s="551">
        <v>8314</v>
      </c>
    </row>
    <row r="189" spans="1:3">
      <c r="A189" s="547" t="s">
        <v>814</v>
      </c>
      <c r="B189" s="547"/>
      <c r="C189" s="551">
        <v>513548</v>
      </c>
    </row>
    <row r="190" spans="1:3">
      <c r="A190" s="552"/>
      <c r="B190" s="553"/>
      <c r="C190" s="551"/>
    </row>
    <row r="191" spans="1:3" ht="31.5">
      <c r="A191" s="547" t="s">
        <v>825</v>
      </c>
      <c r="B191" s="547"/>
      <c r="C191" s="551">
        <v>30856844</v>
      </c>
    </row>
    <row r="192" spans="1:3">
      <c r="A192" s="552"/>
      <c r="B192" s="550"/>
      <c r="C192" s="551"/>
    </row>
    <row r="193" spans="1:3">
      <c r="A193" s="547" t="s">
        <v>661</v>
      </c>
      <c r="B193" s="547"/>
      <c r="C193" s="547"/>
    </row>
    <row r="194" spans="1:3" ht="31.5">
      <c r="A194" s="552" t="s">
        <v>325</v>
      </c>
      <c r="B194" s="553" t="s">
        <v>3</v>
      </c>
      <c r="C194" s="551">
        <v>1134000</v>
      </c>
    </row>
    <row r="195" spans="1:3" ht="31.5">
      <c r="A195" s="552" t="s">
        <v>668</v>
      </c>
      <c r="B195" s="553" t="s">
        <v>667</v>
      </c>
      <c r="C195" s="551">
        <v>1134000</v>
      </c>
    </row>
    <row r="196" spans="1:3">
      <c r="A196" s="552" t="s">
        <v>331</v>
      </c>
      <c r="B196" s="553" t="s">
        <v>633</v>
      </c>
      <c r="C196" s="551">
        <v>43500</v>
      </c>
    </row>
    <row r="197" spans="1:3" ht="31.5">
      <c r="A197" s="552" t="s">
        <v>1003</v>
      </c>
      <c r="B197" s="553" t="s">
        <v>1002</v>
      </c>
      <c r="C197" s="551">
        <v>37200</v>
      </c>
    </row>
    <row r="198" spans="1:3">
      <c r="A198" s="552" t="s">
        <v>672</v>
      </c>
      <c r="B198" s="553" t="s">
        <v>671</v>
      </c>
      <c r="C198" s="551">
        <v>6300</v>
      </c>
    </row>
    <row r="199" spans="1:3">
      <c r="A199" s="552" t="s">
        <v>341</v>
      </c>
      <c r="B199" s="553" t="s">
        <v>673</v>
      </c>
      <c r="C199" s="551">
        <v>260300</v>
      </c>
    </row>
    <row r="200" spans="1:3" ht="31.5">
      <c r="A200" s="552" t="s">
        <v>675</v>
      </c>
      <c r="B200" s="553" t="s">
        <v>674</v>
      </c>
      <c r="C200" s="551">
        <v>132200</v>
      </c>
    </row>
    <row r="201" spans="1:3" ht="31.5">
      <c r="A201" s="552" t="s">
        <v>930</v>
      </c>
      <c r="B201" s="553" t="s">
        <v>929</v>
      </c>
      <c r="C201" s="551">
        <v>43400</v>
      </c>
    </row>
    <row r="202" spans="1:3">
      <c r="A202" s="552" t="s">
        <v>677</v>
      </c>
      <c r="B202" s="553" t="s">
        <v>676</v>
      </c>
      <c r="C202" s="551">
        <v>54800</v>
      </c>
    </row>
    <row r="203" spans="1:3">
      <c r="A203" s="552" t="s">
        <v>679</v>
      </c>
      <c r="B203" s="553" t="s">
        <v>678</v>
      </c>
      <c r="C203" s="551">
        <v>29900</v>
      </c>
    </row>
    <row r="204" spans="1:3">
      <c r="A204" s="552" t="s">
        <v>351</v>
      </c>
      <c r="B204" s="553" t="s">
        <v>636</v>
      </c>
      <c r="C204" s="551">
        <v>457096</v>
      </c>
    </row>
    <row r="205" spans="1:3">
      <c r="A205" s="552" t="s">
        <v>693</v>
      </c>
      <c r="B205" s="553" t="s">
        <v>692</v>
      </c>
      <c r="C205" s="551">
        <v>21000</v>
      </c>
    </row>
    <row r="206" spans="1:3">
      <c r="A206" s="552" t="s">
        <v>685</v>
      </c>
      <c r="B206" s="553" t="s">
        <v>684</v>
      </c>
      <c r="C206" s="551">
        <v>3250</v>
      </c>
    </row>
    <row r="207" spans="1:3">
      <c r="A207" s="552" t="s">
        <v>915</v>
      </c>
      <c r="B207" s="553" t="s">
        <v>914</v>
      </c>
      <c r="C207" s="551">
        <v>237</v>
      </c>
    </row>
    <row r="208" spans="1:3">
      <c r="A208" s="552" t="s">
        <v>607</v>
      </c>
      <c r="B208" s="553" t="s">
        <v>637</v>
      </c>
      <c r="C208" s="551">
        <v>5000</v>
      </c>
    </row>
    <row r="209" spans="1:3">
      <c r="A209" s="552" t="s">
        <v>608</v>
      </c>
      <c r="B209" s="553" t="s">
        <v>686</v>
      </c>
      <c r="C209" s="551">
        <v>30000</v>
      </c>
    </row>
    <row r="210" spans="1:3">
      <c r="A210" s="552" t="s">
        <v>648</v>
      </c>
      <c r="B210" s="553" t="s">
        <v>647</v>
      </c>
      <c r="C210" s="551">
        <v>10000</v>
      </c>
    </row>
    <row r="211" spans="1:3">
      <c r="A211" s="552" t="s">
        <v>639</v>
      </c>
      <c r="B211" s="553" t="s">
        <v>638</v>
      </c>
      <c r="C211" s="551">
        <v>1000</v>
      </c>
    </row>
    <row r="212" spans="1:3">
      <c r="A212" s="552" t="s">
        <v>656</v>
      </c>
      <c r="B212" s="553" t="s">
        <v>655</v>
      </c>
      <c r="C212" s="551">
        <v>1600</v>
      </c>
    </row>
    <row r="213" spans="1:3" ht="31.5">
      <c r="A213" s="552" t="s">
        <v>641</v>
      </c>
      <c r="B213" s="553" t="s">
        <v>640</v>
      </c>
      <c r="C213" s="551">
        <v>21900</v>
      </c>
    </row>
    <row r="214" spans="1:3" ht="31.5">
      <c r="A214" s="552" t="s">
        <v>611</v>
      </c>
      <c r="B214" s="553" t="s">
        <v>642</v>
      </c>
      <c r="C214" s="551">
        <v>363109</v>
      </c>
    </row>
    <row r="215" spans="1:3">
      <c r="A215" s="552" t="s">
        <v>613</v>
      </c>
      <c r="B215" s="553" t="s">
        <v>660</v>
      </c>
      <c r="C215" s="551">
        <v>22622</v>
      </c>
    </row>
    <row r="216" spans="1:3">
      <c r="A216" s="547" t="s">
        <v>818</v>
      </c>
      <c r="B216" s="547"/>
      <c r="C216" s="551">
        <v>1917518</v>
      </c>
    </row>
    <row r="217" spans="1:3">
      <c r="A217" s="552"/>
      <c r="B217" s="553"/>
      <c r="C217" s="551"/>
    </row>
    <row r="218" spans="1:3">
      <c r="A218" s="547" t="s">
        <v>1138</v>
      </c>
      <c r="B218" s="547"/>
      <c r="C218" s="551">
        <v>1917518</v>
      </c>
    </row>
    <row r="219" spans="1:3">
      <c r="A219" s="552"/>
      <c r="B219" s="550"/>
      <c r="C219" s="551"/>
    </row>
    <row r="220" spans="1:3" ht="31.5">
      <c r="A220" s="547" t="s">
        <v>662</v>
      </c>
      <c r="B220" s="547"/>
      <c r="C220" s="547"/>
    </row>
    <row r="221" spans="1:3" ht="31.5">
      <c r="A221" s="552" t="s">
        <v>325</v>
      </c>
      <c r="B221" s="553" t="s">
        <v>3</v>
      </c>
      <c r="C221" s="551">
        <v>981000</v>
      </c>
    </row>
    <row r="222" spans="1:3" ht="31.5">
      <c r="A222" s="552" t="s">
        <v>668</v>
      </c>
      <c r="B222" s="553" t="s">
        <v>667</v>
      </c>
      <c r="C222" s="551">
        <v>981000</v>
      </c>
    </row>
    <row r="223" spans="1:3">
      <c r="A223" s="552" t="s">
        <v>331</v>
      </c>
      <c r="B223" s="553" t="s">
        <v>633</v>
      </c>
      <c r="C223" s="551">
        <v>48800</v>
      </c>
    </row>
    <row r="224" spans="1:3" ht="31.5">
      <c r="A224" s="552" t="s">
        <v>1003</v>
      </c>
      <c r="B224" s="553" t="s">
        <v>1002</v>
      </c>
      <c r="C224" s="551">
        <v>42800</v>
      </c>
    </row>
    <row r="225" spans="1:3">
      <c r="A225" s="552" t="s">
        <v>672</v>
      </c>
      <c r="B225" s="553" t="s">
        <v>671</v>
      </c>
      <c r="C225" s="551">
        <v>6000</v>
      </c>
    </row>
    <row r="226" spans="1:3">
      <c r="A226" s="552" t="s">
        <v>341</v>
      </c>
      <c r="B226" s="553" t="s">
        <v>673</v>
      </c>
      <c r="C226" s="551">
        <v>231351</v>
      </c>
    </row>
    <row r="227" spans="1:3" ht="31.5">
      <c r="A227" s="552" t="s">
        <v>675</v>
      </c>
      <c r="B227" s="553" t="s">
        <v>674</v>
      </c>
      <c r="C227" s="551">
        <v>115400</v>
      </c>
    </row>
    <row r="228" spans="1:3" ht="31.5">
      <c r="A228" s="552" t="s">
        <v>930</v>
      </c>
      <c r="B228" s="553" t="s">
        <v>929</v>
      </c>
      <c r="C228" s="551">
        <v>40800</v>
      </c>
    </row>
    <row r="229" spans="1:3">
      <c r="A229" s="552" t="s">
        <v>677</v>
      </c>
      <c r="B229" s="553" t="s">
        <v>676</v>
      </c>
      <c r="C229" s="551">
        <v>48000</v>
      </c>
    </row>
    <row r="230" spans="1:3">
      <c r="A230" s="552" t="s">
        <v>679</v>
      </c>
      <c r="B230" s="553" t="s">
        <v>678</v>
      </c>
      <c r="C230" s="551">
        <v>27151</v>
      </c>
    </row>
    <row r="231" spans="1:3">
      <c r="A231" s="552" t="s">
        <v>351</v>
      </c>
      <c r="B231" s="553" t="s">
        <v>636</v>
      </c>
      <c r="C231" s="551">
        <v>445814</v>
      </c>
    </row>
    <row r="232" spans="1:3" ht="31.5">
      <c r="A232" s="552" t="s">
        <v>611</v>
      </c>
      <c r="B232" s="553" t="s">
        <v>642</v>
      </c>
      <c r="C232" s="551">
        <v>445814</v>
      </c>
    </row>
    <row r="233" spans="1:3">
      <c r="A233" s="552" t="s">
        <v>613</v>
      </c>
      <c r="B233" s="553" t="s">
        <v>660</v>
      </c>
      <c r="C233" s="551">
        <v>44160</v>
      </c>
    </row>
    <row r="234" spans="1:3">
      <c r="A234" s="547" t="s">
        <v>818</v>
      </c>
      <c r="B234" s="547"/>
      <c r="C234" s="551">
        <v>1751125</v>
      </c>
    </row>
    <row r="235" spans="1:3" ht="31.5">
      <c r="A235" s="547" t="s">
        <v>1139</v>
      </c>
      <c r="B235" s="547"/>
      <c r="C235" s="551">
        <v>1751125</v>
      </c>
    </row>
    <row r="236" spans="1:3">
      <c r="A236" s="552"/>
      <c r="B236" s="550"/>
      <c r="C236" s="551"/>
    </row>
    <row r="237" spans="1:3">
      <c r="A237" s="547" t="s">
        <v>663</v>
      </c>
      <c r="B237" s="547"/>
      <c r="C237" s="547"/>
    </row>
    <row r="238" spans="1:3" ht="31.5">
      <c r="A238" s="552" t="s">
        <v>325</v>
      </c>
      <c r="B238" s="553" t="s">
        <v>3</v>
      </c>
      <c r="C238" s="551">
        <v>358000</v>
      </c>
    </row>
    <row r="239" spans="1:3" ht="31.5">
      <c r="A239" s="552" t="s">
        <v>668</v>
      </c>
      <c r="B239" s="553" t="s">
        <v>667</v>
      </c>
      <c r="C239" s="551">
        <v>358000</v>
      </c>
    </row>
    <row r="240" spans="1:3">
      <c r="A240" s="552" t="s">
        <v>331</v>
      </c>
      <c r="B240" s="553" t="s">
        <v>633</v>
      </c>
      <c r="C240" s="551">
        <v>17850</v>
      </c>
    </row>
    <row r="241" spans="1:3" ht="31.5">
      <c r="A241" s="552" t="s">
        <v>1003</v>
      </c>
      <c r="B241" s="553" t="s">
        <v>1002</v>
      </c>
      <c r="C241" s="551">
        <v>15950</v>
      </c>
    </row>
    <row r="242" spans="1:3">
      <c r="A242" s="552" t="s">
        <v>672</v>
      </c>
      <c r="B242" s="553" t="s">
        <v>671</v>
      </c>
      <c r="C242" s="551">
        <v>1900</v>
      </c>
    </row>
    <row r="243" spans="1:3">
      <c r="A243" s="552" t="s">
        <v>341</v>
      </c>
      <c r="B243" s="553" t="s">
        <v>673</v>
      </c>
      <c r="C243" s="551">
        <v>83300</v>
      </c>
    </row>
    <row r="244" spans="1:3" ht="31.5">
      <c r="A244" s="552" t="s">
        <v>675</v>
      </c>
      <c r="B244" s="553" t="s">
        <v>674</v>
      </c>
      <c r="C244" s="551">
        <v>44800</v>
      </c>
    </row>
    <row r="245" spans="1:3" ht="31.5">
      <c r="A245" s="552" t="s">
        <v>930</v>
      </c>
      <c r="B245" s="553" t="s">
        <v>929</v>
      </c>
      <c r="C245" s="551">
        <v>11600</v>
      </c>
    </row>
    <row r="246" spans="1:3">
      <c r="A246" s="552" t="s">
        <v>677</v>
      </c>
      <c r="B246" s="553" t="s">
        <v>676</v>
      </c>
      <c r="C246" s="551">
        <v>18500</v>
      </c>
    </row>
    <row r="247" spans="1:3">
      <c r="A247" s="552" t="s">
        <v>679</v>
      </c>
      <c r="B247" s="553" t="s">
        <v>678</v>
      </c>
      <c r="C247" s="551">
        <v>8400</v>
      </c>
    </row>
    <row r="248" spans="1:3">
      <c r="A248" s="552" t="s">
        <v>351</v>
      </c>
      <c r="B248" s="553" t="s">
        <v>636</v>
      </c>
      <c r="C248" s="551">
        <v>719161</v>
      </c>
    </row>
    <row r="249" spans="1:3">
      <c r="A249" s="552" t="s">
        <v>695</v>
      </c>
      <c r="B249" s="553" t="s">
        <v>694</v>
      </c>
      <c r="C249" s="551">
        <v>1200</v>
      </c>
    </row>
    <row r="250" spans="1:3">
      <c r="A250" s="552" t="s">
        <v>685</v>
      </c>
      <c r="B250" s="553" t="s">
        <v>684</v>
      </c>
      <c r="C250" s="551">
        <v>2325</v>
      </c>
    </row>
    <row r="251" spans="1:3">
      <c r="A251" s="552" t="s">
        <v>915</v>
      </c>
      <c r="B251" s="553" t="s">
        <v>914</v>
      </c>
      <c r="C251" s="551">
        <v>1000</v>
      </c>
    </row>
    <row r="252" spans="1:3">
      <c r="A252" s="552" t="s">
        <v>607</v>
      </c>
      <c r="B252" s="553" t="s">
        <v>637</v>
      </c>
      <c r="C252" s="551">
        <v>36200</v>
      </c>
    </row>
    <row r="253" spans="1:3">
      <c r="A253" s="552" t="s">
        <v>608</v>
      </c>
      <c r="B253" s="553" t="s">
        <v>686</v>
      </c>
      <c r="C253" s="551">
        <v>81000</v>
      </c>
    </row>
    <row r="254" spans="1:3">
      <c r="A254" s="552" t="s">
        <v>648</v>
      </c>
      <c r="B254" s="553" t="s">
        <v>647</v>
      </c>
      <c r="C254" s="551">
        <v>19000</v>
      </c>
    </row>
    <row r="255" spans="1:3">
      <c r="A255" s="552" t="s">
        <v>650</v>
      </c>
      <c r="B255" s="553" t="s">
        <v>649</v>
      </c>
      <c r="C255" s="551">
        <v>76722</v>
      </c>
    </row>
    <row r="256" spans="1:3">
      <c r="A256" s="552" t="s">
        <v>639</v>
      </c>
      <c r="B256" s="553" t="s">
        <v>638</v>
      </c>
      <c r="C256" s="551">
        <v>2200</v>
      </c>
    </row>
    <row r="257" spans="1:3">
      <c r="A257" s="552" t="s">
        <v>656</v>
      </c>
      <c r="B257" s="553" t="s">
        <v>655</v>
      </c>
      <c r="C257" s="551">
        <v>1000</v>
      </c>
    </row>
    <row r="258" spans="1:3" ht="31.5">
      <c r="A258" s="552" t="s">
        <v>641</v>
      </c>
      <c r="B258" s="553" t="s">
        <v>640</v>
      </c>
      <c r="C258" s="551">
        <v>3500</v>
      </c>
    </row>
    <row r="259" spans="1:3" ht="31.5">
      <c r="A259" s="552" t="s">
        <v>611</v>
      </c>
      <c r="B259" s="553" t="s">
        <v>642</v>
      </c>
      <c r="C259" s="551">
        <v>495014</v>
      </c>
    </row>
    <row r="260" spans="1:3">
      <c r="A260" s="552" t="s">
        <v>234</v>
      </c>
      <c r="B260" s="553" t="s">
        <v>696</v>
      </c>
      <c r="C260" s="551">
        <v>448</v>
      </c>
    </row>
    <row r="261" spans="1:3" ht="31.5">
      <c r="A261" s="552" t="s">
        <v>229</v>
      </c>
      <c r="B261" s="553" t="s">
        <v>711</v>
      </c>
      <c r="C261" s="551">
        <v>448</v>
      </c>
    </row>
    <row r="262" spans="1:3">
      <c r="A262" s="547" t="s">
        <v>818</v>
      </c>
      <c r="B262" s="547"/>
      <c r="C262" s="551">
        <v>1178759</v>
      </c>
    </row>
    <row r="263" spans="1:3">
      <c r="A263" s="547" t="s">
        <v>1140</v>
      </c>
      <c r="B263" s="547"/>
      <c r="C263" s="551">
        <v>1178759</v>
      </c>
    </row>
    <row r="264" spans="1:3">
      <c r="A264" s="552"/>
      <c r="B264" s="550"/>
      <c r="C264" s="551"/>
    </row>
    <row r="265" spans="1:3">
      <c r="A265" s="547" t="s">
        <v>664</v>
      </c>
      <c r="B265" s="547"/>
      <c r="C265" s="547"/>
    </row>
    <row r="266" spans="1:3" ht="31.5">
      <c r="A266" s="552" t="s">
        <v>325</v>
      </c>
      <c r="B266" s="553" t="s">
        <v>3</v>
      </c>
      <c r="C266" s="551">
        <v>335515</v>
      </c>
    </row>
    <row r="267" spans="1:3" ht="31.5">
      <c r="A267" s="552" t="s">
        <v>668</v>
      </c>
      <c r="B267" s="553" t="s">
        <v>667</v>
      </c>
      <c r="C267" s="551">
        <v>335515</v>
      </c>
    </row>
    <row r="268" spans="1:3">
      <c r="A268" s="552" t="s">
        <v>331</v>
      </c>
      <c r="B268" s="553" t="s">
        <v>633</v>
      </c>
      <c r="C268" s="551">
        <v>8861</v>
      </c>
    </row>
    <row r="269" spans="1:3" ht="31.5">
      <c r="A269" s="552" t="s">
        <v>1003</v>
      </c>
      <c r="B269" s="553" t="s">
        <v>1002</v>
      </c>
      <c r="C269" s="551">
        <v>8861</v>
      </c>
    </row>
    <row r="270" spans="1:3">
      <c r="A270" s="552" t="s">
        <v>341</v>
      </c>
      <c r="B270" s="553" t="s">
        <v>673</v>
      </c>
      <c r="C270" s="551">
        <v>66821</v>
      </c>
    </row>
    <row r="271" spans="1:3" ht="31.5">
      <c r="A271" s="552" t="s">
        <v>675</v>
      </c>
      <c r="B271" s="553" t="s">
        <v>674</v>
      </c>
      <c r="C271" s="551">
        <v>43888</v>
      </c>
    </row>
    <row r="272" spans="1:3" ht="31.5">
      <c r="A272" s="552" t="s">
        <v>930</v>
      </c>
      <c r="B272" s="553" t="s">
        <v>929</v>
      </c>
      <c r="C272" s="551">
        <v>8119</v>
      </c>
    </row>
    <row r="273" spans="1:3">
      <c r="A273" s="552" t="s">
        <v>677</v>
      </c>
      <c r="B273" s="553" t="s">
        <v>676</v>
      </c>
      <c r="C273" s="551">
        <v>14814</v>
      </c>
    </row>
    <row r="274" spans="1:3">
      <c r="A274" s="552" t="s">
        <v>351</v>
      </c>
      <c r="B274" s="553" t="s">
        <v>636</v>
      </c>
      <c r="C274" s="551">
        <v>55249</v>
      </c>
    </row>
    <row r="275" spans="1:3">
      <c r="A275" s="552" t="s">
        <v>650</v>
      </c>
      <c r="B275" s="553" t="s">
        <v>649</v>
      </c>
      <c r="C275" s="551">
        <v>4085</v>
      </c>
    </row>
    <row r="276" spans="1:3" ht="31.5">
      <c r="A276" s="552" t="s">
        <v>611</v>
      </c>
      <c r="B276" s="553" t="s">
        <v>642</v>
      </c>
      <c r="C276" s="551">
        <v>51164</v>
      </c>
    </row>
    <row r="277" spans="1:3">
      <c r="A277" s="547" t="s">
        <v>818</v>
      </c>
      <c r="B277" s="547"/>
      <c r="C277" s="551">
        <v>466446</v>
      </c>
    </row>
    <row r="278" spans="1:3">
      <c r="A278" s="547" t="s">
        <v>920</v>
      </c>
      <c r="B278" s="547"/>
      <c r="C278" s="551">
        <v>466446</v>
      </c>
    </row>
    <row r="279" spans="1:3">
      <c r="A279" s="552"/>
      <c r="B279" s="550"/>
      <c r="C279" s="551"/>
    </row>
    <row r="280" spans="1:3">
      <c r="A280" s="547" t="s">
        <v>665</v>
      </c>
      <c r="B280" s="547"/>
      <c r="C280" s="547"/>
    </row>
    <row r="281" spans="1:3" ht="31.5">
      <c r="A281" s="552" t="s">
        <v>325</v>
      </c>
      <c r="B281" s="553" t="s">
        <v>3</v>
      </c>
      <c r="C281" s="551">
        <v>367093</v>
      </c>
    </row>
    <row r="282" spans="1:3" ht="31.5">
      <c r="A282" s="552" t="s">
        <v>668</v>
      </c>
      <c r="B282" s="553" t="s">
        <v>667</v>
      </c>
      <c r="C282" s="551">
        <v>367093</v>
      </c>
    </row>
    <row r="283" spans="1:3">
      <c r="A283" s="552" t="s">
        <v>331</v>
      </c>
      <c r="B283" s="553" t="s">
        <v>633</v>
      </c>
      <c r="C283" s="551">
        <v>13654</v>
      </c>
    </row>
    <row r="284" spans="1:3" ht="31.5">
      <c r="A284" s="552" t="s">
        <v>1003</v>
      </c>
      <c r="B284" s="553" t="s">
        <v>1002</v>
      </c>
      <c r="C284" s="551">
        <v>13654</v>
      </c>
    </row>
    <row r="285" spans="1:3">
      <c r="A285" s="552" t="s">
        <v>341</v>
      </c>
      <c r="B285" s="553" t="s">
        <v>673</v>
      </c>
      <c r="C285" s="551">
        <v>86719</v>
      </c>
    </row>
    <row r="286" spans="1:3" ht="31.5">
      <c r="A286" s="552" t="s">
        <v>675</v>
      </c>
      <c r="B286" s="553" t="s">
        <v>674</v>
      </c>
      <c r="C286" s="551">
        <v>43470</v>
      </c>
    </row>
    <row r="287" spans="1:3" ht="31.5">
      <c r="A287" s="552" t="s">
        <v>930</v>
      </c>
      <c r="B287" s="553" t="s">
        <v>929</v>
      </c>
      <c r="C287" s="551">
        <v>15963</v>
      </c>
    </row>
    <row r="288" spans="1:3">
      <c r="A288" s="552" t="s">
        <v>677</v>
      </c>
      <c r="B288" s="553" t="s">
        <v>676</v>
      </c>
      <c r="C288" s="551">
        <v>17854</v>
      </c>
    </row>
    <row r="289" spans="1:3">
      <c r="A289" s="552" t="s">
        <v>679</v>
      </c>
      <c r="B289" s="553" t="s">
        <v>678</v>
      </c>
      <c r="C289" s="551">
        <v>9432</v>
      </c>
    </row>
    <row r="290" spans="1:3">
      <c r="A290" s="552" t="s">
        <v>351</v>
      </c>
      <c r="B290" s="553" t="s">
        <v>636</v>
      </c>
      <c r="C290" s="551">
        <v>214368</v>
      </c>
    </row>
    <row r="291" spans="1:3" ht="31.5">
      <c r="A291" s="552" t="s">
        <v>611</v>
      </c>
      <c r="B291" s="553" t="s">
        <v>642</v>
      </c>
      <c r="C291" s="551">
        <v>214368</v>
      </c>
    </row>
    <row r="292" spans="1:3">
      <c r="A292" s="547" t="s">
        <v>818</v>
      </c>
      <c r="B292" s="547"/>
      <c r="C292" s="551">
        <v>681834</v>
      </c>
    </row>
    <row r="293" spans="1:3">
      <c r="A293" s="552"/>
      <c r="B293" s="553"/>
      <c r="C293" s="551"/>
    </row>
    <row r="294" spans="1:3">
      <c r="A294" s="547" t="s">
        <v>1141</v>
      </c>
      <c r="B294" s="547"/>
      <c r="C294" s="551">
        <v>681834</v>
      </c>
    </row>
    <row r="295" spans="1:3">
      <c r="A295" s="552"/>
      <c r="B295" s="550"/>
      <c r="C295" s="551"/>
    </row>
    <row r="296" spans="1:3">
      <c r="A296" s="547" t="s">
        <v>917</v>
      </c>
      <c r="B296" s="547"/>
      <c r="C296" s="547"/>
    </row>
    <row r="297" spans="1:3">
      <c r="A297" s="552" t="s">
        <v>351</v>
      </c>
      <c r="B297" s="553" t="s">
        <v>636</v>
      </c>
      <c r="C297" s="551">
        <v>93774</v>
      </c>
    </row>
    <row r="298" spans="1:3" ht="31.5">
      <c r="A298" s="552" t="s">
        <v>611</v>
      </c>
      <c r="B298" s="553" t="s">
        <v>642</v>
      </c>
      <c r="C298" s="551">
        <v>93774</v>
      </c>
    </row>
    <row r="299" spans="1:3">
      <c r="A299" s="547" t="s">
        <v>818</v>
      </c>
      <c r="B299" s="547"/>
      <c r="C299" s="551">
        <v>93774</v>
      </c>
    </row>
    <row r="300" spans="1:3">
      <c r="A300" s="552"/>
      <c r="B300" s="553"/>
      <c r="C300" s="551"/>
    </row>
    <row r="301" spans="1:3">
      <c r="A301" s="547" t="s">
        <v>916</v>
      </c>
      <c r="B301" s="547"/>
      <c r="C301" s="551">
        <v>93774</v>
      </c>
    </row>
    <row r="302" spans="1:3">
      <c r="A302" s="552"/>
      <c r="B302" s="550"/>
      <c r="C302" s="551"/>
    </row>
    <row r="303" spans="1:3">
      <c r="A303" s="547" t="s">
        <v>1007</v>
      </c>
      <c r="B303" s="547"/>
      <c r="C303" s="551">
        <v>53014092</v>
      </c>
    </row>
    <row r="304" spans="1:3">
      <c r="A304" s="552"/>
      <c r="B304" s="550"/>
      <c r="C304" s="551"/>
    </row>
    <row r="305" spans="1:3">
      <c r="A305" s="547" t="s">
        <v>1001</v>
      </c>
      <c r="B305" s="547"/>
      <c r="C305" s="547"/>
    </row>
    <row r="306" spans="1:3">
      <c r="A306" s="547" t="s">
        <v>666</v>
      </c>
      <c r="B306" s="547"/>
      <c r="C306" s="547"/>
    </row>
    <row r="307" spans="1:3" ht="31.5">
      <c r="A307" s="552" t="s">
        <v>325</v>
      </c>
      <c r="B307" s="553" t="s">
        <v>3</v>
      </c>
      <c r="C307" s="551">
        <v>3294985</v>
      </c>
    </row>
    <row r="308" spans="1:3" ht="31.5">
      <c r="A308" s="552" t="s">
        <v>668</v>
      </c>
      <c r="B308" s="553" t="s">
        <v>667</v>
      </c>
      <c r="C308" s="551">
        <v>3294985</v>
      </c>
    </row>
    <row r="309" spans="1:3">
      <c r="A309" s="552" t="s">
        <v>331</v>
      </c>
      <c r="B309" s="553" t="s">
        <v>633</v>
      </c>
      <c r="C309" s="551">
        <v>239951</v>
      </c>
    </row>
    <row r="310" spans="1:3" ht="31.5">
      <c r="A310" s="552" t="s">
        <v>1003</v>
      </c>
      <c r="B310" s="553" t="s">
        <v>1002</v>
      </c>
      <c r="C310" s="551">
        <v>95497</v>
      </c>
    </row>
    <row r="311" spans="1:3">
      <c r="A311" s="552" t="s">
        <v>670</v>
      </c>
      <c r="B311" s="553" t="s">
        <v>669</v>
      </c>
      <c r="C311" s="551">
        <v>144454</v>
      </c>
    </row>
    <row r="312" spans="1:3">
      <c r="A312" s="552" t="s">
        <v>341</v>
      </c>
      <c r="B312" s="553" t="s">
        <v>673</v>
      </c>
      <c r="C312" s="551">
        <v>636576</v>
      </c>
    </row>
    <row r="313" spans="1:3" ht="31.5">
      <c r="A313" s="552" t="s">
        <v>675</v>
      </c>
      <c r="B313" s="553" t="s">
        <v>674</v>
      </c>
      <c r="C313" s="551">
        <v>382877</v>
      </c>
    </row>
    <row r="314" spans="1:3" ht="31.5">
      <c r="A314" s="552" t="s">
        <v>930</v>
      </c>
      <c r="B314" s="553" t="s">
        <v>929</v>
      </c>
      <c r="C314" s="551">
        <v>3280</v>
      </c>
    </row>
    <row r="315" spans="1:3">
      <c r="A315" s="552" t="s">
        <v>677</v>
      </c>
      <c r="B315" s="553" t="s">
        <v>676</v>
      </c>
      <c r="C315" s="551">
        <v>158159</v>
      </c>
    </row>
    <row r="316" spans="1:3">
      <c r="A316" s="552" t="s">
        <v>679</v>
      </c>
      <c r="B316" s="553" t="s">
        <v>678</v>
      </c>
      <c r="C316" s="551">
        <v>92260</v>
      </c>
    </row>
    <row r="317" spans="1:3">
      <c r="A317" s="552" t="s">
        <v>351</v>
      </c>
      <c r="B317" s="553" t="s">
        <v>636</v>
      </c>
      <c r="C317" s="551">
        <v>1264013</v>
      </c>
    </row>
    <row r="318" spans="1:3">
      <c r="A318" s="552" t="s">
        <v>693</v>
      </c>
      <c r="B318" s="553" t="s">
        <v>692</v>
      </c>
      <c r="C318" s="551">
        <v>184730</v>
      </c>
    </row>
    <row r="319" spans="1:3">
      <c r="A319" s="552" t="s">
        <v>695</v>
      </c>
      <c r="B319" s="553" t="s">
        <v>694</v>
      </c>
      <c r="C319" s="551">
        <v>1000</v>
      </c>
    </row>
    <row r="320" spans="1:3">
      <c r="A320" s="552" t="s">
        <v>685</v>
      </c>
      <c r="B320" s="553" t="s">
        <v>684</v>
      </c>
      <c r="C320" s="551">
        <v>61004</v>
      </c>
    </row>
    <row r="321" spans="1:3">
      <c r="A321" s="552" t="s">
        <v>607</v>
      </c>
      <c r="B321" s="553" t="s">
        <v>637</v>
      </c>
      <c r="C321" s="551">
        <v>76728</v>
      </c>
    </row>
    <row r="322" spans="1:3">
      <c r="A322" s="552" t="s">
        <v>608</v>
      </c>
      <c r="B322" s="553" t="s">
        <v>686</v>
      </c>
      <c r="C322" s="551">
        <v>211364</v>
      </c>
    </row>
    <row r="323" spans="1:3">
      <c r="A323" s="552" t="s">
        <v>648</v>
      </c>
      <c r="B323" s="553" t="s">
        <v>647</v>
      </c>
      <c r="C323" s="551">
        <v>718684</v>
      </c>
    </row>
    <row r="324" spans="1:3">
      <c r="A324" s="552" t="s">
        <v>650</v>
      </c>
      <c r="B324" s="553" t="s">
        <v>649</v>
      </c>
      <c r="C324" s="551">
        <v>5322</v>
      </c>
    </row>
    <row r="325" spans="1:3">
      <c r="A325" s="552" t="s">
        <v>639</v>
      </c>
      <c r="B325" s="553" t="s">
        <v>638</v>
      </c>
      <c r="C325" s="551">
        <v>160</v>
      </c>
    </row>
    <row r="326" spans="1:3">
      <c r="A326" s="552" t="s">
        <v>656</v>
      </c>
      <c r="B326" s="553" t="s">
        <v>655</v>
      </c>
      <c r="C326" s="551">
        <v>4861</v>
      </c>
    </row>
    <row r="327" spans="1:3" ht="31.5">
      <c r="A327" s="552" t="s">
        <v>610</v>
      </c>
      <c r="B327" s="553" t="s">
        <v>1089</v>
      </c>
      <c r="C327" s="551">
        <v>160</v>
      </c>
    </row>
    <row r="328" spans="1:3">
      <c r="A328" s="552" t="s">
        <v>234</v>
      </c>
      <c r="B328" s="553" t="s">
        <v>696</v>
      </c>
      <c r="C328" s="551">
        <v>3177</v>
      </c>
    </row>
    <row r="329" spans="1:3" ht="31.5">
      <c r="A329" s="552" t="s">
        <v>228</v>
      </c>
      <c r="B329" s="553" t="s">
        <v>697</v>
      </c>
      <c r="C329" s="551">
        <v>194</v>
      </c>
    </row>
    <row r="330" spans="1:3" ht="31.5">
      <c r="A330" s="552" t="s">
        <v>229</v>
      </c>
      <c r="B330" s="553" t="s">
        <v>711</v>
      </c>
      <c r="C330" s="551">
        <v>2983</v>
      </c>
    </row>
    <row r="331" spans="1:3">
      <c r="A331" s="547" t="s">
        <v>818</v>
      </c>
      <c r="B331" s="547"/>
      <c r="C331" s="551">
        <v>5438702</v>
      </c>
    </row>
    <row r="332" spans="1:3">
      <c r="A332" s="552" t="s">
        <v>616</v>
      </c>
      <c r="B332" s="553" t="s">
        <v>651</v>
      </c>
      <c r="C332" s="551">
        <v>394222</v>
      </c>
    </row>
    <row r="333" spans="1:3">
      <c r="A333" s="552" t="s">
        <v>617</v>
      </c>
      <c r="B333" s="553" t="s">
        <v>652</v>
      </c>
      <c r="C333" s="551">
        <v>145298</v>
      </c>
    </row>
    <row r="334" spans="1:3">
      <c r="A334" s="552" t="s">
        <v>226</v>
      </c>
      <c r="B334" s="553" t="s">
        <v>682</v>
      </c>
      <c r="C334" s="551">
        <v>2503</v>
      </c>
    </row>
    <row r="335" spans="1:3">
      <c r="A335" s="552" t="s">
        <v>231</v>
      </c>
      <c r="B335" s="553" t="s">
        <v>680</v>
      </c>
      <c r="C335" s="551">
        <v>69644</v>
      </c>
    </row>
    <row r="336" spans="1:3">
      <c r="A336" s="552" t="s">
        <v>891</v>
      </c>
      <c r="B336" s="553" t="s">
        <v>890</v>
      </c>
      <c r="C336" s="551">
        <v>73151</v>
      </c>
    </row>
    <row r="337" spans="1:3">
      <c r="A337" s="547" t="s">
        <v>814</v>
      </c>
      <c r="B337" s="547"/>
      <c r="C337" s="551">
        <v>539520</v>
      </c>
    </row>
    <row r="338" spans="1:3" ht="31.5">
      <c r="A338" s="547" t="s">
        <v>913</v>
      </c>
      <c r="B338" s="547"/>
      <c r="C338" s="551">
        <v>5978222</v>
      </c>
    </row>
    <row r="339" spans="1:3">
      <c r="A339" s="552"/>
      <c r="B339" s="550"/>
      <c r="C339" s="551"/>
    </row>
    <row r="340" spans="1:3">
      <c r="A340" s="547" t="s">
        <v>681</v>
      </c>
      <c r="B340" s="547"/>
      <c r="C340" s="547"/>
    </row>
    <row r="341" spans="1:3" ht="31.5">
      <c r="A341" s="552" t="s">
        <v>325</v>
      </c>
      <c r="B341" s="553" t="s">
        <v>3</v>
      </c>
      <c r="C341" s="551">
        <v>1147975</v>
      </c>
    </row>
    <row r="342" spans="1:3" ht="31.5">
      <c r="A342" s="552" t="s">
        <v>668</v>
      </c>
      <c r="B342" s="553" t="s">
        <v>667</v>
      </c>
      <c r="C342" s="551">
        <v>1147975</v>
      </c>
    </row>
    <row r="343" spans="1:3">
      <c r="A343" s="552" t="s">
        <v>331</v>
      </c>
      <c r="B343" s="553" t="s">
        <v>633</v>
      </c>
      <c r="C343" s="551">
        <v>98136</v>
      </c>
    </row>
    <row r="344" spans="1:3" ht="31.5">
      <c r="A344" s="552" t="s">
        <v>1003</v>
      </c>
      <c r="B344" s="553" t="s">
        <v>1002</v>
      </c>
      <c r="C344" s="551">
        <v>34439</v>
      </c>
    </row>
    <row r="345" spans="1:3">
      <c r="A345" s="552" t="s">
        <v>670</v>
      </c>
      <c r="B345" s="553" t="s">
        <v>669</v>
      </c>
      <c r="C345" s="551">
        <v>63697</v>
      </c>
    </row>
    <row r="346" spans="1:3">
      <c r="A346" s="552" t="s">
        <v>341</v>
      </c>
      <c r="B346" s="553" t="s">
        <v>673</v>
      </c>
      <c r="C346" s="551">
        <v>220641</v>
      </c>
    </row>
    <row r="347" spans="1:3" ht="31.5">
      <c r="A347" s="552" t="s">
        <v>675</v>
      </c>
      <c r="B347" s="553" t="s">
        <v>674</v>
      </c>
      <c r="C347" s="551">
        <v>133395</v>
      </c>
    </row>
    <row r="348" spans="1:3">
      <c r="A348" s="552" t="s">
        <v>677</v>
      </c>
      <c r="B348" s="553" t="s">
        <v>676</v>
      </c>
      <c r="C348" s="551">
        <v>55103</v>
      </c>
    </row>
    <row r="349" spans="1:3">
      <c r="A349" s="552" t="s">
        <v>679</v>
      </c>
      <c r="B349" s="553" t="s">
        <v>678</v>
      </c>
      <c r="C349" s="551">
        <v>32143</v>
      </c>
    </row>
    <row r="350" spans="1:3">
      <c r="A350" s="552" t="s">
        <v>351</v>
      </c>
      <c r="B350" s="553" t="s">
        <v>636</v>
      </c>
      <c r="C350" s="551">
        <v>150805</v>
      </c>
    </row>
    <row r="351" spans="1:3">
      <c r="A351" s="552" t="s">
        <v>695</v>
      </c>
      <c r="B351" s="553" t="s">
        <v>694</v>
      </c>
      <c r="C351" s="551">
        <v>9700</v>
      </c>
    </row>
    <row r="352" spans="1:3">
      <c r="A352" s="552" t="s">
        <v>685</v>
      </c>
      <c r="B352" s="553" t="s">
        <v>684</v>
      </c>
      <c r="C352" s="551">
        <v>18660</v>
      </c>
    </row>
    <row r="353" spans="1:3">
      <c r="A353" s="552" t="s">
        <v>607</v>
      </c>
      <c r="B353" s="553" t="s">
        <v>637</v>
      </c>
      <c r="C353" s="551">
        <v>14710</v>
      </c>
    </row>
    <row r="354" spans="1:3">
      <c r="A354" s="552" t="s">
        <v>648</v>
      </c>
      <c r="B354" s="553" t="s">
        <v>647</v>
      </c>
      <c r="C354" s="551">
        <v>107535</v>
      </c>
    </row>
    <row r="355" spans="1:3">
      <c r="A355" s="552" t="s">
        <v>639</v>
      </c>
      <c r="B355" s="553" t="s">
        <v>638</v>
      </c>
      <c r="C355" s="551">
        <v>200</v>
      </c>
    </row>
    <row r="356" spans="1:3">
      <c r="A356" s="547" t="s">
        <v>818</v>
      </c>
      <c r="B356" s="547"/>
      <c r="C356" s="551">
        <v>1617557</v>
      </c>
    </row>
    <row r="357" spans="1:3">
      <c r="A357" s="552"/>
      <c r="B357" s="553"/>
      <c r="C357" s="551"/>
    </row>
    <row r="358" spans="1:3">
      <c r="A358" s="552" t="s">
        <v>616</v>
      </c>
      <c r="B358" s="553" t="s">
        <v>651</v>
      </c>
      <c r="C358" s="551">
        <v>15695</v>
      </c>
    </row>
    <row r="359" spans="1:3">
      <c r="A359" s="552" t="s">
        <v>617</v>
      </c>
      <c r="B359" s="553" t="s">
        <v>652</v>
      </c>
      <c r="C359" s="551">
        <v>1367</v>
      </c>
    </row>
    <row r="360" spans="1:3">
      <c r="A360" s="552" t="s">
        <v>226</v>
      </c>
      <c r="B360" s="553" t="s">
        <v>682</v>
      </c>
      <c r="C360" s="551">
        <v>1367</v>
      </c>
    </row>
    <row r="361" spans="1:3">
      <c r="A361" s="547" t="s">
        <v>814</v>
      </c>
      <c r="B361" s="547"/>
      <c r="C361" s="551">
        <v>17062</v>
      </c>
    </row>
    <row r="362" spans="1:3">
      <c r="A362" s="547" t="s">
        <v>1142</v>
      </c>
      <c r="B362" s="547"/>
      <c r="C362" s="551">
        <v>1634619</v>
      </c>
    </row>
    <row r="363" spans="1:3">
      <c r="A363" s="552"/>
      <c r="B363" s="550"/>
      <c r="C363" s="551"/>
    </row>
    <row r="364" spans="1:3">
      <c r="A364" s="547" t="s">
        <v>683</v>
      </c>
      <c r="B364" s="547"/>
      <c r="C364" s="547"/>
    </row>
    <row r="365" spans="1:3" ht="31.5">
      <c r="A365" s="552" t="s">
        <v>325</v>
      </c>
      <c r="B365" s="553" t="s">
        <v>3</v>
      </c>
      <c r="C365" s="551">
        <v>119244</v>
      </c>
    </row>
    <row r="366" spans="1:3" ht="31.5">
      <c r="A366" s="552" t="s">
        <v>668</v>
      </c>
      <c r="B366" s="553" t="s">
        <v>667</v>
      </c>
      <c r="C366" s="551">
        <v>119244</v>
      </c>
    </row>
    <row r="367" spans="1:3">
      <c r="A367" s="552" t="s">
        <v>331</v>
      </c>
      <c r="B367" s="553" t="s">
        <v>633</v>
      </c>
      <c r="C367" s="551">
        <v>3356</v>
      </c>
    </row>
    <row r="368" spans="1:3" ht="31.5">
      <c r="A368" s="552" t="s">
        <v>1003</v>
      </c>
      <c r="B368" s="553" t="s">
        <v>1002</v>
      </c>
      <c r="C368" s="551">
        <v>3356</v>
      </c>
    </row>
    <row r="369" spans="1:3">
      <c r="A369" s="552" t="s">
        <v>341</v>
      </c>
      <c r="B369" s="553" t="s">
        <v>673</v>
      </c>
      <c r="C369" s="551">
        <v>22675</v>
      </c>
    </row>
    <row r="370" spans="1:3" ht="31.5">
      <c r="A370" s="552" t="s">
        <v>675</v>
      </c>
      <c r="B370" s="553" t="s">
        <v>674</v>
      </c>
      <c r="C370" s="551">
        <v>13710</v>
      </c>
    </row>
    <row r="371" spans="1:3">
      <c r="A371" s="552" t="s">
        <v>677</v>
      </c>
      <c r="B371" s="553" t="s">
        <v>676</v>
      </c>
      <c r="C371" s="551">
        <v>5662</v>
      </c>
    </row>
    <row r="372" spans="1:3">
      <c r="A372" s="552" t="s">
        <v>679</v>
      </c>
      <c r="B372" s="553" t="s">
        <v>678</v>
      </c>
      <c r="C372" s="551">
        <v>3303</v>
      </c>
    </row>
    <row r="373" spans="1:3">
      <c r="A373" s="552" t="s">
        <v>351</v>
      </c>
      <c r="B373" s="553" t="s">
        <v>636</v>
      </c>
      <c r="C373" s="551">
        <v>136220</v>
      </c>
    </row>
    <row r="374" spans="1:3">
      <c r="A374" s="552" t="s">
        <v>685</v>
      </c>
      <c r="B374" s="553" t="s">
        <v>684</v>
      </c>
      <c r="C374" s="551">
        <v>600</v>
      </c>
    </row>
    <row r="375" spans="1:3">
      <c r="A375" s="552" t="s">
        <v>607</v>
      </c>
      <c r="B375" s="553" t="s">
        <v>637</v>
      </c>
      <c r="C375" s="551">
        <v>14553</v>
      </c>
    </row>
    <row r="376" spans="1:3">
      <c r="A376" s="552" t="s">
        <v>608</v>
      </c>
      <c r="B376" s="553" t="s">
        <v>686</v>
      </c>
      <c r="C376" s="551">
        <v>6857</v>
      </c>
    </row>
    <row r="377" spans="1:3">
      <c r="A377" s="552" t="s">
        <v>648</v>
      </c>
      <c r="B377" s="553" t="s">
        <v>647</v>
      </c>
      <c r="C377" s="551">
        <v>114160</v>
      </c>
    </row>
    <row r="378" spans="1:3">
      <c r="A378" s="552" t="s">
        <v>639</v>
      </c>
      <c r="B378" s="553" t="s">
        <v>638</v>
      </c>
      <c r="C378" s="551">
        <v>50</v>
      </c>
    </row>
    <row r="379" spans="1:3">
      <c r="A379" s="547" t="s">
        <v>818</v>
      </c>
      <c r="B379" s="547"/>
      <c r="C379" s="551">
        <v>281495</v>
      </c>
    </row>
    <row r="380" spans="1:3">
      <c r="A380" s="552"/>
      <c r="B380" s="553"/>
      <c r="C380" s="551"/>
    </row>
    <row r="381" spans="1:3">
      <c r="A381" s="547" t="s">
        <v>912</v>
      </c>
      <c r="B381" s="547"/>
      <c r="C381" s="551">
        <v>281495</v>
      </c>
    </row>
    <row r="382" spans="1:3">
      <c r="A382" s="552"/>
      <c r="B382" s="550"/>
      <c r="C382" s="551"/>
    </row>
    <row r="383" spans="1:3">
      <c r="A383" s="547" t="s">
        <v>1019</v>
      </c>
      <c r="B383" s="547"/>
      <c r="C383" s="551">
        <v>7894336</v>
      </c>
    </row>
    <row r="384" spans="1:3">
      <c r="A384" s="552"/>
      <c r="B384" s="550"/>
      <c r="C384" s="551"/>
    </row>
    <row r="385" spans="1:3">
      <c r="A385" s="547" t="s">
        <v>687</v>
      </c>
      <c r="B385" s="547"/>
      <c r="C385" s="547"/>
    </row>
    <row r="386" spans="1:3" ht="31.5">
      <c r="A386" s="547" t="s">
        <v>1143</v>
      </c>
      <c r="B386" s="547"/>
      <c r="C386" s="547"/>
    </row>
    <row r="387" spans="1:3">
      <c r="A387" s="547" t="s">
        <v>934</v>
      </c>
      <c r="B387" s="547"/>
      <c r="C387" s="547"/>
    </row>
    <row r="388" spans="1:3">
      <c r="A388" s="552" t="s">
        <v>351</v>
      </c>
      <c r="B388" s="553" t="s">
        <v>636</v>
      </c>
      <c r="C388" s="551">
        <v>792466</v>
      </c>
    </row>
    <row r="389" spans="1:3">
      <c r="A389" s="552" t="s">
        <v>648</v>
      </c>
      <c r="B389" s="553" t="s">
        <v>647</v>
      </c>
      <c r="C389" s="551">
        <v>792466</v>
      </c>
    </row>
    <row r="390" spans="1:3">
      <c r="A390" s="547" t="s">
        <v>818</v>
      </c>
      <c r="B390" s="547"/>
      <c r="C390" s="551">
        <v>792466</v>
      </c>
    </row>
    <row r="391" spans="1:3">
      <c r="A391" s="552"/>
      <c r="B391" s="553"/>
      <c r="C391" s="551"/>
    </row>
    <row r="392" spans="1:3">
      <c r="A392" s="552" t="s">
        <v>617</v>
      </c>
      <c r="B392" s="553" t="s">
        <v>652</v>
      </c>
      <c r="C392" s="551">
        <v>7700</v>
      </c>
    </row>
    <row r="393" spans="1:3">
      <c r="A393" s="552" t="s">
        <v>231</v>
      </c>
      <c r="B393" s="553" t="s">
        <v>680</v>
      </c>
      <c r="C393" s="551">
        <v>7700</v>
      </c>
    </row>
    <row r="394" spans="1:3">
      <c r="A394" s="547" t="s">
        <v>814</v>
      </c>
      <c r="B394" s="547"/>
      <c r="C394" s="551">
        <v>7700</v>
      </c>
    </row>
    <row r="395" spans="1:3">
      <c r="A395" s="552"/>
      <c r="B395" s="553"/>
      <c r="C395" s="551"/>
    </row>
    <row r="396" spans="1:3">
      <c r="A396" s="547" t="s">
        <v>1144</v>
      </c>
      <c r="B396" s="547"/>
      <c r="C396" s="551">
        <v>800166</v>
      </c>
    </row>
    <row r="397" spans="1:3">
      <c r="A397" s="552"/>
      <c r="B397" s="550"/>
      <c r="C397" s="551"/>
    </row>
    <row r="398" spans="1:3">
      <c r="A398" s="547" t="s">
        <v>688</v>
      </c>
      <c r="B398" s="547"/>
      <c r="C398" s="547"/>
    </row>
    <row r="399" spans="1:3" ht="31.5">
      <c r="A399" s="552" t="s">
        <v>325</v>
      </c>
      <c r="B399" s="553" t="s">
        <v>3</v>
      </c>
      <c r="C399" s="551">
        <v>515369</v>
      </c>
    </row>
    <row r="400" spans="1:3" ht="31.5">
      <c r="A400" s="552" t="s">
        <v>668</v>
      </c>
      <c r="B400" s="553" t="s">
        <v>667</v>
      </c>
      <c r="C400" s="551">
        <v>515369</v>
      </c>
    </row>
    <row r="401" spans="1:3">
      <c r="A401" s="552" t="s">
        <v>331</v>
      </c>
      <c r="B401" s="553" t="s">
        <v>633</v>
      </c>
      <c r="C401" s="551">
        <v>17061</v>
      </c>
    </row>
    <row r="402" spans="1:3">
      <c r="A402" s="552" t="s">
        <v>635</v>
      </c>
      <c r="B402" s="553" t="s">
        <v>634</v>
      </c>
      <c r="C402" s="551">
        <v>1600</v>
      </c>
    </row>
    <row r="403" spans="1:3" ht="31.5">
      <c r="A403" s="552" t="s">
        <v>1003</v>
      </c>
      <c r="B403" s="553" t="s">
        <v>1002</v>
      </c>
      <c r="C403" s="551">
        <v>15461</v>
      </c>
    </row>
    <row r="404" spans="1:3">
      <c r="A404" s="552" t="s">
        <v>341</v>
      </c>
      <c r="B404" s="553" t="s">
        <v>673</v>
      </c>
      <c r="C404" s="551">
        <v>100751</v>
      </c>
    </row>
    <row r="405" spans="1:3" ht="31.5">
      <c r="A405" s="552" t="s">
        <v>675</v>
      </c>
      <c r="B405" s="553" t="s">
        <v>674</v>
      </c>
      <c r="C405" s="551">
        <v>60286</v>
      </c>
    </row>
    <row r="406" spans="1:3">
      <c r="A406" s="552" t="s">
        <v>677</v>
      </c>
      <c r="B406" s="553" t="s">
        <v>676</v>
      </c>
      <c r="C406" s="551">
        <v>25557</v>
      </c>
    </row>
    <row r="407" spans="1:3">
      <c r="A407" s="552" t="s">
        <v>679</v>
      </c>
      <c r="B407" s="553" t="s">
        <v>678</v>
      </c>
      <c r="C407" s="551">
        <v>14908</v>
      </c>
    </row>
    <row r="408" spans="1:3">
      <c r="A408" s="552" t="s">
        <v>351</v>
      </c>
      <c r="B408" s="553" t="s">
        <v>636</v>
      </c>
      <c r="C408" s="551">
        <v>555281</v>
      </c>
    </row>
    <row r="409" spans="1:3">
      <c r="A409" s="552" t="s">
        <v>693</v>
      </c>
      <c r="B409" s="553" t="s">
        <v>692</v>
      </c>
      <c r="C409" s="551">
        <v>34635</v>
      </c>
    </row>
    <row r="410" spans="1:3">
      <c r="A410" s="552" t="s">
        <v>695</v>
      </c>
      <c r="B410" s="553" t="s">
        <v>694</v>
      </c>
      <c r="C410" s="551">
        <v>1000</v>
      </c>
    </row>
    <row r="411" spans="1:3">
      <c r="A411" s="552" t="s">
        <v>685</v>
      </c>
      <c r="B411" s="553" t="s">
        <v>684</v>
      </c>
      <c r="C411" s="551">
        <v>960</v>
      </c>
    </row>
    <row r="412" spans="1:3">
      <c r="A412" s="552" t="s">
        <v>915</v>
      </c>
      <c r="B412" s="553" t="s">
        <v>914</v>
      </c>
      <c r="C412" s="551">
        <v>200</v>
      </c>
    </row>
    <row r="413" spans="1:3">
      <c r="A413" s="552" t="s">
        <v>607</v>
      </c>
      <c r="B413" s="553" t="s">
        <v>637</v>
      </c>
      <c r="C413" s="551">
        <v>38866</v>
      </c>
    </row>
    <row r="414" spans="1:3">
      <c r="A414" s="552" t="s">
        <v>608</v>
      </c>
      <c r="B414" s="553" t="s">
        <v>686</v>
      </c>
      <c r="C414" s="551">
        <v>78094</v>
      </c>
    </row>
    <row r="415" spans="1:3">
      <c r="A415" s="552" t="s">
        <v>648</v>
      </c>
      <c r="B415" s="553" t="s">
        <v>647</v>
      </c>
      <c r="C415" s="551">
        <v>398186</v>
      </c>
    </row>
    <row r="416" spans="1:3">
      <c r="A416" s="552" t="s">
        <v>639</v>
      </c>
      <c r="B416" s="553" t="s">
        <v>638</v>
      </c>
      <c r="C416" s="551">
        <v>640</v>
      </c>
    </row>
    <row r="417" spans="1:3">
      <c r="A417" s="552" t="s">
        <v>656</v>
      </c>
      <c r="B417" s="553" t="s">
        <v>655</v>
      </c>
      <c r="C417" s="551">
        <v>2700</v>
      </c>
    </row>
    <row r="418" spans="1:3">
      <c r="A418" s="552" t="s">
        <v>234</v>
      </c>
      <c r="B418" s="553" t="s">
        <v>696</v>
      </c>
      <c r="C418" s="551">
        <v>1428</v>
      </c>
    </row>
    <row r="419" spans="1:3" ht="31.5">
      <c r="A419" s="552" t="s">
        <v>228</v>
      </c>
      <c r="B419" s="553" t="s">
        <v>697</v>
      </c>
      <c r="C419" s="551">
        <v>300</v>
      </c>
    </row>
    <row r="420" spans="1:3" ht="31.5">
      <c r="A420" s="552" t="s">
        <v>229</v>
      </c>
      <c r="B420" s="553" t="s">
        <v>711</v>
      </c>
      <c r="C420" s="551">
        <v>1128</v>
      </c>
    </row>
    <row r="421" spans="1:3">
      <c r="A421" s="552" t="s">
        <v>235</v>
      </c>
      <c r="B421" s="553" t="s">
        <v>689</v>
      </c>
      <c r="C421" s="551">
        <v>13730</v>
      </c>
    </row>
    <row r="422" spans="1:3">
      <c r="A422" s="552" t="s">
        <v>230</v>
      </c>
      <c r="B422" s="553" t="s">
        <v>690</v>
      </c>
      <c r="C422" s="551">
        <v>13730</v>
      </c>
    </row>
    <row r="423" spans="1:3">
      <c r="A423" s="547" t="s">
        <v>818</v>
      </c>
      <c r="B423" s="547"/>
      <c r="C423" s="551">
        <v>1203620</v>
      </c>
    </row>
    <row r="424" spans="1:3">
      <c r="A424" s="552"/>
      <c r="B424" s="553"/>
      <c r="C424" s="551"/>
    </row>
    <row r="425" spans="1:3">
      <c r="A425" s="552" t="s">
        <v>617</v>
      </c>
      <c r="B425" s="553" t="s">
        <v>652</v>
      </c>
      <c r="C425" s="551">
        <v>14137</v>
      </c>
    </row>
    <row r="426" spans="1:3">
      <c r="A426" s="552" t="s">
        <v>231</v>
      </c>
      <c r="B426" s="553" t="s">
        <v>680</v>
      </c>
      <c r="C426" s="551">
        <v>14137</v>
      </c>
    </row>
    <row r="427" spans="1:3">
      <c r="A427" s="547" t="s">
        <v>814</v>
      </c>
      <c r="B427" s="547"/>
      <c r="C427" s="551">
        <v>14137</v>
      </c>
    </row>
    <row r="428" spans="1:3">
      <c r="A428" s="552"/>
      <c r="B428" s="553"/>
      <c r="C428" s="551"/>
    </row>
    <row r="429" spans="1:3">
      <c r="A429" s="547" t="s">
        <v>824</v>
      </c>
      <c r="B429" s="547"/>
      <c r="C429" s="551">
        <v>1217757</v>
      </c>
    </row>
    <row r="430" spans="1:3">
      <c r="A430" s="552"/>
      <c r="B430" s="550"/>
      <c r="C430" s="551"/>
    </row>
    <row r="431" spans="1:3">
      <c r="A431" s="547" t="s">
        <v>691</v>
      </c>
      <c r="B431" s="547"/>
      <c r="C431" s="547"/>
    </row>
    <row r="432" spans="1:3" ht="31.5">
      <c r="A432" s="552" t="s">
        <v>325</v>
      </c>
      <c r="B432" s="553" t="s">
        <v>3</v>
      </c>
      <c r="C432" s="551">
        <v>1475891</v>
      </c>
    </row>
    <row r="433" spans="1:3" ht="31.5">
      <c r="A433" s="552" t="s">
        <v>668</v>
      </c>
      <c r="B433" s="553" t="s">
        <v>667</v>
      </c>
      <c r="C433" s="551">
        <v>1475891</v>
      </c>
    </row>
    <row r="434" spans="1:3">
      <c r="A434" s="552" t="s">
        <v>331</v>
      </c>
      <c r="B434" s="553" t="s">
        <v>633</v>
      </c>
      <c r="C434" s="551">
        <v>78484</v>
      </c>
    </row>
    <row r="435" spans="1:3">
      <c r="A435" s="552" t="s">
        <v>635</v>
      </c>
      <c r="B435" s="553" t="s">
        <v>634</v>
      </c>
      <c r="C435" s="551">
        <v>23040</v>
      </c>
    </row>
    <row r="436" spans="1:3" ht="31.5">
      <c r="A436" s="552" t="s">
        <v>1003</v>
      </c>
      <c r="B436" s="553" t="s">
        <v>1002</v>
      </c>
      <c r="C436" s="551">
        <v>44277</v>
      </c>
    </row>
    <row r="437" spans="1:3">
      <c r="A437" s="552" t="s">
        <v>670</v>
      </c>
      <c r="B437" s="553" t="s">
        <v>669</v>
      </c>
      <c r="C437" s="551">
        <v>11167</v>
      </c>
    </row>
    <row r="438" spans="1:3">
      <c r="A438" s="552" t="s">
        <v>341</v>
      </c>
      <c r="B438" s="553" t="s">
        <v>673</v>
      </c>
      <c r="C438" s="551">
        <v>302285</v>
      </c>
    </row>
    <row r="439" spans="1:3" ht="31.5">
      <c r="A439" s="552" t="s">
        <v>675</v>
      </c>
      <c r="B439" s="553" t="s">
        <v>674</v>
      </c>
      <c r="C439" s="551">
        <v>178138</v>
      </c>
    </row>
    <row r="440" spans="1:3" ht="31.5">
      <c r="A440" s="552" t="s">
        <v>930</v>
      </c>
      <c r="B440" s="553" t="s">
        <v>929</v>
      </c>
      <c r="C440" s="551">
        <v>7637</v>
      </c>
    </row>
    <row r="441" spans="1:3">
      <c r="A441" s="552" t="s">
        <v>677</v>
      </c>
      <c r="B441" s="553" t="s">
        <v>676</v>
      </c>
      <c r="C441" s="551">
        <v>73585</v>
      </c>
    </row>
    <row r="442" spans="1:3">
      <c r="A442" s="552" t="s">
        <v>679</v>
      </c>
      <c r="B442" s="553" t="s">
        <v>678</v>
      </c>
      <c r="C442" s="551">
        <v>42925</v>
      </c>
    </row>
    <row r="443" spans="1:3">
      <c r="A443" s="552" t="s">
        <v>351</v>
      </c>
      <c r="B443" s="553" t="s">
        <v>636</v>
      </c>
      <c r="C443" s="551">
        <v>1371894</v>
      </c>
    </row>
    <row r="444" spans="1:3">
      <c r="A444" s="552" t="s">
        <v>693</v>
      </c>
      <c r="B444" s="553" t="s">
        <v>692</v>
      </c>
      <c r="C444" s="551">
        <v>124071</v>
      </c>
    </row>
    <row r="445" spans="1:3">
      <c r="A445" s="552" t="s">
        <v>695</v>
      </c>
      <c r="B445" s="553" t="s">
        <v>694</v>
      </c>
      <c r="C445" s="551">
        <v>6470</v>
      </c>
    </row>
    <row r="446" spans="1:3">
      <c r="A446" s="552" t="s">
        <v>685</v>
      </c>
      <c r="B446" s="553" t="s">
        <v>684</v>
      </c>
      <c r="C446" s="551">
        <v>19350</v>
      </c>
    </row>
    <row r="447" spans="1:3">
      <c r="A447" s="552" t="s">
        <v>915</v>
      </c>
      <c r="B447" s="553" t="s">
        <v>914</v>
      </c>
      <c r="C447" s="551">
        <v>1700</v>
      </c>
    </row>
    <row r="448" spans="1:3">
      <c r="A448" s="552" t="s">
        <v>607</v>
      </c>
      <c r="B448" s="553" t="s">
        <v>637</v>
      </c>
      <c r="C448" s="551">
        <v>82350</v>
      </c>
    </row>
    <row r="449" spans="1:3">
      <c r="A449" s="552" t="s">
        <v>608</v>
      </c>
      <c r="B449" s="553" t="s">
        <v>686</v>
      </c>
      <c r="C449" s="551">
        <v>318204</v>
      </c>
    </row>
    <row r="450" spans="1:3">
      <c r="A450" s="552" t="s">
        <v>648</v>
      </c>
      <c r="B450" s="553" t="s">
        <v>647</v>
      </c>
      <c r="C450" s="551">
        <v>812809</v>
      </c>
    </row>
    <row r="451" spans="1:3">
      <c r="A451" s="552" t="s">
        <v>639</v>
      </c>
      <c r="B451" s="553" t="s">
        <v>638</v>
      </c>
      <c r="C451" s="551">
        <v>2550</v>
      </c>
    </row>
    <row r="452" spans="1:3">
      <c r="A452" s="552" t="s">
        <v>656</v>
      </c>
      <c r="B452" s="553" t="s">
        <v>655</v>
      </c>
      <c r="C452" s="551">
        <v>4340</v>
      </c>
    </row>
    <row r="453" spans="1:3" ht="31.5">
      <c r="A453" s="552" t="s">
        <v>610</v>
      </c>
      <c r="B453" s="553" t="s">
        <v>1089</v>
      </c>
      <c r="C453" s="551">
        <v>50</v>
      </c>
    </row>
    <row r="454" spans="1:3">
      <c r="A454" s="552" t="s">
        <v>234</v>
      </c>
      <c r="B454" s="553" t="s">
        <v>696</v>
      </c>
      <c r="C454" s="551">
        <v>14956</v>
      </c>
    </row>
    <row r="455" spans="1:3" ht="31.5">
      <c r="A455" s="552" t="s">
        <v>228</v>
      </c>
      <c r="B455" s="553" t="s">
        <v>697</v>
      </c>
      <c r="C455" s="551">
        <v>900</v>
      </c>
    </row>
    <row r="456" spans="1:3" ht="31.5">
      <c r="A456" s="552" t="s">
        <v>229</v>
      </c>
      <c r="B456" s="553" t="s">
        <v>711</v>
      </c>
      <c r="C456" s="551">
        <v>14056</v>
      </c>
    </row>
    <row r="457" spans="1:3">
      <c r="A457" s="552" t="s">
        <v>235</v>
      </c>
      <c r="B457" s="553" t="s">
        <v>689</v>
      </c>
      <c r="C457" s="551">
        <v>76938</v>
      </c>
    </row>
    <row r="458" spans="1:3">
      <c r="A458" s="552" t="s">
        <v>230</v>
      </c>
      <c r="B458" s="553" t="s">
        <v>690</v>
      </c>
      <c r="C458" s="551">
        <v>76938</v>
      </c>
    </row>
    <row r="459" spans="1:3">
      <c r="A459" s="547" t="s">
        <v>818</v>
      </c>
      <c r="B459" s="547"/>
      <c r="C459" s="551">
        <v>3320448</v>
      </c>
    </row>
    <row r="460" spans="1:3">
      <c r="A460" s="552"/>
      <c r="B460" s="553"/>
      <c r="C460" s="551"/>
    </row>
    <row r="461" spans="1:3">
      <c r="A461" s="552" t="s">
        <v>616</v>
      </c>
      <c r="B461" s="553" t="s">
        <v>651</v>
      </c>
      <c r="C461" s="551">
        <v>181656</v>
      </c>
    </row>
    <row r="462" spans="1:3">
      <c r="A462" s="552" t="s">
        <v>617</v>
      </c>
      <c r="B462" s="553" t="s">
        <v>652</v>
      </c>
      <c r="C462" s="551">
        <v>18180</v>
      </c>
    </row>
    <row r="463" spans="1:3">
      <c r="A463" s="552" t="s">
        <v>231</v>
      </c>
      <c r="B463" s="553" t="s">
        <v>680</v>
      </c>
      <c r="C463" s="551">
        <v>14827</v>
      </c>
    </row>
    <row r="464" spans="1:3">
      <c r="A464" s="552" t="s">
        <v>891</v>
      </c>
      <c r="B464" s="553" t="s">
        <v>890</v>
      </c>
      <c r="C464" s="551">
        <v>3353</v>
      </c>
    </row>
    <row r="465" spans="1:3">
      <c r="A465" s="547" t="s">
        <v>814</v>
      </c>
      <c r="B465" s="547"/>
      <c r="C465" s="551">
        <v>199836</v>
      </c>
    </row>
    <row r="466" spans="1:3">
      <c r="A466" s="552"/>
      <c r="B466" s="553"/>
      <c r="C466" s="551"/>
    </row>
    <row r="467" spans="1:3">
      <c r="A467" s="547" t="s">
        <v>823</v>
      </c>
      <c r="B467" s="547"/>
      <c r="C467" s="551">
        <v>3520284</v>
      </c>
    </row>
    <row r="468" spans="1:3">
      <c r="A468" s="552"/>
      <c r="B468" s="550"/>
      <c r="C468" s="551"/>
    </row>
    <row r="469" spans="1:3">
      <c r="A469" s="547" t="s">
        <v>698</v>
      </c>
      <c r="B469" s="547"/>
      <c r="C469" s="547"/>
    </row>
    <row r="470" spans="1:3">
      <c r="A470" s="552" t="s">
        <v>331</v>
      </c>
      <c r="B470" s="553" t="s">
        <v>633</v>
      </c>
      <c r="C470" s="551">
        <v>7868</v>
      </c>
    </row>
    <row r="471" spans="1:3">
      <c r="A471" s="552" t="s">
        <v>700</v>
      </c>
      <c r="B471" s="553" t="s">
        <v>699</v>
      </c>
      <c r="C471" s="551">
        <v>7868</v>
      </c>
    </row>
    <row r="472" spans="1:3">
      <c r="A472" s="547" t="s">
        <v>818</v>
      </c>
      <c r="B472" s="547"/>
      <c r="C472" s="551">
        <v>7868</v>
      </c>
    </row>
    <row r="473" spans="1:3">
      <c r="A473" s="552"/>
      <c r="B473" s="553"/>
      <c r="C473" s="551"/>
    </row>
    <row r="474" spans="1:3">
      <c r="A474" s="547" t="s">
        <v>822</v>
      </c>
      <c r="B474" s="547"/>
      <c r="C474" s="551">
        <v>7868</v>
      </c>
    </row>
    <row r="475" spans="1:3">
      <c r="A475" s="552"/>
      <c r="B475" s="550"/>
      <c r="C475" s="551"/>
    </row>
    <row r="476" spans="1:3">
      <c r="A476" s="547" t="s">
        <v>933</v>
      </c>
      <c r="B476" s="547"/>
      <c r="C476" s="547"/>
    </row>
    <row r="477" spans="1:3">
      <c r="A477" s="552" t="s">
        <v>351</v>
      </c>
      <c r="B477" s="553" t="s">
        <v>636</v>
      </c>
      <c r="C477" s="551">
        <v>68928</v>
      </c>
    </row>
    <row r="478" spans="1:3">
      <c r="A478" s="552" t="s">
        <v>648</v>
      </c>
      <c r="B478" s="553" t="s">
        <v>647</v>
      </c>
      <c r="C478" s="551">
        <v>68928</v>
      </c>
    </row>
    <row r="479" spans="1:3">
      <c r="A479" s="547" t="s">
        <v>818</v>
      </c>
      <c r="B479" s="547"/>
      <c r="C479" s="551">
        <v>68928</v>
      </c>
    </row>
    <row r="480" spans="1:3">
      <c r="A480" s="552"/>
      <c r="B480" s="553"/>
      <c r="C480" s="551"/>
    </row>
    <row r="481" spans="1:3">
      <c r="A481" s="547" t="s">
        <v>1145</v>
      </c>
      <c r="B481" s="547"/>
      <c r="C481" s="551">
        <v>68928</v>
      </c>
    </row>
    <row r="482" spans="1:3">
      <c r="A482" s="552"/>
      <c r="B482" s="550"/>
      <c r="C482" s="551"/>
    </row>
    <row r="483" spans="1:3">
      <c r="A483" s="547" t="s">
        <v>932</v>
      </c>
      <c r="B483" s="547"/>
      <c r="C483" s="547"/>
    </row>
    <row r="484" spans="1:3" ht="31.5">
      <c r="A484" s="552" t="s">
        <v>325</v>
      </c>
      <c r="B484" s="553" t="s">
        <v>3</v>
      </c>
      <c r="C484" s="551">
        <v>155467</v>
      </c>
    </row>
    <row r="485" spans="1:3" ht="31.5">
      <c r="A485" s="552" t="s">
        <v>668</v>
      </c>
      <c r="B485" s="553" t="s">
        <v>667</v>
      </c>
      <c r="C485" s="551">
        <v>155467</v>
      </c>
    </row>
    <row r="486" spans="1:3">
      <c r="A486" s="552" t="s">
        <v>331</v>
      </c>
      <c r="B486" s="553" t="s">
        <v>633</v>
      </c>
      <c r="C486" s="551">
        <v>4664</v>
      </c>
    </row>
    <row r="487" spans="1:3" ht="31.5">
      <c r="A487" s="552" t="s">
        <v>1003</v>
      </c>
      <c r="B487" s="553" t="s">
        <v>1002</v>
      </c>
      <c r="C487" s="551">
        <v>4664</v>
      </c>
    </row>
    <row r="488" spans="1:3">
      <c r="A488" s="552" t="s">
        <v>341</v>
      </c>
      <c r="B488" s="553" t="s">
        <v>673</v>
      </c>
      <c r="C488" s="551">
        <v>29881</v>
      </c>
    </row>
    <row r="489" spans="1:3" ht="31.5">
      <c r="A489" s="552" t="s">
        <v>675</v>
      </c>
      <c r="B489" s="553" t="s">
        <v>674</v>
      </c>
      <c r="C489" s="551">
        <v>18066</v>
      </c>
    </row>
    <row r="490" spans="1:3">
      <c r="A490" s="552" t="s">
        <v>677</v>
      </c>
      <c r="B490" s="553" t="s">
        <v>676</v>
      </c>
      <c r="C490" s="551">
        <v>7462</v>
      </c>
    </row>
    <row r="491" spans="1:3">
      <c r="A491" s="552" t="s">
        <v>679</v>
      </c>
      <c r="B491" s="553" t="s">
        <v>678</v>
      </c>
      <c r="C491" s="551">
        <v>4353</v>
      </c>
    </row>
    <row r="492" spans="1:3">
      <c r="A492" s="552" t="s">
        <v>351</v>
      </c>
      <c r="B492" s="553" t="s">
        <v>636</v>
      </c>
      <c r="C492" s="551">
        <v>63312</v>
      </c>
    </row>
    <row r="493" spans="1:3">
      <c r="A493" s="552" t="s">
        <v>693</v>
      </c>
      <c r="B493" s="553" t="s">
        <v>692</v>
      </c>
      <c r="C493" s="551">
        <v>17755</v>
      </c>
    </row>
    <row r="494" spans="1:3">
      <c r="A494" s="552" t="s">
        <v>685</v>
      </c>
      <c r="B494" s="553" t="s">
        <v>684</v>
      </c>
      <c r="C494" s="551">
        <v>563</v>
      </c>
    </row>
    <row r="495" spans="1:3">
      <c r="A495" s="552" t="s">
        <v>607</v>
      </c>
      <c r="B495" s="553" t="s">
        <v>637</v>
      </c>
      <c r="C495" s="551">
        <v>5739</v>
      </c>
    </row>
    <row r="496" spans="1:3">
      <c r="A496" s="552" t="s">
        <v>608</v>
      </c>
      <c r="B496" s="553" t="s">
        <v>686</v>
      </c>
      <c r="C496" s="551">
        <v>6377</v>
      </c>
    </row>
    <row r="497" spans="1:3">
      <c r="A497" s="552" t="s">
        <v>648</v>
      </c>
      <c r="B497" s="553" t="s">
        <v>647</v>
      </c>
      <c r="C497" s="551">
        <v>32878</v>
      </c>
    </row>
    <row r="498" spans="1:3">
      <c r="A498" s="552" t="s">
        <v>235</v>
      </c>
      <c r="B498" s="553" t="s">
        <v>689</v>
      </c>
      <c r="C498" s="551">
        <v>5667</v>
      </c>
    </row>
    <row r="499" spans="1:3">
      <c r="A499" s="552" t="s">
        <v>230</v>
      </c>
      <c r="B499" s="553" t="s">
        <v>690</v>
      </c>
      <c r="C499" s="551">
        <v>5667</v>
      </c>
    </row>
    <row r="500" spans="1:3">
      <c r="A500" s="547" t="s">
        <v>818</v>
      </c>
      <c r="B500" s="547"/>
      <c r="C500" s="551">
        <v>258991</v>
      </c>
    </row>
    <row r="501" spans="1:3">
      <c r="A501" s="552"/>
      <c r="B501" s="553"/>
      <c r="C501" s="551"/>
    </row>
    <row r="502" spans="1:3">
      <c r="A502" s="547" t="s">
        <v>1146</v>
      </c>
      <c r="B502" s="547"/>
      <c r="C502" s="551">
        <v>258991</v>
      </c>
    </row>
    <row r="503" spans="1:3">
      <c r="A503" s="552"/>
      <c r="B503" s="550"/>
      <c r="C503" s="551"/>
    </row>
    <row r="504" spans="1:3">
      <c r="A504" s="547" t="s">
        <v>701</v>
      </c>
      <c r="B504" s="547"/>
      <c r="C504" s="547"/>
    </row>
    <row r="505" spans="1:3" ht="31.5">
      <c r="A505" s="552" t="s">
        <v>325</v>
      </c>
      <c r="B505" s="553" t="s">
        <v>3</v>
      </c>
      <c r="C505" s="551">
        <v>1207497</v>
      </c>
    </row>
    <row r="506" spans="1:3" ht="31.5">
      <c r="A506" s="552" t="s">
        <v>668</v>
      </c>
      <c r="B506" s="553" t="s">
        <v>667</v>
      </c>
      <c r="C506" s="551">
        <v>1207497</v>
      </c>
    </row>
    <row r="507" spans="1:3">
      <c r="A507" s="552" t="s">
        <v>331</v>
      </c>
      <c r="B507" s="553" t="s">
        <v>633</v>
      </c>
      <c r="C507" s="551">
        <v>69225</v>
      </c>
    </row>
    <row r="508" spans="1:3">
      <c r="A508" s="552" t="s">
        <v>635</v>
      </c>
      <c r="B508" s="553" t="s">
        <v>634</v>
      </c>
      <c r="C508" s="551">
        <v>10000</v>
      </c>
    </row>
    <row r="509" spans="1:3" ht="31.5">
      <c r="A509" s="552" t="s">
        <v>1003</v>
      </c>
      <c r="B509" s="553" t="s">
        <v>1002</v>
      </c>
      <c r="C509" s="551">
        <v>36225</v>
      </c>
    </row>
    <row r="510" spans="1:3">
      <c r="A510" s="552" t="s">
        <v>670</v>
      </c>
      <c r="B510" s="553" t="s">
        <v>669</v>
      </c>
      <c r="C510" s="551">
        <v>23000</v>
      </c>
    </row>
    <row r="511" spans="1:3">
      <c r="A511" s="552" t="s">
        <v>341</v>
      </c>
      <c r="B511" s="553" t="s">
        <v>673</v>
      </c>
      <c r="C511" s="551">
        <v>232081</v>
      </c>
    </row>
    <row r="512" spans="1:3" ht="31.5">
      <c r="A512" s="552" t="s">
        <v>675</v>
      </c>
      <c r="B512" s="553" t="s">
        <v>674</v>
      </c>
      <c r="C512" s="551">
        <v>140311</v>
      </c>
    </row>
    <row r="513" spans="1:3">
      <c r="A513" s="552" t="s">
        <v>677</v>
      </c>
      <c r="B513" s="553" t="s">
        <v>676</v>
      </c>
      <c r="C513" s="551">
        <v>57960</v>
      </c>
    </row>
    <row r="514" spans="1:3">
      <c r="A514" s="552" t="s">
        <v>679</v>
      </c>
      <c r="B514" s="553" t="s">
        <v>678</v>
      </c>
      <c r="C514" s="551">
        <v>33810</v>
      </c>
    </row>
    <row r="515" spans="1:3">
      <c r="A515" s="552" t="s">
        <v>351</v>
      </c>
      <c r="B515" s="553" t="s">
        <v>636</v>
      </c>
      <c r="C515" s="551">
        <v>1267387</v>
      </c>
    </row>
    <row r="516" spans="1:3">
      <c r="A516" s="552" t="s">
        <v>693</v>
      </c>
      <c r="B516" s="553" t="s">
        <v>692</v>
      </c>
      <c r="C516" s="551">
        <v>325990</v>
      </c>
    </row>
    <row r="517" spans="1:3">
      <c r="A517" s="552" t="s">
        <v>695</v>
      </c>
      <c r="B517" s="553" t="s">
        <v>694</v>
      </c>
      <c r="C517" s="551">
        <v>3000</v>
      </c>
    </row>
    <row r="518" spans="1:3">
      <c r="A518" s="552" t="s">
        <v>685</v>
      </c>
      <c r="B518" s="553" t="s">
        <v>684</v>
      </c>
      <c r="C518" s="551">
        <v>19950</v>
      </c>
    </row>
    <row r="519" spans="1:3">
      <c r="A519" s="552" t="s">
        <v>607</v>
      </c>
      <c r="B519" s="553" t="s">
        <v>637</v>
      </c>
      <c r="C519" s="551">
        <v>89327</v>
      </c>
    </row>
    <row r="520" spans="1:3">
      <c r="A520" s="552" t="s">
        <v>608</v>
      </c>
      <c r="B520" s="553" t="s">
        <v>686</v>
      </c>
      <c r="C520" s="551">
        <v>345037</v>
      </c>
    </row>
    <row r="521" spans="1:3">
      <c r="A521" s="552" t="s">
        <v>648</v>
      </c>
      <c r="B521" s="553" t="s">
        <v>647</v>
      </c>
      <c r="C521" s="551">
        <v>479887</v>
      </c>
    </row>
    <row r="522" spans="1:3">
      <c r="A522" s="552" t="s">
        <v>639</v>
      </c>
      <c r="B522" s="553" t="s">
        <v>638</v>
      </c>
      <c r="C522" s="551">
        <v>1120</v>
      </c>
    </row>
    <row r="523" spans="1:3">
      <c r="A523" s="552" t="s">
        <v>656</v>
      </c>
      <c r="B523" s="553" t="s">
        <v>655</v>
      </c>
      <c r="C523" s="551">
        <v>3076</v>
      </c>
    </row>
    <row r="524" spans="1:3">
      <c r="A524" s="552" t="s">
        <v>234</v>
      </c>
      <c r="B524" s="553" t="s">
        <v>696</v>
      </c>
      <c r="C524" s="551">
        <v>6507</v>
      </c>
    </row>
    <row r="525" spans="1:3" ht="31.5">
      <c r="A525" s="552" t="s">
        <v>228</v>
      </c>
      <c r="B525" s="553" t="s">
        <v>697</v>
      </c>
      <c r="C525" s="551">
        <v>97</v>
      </c>
    </row>
    <row r="526" spans="1:3" ht="31.5">
      <c r="A526" s="552" t="s">
        <v>229</v>
      </c>
      <c r="B526" s="553" t="s">
        <v>711</v>
      </c>
      <c r="C526" s="551">
        <v>6410</v>
      </c>
    </row>
    <row r="527" spans="1:3">
      <c r="A527" s="547" t="s">
        <v>818</v>
      </c>
      <c r="B527" s="547"/>
      <c r="C527" s="551">
        <v>2782697</v>
      </c>
    </row>
    <row r="528" spans="1:3">
      <c r="A528" s="552"/>
      <c r="B528" s="553"/>
      <c r="C528" s="551"/>
    </row>
    <row r="529" spans="1:3">
      <c r="A529" s="552" t="s">
        <v>617</v>
      </c>
      <c r="B529" s="553" t="s">
        <v>652</v>
      </c>
      <c r="C529" s="551">
        <v>27459</v>
      </c>
    </row>
    <row r="530" spans="1:3">
      <c r="A530" s="552" t="s">
        <v>231</v>
      </c>
      <c r="B530" s="553" t="s">
        <v>680</v>
      </c>
      <c r="C530" s="551">
        <v>27459</v>
      </c>
    </row>
    <row r="531" spans="1:3">
      <c r="A531" s="547" t="s">
        <v>814</v>
      </c>
      <c r="B531" s="547"/>
      <c r="C531" s="551">
        <v>27459</v>
      </c>
    </row>
    <row r="532" spans="1:3">
      <c r="A532" s="552"/>
      <c r="B532" s="553"/>
      <c r="C532" s="551"/>
    </row>
    <row r="533" spans="1:3">
      <c r="A533" s="547" t="s">
        <v>821</v>
      </c>
      <c r="B533" s="547"/>
      <c r="C533" s="551">
        <v>2810156</v>
      </c>
    </row>
    <row r="534" spans="1:3">
      <c r="A534" s="552"/>
      <c r="B534" s="550"/>
      <c r="C534" s="551"/>
    </row>
    <row r="535" spans="1:3">
      <c r="A535" s="547" t="s">
        <v>1238</v>
      </c>
      <c r="B535" s="547"/>
      <c r="C535" s="547"/>
    </row>
    <row r="536" spans="1:3" ht="31.5">
      <c r="A536" s="552" t="s">
        <v>325</v>
      </c>
      <c r="B536" s="553" t="s">
        <v>3</v>
      </c>
      <c r="C536" s="551">
        <v>1073905</v>
      </c>
    </row>
    <row r="537" spans="1:3" ht="31.5">
      <c r="A537" s="552" t="s">
        <v>668</v>
      </c>
      <c r="B537" s="553" t="s">
        <v>667</v>
      </c>
      <c r="C537" s="551">
        <v>1073905</v>
      </c>
    </row>
    <row r="538" spans="1:3">
      <c r="A538" s="552" t="s">
        <v>331</v>
      </c>
      <c r="B538" s="553" t="s">
        <v>633</v>
      </c>
      <c r="C538" s="551">
        <v>32217</v>
      </c>
    </row>
    <row r="539" spans="1:3" ht="31.5">
      <c r="A539" s="552" t="s">
        <v>1003</v>
      </c>
      <c r="B539" s="553" t="s">
        <v>1002</v>
      </c>
      <c r="C539" s="551">
        <v>32217</v>
      </c>
    </row>
    <row r="540" spans="1:3">
      <c r="A540" s="552" t="s">
        <v>341</v>
      </c>
      <c r="B540" s="553" t="s">
        <v>673</v>
      </c>
      <c r="C540" s="551">
        <v>206405</v>
      </c>
    </row>
    <row r="541" spans="1:3" ht="31.5">
      <c r="A541" s="552" t="s">
        <v>675</v>
      </c>
      <c r="B541" s="553" t="s">
        <v>674</v>
      </c>
      <c r="C541" s="551">
        <v>124789</v>
      </c>
    </row>
    <row r="542" spans="1:3">
      <c r="A542" s="552" t="s">
        <v>677</v>
      </c>
      <c r="B542" s="553" t="s">
        <v>676</v>
      </c>
      <c r="C542" s="551">
        <v>51547</v>
      </c>
    </row>
    <row r="543" spans="1:3">
      <c r="A543" s="552" t="s">
        <v>679</v>
      </c>
      <c r="B543" s="553" t="s">
        <v>678</v>
      </c>
      <c r="C543" s="551">
        <v>30069</v>
      </c>
    </row>
    <row r="544" spans="1:3">
      <c r="A544" s="552" t="s">
        <v>351</v>
      </c>
      <c r="B544" s="553" t="s">
        <v>636</v>
      </c>
      <c r="C544" s="551">
        <v>836726</v>
      </c>
    </row>
    <row r="545" spans="1:3">
      <c r="A545" s="552" t="s">
        <v>693</v>
      </c>
      <c r="B545" s="553" t="s">
        <v>692</v>
      </c>
      <c r="C545" s="551">
        <v>164200</v>
      </c>
    </row>
    <row r="546" spans="1:3">
      <c r="A546" s="552" t="s">
        <v>695</v>
      </c>
      <c r="B546" s="553" t="s">
        <v>694</v>
      </c>
      <c r="C546" s="551">
        <v>390</v>
      </c>
    </row>
    <row r="547" spans="1:3">
      <c r="A547" s="552" t="s">
        <v>685</v>
      </c>
      <c r="B547" s="553" t="s">
        <v>684</v>
      </c>
      <c r="C547" s="551">
        <v>4000</v>
      </c>
    </row>
    <row r="548" spans="1:3">
      <c r="A548" s="552" t="s">
        <v>607</v>
      </c>
      <c r="B548" s="553" t="s">
        <v>637</v>
      </c>
      <c r="C548" s="551">
        <v>19900</v>
      </c>
    </row>
    <row r="549" spans="1:3">
      <c r="A549" s="552" t="s">
        <v>608</v>
      </c>
      <c r="B549" s="553" t="s">
        <v>686</v>
      </c>
      <c r="C549" s="551">
        <v>542432</v>
      </c>
    </row>
    <row r="550" spans="1:3">
      <c r="A550" s="552" t="s">
        <v>648</v>
      </c>
      <c r="B550" s="553" t="s">
        <v>647</v>
      </c>
      <c r="C550" s="551">
        <v>101228</v>
      </c>
    </row>
    <row r="551" spans="1:3">
      <c r="A551" s="552" t="s">
        <v>639</v>
      </c>
      <c r="B551" s="553" t="s">
        <v>638</v>
      </c>
      <c r="C551" s="551">
        <v>200</v>
      </c>
    </row>
    <row r="552" spans="1:3">
      <c r="A552" s="552" t="s">
        <v>656</v>
      </c>
      <c r="B552" s="553" t="s">
        <v>655</v>
      </c>
      <c r="C552" s="551">
        <v>4376</v>
      </c>
    </row>
    <row r="553" spans="1:3">
      <c r="A553" s="552" t="s">
        <v>234</v>
      </c>
      <c r="B553" s="553" t="s">
        <v>696</v>
      </c>
      <c r="C553" s="551">
        <v>2050</v>
      </c>
    </row>
    <row r="554" spans="1:3" ht="31.5">
      <c r="A554" s="552" t="s">
        <v>228</v>
      </c>
      <c r="B554" s="553" t="s">
        <v>697</v>
      </c>
      <c r="C554" s="551">
        <v>950</v>
      </c>
    </row>
    <row r="555" spans="1:3" ht="31.5">
      <c r="A555" s="552" t="s">
        <v>229</v>
      </c>
      <c r="B555" s="553" t="s">
        <v>711</v>
      </c>
      <c r="C555" s="551">
        <v>1100</v>
      </c>
    </row>
    <row r="556" spans="1:3">
      <c r="A556" s="547" t="s">
        <v>818</v>
      </c>
      <c r="B556" s="547"/>
      <c r="C556" s="551">
        <v>2151303</v>
      </c>
    </row>
    <row r="557" spans="1:3">
      <c r="A557" s="552"/>
      <c r="B557" s="553"/>
      <c r="C557" s="551"/>
    </row>
    <row r="558" spans="1:3">
      <c r="A558" s="552" t="s">
        <v>617</v>
      </c>
      <c r="B558" s="553" t="s">
        <v>652</v>
      </c>
      <c r="C558" s="551">
        <v>47665</v>
      </c>
    </row>
    <row r="559" spans="1:3">
      <c r="A559" s="552" t="s">
        <v>231</v>
      </c>
      <c r="B559" s="553" t="s">
        <v>680</v>
      </c>
      <c r="C559" s="551">
        <v>20221</v>
      </c>
    </row>
    <row r="560" spans="1:3">
      <c r="A560" s="552" t="s">
        <v>891</v>
      </c>
      <c r="B560" s="553" t="s">
        <v>890</v>
      </c>
      <c r="C560" s="551">
        <v>27444</v>
      </c>
    </row>
    <row r="561" spans="1:3">
      <c r="A561" s="547" t="s">
        <v>814</v>
      </c>
      <c r="B561" s="547"/>
      <c r="C561" s="551">
        <v>47665</v>
      </c>
    </row>
    <row r="562" spans="1:3">
      <c r="A562" s="552"/>
      <c r="B562" s="553"/>
      <c r="C562" s="551"/>
    </row>
    <row r="563" spans="1:3">
      <c r="A563" s="547" t="s">
        <v>1237</v>
      </c>
      <c r="B563" s="547"/>
      <c r="C563" s="551">
        <v>2198968</v>
      </c>
    </row>
    <row r="564" spans="1:3">
      <c r="A564" s="552"/>
      <c r="B564" s="550"/>
      <c r="C564" s="551"/>
    </row>
    <row r="565" spans="1:3">
      <c r="A565" s="547" t="s">
        <v>931</v>
      </c>
      <c r="B565" s="547"/>
      <c r="C565" s="547"/>
    </row>
    <row r="566" spans="1:3">
      <c r="A566" s="552" t="s">
        <v>351</v>
      </c>
      <c r="B566" s="553" t="s">
        <v>636</v>
      </c>
      <c r="C566" s="551">
        <v>71330</v>
      </c>
    </row>
    <row r="567" spans="1:3">
      <c r="A567" s="552" t="s">
        <v>648</v>
      </c>
      <c r="B567" s="553" t="s">
        <v>647</v>
      </c>
      <c r="C567" s="551">
        <v>71330</v>
      </c>
    </row>
    <row r="568" spans="1:3">
      <c r="A568" s="547" t="s">
        <v>818</v>
      </c>
      <c r="B568" s="547"/>
      <c r="C568" s="551">
        <v>71330</v>
      </c>
    </row>
    <row r="569" spans="1:3">
      <c r="A569" s="552"/>
      <c r="B569" s="553"/>
      <c r="C569" s="551"/>
    </row>
    <row r="570" spans="1:3">
      <c r="A570" s="547" t="s">
        <v>1147</v>
      </c>
      <c r="B570" s="547"/>
      <c r="C570" s="551">
        <v>71330</v>
      </c>
    </row>
    <row r="571" spans="1:3">
      <c r="A571" s="552"/>
      <c r="B571" s="550"/>
      <c r="C571" s="551"/>
    </row>
    <row r="572" spans="1:3">
      <c r="A572" s="547" t="s">
        <v>702</v>
      </c>
      <c r="B572" s="547"/>
      <c r="C572" s="547"/>
    </row>
    <row r="573" spans="1:3" ht="31.5">
      <c r="A573" s="552" t="s">
        <v>325</v>
      </c>
      <c r="B573" s="553" t="s">
        <v>3</v>
      </c>
      <c r="C573" s="551">
        <v>321318</v>
      </c>
    </row>
    <row r="574" spans="1:3" ht="31.5">
      <c r="A574" s="552" t="s">
        <v>668</v>
      </c>
      <c r="B574" s="553" t="s">
        <v>667</v>
      </c>
      <c r="C574" s="551">
        <v>321318</v>
      </c>
    </row>
    <row r="575" spans="1:3">
      <c r="A575" s="552" t="s">
        <v>331</v>
      </c>
      <c r="B575" s="553" t="s">
        <v>633</v>
      </c>
      <c r="C575" s="551">
        <v>25188</v>
      </c>
    </row>
    <row r="576" spans="1:3">
      <c r="A576" s="552" t="s">
        <v>635</v>
      </c>
      <c r="B576" s="553" t="s">
        <v>634</v>
      </c>
      <c r="C576" s="551">
        <v>5580</v>
      </c>
    </row>
    <row r="577" spans="1:3" ht="31.5">
      <c r="A577" s="552" t="s">
        <v>1003</v>
      </c>
      <c r="B577" s="553" t="s">
        <v>1002</v>
      </c>
      <c r="C577" s="551">
        <v>9640</v>
      </c>
    </row>
    <row r="578" spans="1:3">
      <c r="A578" s="552" t="s">
        <v>670</v>
      </c>
      <c r="B578" s="553" t="s">
        <v>669</v>
      </c>
      <c r="C578" s="551">
        <v>9968</v>
      </c>
    </row>
    <row r="579" spans="1:3">
      <c r="A579" s="552" t="s">
        <v>341</v>
      </c>
      <c r="B579" s="553" t="s">
        <v>673</v>
      </c>
      <c r="C579" s="551">
        <v>62830</v>
      </c>
    </row>
    <row r="580" spans="1:3" ht="31.5">
      <c r="A580" s="552" t="s">
        <v>675</v>
      </c>
      <c r="B580" s="553" t="s">
        <v>674</v>
      </c>
      <c r="C580" s="551">
        <v>37986</v>
      </c>
    </row>
    <row r="581" spans="1:3">
      <c r="A581" s="552" t="s">
        <v>677</v>
      </c>
      <c r="B581" s="553" t="s">
        <v>676</v>
      </c>
      <c r="C581" s="551">
        <v>15691</v>
      </c>
    </row>
    <row r="582" spans="1:3">
      <c r="A582" s="552" t="s">
        <v>679</v>
      </c>
      <c r="B582" s="553" t="s">
        <v>678</v>
      </c>
      <c r="C582" s="551">
        <v>9153</v>
      </c>
    </row>
    <row r="583" spans="1:3">
      <c r="A583" s="552" t="s">
        <v>351</v>
      </c>
      <c r="B583" s="553" t="s">
        <v>636</v>
      </c>
      <c r="C583" s="551">
        <v>511784</v>
      </c>
    </row>
    <row r="584" spans="1:3">
      <c r="A584" s="552" t="s">
        <v>695</v>
      </c>
      <c r="B584" s="553" t="s">
        <v>694</v>
      </c>
      <c r="C584" s="551">
        <v>400</v>
      </c>
    </row>
    <row r="585" spans="1:3">
      <c r="A585" s="552" t="s">
        <v>685</v>
      </c>
      <c r="B585" s="553" t="s">
        <v>684</v>
      </c>
      <c r="C585" s="551">
        <v>6000</v>
      </c>
    </row>
    <row r="586" spans="1:3">
      <c r="A586" s="552" t="s">
        <v>607</v>
      </c>
      <c r="B586" s="553" t="s">
        <v>637</v>
      </c>
      <c r="C586" s="551">
        <v>14500</v>
      </c>
    </row>
    <row r="587" spans="1:3">
      <c r="A587" s="552" t="s">
        <v>608</v>
      </c>
      <c r="B587" s="553" t="s">
        <v>686</v>
      </c>
      <c r="C587" s="551">
        <v>43161</v>
      </c>
    </row>
    <row r="588" spans="1:3">
      <c r="A588" s="552" t="s">
        <v>648</v>
      </c>
      <c r="B588" s="553" t="s">
        <v>647</v>
      </c>
      <c r="C588" s="551">
        <v>445023</v>
      </c>
    </row>
    <row r="589" spans="1:3">
      <c r="A589" s="552" t="s">
        <v>639</v>
      </c>
      <c r="B589" s="553" t="s">
        <v>638</v>
      </c>
      <c r="C589" s="551">
        <v>400</v>
      </c>
    </row>
    <row r="590" spans="1:3">
      <c r="A590" s="552" t="s">
        <v>656</v>
      </c>
      <c r="B590" s="553" t="s">
        <v>655</v>
      </c>
      <c r="C590" s="551">
        <v>2300</v>
      </c>
    </row>
    <row r="591" spans="1:3">
      <c r="A591" s="552" t="s">
        <v>234</v>
      </c>
      <c r="B591" s="553" t="s">
        <v>696</v>
      </c>
      <c r="C591" s="551">
        <v>2022</v>
      </c>
    </row>
    <row r="592" spans="1:3" ht="31.5">
      <c r="A592" s="552" t="s">
        <v>228</v>
      </c>
      <c r="B592" s="553" t="s">
        <v>697</v>
      </c>
      <c r="C592" s="551">
        <v>150</v>
      </c>
    </row>
    <row r="593" spans="1:3" ht="31.5">
      <c r="A593" s="552" t="s">
        <v>229</v>
      </c>
      <c r="B593" s="553" t="s">
        <v>711</v>
      </c>
      <c r="C593" s="551">
        <v>1872</v>
      </c>
    </row>
    <row r="594" spans="1:3">
      <c r="A594" s="547" t="s">
        <v>818</v>
      </c>
      <c r="B594" s="547"/>
      <c r="C594" s="551">
        <v>923142</v>
      </c>
    </row>
    <row r="595" spans="1:3">
      <c r="A595" s="552"/>
      <c r="B595" s="553"/>
      <c r="C595" s="551"/>
    </row>
    <row r="596" spans="1:3">
      <c r="A596" s="552" t="s">
        <v>616</v>
      </c>
      <c r="B596" s="553" t="s">
        <v>651</v>
      </c>
      <c r="C596" s="551">
        <v>22180</v>
      </c>
    </row>
    <row r="597" spans="1:3">
      <c r="A597" s="552" t="s">
        <v>617</v>
      </c>
      <c r="B597" s="553" t="s">
        <v>652</v>
      </c>
      <c r="C597" s="551">
        <v>9676</v>
      </c>
    </row>
    <row r="598" spans="1:3">
      <c r="A598" s="552" t="s">
        <v>891</v>
      </c>
      <c r="B598" s="553" t="s">
        <v>890</v>
      </c>
      <c r="C598" s="551">
        <v>9676</v>
      </c>
    </row>
    <row r="599" spans="1:3">
      <c r="A599" s="547" t="s">
        <v>814</v>
      </c>
      <c r="B599" s="547"/>
      <c r="C599" s="551">
        <v>31856</v>
      </c>
    </row>
    <row r="600" spans="1:3">
      <c r="A600" s="552"/>
      <c r="B600" s="553"/>
      <c r="C600" s="551"/>
    </row>
    <row r="601" spans="1:3">
      <c r="A601" s="547" t="s">
        <v>1148</v>
      </c>
      <c r="B601" s="547"/>
      <c r="C601" s="551">
        <v>954998</v>
      </c>
    </row>
    <row r="602" spans="1:3">
      <c r="A602" s="552"/>
      <c r="B602" s="550"/>
      <c r="C602" s="551"/>
    </row>
    <row r="603" spans="1:3">
      <c r="A603" s="547" t="s">
        <v>703</v>
      </c>
      <c r="B603" s="547"/>
      <c r="C603" s="547"/>
    </row>
    <row r="604" spans="1:3" ht="31.5">
      <c r="A604" s="552" t="s">
        <v>325</v>
      </c>
      <c r="B604" s="553" t="s">
        <v>3</v>
      </c>
      <c r="C604" s="551">
        <v>689626</v>
      </c>
    </row>
    <row r="605" spans="1:3" ht="31.5">
      <c r="A605" s="552" t="s">
        <v>668</v>
      </c>
      <c r="B605" s="553" t="s">
        <v>667</v>
      </c>
      <c r="C605" s="551">
        <v>689626</v>
      </c>
    </row>
    <row r="606" spans="1:3">
      <c r="A606" s="552" t="s">
        <v>331</v>
      </c>
      <c r="B606" s="553" t="s">
        <v>633</v>
      </c>
      <c r="C606" s="551">
        <v>40249</v>
      </c>
    </row>
    <row r="607" spans="1:3">
      <c r="A607" s="552" t="s">
        <v>635</v>
      </c>
      <c r="B607" s="553" t="s">
        <v>634</v>
      </c>
      <c r="C607" s="551">
        <v>19560</v>
      </c>
    </row>
    <row r="608" spans="1:3" ht="31.5">
      <c r="A608" s="552" t="s">
        <v>1003</v>
      </c>
      <c r="B608" s="553" t="s">
        <v>1002</v>
      </c>
      <c r="C608" s="551">
        <v>20689</v>
      </c>
    </row>
    <row r="609" spans="1:3">
      <c r="A609" s="552" t="s">
        <v>341</v>
      </c>
      <c r="B609" s="553" t="s">
        <v>673</v>
      </c>
      <c r="C609" s="551">
        <v>157113</v>
      </c>
    </row>
    <row r="610" spans="1:3" ht="31.5">
      <c r="A610" s="552" t="s">
        <v>675</v>
      </c>
      <c r="B610" s="553" t="s">
        <v>674</v>
      </c>
      <c r="C610" s="551">
        <v>101643</v>
      </c>
    </row>
    <row r="611" spans="1:3">
      <c r="A611" s="552" t="s">
        <v>677</v>
      </c>
      <c r="B611" s="553" t="s">
        <v>676</v>
      </c>
      <c r="C611" s="551">
        <v>35034</v>
      </c>
    </row>
    <row r="612" spans="1:3">
      <c r="A612" s="552" t="s">
        <v>679</v>
      </c>
      <c r="B612" s="553" t="s">
        <v>678</v>
      </c>
      <c r="C612" s="551">
        <v>20436</v>
      </c>
    </row>
    <row r="613" spans="1:3">
      <c r="A613" s="552" t="s">
        <v>351</v>
      </c>
      <c r="B613" s="553" t="s">
        <v>636</v>
      </c>
      <c r="C613" s="551">
        <v>1126837</v>
      </c>
    </row>
    <row r="614" spans="1:3">
      <c r="A614" s="552" t="s">
        <v>693</v>
      </c>
      <c r="B614" s="553" t="s">
        <v>692</v>
      </c>
      <c r="C614" s="551">
        <v>20816</v>
      </c>
    </row>
    <row r="615" spans="1:3">
      <c r="A615" s="552" t="s">
        <v>695</v>
      </c>
      <c r="B615" s="553" t="s">
        <v>694</v>
      </c>
      <c r="C615" s="551">
        <v>600</v>
      </c>
    </row>
    <row r="616" spans="1:3">
      <c r="A616" s="552" t="s">
        <v>685</v>
      </c>
      <c r="B616" s="553" t="s">
        <v>684</v>
      </c>
      <c r="C616" s="551">
        <v>8000</v>
      </c>
    </row>
    <row r="617" spans="1:3">
      <c r="A617" s="552" t="s">
        <v>915</v>
      </c>
      <c r="B617" s="553" t="s">
        <v>914</v>
      </c>
      <c r="C617" s="551">
        <v>2000</v>
      </c>
    </row>
    <row r="618" spans="1:3">
      <c r="A618" s="552" t="s">
        <v>607</v>
      </c>
      <c r="B618" s="553" t="s">
        <v>637</v>
      </c>
      <c r="C618" s="551">
        <v>56000</v>
      </c>
    </row>
    <row r="619" spans="1:3">
      <c r="A619" s="552" t="s">
        <v>608</v>
      </c>
      <c r="B619" s="553" t="s">
        <v>686</v>
      </c>
      <c r="C619" s="551">
        <v>102678</v>
      </c>
    </row>
    <row r="620" spans="1:3">
      <c r="A620" s="552" t="s">
        <v>648</v>
      </c>
      <c r="B620" s="553" t="s">
        <v>647</v>
      </c>
      <c r="C620" s="551">
        <v>926543</v>
      </c>
    </row>
    <row r="621" spans="1:3">
      <c r="A621" s="552" t="s">
        <v>650</v>
      </c>
      <c r="B621" s="553" t="s">
        <v>649</v>
      </c>
      <c r="C621" s="551">
        <v>5400</v>
      </c>
    </row>
    <row r="622" spans="1:3">
      <c r="A622" s="552" t="s">
        <v>639</v>
      </c>
      <c r="B622" s="553" t="s">
        <v>638</v>
      </c>
      <c r="C622" s="551">
        <v>2400</v>
      </c>
    </row>
    <row r="623" spans="1:3">
      <c r="A623" s="552" t="s">
        <v>656</v>
      </c>
      <c r="B623" s="553" t="s">
        <v>655</v>
      </c>
      <c r="C623" s="551">
        <v>2400</v>
      </c>
    </row>
    <row r="624" spans="1:3">
      <c r="A624" s="552" t="s">
        <v>234</v>
      </c>
      <c r="B624" s="553" t="s">
        <v>696</v>
      </c>
      <c r="C624" s="551">
        <v>2800</v>
      </c>
    </row>
    <row r="625" spans="1:3" ht="31.5">
      <c r="A625" s="552" t="s">
        <v>228</v>
      </c>
      <c r="B625" s="553" t="s">
        <v>697</v>
      </c>
      <c r="C625" s="551">
        <v>500</v>
      </c>
    </row>
    <row r="626" spans="1:3" ht="31.5">
      <c r="A626" s="552" t="s">
        <v>229</v>
      </c>
      <c r="B626" s="553" t="s">
        <v>711</v>
      </c>
      <c r="C626" s="551">
        <v>2300</v>
      </c>
    </row>
    <row r="627" spans="1:3">
      <c r="A627" s="547" t="s">
        <v>818</v>
      </c>
      <c r="B627" s="547"/>
      <c r="C627" s="551">
        <v>2016625</v>
      </c>
    </row>
    <row r="628" spans="1:3">
      <c r="A628" s="552"/>
      <c r="B628" s="553"/>
      <c r="C628" s="551"/>
    </row>
    <row r="629" spans="1:3">
      <c r="A629" s="552" t="s">
        <v>617</v>
      </c>
      <c r="B629" s="553" t="s">
        <v>652</v>
      </c>
      <c r="C629" s="551">
        <v>26158</v>
      </c>
    </row>
    <row r="630" spans="1:3">
      <c r="A630" s="552" t="s">
        <v>231</v>
      </c>
      <c r="B630" s="553" t="s">
        <v>680</v>
      </c>
      <c r="C630" s="551">
        <v>26158</v>
      </c>
    </row>
    <row r="631" spans="1:3">
      <c r="A631" s="547" t="s">
        <v>814</v>
      </c>
      <c r="B631" s="547"/>
      <c r="C631" s="551">
        <v>26158</v>
      </c>
    </row>
    <row r="632" spans="1:3">
      <c r="A632" s="552"/>
      <c r="B632" s="553"/>
      <c r="C632" s="551"/>
    </row>
    <row r="633" spans="1:3">
      <c r="A633" s="547" t="s">
        <v>1149</v>
      </c>
      <c r="B633" s="547"/>
      <c r="C633" s="551">
        <v>2042783</v>
      </c>
    </row>
    <row r="634" spans="1:3">
      <c r="A634" s="552"/>
      <c r="B634" s="550"/>
      <c r="C634" s="551"/>
    </row>
    <row r="635" spans="1:3">
      <c r="A635" s="547" t="s">
        <v>704</v>
      </c>
      <c r="B635" s="547"/>
      <c r="C635" s="547"/>
    </row>
    <row r="636" spans="1:3" ht="31.5">
      <c r="A636" s="552" t="s">
        <v>325</v>
      </c>
      <c r="B636" s="553" t="s">
        <v>3</v>
      </c>
      <c r="C636" s="551">
        <v>256586</v>
      </c>
    </row>
    <row r="637" spans="1:3" ht="31.5">
      <c r="A637" s="552" t="s">
        <v>668</v>
      </c>
      <c r="B637" s="553" t="s">
        <v>667</v>
      </c>
      <c r="C637" s="551">
        <v>256586</v>
      </c>
    </row>
    <row r="638" spans="1:3">
      <c r="A638" s="552" t="s">
        <v>331</v>
      </c>
      <c r="B638" s="553" t="s">
        <v>633</v>
      </c>
      <c r="C638" s="551">
        <v>11577</v>
      </c>
    </row>
    <row r="639" spans="1:3">
      <c r="A639" s="552" t="s">
        <v>635</v>
      </c>
      <c r="B639" s="553" t="s">
        <v>634</v>
      </c>
      <c r="C639" s="551">
        <v>2800</v>
      </c>
    </row>
    <row r="640" spans="1:3" ht="31.5">
      <c r="A640" s="552" t="s">
        <v>1003</v>
      </c>
      <c r="B640" s="553" t="s">
        <v>1002</v>
      </c>
      <c r="C640" s="551">
        <v>6217</v>
      </c>
    </row>
    <row r="641" spans="1:3">
      <c r="A641" s="552" t="s">
        <v>670</v>
      </c>
      <c r="B641" s="553" t="s">
        <v>669</v>
      </c>
      <c r="C641" s="551">
        <v>2560</v>
      </c>
    </row>
    <row r="642" spans="1:3">
      <c r="A642" s="552" t="s">
        <v>341</v>
      </c>
      <c r="B642" s="553" t="s">
        <v>673</v>
      </c>
      <c r="C642" s="551">
        <v>51049</v>
      </c>
    </row>
    <row r="643" spans="1:3" ht="31.5">
      <c r="A643" s="552" t="s">
        <v>675</v>
      </c>
      <c r="B643" s="553" t="s">
        <v>674</v>
      </c>
      <c r="C643" s="551">
        <v>30863</v>
      </c>
    </row>
    <row r="644" spans="1:3">
      <c r="A644" s="552" t="s">
        <v>677</v>
      </c>
      <c r="B644" s="553" t="s">
        <v>676</v>
      </c>
      <c r="C644" s="551">
        <v>12749</v>
      </c>
    </row>
    <row r="645" spans="1:3">
      <c r="A645" s="552" t="s">
        <v>679</v>
      </c>
      <c r="B645" s="553" t="s">
        <v>678</v>
      </c>
      <c r="C645" s="551">
        <v>7437</v>
      </c>
    </row>
    <row r="646" spans="1:3">
      <c r="A646" s="552" t="s">
        <v>351</v>
      </c>
      <c r="B646" s="553" t="s">
        <v>636</v>
      </c>
      <c r="C646" s="551">
        <v>156326</v>
      </c>
    </row>
    <row r="647" spans="1:3">
      <c r="A647" s="552" t="s">
        <v>693</v>
      </c>
      <c r="B647" s="553" t="s">
        <v>692</v>
      </c>
      <c r="C647" s="551">
        <v>34002</v>
      </c>
    </row>
    <row r="648" spans="1:3">
      <c r="A648" s="552" t="s">
        <v>695</v>
      </c>
      <c r="B648" s="553" t="s">
        <v>694</v>
      </c>
      <c r="C648" s="551">
        <v>292</v>
      </c>
    </row>
    <row r="649" spans="1:3">
      <c r="A649" s="552" t="s">
        <v>685</v>
      </c>
      <c r="B649" s="553" t="s">
        <v>684</v>
      </c>
      <c r="C649" s="551">
        <v>1294</v>
      </c>
    </row>
    <row r="650" spans="1:3">
      <c r="A650" s="552" t="s">
        <v>607</v>
      </c>
      <c r="B650" s="553" t="s">
        <v>637</v>
      </c>
      <c r="C650" s="551">
        <v>11566</v>
      </c>
    </row>
    <row r="651" spans="1:3">
      <c r="A651" s="552" t="s">
        <v>608</v>
      </c>
      <c r="B651" s="553" t="s">
        <v>686</v>
      </c>
      <c r="C651" s="551">
        <v>52336</v>
      </c>
    </row>
    <row r="652" spans="1:3">
      <c r="A652" s="552" t="s">
        <v>648</v>
      </c>
      <c r="B652" s="553" t="s">
        <v>647</v>
      </c>
      <c r="C652" s="551">
        <v>55134</v>
      </c>
    </row>
    <row r="653" spans="1:3">
      <c r="A653" s="552" t="s">
        <v>639</v>
      </c>
      <c r="B653" s="553" t="s">
        <v>638</v>
      </c>
      <c r="C653" s="551">
        <v>1402</v>
      </c>
    </row>
    <row r="654" spans="1:3">
      <c r="A654" s="552" t="s">
        <v>656</v>
      </c>
      <c r="B654" s="553" t="s">
        <v>655</v>
      </c>
      <c r="C654" s="551">
        <v>300</v>
      </c>
    </row>
    <row r="655" spans="1:3">
      <c r="A655" s="547" t="s">
        <v>818</v>
      </c>
      <c r="B655" s="547"/>
      <c r="C655" s="551">
        <v>475538</v>
      </c>
    </row>
    <row r="656" spans="1:3">
      <c r="A656" s="547" t="s">
        <v>1150</v>
      </c>
      <c r="B656" s="547"/>
      <c r="C656" s="551">
        <v>475538</v>
      </c>
    </row>
    <row r="657" spans="1:3">
      <c r="A657" s="552"/>
      <c r="B657" s="550"/>
      <c r="C657" s="551"/>
    </row>
    <row r="658" spans="1:3">
      <c r="A658" s="547" t="s">
        <v>1244</v>
      </c>
      <c r="B658" s="547"/>
      <c r="C658" s="547"/>
    </row>
    <row r="659" spans="1:3" ht="31.5">
      <c r="A659" s="552" t="s">
        <v>325</v>
      </c>
      <c r="B659" s="553" t="s">
        <v>3</v>
      </c>
      <c r="C659" s="551">
        <v>888341</v>
      </c>
    </row>
    <row r="660" spans="1:3" ht="31.5">
      <c r="A660" s="552" t="s">
        <v>668</v>
      </c>
      <c r="B660" s="553" t="s">
        <v>667</v>
      </c>
      <c r="C660" s="551">
        <v>888341</v>
      </c>
    </row>
    <row r="661" spans="1:3">
      <c r="A661" s="552" t="s">
        <v>331</v>
      </c>
      <c r="B661" s="553" t="s">
        <v>633</v>
      </c>
      <c r="C661" s="551">
        <v>61650</v>
      </c>
    </row>
    <row r="662" spans="1:3" ht="31.5">
      <c r="A662" s="552" t="s">
        <v>1003</v>
      </c>
      <c r="B662" s="553" t="s">
        <v>1002</v>
      </c>
      <c r="C662" s="551">
        <v>26650</v>
      </c>
    </row>
    <row r="663" spans="1:3">
      <c r="A663" s="552" t="s">
        <v>670</v>
      </c>
      <c r="B663" s="553" t="s">
        <v>669</v>
      </c>
      <c r="C663" s="551">
        <v>35000</v>
      </c>
    </row>
    <row r="664" spans="1:3">
      <c r="A664" s="552" t="s">
        <v>341</v>
      </c>
      <c r="B664" s="553" t="s">
        <v>673</v>
      </c>
      <c r="C664" s="551">
        <v>175861</v>
      </c>
    </row>
    <row r="665" spans="1:3" ht="31.5">
      <c r="A665" s="552" t="s">
        <v>675</v>
      </c>
      <c r="B665" s="553" t="s">
        <v>674</v>
      </c>
      <c r="C665" s="551">
        <v>106321</v>
      </c>
    </row>
    <row r="666" spans="1:3">
      <c r="A666" s="552" t="s">
        <v>677</v>
      </c>
      <c r="B666" s="553" t="s">
        <v>676</v>
      </c>
      <c r="C666" s="551">
        <v>43920</v>
      </c>
    </row>
    <row r="667" spans="1:3">
      <c r="A667" s="552" t="s">
        <v>679</v>
      </c>
      <c r="B667" s="553" t="s">
        <v>678</v>
      </c>
      <c r="C667" s="551">
        <v>25620</v>
      </c>
    </row>
    <row r="668" spans="1:3">
      <c r="A668" s="552" t="s">
        <v>351</v>
      </c>
      <c r="B668" s="553" t="s">
        <v>636</v>
      </c>
      <c r="C668" s="551">
        <v>155434</v>
      </c>
    </row>
    <row r="669" spans="1:3">
      <c r="A669" s="552" t="s">
        <v>685</v>
      </c>
      <c r="B669" s="553" t="s">
        <v>684</v>
      </c>
      <c r="C669" s="551">
        <v>9800</v>
      </c>
    </row>
    <row r="670" spans="1:3">
      <c r="A670" s="552" t="s">
        <v>607</v>
      </c>
      <c r="B670" s="553" t="s">
        <v>637</v>
      </c>
      <c r="C670" s="551">
        <v>7708</v>
      </c>
    </row>
    <row r="671" spans="1:3">
      <c r="A671" s="552" t="s">
        <v>648</v>
      </c>
      <c r="B671" s="553" t="s">
        <v>647</v>
      </c>
      <c r="C671" s="551">
        <v>137926</v>
      </c>
    </row>
    <row r="672" spans="1:3">
      <c r="A672" s="547" t="s">
        <v>818</v>
      </c>
      <c r="B672" s="547"/>
      <c r="C672" s="551">
        <v>1281286</v>
      </c>
    </row>
    <row r="673" spans="1:3">
      <c r="A673" s="552"/>
      <c r="B673" s="553"/>
      <c r="C673" s="551"/>
    </row>
    <row r="674" spans="1:3">
      <c r="A674" s="547" t="s">
        <v>1243</v>
      </c>
      <c r="B674" s="547"/>
      <c r="C674" s="551">
        <v>1281286</v>
      </c>
    </row>
    <row r="675" spans="1:3">
      <c r="A675" s="552"/>
      <c r="B675" s="550"/>
      <c r="C675" s="551"/>
    </row>
    <row r="676" spans="1:3">
      <c r="A676" s="547" t="s">
        <v>1020</v>
      </c>
      <c r="B676" s="547"/>
      <c r="C676" s="547"/>
    </row>
    <row r="677" spans="1:3">
      <c r="A677" s="552" t="s">
        <v>331</v>
      </c>
      <c r="B677" s="553" t="s">
        <v>633</v>
      </c>
      <c r="C677" s="551">
        <v>17285</v>
      </c>
    </row>
    <row r="678" spans="1:3">
      <c r="A678" s="552" t="s">
        <v>700</v>
      </c>
      <c r="B678" s="553" t="s">
        <v>699</v>
      </c>
      <c r="C678" s="551">
        <v>17285</v>
      </c>
    </row>
    <row r="679" spans="1:3">
      <c r="A679" s="547" t="s">
        <v>818</v>
      </c>
      <c r="B679" s="547"/>
      <c r="C679" s="551">
        <v>17285</v>
      </c>
    </row>
    <row r="680" spans="1:3">
      <c r="A680" s="552"/>
      <c r="B680" s="553"/>
      <c r="C680" s="551"/>
    </row>
    <row r="681" spans="1:3">
      <c r="A681" s="547" t="s">
        <v>1151</v>
      </c>
      <c r="B681" s="547"/>
      <c r="C681" s="551">
        <v>17285</v>
      </c>
    </row>
    <row r="682" spans="1:3">
      <c r="A682" s="552"/>
      <c r="B682" s="550"/>
      <c r="C682" s="551"/>
    </row>
    <row r="683" spans="1:3" ht="31.5">
      <c r="A683" s="547" t="s">
        <v>705</v>
      </c>
      <c r="B683" s="547"/>
      <c r="C683" s="547"/>
    </row>
    <row r="684" spans="1:3">
      <c r="A684" s="552" t="s">
        <v>351</v>
      </c>
      <c r="B684" s="553" t="s">
        <v>636</v>
      </c>
      <c r="C684" s="551">
        <v>10727</v>
      </c>
    </row>
    <row r="685" spans="1:3">
      <c r="A685" s="552" t="s">
        <v>693</v>
      </c>
      <c r="B685" s="553" t="s">
        <v>692</v>
      </c>
      <c r="C685" s="551">
        <v>8911</v>
      </c>
    </row>
    <row r="686" spans="1:3">
      <c r="A686" s="552" t="s">
        <v>607</v>
      </c>
      <c r="B686" s="553" t="s">
        <v>637</v>
      </c>
      <c r="C686" s="551">
        <v>394</v>
      </c>
    </row>
    <row r="687" spans="1:3">
      <c r="A687" s="552" t="s">
        <v>608</v>
      </c>
      <c r="B687" s="553" t="s">
        <v>686</v>
      </c>
      <c r="C687" s="551">
        <v>1422</v>
      </c>
    </row>
    <row r="688" spans="1:3">
      <c r="A688" s="552" t="s">
        <v>235</v>
      </c>
      <c r="B688" s="553" t="s">
        <v>689</v>
      </c>
      <c r="C688" s="551">
        <v>27968</v>
      </c>
    </row>
    <row r="689" spans="1:3">
      <c r="A689" s="552" t="s">
        <v>707</v>
      </c>
      <c r="B689" s="553" t="s">
        <v>706</v>
      </c>
      <c r="C689" s="551">
        <v>27968</v>
      </c>
    </row>
    <row r="690" spans="1:3">
      <c r="A690" s="547" t="s">
        <v>818</v>
      </c>
      <c r="B690" s="547"/>
      <c r="C690" s="551">
        <v>38695</v>
      </c>
    </row>
    <row r="691" spans="1:3">
      <c r="A691" s="552"/>
      <c r="B691" s="553"/>
      <c r="C691" s="551"/>
    </row>
    <row r="692" spans="1:3" ht="31.5">
      <c r="A692" s="547" t="s">
        <v>907</v>
      </c>
      <c r="B692" s="547"/>
      <c r="C692" s="551">
        <v>38695</v>
      </c>
    </row>
    <row r="693" spans="1:3">
      <c r="A693" s="552"/>
      <c r="B693" s="550"/>
      <c r="C693" s="551"/>
    </row>
    <row r="694" spans="1:3" ht="31.5">
      <c r="A694" s="547" t="s">
        <v>820</v>
      </c>
      <c r="B694" s="547"/>
      <c r="C694" s="551">
        <v>15765033</v>
      </c>
    </row>
    <row r="695" spans="1:3">
      <c r="A695" s="552"/>
      <c r="B695" s="550"/>
      <c r="C695" s="551"/>
    </row>
    <row r="696" spans="1:3" ht="18.75" customHeight="1">
      <c r="A696" s="547" t="s">
        <v>819</v>
      </c>
      <c r="B696" s="547"/>
      <c r="C696" s="551">
        <v>15765033</v>
      </c>
    </row>
    <row r="697" spans="1:3">
      <c r="A697" s="552"/>
      <c r="B697" s="550"/>
      <c r="C697" s="551"/>
    </row>
    <row r="698" spans="1:3" ht="31.5">
      <c r="A698" s="547" t="s">
        <v>1152</v>
      </c>
      <c r="B698" s="547"/>
      <c r="C698" s="547"/>
    </row>
    <row r="699" spans="1:3">
      <c r="A699" s="547" t="s">
        <v>708</v>
      </c>
      <c r="B699" s="547"/>
      <c r="C699" s="547"/>
    </row>
    <row r="700" spans="1:3">
      <c r="A700" s="547" t="s">
        <v>709</v>
      </c>
      <c r="B700" s="547"/>
      <c r="C700" s="547"/>
    </row>
    <row r="701" spans="1:3">
      <c r="A701" s="552" t="s">
        <v>351</v>
      </c>
      <c r="B701" s="553" t="s">
        <v>636</v>
      </c>
      <c r="C701" s="551">
        <v>29981</v>
      </c>
    </row>
    <row r="702" spans="1:3" ht="18.75" customHeight="1">
      <c r="A702" s="552" t="s">
        <v>611</v>
      </c>
      <c r="B702" s="553" t="s">
        <v>642</v>
      </c>
      <c r="C702" s="551">
        <v>29981</v>
      </c>
    </row>
    <row r="703" spans="1:3">
      <c r="A703" s="547" t="s">
        <v>818</v>
      </c>
      <c r="B703" s="547"/>
      <c r="C703" s="551">
        <v>29981</v>
      </c>
    </row>
    <row r="704" spans="1:3">
      <c r="A704" s="547" t="s">
        <v>1153</v>
      </c>
      <c r="B704" s="547"/>
      <c r="C704" s="551">
        <v>29981</v>
      </c>
    </row>
    <row r="705" spans="1:3">
      <c r="A705" s="552"/>
      <c r="B705" s="550"/>
      <c r="C705" s="551"/>
    </row>
    <row r="706" spans="1:3">
      <c r="A706" s="547" t="s">
        <v>878</v>
      </c>
      <c r="B706" s="547"/>
      <c r="C706" s="551">
        <v>29981</v>
      </c>
    </row>
    <row r="707" spans="1:3">
      <c r="A707" s="552"/>
      <c r="B707" s="550"/>
      <c r="C707" s="551"/>
    </row>
    <row r="708" spans="1:3">
      <c r="A708" s="547" t="s">
        <v>710</v>
      </c>
      <c r="B708" s="547"/>
      <c r="C708" s="547"/>
    </row>
    <row r="709" spans="1:3">
      <c r="A709" s="547" t="s">
        <v>928</v>
      </c>
      <c r="B709" s="547"/>
      <c r="C709" s="547"/>
    </row>
    <row r="710" spans="1:3" ht="31.5">
      <c r="A710" s="552" t="s">
        <v>382</v>
      </c>
      <c r="B710" s="553" t="s">
        <v>809</v>
      </c>
      <c r="C710" s="551">
        <v>1347363</v>
      </c>
    </row>
    <row r="711" spans="1:3">
      <c r="A711" s="547" t="s">
        <v>880</v>
      </c>
      <c r="B711" s="547"/>
      <c r="C711" s="551">
        <v>1347363</v>
      </c>
    </row>
    <row r="712" spans="1:3">
      <c r="A712" s="552"/>
      <c r="B712" s="553"/>
      <c r="C712" s="551"/>
    </row>
    <row r="713" spans="1:3">
      <c r="A713" s="547" t="s">
        <v>927</v>
      </c>
      <c r="B713" s="547"/>
      <c r="C713" s="551">
        <v>1347363</v>
      </c>
    </row>
    <row r="714" spans="1:3" ht="31.5">
      <c r="A714" s="547" t="s">
        <v>1154</v>
      </c>
      <c r="B714" s="547"/>
      <c r="C714" s="547"/>
    </row>
    <row r="715" spans="1:3" ht="31.5">
      <c r="A715" s="552" t="s">
        <v>325</v>
      </c>
      <c r="B715" s="553" t="s">
        <v>3</v>
      </c>
      <c r="C715" s="551">
        <v>2571086</v>
      </c>
    </row>
    <row r="716" spans="1:3" ht="31.5">
      <c r="A716" s="552" t="s">
        <v>668</v>
      </c>
      <c r="B716" s="553" t="s">
        <v>667</v>
      </c>
      <c r="C716" s="551">
        <v>2571086</v>
      </c>
    </row>
    <row r="717" spans="1:3">
      <c r="A717" s="552" t="s">
        <v>331</v>
      </c>
      <c r="B717" s="553" t="s">
        <v>633</v>
      </c>
      <c r="C717" s="551">
        <v>173611</v>
      </c>
    </row>
    <row r="718" spans="1:3">
      <c r="A718" s="552" t="s">
        <v>635</v>
      </c>
      <c r="B718" s="553" t="s">
        <v>634</v>
      </c>
      <c r="C718" s="551">
        <v>42855</v>
      </c>
    </row>
    <row r="719" spans="1:3" ht="31.5">
      <c r="A719" s="552" t="s">
        <v>1003</v>
      </c>
      <c r="B719" s="553" t="s">
        <v>1002</v>
      </c>
      <c r="C719" s="551">
        <v>54653</v>
      </c>
    </row>
    <row r="720" spans="1:3">
      <c r="A720" s="552" t="s">
        <v>670</v>
      </c>
      <c r="B720" s="553" t="s">
        <v>669</v>
      </c>
      <c r="C720" s="551">
        <v>76103</v>
      </c>
    </row>
    <row r="721" spans="1:3">
      <c r="A721" s="552" t="s">
        <v>341</v>
      </c>
      <c r="B721" s="553" t="s">
        <v>673</v>
      </c>
      <c r="C721" s="551">
        <v>469992</v>
      </c>
    </row>
    <row r="722" spans="1:3" ht="31.5">
      <c r="A722" s="552" t="s">
        <v>675</v>
      </c>
      <c r="B722" s="553" t="s">
        <v>674</v>
      </c>
      <c r="C722" s="551">
        <v>283281</v>
      </c>
    </row>
    <row r="723" spans="1:3">
      <c r="A723" s="552" t="s">
        <v>677</v>
      </c>
      <c r="B723" s="553" t="s">
        <v>676</v>
      </c>
      <c r="C723" s="551">
        <v>118491</v>
      </c>
    </row>
    <row r="724" spans="1:3">
      <c r="A724" s="552" t="s">
        <v>679</v>
      </c>
      <c r="B724" s="553" t="s">
        <v>678</v>
      </c>
      <c r="C724" s="551">
        <v>68220</v>
      </c>
    </row>
    <row r="725" spans="1:3">
      <c r="A725" s="552" t="s">
        <v>351</v>
      </c>
      <c r="B725" s="553" t="s">
        <v>636</v>
      </c>
      <c r="C725" s="551">
        <v>471384</v>
      </c>
    </row>
    <row r="726" spans="1:3">
      <c r="A726" s="552" t="s">
        <v>685</v>
      </c>
      <c r="B726" s="553" t="s">
        <v>684</v>
      </c>
      <c r="C726" s="551">
        <v>88800</v>
      </c>
    </row>
    <row r="727" spans="1:3">
      <c r="A727" s="552" t="s">
        <v>915</v>
      </c>
      <c r="B727" s="553" t="s">
        <v>914</v>
      </c>
      <c r="C727" s="551">
        <v>1500</v>
      </c>
    </row>
    <row r="728" spans="1:3">
      <c r="A728" s="552" t="s">
        <v>607</v>
      </c>
      <c r="B728" s="553" t="s">
        <v>637</v>
      </c>
      <c r="C728" s="551">
        <v>63000</v>
      </c>
    </row>
    <row r="729" spans="1:3">
      <c r="A729" s="552" t="s">
        <v>608</v>
      </c>
      <c r="B729" s="553" t="s">
        <v>686</v>
      </c>
      <c r="C729" s="551">
        <v>170157</v>
      </c>
    </row>
    <row r="730" spans="1:3">
      <c r="A730" s="552" t="s">
        <v>648</v>
      </c>
      <c r="B730" s="553" t="s">
        <v>647</v>
      </c>
      <c r="C730" s="551">
        <v>124609</v>
      </c>
    </row>
    <row r="731" spans="1:3">
      <c r="A731" s="552" t="s">
        <v>639</v>
      </c>
      <c r="B731" s="553" t="s">
        <v>638</v>
      </c>
      <c r="C731" s="551">
        <v>5218</v>
      </c>
    </row>
    <row r="732" spans="1:3">
      <c r="A732" s="552" t="s">
        <v>656</v>
      </c>
      <c r="B732" s="553" t="s">
        <v>655</v>
      </c>
      <c r="C732" s="551">
        <v>6100</v>
      </c>
    </row>
    <row r="733" spans="1:3">
      <c r="A733" s="552" t="s">
        <v>836</v>
      </c>
      <c r="B733" s="553" t="s">
        <v>835</v>
      </c>
      <c r="C733" s="551">
        <v>12000</v>
      </c>
    </row>
    <row r="734" spans="1:3">
      <c r="A734" s="552" t="s">
        <v>234</v>
      </c>
      <c r="B734" s="553" t="s">
        <v>696</v>
      </c>
      <c r="C734" s="551">
        <v>36061</v>
      </c>
    </row>
    <row r="735" spans="1:3" ht="31.5">
      <c r="A735" s="552" t="s">
        <v>228</v>
      </c>
      <c r="B735" s="553" t="s">
        <v>697</v>
      </c>
      <c r="C735" s="551">
        <v>261</v>
      </c>
    </row>
    <row r="736" spans="1:3" ht="31.5">
      <c r="A736" s="552" t="s">
        <v>229</v>
      </c>
      <c r="B736" s="553" t="s">
        <v>711</v>
      </c>
      <c r="C736" s="551">
        <v>35800</v>
      </c>
    </row>
    <row r="737" spans="1:3">
      <c r="A737" s="547" t="s">
        <v>818</v>
      </c>
      <c r="B737" s="547"/>
      <c r="C737" s="551">
        <v>3722134</v>
      </c>
    </row>
    <row r="738" spans="1:3">
      <c r="A738" s="552" t="s">
        <v>617</v>
      </c>
      <c r="B738" s="553" t="s">
        <v>652</v>
      </c>
      <c r="C738" s="551">
        <v>4499</v>
      </c>
    </row>
    <row r="739" spans="1:3">
      <c r="A739" s="552" t="s">
        <v>226</v>
      </c>
      <c r="B739" s="553" t="s">
        <v>682</v>
      </c>
      <c r="C739" s="551">
        <v>4499</v>
      </c>
    </row>
    <row r="740" spans="1:3">
      <c r="A740" s="552" t="s">
        <v>394</v>
      </c>
      <c r="B740" s="553" t="s">
        <v>816</v>
      </c>
      <c r="C740" s="551">
        <v>1330</v>
      </c>
    </row>
    <row r="741" spans="1:3" ht="31.5">
      <c r="A741" s="552" t="s">
        <v>233</v>
      </c>
      <c r="B741" s="553" t="s">
        <v>815</v>
      </c>
      <c r="C741" s="551">
        <v>1330</v>
      </c>
    </row>
    <row r="742" spans="1:3">
      <c r="A742" s="547" t="s">
        <v>814</v>
      </c>
      <c r="B742" s="547"/>
      <c r="C742" s="551">
        <v>5829</v>
      </c>
    </row>
    <row r="743" spans="1:3" ht="31.5">
      <c r="A743" s="547" t="s">
        <v>817</v>
      </c>
      <c r="B743" s="547"/>
      <c r="C743" s="551">
        <v>3727963</v>
      </c>
    </row>
    <row r="744" spans="1:3">
      <c r="A744" s="552"/>
      <c r="B744" s="550"/>
      <c r="C744" s="551"/>
    </row>
    <row r="745" spans="1:3">
      <c r="A745" s="547" t="s">
        <v>712</v>
      </c>
      <c r="B745" s="547"/>
      <c r="C745" s="547"/>
    </row>
    <row r="746" spans="1:3" ht="31.5">
      <c r="A746" s="552" t="s">
        <v>325</v>
      </c>
      <c r="B746" s="553" t="s">
        <v>3</v>
      </c>
      <c r="C746" s="551">
        <v>858840</v>
      </c>
    </row>
    <row r="747" spans="1:3" ht="31.5">
      <c r="A747" s="552" t="s">
        <v>668</v>
      </c>
      <c r="B747" s="553" t="s">
        <v>667</v>
      </c>
      <c r="C747" s="551">
        <v>858840</v>
      </c>
    </row>
    <row r="748" spans="1:3">
      <c r="A748" s="552" t="s">
        <v>331</v>
      </c>
      <c r="B748" s="553" t="s">
        <v>633</v>
      </c>
      <c r="C748" s="551">
        <v>61227</v>
      </c>
    </row>
    <row r="749" spans="1:3">
      <c r="A749" s="552" t="s">
        <v>635</v>
      </c>
      <c r="B749" s="553" t="s">
        <v>634</v>
      </c>
      <c r="C749" s="551">
        <v>11977</v>
      </c>
    </row>
    <row r="750" spans="1:3" ht="31.5">
      <c r="A750" s="552" t="s">
        <v>1003</v>
      </c>
      <c r="B750" s="553" t="s">
        <v>1002</v>
      </c>
      <c r="C750" s="551">
        <v>19800</v>
      </c>
    </row>
    <row r="751" spans="1:3">
      <c r="A751" s="552" t="s">
        <v>670</v>
      </c>
      <c r="B751" s="553" t="s">
        <v>669</v>
      </c>
      <c r="C751" s="551">
        <v>29450</v>
      </c>
    </row>
    <row r="752" spans="1:3">
      <c r="A752" s="552" t="s">
        <v>341</v>
      </c>
      <c r="B752" s="553" t="s">
        <v>673</v>
      </c>
      <c r="C752" s="551">
        <v>169309</v>
      </c>
    </row>
    <row r="753" spans="1:3" ht="31.5">
      <c r="A753" s="552" t="s">
        <v>675</v>
      </c>
      <c r="B753" s="553" t="s">
        <v>674</v>
      </c>
      <c r="C753" s="551">
        <v>101655</v>
      </c>
    </row>
    <row r="754" spans="1:3">
      <c r="A754" s="552" t="s">
        <v>677</v>
      </c>
      <c r="B754" s="553" t="s">
        <v>676</v>
      </c>
      <c r="C754" s="551">
        <v>42729</v>
      </c>
    </row>
    <row r="755" spans="1:3">
      <c r="A755" s="552" t="s">
        <v>679</v>
      </c>
      <c r="B755" s="553" t="s">
        <v>678</v>
      </c>
      <c r="C755" s="551">
        <v>24925</v>
      </c>
    </row>
    <row r="756" spans="1:3">
      <c r="A756" s="552" t="s">
        <v>351</v>
      </c>
      <c r="B756" s="553" t="s">
        <v>636</v>
      </c>
      <c r="C756" s="551">
        <v>131445</v>
      </c>
    </row>
    <row r="757" spans="1:3">
      <c r="A757" s="552" t="s">
        <v>685</v>
      </c>
      <c r="B757" s="553" t="s">
        <v>684</v>
      </c>
      <c r="C757" s="551">
        <v>1000</v>
      </c>
    </row>
    <row r="758" spans="1:3">
      <c r="A758" s="552" t="s">
        <v>915</v>
      </c>
      <c r="B758" s="553" t="s">
        <v>914</v>
      </c>
      <c r="C758" s="551">
        <v>16325</v>
      </c>
    </row>
    <row r="759" spans="1:3">
      <c r="A759" s="552" t="s">
        <v>607</v>
      </c>
      <c r="B759" s="553" t="s">
        <v>637</v>
      </c>
      <c r="C759" s="551">
        <v>18410</v>
      </c>
    </row>
    <row r="760" spans="1:3">
      <c r="A760" s="552" t="s">
        <v>608</v>
      </c>
      <c r="B760" s="553" t="s">
        <v>686</v>
      </c>
      <c r="C760" s="551">
        <v>60398</v>
      </c>
    </row>
    <row r="761" spans="1:3">
      <c r="A761" s="552" t="s">
        <v>648</v>
      </c>
      <c r="B761" s="553" t="s">
        <v>647</v>
      </c>
      <c r="C761" s="551">
        <v>25122</v>
      </c>
    </row>
    <row r="762" spans="1:3">
      <c r="A762" s="552" t="s">
        <v>639</v>
      </c>
      <c r="B762" s="553" t="s">
        <v>638</v>
      </c>
      <c r="C762" s="551">
        <v>4920</v>
      </c>
    </row>
    <row r="763" spans="1:3">
      <c r="A763" s="552" t="s">
        <v>656</v>
      </c>
      <c r="B763" s="553" t="s">
        <v>655</v>
      </c>
      <c r="C763" s="551">
        <v>4700</v>
      </c>
    </row>
    <row r="764" spans="1:3" ht="31.5">
      <c r="A764" s="552" t="s">
        <v>611</v>
      </c>
      <c r="B764" s="553" t="s">
        <v>642</v>
      </c>
      <c r="C764" s="551">
        <v>570</v>
      </c>
    </row>
    <row r="765" spans="1:3">
      <c r="A765" s="552" t="s">
        <v>234</v>
      </c>
      <c r="B765" s="553" t="s">
        <v>696</v>
      </c>
      <c r="C765" s="551">
        <v>2000</v>
      </c>
    </row>
    <row r="766" spans="1:3" ht="31.5">
      <c r="A766" s="552" t="s">
        <v>228</v>
      </c>
      <c r="B766" s="553" t="s">
        <v>697</v>
      </c>
      <c r="C766" s="551">
        <v>300</v>
      </c>
    </row>
    <row r="767" spans="1:3" ht="31.5">
      <c r="A767" s="552" t="s">
        <v>229</v>
      </c>
      <c r="B767" s="553" t="s">
        <v>711</v>
      </c>
      <c r="C767" s="551">
        <v>1700</v>
      </c>
    </row>
    <row r="768" spans="1:3">
      <c r="A768" s="547" t="s">
        <v>818</v>
      </c>
      <c r="B768" s="547"/>
      <c r="C768" s="551">
        <v>1222821</v>
      </c>
    </row>
    <row r="769" spans="1:3">
      <c r="A769" s="552" t="s">
        <v>617</v>
      </c>
      <c r="B769" s="553" t="s">
        <v>652</v>
      </c>
      <c r="C769" s="551">
        <v>15260</v>
      </c>
    </row>
    <row r="770" spans="1:3">
      <c r="A770" s="552" t="s">
        <v>226</v>
      </c>
      <c r="B770" s="553" t="s">
        <v>682</v>
      </c>
      <c r="C770" s="551">
        <v>5000</v>
      </c>
    </row>
    <row r="771" spans="1:3">
      <c r="A771" s="552" t="s">
        <v>231</v>
      </c>
      <c r="B771" s="553" t="s">
        <v>680</v>
      </c>
      <c r="C771" s="551">
        <v>10260</v>
      </c>
    </row>
    <row r="772" spans="1:3">
      <c r="A772" s="552" t="s">
        <v>394</v>
      </c>
      <c r="B772" s="553" t="s">
        <v>816</v>
      </c>
      <c r="C772" s="551">
        <v>3240</v>
      </c>
    </row>
    <row r="773" spans="1:3" ht="31.5">
      <c r="A773" s="552" t="s">
        <v>233</v>
      </c>
      <c r="B773" s="553" t="s">
        <v>815</v>
      </c>
      <c r="C773" s="551">
        <v>3240</v>
      </c>
    </row>
    <row r="774" spans="1:3">
      <c r="A774" s="547" t="s">
        <v>814</v>
      </c>
      <c r="B774" s="547"/>
      <c r="C774" s="551">
        <v>18500</v>
      </c>
    </row>
    <row r="775" spans="1:3">
      <c r="A775" s="547" t="s">
        <v>813</v>
      </c>
      <c r="B775" s="547"/>
      <c r="C775" s="551">
        <v>1241321</v>
      </c>
    </row>
    <row r="776" spans="1:3">
      <c r="A776" s="552"/>
      <c r="B776" s="550"/>
      <c r="C776" s="551"/>
    </row>
    <row r="777" spans="1:3">
      <c r="A777" s="547" t="s">
        <v>713</v>
      </c>
      <c r="B777" s="547"/>
      <c r="C777" s="547"/>
    </row>
    <row r="778" spans="1:3">
      <c r="A778" s="552" t="s">
        <v>351</v>
      </c>
      <c r="B778" s="553" t="s">
        <v>636</v>
      </c>
      <c r="C778" s="551">
        <v>17601</v>
      </c>
    </row>
    <row r="779" spans="1:3">
      <c r="A779" s="552" t="s">
        <v>648</v>
      </c>
      <c r="B779" s="553" t="s">
        <v>647</v>
      </c>
      <c r="C779" s="551">
        <v>17601</v>
      </c>
    </row>
    <row r="780" spans="1:3">
      <c r="A780" s="547" t="s">
        <v>818</v>
      </c>
      <c r="B780" s="547"/>
      <c r="C780" s="551">
        <v>17601</v>
      </c>
    </row>
    <row r="781" spans="1:3">
      <c r="A781" s="552" t="s">
        <v>617</v>
      </c>
      <c r="B781" s="553" t="s">
        <v>652</v>
      </c>
      <c r="C781" s="551">
        <v>2599</v>
      </c>
    </row>
    <row r="782" spans="1:3">
      <c r="A782" s="552" t="s">
        <v>1014</v>
      </c>
      <c r="B782" s="553" t="s">
        <v>1015</v>
      </c>
      <c r="C782" s="551">
        <v>2599</v>
      </c>
    </row>
    <row r="783" spans="1:3">
      <c r="A783" s="547" t="s">
        <v>814</v>
      </c>
      <c r="B783" s="547"/>
      <c r="C783" s="551">
        <v>2599</v>
      </c>
    </row>
    <row r="784" spans="1:3">
      <c r="A784" s="547" t="s">
        <v>867</v>
      </c>
      <c r="B784" s="547"/>
      <c r="C784" s="551">
        <v>20200</v>
      </c>
    </row>
    <row r="785" spans="1:3">
      <c r="A785" s="552"/>
      <c r="B785" s="550"/>
      <c r="C785" s="551"/>
    </row>
    <row r="786" spans="1:3">
      <c r="A786" s="547" t="s">
        <v>812</v>
      </c>
      <c r="B786" s="547"/>
      <c r="C786" s="551">
        <v>6336847</v>
      </c>
    </row>
    <row r="787" spans="1:3">
      <c r="A787" s="552"/>
      <c r="B787" s="550"/>
      <c r="C787" s="551"/>
    </row>
    <row r="788" spans="1:3" ht="31.5">
      <c r="A788" s="547" t="s">
        <v>1155</v>
      </c>
      <c r="B788" s="547"/>
      <c r="C788" s="551">
        <v>6366828</v>
      </c>
    </row>
    <row r="789" spans="1:3">
      <c r="A789" s="552"/>
      <c r="B789" s="550"/>
      <c r="C789" s="551"/>
    </row>
    <row r="790" spans="1:3">
      <c r="A790" s="547" t="s">
        <v>1004</v>
      </c>
      <c r="B790" s="547"/>
      <c r="C790" s="547"/>
    </row>
    <row r="791" spans="1:3">
      <c r="A791" s="547" t="s">
        <v>862</v>
      </c>
      <c r="B791" s="547"/>
      <c r="C791" s="547"/>
    </row>
    <row r="792" spans="1:3">
      <c r="A792" s="547"/>
      <c r="B792" s="547"/>
      <c r="C792" s="547"/>
    </row>
    <row r="793" spans="1:3" ht="31.5">
      <c r="A793" s="547" t="s">
        <v>857</v>
      </c>
      <c r="B793" s="547"/>
      <c r="C793" s="547"/>
    </row>
    <row r="794" spans="1:3">
      <c r="A794" s="552" t="s">
        <v>937</v>
      </c>
      <c r="B794" s="553" t="s">
        <v>936</v>
      </c>
      <c r="C794" s="551">
        <v>397552</v>
      </c>
    </row>
    <row r="795" spans="1:3">
      <c r="A795" s="552" t="s">
        <v>614</v>
      </c>
      <c r="B795" s="553" t="s">
        <v>935</v>
      </c>
      <c r="C795" s="551">
        <v>397552</v>
      </c>
    </row>
    <row r="796" spans="1:3">
      <c r="A796" s="547" t="s">
        <v>880</v>
      </c>
      <c r="B796" s="547"/>
      <c r="C796" s="551">
        <v>397552</v>
      </c>
    </row>
    <row r="797" spans="1:3" ht="31.5">
      <c r="A797" s="547" t="s">
        <v>856</v>
      </c>
      <c r="B797" s="547"/>
      <c r="C797" s="551">
        <v>397552</v>
      </c>
    </row>
    <row r="798" spans="1:3">
      <c r="A798" s="552"/>
      <c r="B798" s="550"/>
      <c r="C798" s="551"/>
    </row>
    <row r="799" spans="1:3">
      <c r="A799" s="547" t="s">
        <v>855</v>
      </c>
      <c r="B799" s="547"/>
      <c r="C799" s="551">
        <v>397552</v>
      </c>
    </row>
    <row r="800" spans="1:3">
      <c r="A800" s="552"/>
      <c r="B800" s="550"/>
      <c r="C800" s="551"/>
    </row>
    <row r="801" spans="1:3">
      <c r="A801" s="547" t="s">
        <v>714</v>
      </c>
      <c r="B801" s="547"/>
      <c r="C801" s="547"/>
    </row>
    <row r="802" spans="1:3">
      <c r="A802" s="547" t="s">
        <v>715</v>
      </c>
      <c r="B802" s="547"/>
      <c r="C802" s="547"/>
    </row>
    <row r="803" spans="1:3">
      <c r="A803" s="552" t="s">
        <v>351</v>
      </c>
      <c r="B803" s="553" t="s">
        <v>636</v>
      </c>
      <c r="C803" s="551">
        <v>5470</v>
      </c>
    </row>
    <row r="804" spans="1:3">
      <c r="A804" s="552" t="s">
        <v>648</v>
      </c>
      <c r="B804" s="553" t="s">
        <v>647</v>
      </c>
      <c r="C804" s="551">
        <v>2241</v>
      </c>
    </row>
    <row r="805" spans="1:3">
      <c r="A805" s="552" t="s">
        <v>836</v>
      </c>
      <c r="B805" s="553" t="s">
        <v>835</v>
      </c>
      <c r="C805" s="551">
        <v>3229</v>
      </c>
    </row>
    <row r="806" spans="1:3">
      <c r="A806" s="547" t="s">
        <v>818</v>
      </c>
      <c r="B806" s="547"/>
      <c r="C806" s="551">
        <v>5470</v>
      </c>
    </row>
    <row r="807" spans="1:3">
      <c r="A807" s="552"/>
      <c r="B807" s="553"/>
      <c r="C807" s="551"/>
    </row>
    <row r="808" spans="1:3">
      <c r="A808" s="547" t="s">
        <v>846</v>
      </c>
      <c r="B808" s="547"/>
      <c r="C808" s="551">
        <v>5470</v>
      </c>
    </row>
    <row r="809" spans="1:3">
      <c r="A809" s="552"/>
      <c r="B809" s="550"/>
      <c r="C809" s="551"/>
    </row>
    <row r="810" spans="1:3">
      <c r="A810" s="547" t="s">
        <v>845</v>
      </c>
      <c r="B810" s="547"/>
      <c r="C810" s="551">
        <v>5470</v>
      </c>
    </row>
    <row r="811" spans="1:3">
      <c r="A811" s="552"/>
      <c r="B811" s="550"/>
      <c r="C811" s="551"/>
    </row>
    <row r="812" spans="1:3">
      <c r="A812" s="547" t="s">
        <v>1013</v>
      </c>
      <c r="B812" s="547"/>
      <c r="C812" s="551">
        <v>403022</v>
      </c>
    </row>
    <row r="813" spans="1:3">
      <c r="A813" s="552"/>
      <c r="B813" s="550"/>
      <c r="C813" s="551"/>
    </row>
    <row r="814" spans="1:3" s="562" customFormat="1">
      <c r="A814" s="547" t="s">
        <v>1242</v>
      </c>
      <c r="B814" s="550"/>
      <c r="C814" s="550">
        <v>88539226</v>
      </c>
    </row>
    <row r="815" spans="1:3">
      <c r="A815" s="547"/>
      <c r="B815" s="550"/>
      <c r="C815" s="551"/>
    </row>
    <row r="816" spans="1:3">
      <c r="A816" s="326" t="s">
        <v>1504</v>
      </c>
      <c r="B816" s="555"/>
      <c r="C816" s="554"/>
    </row>
    <row r="817" spans="1:3">
      <c r="A817" s="563"/>
      <c r="B817" s="563"/>
      <c r="C817" s="563"/>
    </row>
    <row r="818" spans="1:3">
      <c r="A818" s="547" t="s">
        <v>1010</v>
      </c>
      <c r="B818" s="547"/>
      <c r="C818" s="547"/>
    </row>
    <row r="819" spans="1:3">
      <c r="A819" s="547" t="s">
        <v>834</v>
      </c>
      <c r="B819" s="547"/>
      <c r="C819" s="547"/>
    </row>
    <row r="820" spans="1:3">
      <c r="A820" s="547" t="s">
        <v>833</v>
      </c>
      <c r="B820" s="547"/>
      <c r="C820" s="547"/>
    </row>
    <row r="821" spans="1:3">
      <c r="A821" s="552" t="s">
        <v>351</v>
      </c>
      <c r="B821" s="553" t="s">
        <v>636</v>
      </c>
      <c r="C821" s="551">
        <v>2490491</v>
      </c>
    </row>
    <row r="822" spans="1:3">
      <c r="A822" s="552" t="s">
        <v>695</v>
      </c>
      <c r="B822" s="553" t="s">
        <v>694</v>
      </c>
      <c r="C822" s="551">
        <v>1000</v>
      </c>
    </row>
    <row r="823" spans="1:3">
      <c r="A823" s="552" t="s">
        <v>685</v>
      </c>
      <c r="B823" s="553" t="s">
        <v>684</v>
      </c>
      <c r="C823" s="551">
        <v>95550</v>
      </c>
    </row>
    <row r="824" spans="1:3">
      <c r="A824" s="552" t="s">
        <v>607</v>
      </c>
      <c r="B824" s="553" t="s">
        <v>637</v>
      </c>
      <c r="C824" s="551">
        <v>403000</v>
      </c>
    </row>
    <row r="825" spans="1:3">
      <c r="A825" s="552" t="s">
        <v>608</v>
      </c>
      <c r="B825" s="553" t="s">
        <v>686</v>
      </c>
      <c r="C825" s="551">
        <v>590971</v>
      </c>
    </row>
    <row r="826" spans="1:3">
      <c r="A826" s="552" t="s">
        <v>648</v>
      </c>
      <c r="B826" s="553" t="s">
        <v>647</v>
      </c>
      <c r="C826" s="551">
        <v>1209430</v>
      </c>
    </row>
    <row r="827" spans="1:3">
      <c r="A827" s="552" t="s">
        <v>650</v>
      </c>
      <c r="B827" s="553" t="s">
        <v>649</v>
      </c>
      <c r="C827" s="551">
        <v>130760</v>
      </c>
    </row>
    <row r="828" spans="1:3">
      <c r="A828" s="552" t="s">
        <v>639</v>
      </c>
      <c r="B828" s="553" t="s">
        <v>638</v>
      </c>
      <c r="C828" s="551">
        <v>28150</v>
      </c>
    </row>
    <row r="829" spans="1:3">
      <c r="A829" s="552" t="s">
        <v>848</v>
      </c>
      <c r="B829" s="553" t="s">
        <v>847</v>
      </c>
      <c r="C829" s="551">
        <v>10000</v>
      </c>
    </row>
    <row r="830" spans="1:3">
      <c r="A830" s="552" t="s">
        <v>656</v>
      </c>
      <c r="B830" s="553" t="s">
        <v>655</v>
      </c>
      <c r="C830" s="551">
        <v>20630</v>
      </c>
    </row>
    <row r="831" spans="1:3" ht="31.5">
      <c r="A831" s="552" t="s">
        <v>610</v>
      </c>
      <c r="B831" s="553" t="s">
        <v>1089</v>
      </c>
      <c r="C831" s="551">
        <v>1000</v>
      </c>
    </row>
    <row r="832" spans="1:3">
      <c r="A832" s="552" t="s">
        <v>234</v>
      </c>
      <c r="B832" s="553" t="s">
        <v>696</v>
      </c>
      <c r="C832" s="551">
        <v>480938</v>
      </c>
    </row>
    <row r="833" spans="1:3" ht="31.5">
      <c r="A833" s="552" t="s">
        <v>228</v>
      </c>
      <c r="B833" s="553" t="s">
        <v>697</v>
      </c>
      <c r="C833" s="551">
        <v>40687</v>
      </c>
    </row>
    <row r="834" spans="1:3" ht="31.5">
      <c r="A834" s="552" t="s">
        <v>229</v>
      </c>
      <c r="B834" s="553" t="s">
        <v>711</v>
      </c>
      <c r="C834" s="551">
        <v>440251</v>
      </c>
    </row>
    <row r="835" spans="1:3">
      <c r="A835" s="552" t="s">
        <v>235</v>
      </c>
      <c r="B835" s="553" t="s">
        <v>689</v>
      </c>
      <c r="C835" s="551">
        <v>60000</v>
      </c>
    </row>
    <row r="836" spans="1:3">
      <c r="A836" s="552" t="s">
        <v>870</v>
      </c>
      <c r="B836" s="553" t="s">
        <v>869</v>
      </c>
      <c r="C836" s="551">
        <v>60000</v>
      </c>
    </row>
    <row r="837" spans="1:3">
      <c r="A837" s="547" t="s">
        <v>818</v>
      </c>
      <c r="B837" s="547"/>
      <c r="C837" s="551">
        <v>3031429</v>
      </c>
    </row>
    <row r="838" spans="1:3" ht="31.5">
      <c r="A838" s="552" t="s">
        <v>615</v>
      </c>
      <c r="B838" s="553" t="s">
        <v>232</v>
      </c>
      <c r="C838" s="551">
        <v>60000</v>
      </c>
    </row>
    <row r="839" spans="1:3">
      <c r="A839" s="547" t="s">
        <v>880</v>
      </c>
      <c r="B839" s="547"/>
      <c r="C839" s="551">
        <v>60000</v>
      </c>
    </row>
    <row r="840" spans="1:3">
      <c r="A840" s="552" t="s">
        <v>616</v>
      </c>
      <c r="B840" s="553" t="s">
        <v>651</v>
      </c>
      <c r="C840" s="551">
        <v>297173</v>
      </c>
    </row>
    <row r="841" spans="1:3">
      <c r="A841" s="552" t="s">
        <v>617</v>
      </c>
      <c r="B841" s="553" t="s">
        <v>652</v>
      </c>
      <c r="C841" s="551">
        <v>140594</v>
      </c>
    </row>
    <row r="842" spans="1:3">
      <c r="A842" s="552" t="s">
        <v>226</v>
      </c>
      <c r="B842" s="553" t="s">
        <v>682</v>
      </c>
      <c r="C842" s="551">
        <v>73658</v>
      </c>
    </row>
    <row r="843" spans="1:3">
      <c r="A843" s="552" t="s">
        <v>231</v>
      </c>
      <c r="B843" s="553" t="s">
        <v>680</v>
      </c>
      <c r="C843" s="551">
        <v>64751</v>
      </c>
    </row>
    <row r="844" spans="1:3">
      <c r="A844" s="552" t="s">
        <v>891</v>
      </c>
      <c r="B844" s="553" t="s">
        <v>890</v>
      </c>
      <c r="C844" s="551">
        <v>2185</v>
      </c>
    </row>
    <row r="845" spans="1:3">
      <c r="A845" s="552" t="s">
        <v>394</v>
      </c>
      <c r="B845" s="553" t="s">
        <v>816</v>
      </c>
      <c r="C845" s="551">
        <v>82800</v>
      </c>
    </row>
    <row r="846" spans="1:3" ht="31.5">
      <c r="A846" s="552" t="s">
        <v>233</v>
      </c>
      <c r="B846" s="553" t="s">
        <v>815</v>
      </c>
      <c r="C846" s="551">
        <v>82800</v>
      </c>
    </row>
    <row r="847" spans="1:3">
      <c r="A847" s="547" t="s">
        <v>814</v>
      </c>
      <c r="B847" s="547"/>
      <c r="C847" s="551">
        <v>520567</v>
      </c>
    </row>
    <row r="848" spans="1:3">
      <c r="A848" s="547" t="s">
        <v>832</v>
      </c>
      <c r="B848" s="547"/>
      <c r="C848" s="551">
        <v>3611996</v>
      </c>
    </row>
    <row r="849" spans="1:3">
      <c r="A849" s="552"/>
      <c r="B849" s="550"/>
      <c r="C849" s="551"/>
    </row>
    <row r="850" spans="1:3">
      <c r="A850" s="547" t="s">
        <v>926</v>
      </c>
      <c r="B850" s="547"/>
      <c r="C850" s="547"/>
    </row>
    <row r="851" spans="1:3" ht="31.5">
      <c r="A851" s="552" t="s">
        <v>325</v>
      </c>
      <c r="B851" s="553" t="s">
        <v>3</v>
      </c>
      <c r="C851" s="551">
        <v>645874</v>
      </c>
    </row>
    <row r="852" spans="1:3" ht="31.5">
      <c r="A852" s="552" t="s">
        <v>668</v>
      </c>
      <c r="B852" s="553" t="s">
        <v>667</v>
      </c>
      <c r="C852" s="551">
        <v>625444</v>
      </c>
    </row>
    <row r="853" spans="1:3" ht="31.5">
      <c r="A853" s="552" t="s">
        <v>940</v>
      </c>
      <c r="B853" s="553" t="s">
        <v>939</v>
      </c>
      <c r="C853" s="551">
        <v>20430</v>
      </c>
    </row>
    <row r="854" spans="1:3">
      <c r="A854" s="552" t="s">
        <v>331</v>
      </c>
      <c r="B854" s="553" t="s">
        <v>633</v>
      </c>
      <c r="C854" s="551">
        <v>4300</v>
      </c>
    </row>
    <row r="855" spans="1:3" ht="31.5">
      <c r="A855" s="552" t="s">
        <v>1003</v>
      </c>
      <c r="B855" s="553" t="s">
        <v>1002</v>
      </c>
      <c r="C855" s="551">
        <v>4300</v>
      </c>
    </row>
    <row r="856" spans="1:3">
      <c r="A856" s="552" t="s">
        <v>341</v>
      </c>
      <c r="B856" s="553" t="s">
        <v>673</v>
      </c>
      <c r="C856" s="551">
        <v>126952</v>
      </c>
    </row>
    <row r="857" spans="1:3" ht="31.5">
      <c r="A857" s="552" t="s">
        <v>675</v>
      </c>
      <c r="B857" s="553" t="s">
        <v>674</v>
      </c>
      <c r="C857" s="551">
        <v>76763</v>
      </c>
    </row>
    <row r="858" spans="1:3">
      <c r="A858" s="552" t="s">
        <v>677</v>
      </c>
      <c r="B858" s="553" t="s">
        <v>676</v>
      </c>
      <c r="C858" s="551">
        <v>31655</v>
      </c>
    </row>
    <row r="859" spans="1:3">
      <c r="A859" s="552" t="s">
        <v>679</v>
      </c>
      <c r="B859" s="553" t="s">
        <v>678</v>
      </c>
      <c r="C859" s="551">
        <v>18534</v>
      </c>
    </row>
    <row r="860" spans="1:3">
      <c r="A860" s="552" t="s">
        <v>351</v>
      </c>
      <c r="B860" s="553" t="s">
        <v>636</v>
      </c>
      <c r="C860" s="551">
        <v>324800</v>
      </c>
    </row>
    <row r="861" spans="1:3">
      <c r="A861" s="552" t="s">
        <v>607</v>
      </c>
      <c r="B861" s="553" t="s">
        <v>637</v>
      </c>
      <c r="C861" s="551">
        <v>6000</v>
      </c>
    </row>
    <row r="862" spans="1:3">
      <c r="A862" s="552" t="s">
        <v>608</v>
      </c>
      <c r="B862" s="553" t="s">
        <v>686</v>
      </c>
      <c r="C862" s="551">
        <v>45000</v>
      </c>
    </row>
    <row r="863" spans="1:3">
      <c r="A863" s="552" t="s">
        <v>648</v>
      </c>
      <c r="B863" s="553" t="s">
        <v>647</v>
      </c>
      <c r="C863" s="551">
        <v>270000</v>
      </c>
    </row>
    <row r="864" spans="1:3">
      <c r="A864" s="552" t="s">
        <v>639</v>
      </c>
      <c r="B864" s="553" t="s">
        <v>638</v>
      </c>
      <c r="C864" s="551">
        <v>2500</v>
      </c>
    </row>
    <row r="865" spans="1:3">
      <c r="A865" s="552" t="s">
        <v>656</v>
      </c>
      <c r="B865" s="553" t="s">
        <v>655</v>
      </c>
      <c r="C865" s="551">
        <v>1300</v>
      </c>
    </row>
    <row r="866" spans="1:3">
      <c r="A866" s="552" t="s">
        <v>234</v>
      </c>
      <c r="B866" s="553" t="s">
        <v>696</v>
      </c>
      <c r="C866" s="551">
        <v>320</v>
      </c>
    </row>
    <row r="867" spans="1:3" ht="31.5">
      <c r="A867" s="552" t="s">
        <v>228</v>
      </c>
      <c r="B867" s="553" t="s">
        <v>697</v>
      </c>
      <c r="C867" s="551">
        <v>120</v>
      </c>
    </row>
    <row r="868" spans="1:3" ht="31.5">
      <c r="A868" s="552" t="s">
        <v>229</v>
      </c>
      <c r="B868" s="553" t="s">
        <v>711</v>
      </c>
      <c r="C868" s="551">
        <v>200</v>
      </c>
    </row>
    <row r="869" spans="1:3">
      <c r="A869" s="547" t="s">
        <v>818</v>
      </c>
      <c r="B869" s="547"/>
      <c r="C869" s="551">
        <v>1102246</v>
      </c>
    </row>
    <row r="870" spans="1:3" ht="31.5">
      <c r="A870" s="552" t="s">
        <v>615</v>
      </c>
      <c r="B870" s="553" t="s">
        <v>232</v>
      </c>
      <c r="C870" s="551">
        <v>1200</v>
      </c>
    </row>
    <row r="871" spans="1:3">
      <c r="A871" s="547" t="s">
        <v>880</v>
      </c>
      <c r="B871" s="547"/>
      <c r="C871" s="551">
        <v>1200</v>
      </c>
    </row>
    <row r="872" spans="1:3">
      <c r="A872" s="547" t="s">
        <v>925</v>
      </c>
      <c r="B872" s="547"/>
      <c r="C872" s="551">
        <v>1103446</v>
      </c>
    </row>
    <row r="873" spans="1:3">
      <c r="A873" s="552"/>
      <c r="B873" s="550"/>
      <c r="C873" s="551"/>
    </row>
    <row r="874" spans="1:3">
      <c r="A874" s="547" t="s">
        <v>831</v>
      </c>
      <c r="B874" s="547"/>
      <c r="C874" s="551">
        <v>4715442</v>
      </c>
    </row>
    <row r="875" spans="1:3">
      <c r="A875" s="552"/>
      <c r="B875" s="550"/>
      <c r="C875" s="551"/>
    </row>
    <row r="876" spans="1:3">
      <c r="A876" s="547" t="s">
        <v>1009</v>
      </c>
      <c r="B876" s="547"/>
      <c r="C876" s="551">
        <v>4715442</v>
      </c>
    </row>
    <row r="877" spans="1:3">
      <c r="A877" s="552"/>
      <c r="B877" s="550"/>
      <c r="C877" s="551"/>
    </row>
    <row r="878" spans="1:3">
      <c r="A878" s="547" t="s">
        <v>999</v>
      </c>
      <c r="B878" s="547"/>
      <c r="C878" s="547"/>
    </row>
    <row r="879" spans="1:3" ht="31.5">
      <c r="A879" s="547" t="s">
        <v>644</v>
      </c>
      <c r="B879" s="547"/>
      <c r="C879" s="547"/>
    </row>
    <row r="880" spans="1:3" ht="31.5">
      <c r="A880" s="547" t="s">
        <v>1156</v>
      </c>
      <c r="B880" s="547"/>
      <c r="C880" s="547"/>
    </row>
    <row r="881" spans="1:3">
      <c r="A881" s="552" t="s">
        <v>351</v>
      </c>
      <c r="B881" s="553" t="s">
        <v>636</v>
      </c>
      <c r="C881" s="551">
        <v>54988</v>
      </c>
    </row>
    <row r="882" spans="1:3">
      <c r="A882" s="552" t="s">
        <v>648</v>
      </c>
      <c r="B882" s="553" t="s">
        <v>647</v>
      </c>
      <c r="C882" s="551">
        <v>54988</v>
      </c>
    </row>
    <row r="883" spans="1:3">
      <c r="A883" s="547" t="s">
        <v>818</v>
      </c>
      <c r="B883" s="547"/>
      <c r="C883" s="551">
        <v>54988</v>
      </c>
    </row>
    <row r="884" spans="1:3">
      <c r="A884" s="552"/>
      <c r="B884" s="553"/>
      <c r="C884" s="551"/>
    </row>
    <row r="885" spans="1:3" ht="31.5">
      <c r="A885" s="547" t="s">
        <v>924</v>
      </c>
      <c r="B885" s="547"/>
      <c r="C885" s="551">
        <v>54988</v>
      </c>
    </row>
    <row r="886" spans="1:3">
      <c r="A886" s="552"/>
      <c r="B886" s="550"/>
      <c r="C886" s="551"/>
    </row>
    <row r="887" spans="1:3" ht="31.5">
      <c r="A887" s="547" t="s">
        <v>646</v>
      </c>
      <c r="B887" s="547"/>
      <c r="C887" s="547"/>
    </row>
    <row r="888" spans="1:3">
      <c r="A888" s="552" t="s">
        <v>351</v>
      </c>
      <c r="B888" s="553" t="s">
        <v>636</v>
      </c>
      <c r="C888" s="551">
        <v>55280</v>
      </c>
    </row>
    <row r="889" spans="1:3">
      <c r="A889" s="552" t="s">
        <v>648</v>
      </c>
      <c r="B889" s="553" t="s">
        <v>647</v>
      </c>
      <c r="C889" s="551">
        <v>50000</v>
      </c>
    </row>
    <row r="890" spans="1:3">
      <c r="A890" s="552" t="s">
        <v>650</v>
      </c>
      <c r="B890" s="553" t="s">
        <v>649</v>
      </c>
      <c r="C890" s="551">
        <v>5280</v>
      </c>
    </row>
    <row r="891" spans="1:3">
      <c r="A891" s="547" t="s">
        <v>818</v>
      </c>
      <c r="B891" s="547"/>
      <c r="C891" s="551">
        <v>55280</v>
      </c>
    </row>
    <row r="892" spans="1:3">
      <c r="A892" s="552"/>
      <c r="B892" s="553"/>
      <c r="C892" s="551"/>
    </row>
    <row r="893" spans="1:3" ht="31.5">
      <c r="A893" s="547" t="s">
        <v>828</v>
      </c>
      <c r="B893" s="547"/>
      <c r="C893" s="551">
        <v>55280</v>
      </c>
    </row>
    <row r="894" spans="1:3">
      <c r="A894" s="552"/>
      <c r="B894" s="550"/>
      <c r="C894" s="551"/>
    </row>
    <row r="895" spans="1:3" ht="31.5">
      <c r="A895" s="547" t="s">
        <v>827</v>
      </c>
      <c r="B895" s="547"/>
      <c r="C895" s="551">
        <v>110268</v>
      </c>
    </row>
    <row r="896" spans="1:3">
      <c r="A896" s="552"/>
      <c r="B896" s="550"/>
      <c r="C896" s="551"/>
    </row>
    <row r="897" spans="1:3">
      <c r="A897" s="547" t="s">
        <v>1008</v>
      </c>
      <c r="B897" s="547"/>
      <c r="C897" s="551">
        <v>110268</v>
      </c>
    </row>
    <row r="898" spans="1:3">
      <c r="A898" s="552"/>
      <c r="B898" s="550"/>
      <c r="C898" s="551"/>
    </row>
    <row r="899" spans="1:3">
      <c r="A899" s="547" t="s">
        <v>1000</v>
      </c>
      <c r="B899" s="547"/>
      <c r="C899" s="547"/>
    </row>
    <row r="900" spans="1:3">
      <c r="A900" s="547" t="s">
        <v>922</v>
      </c>
      <c r="B900" s="547"/>
      <c r="C900" s="547"/>
    </row>
    <row r="901" spans="1:3" ht="31.5">
      <c r="A901" s="552" t="s">
        <v>325</v>
      </c>
      <c r="B901" s="553" t="s">
        <v>3</v>
      </c>
      <c r="C901" s="551">
        <v>125745</v>
      </c>
    </row>
    <row r="902" spans="1:3" ht="31.5">
      <c r="A902" s="552" t="s">
        <v>668</v>
      </c>
      <c r="B902" s="553" t="s">
        <v>667</v>
      </c>
      <c r="C902" s="551">
        <v>125745</v>
      </c>
    </row>
    <row r="903" spans="1:3">
      <c r="A903" s="552" t="s">
        <v>331</v>
      </c>
      <c r="B903" s="553" t="s">
        <v>633</v>
      </c>
      <c r="C903" s="551">
        <v>2220</v>
      </c>
    </row>
    <row r="904" spans="1:3" ht="31.5">
      <c r="A904" s="552" t="s">
        <v>1003</v>
      </c>
      <c r="B904" s="553" t="s">
        <v>1002</v>
      </c>
      <c r="C904" s="551">
        <v>2220</v>
      </c>
    </row>
    <row r="905" spans="1:3">
      <c r="A905" s="552" t="s">
        <v>341</v>
      </c>
      <c r="B905" s="553" t="s">
        <v>673</v>
      </c>
      <c r="C905" s="551">
        <v>24874</v>
      </c>
    </row>
    <row r="906" spans="1:3" ht="31.5">
      <c r="A906" s="552" t="s">
        <v>675</v>
      </c>
      <c r="B906" s="553" t="s">
        <v>674</v>
      </c>
      <c r="C906" s="551">
        <v>15931</v>
      </c>
    </row>
    <row r="907" spans="1:3">
      <c r="A907" s="552" t="s">
        <v>677</v>
      </c>
      <c r="B907" s="553" t="s">
        <v>676</v>
      </c>
      <c r="C907" s="551">
        <v>6338</v>
      </c>
    </row>
    <row r="908" spans="1:3">
      <c r="A908" s="552" t="s">
        <v>679</v>
      </c>
      <c r="B908" s="553" t="s">
        <v>678</v>
      </c>
      <c r="C908" s="551">
        <v>2605</v>
      </c>
    </row>
    <row r="909" spans="1:3">
      <c r="A909" s="552" t="s">
        <v>351</v>
      </c>
      <c r="B909" s="553" t="s">
        <v>636</v>
      </c>
      <c r="C909" s="551">
        <v>52450</v>
      </c>
    </row>
    <row r="910" spans="1:3">
      <c r="A910" s="552" t="s">
        <v>685</v>
      </c>
      <c r="B910" s="553" t="s">
        <v>684</v>
      </c>
      <c r="C910" s="551">
        <v>2250</v>
      </c>
    </row>
    <row r="911" spans="1:3">
      <c r="A911" s="552" t="s">
        <v>607</v>
      </c>
      <c r="B911" s="553" t="s">
        <v>637</v>
      </c>
      <c r="C911" s="551">
        <v>8000</v>
      </c>
    </row>
    <row r="912" spans="1:3">
      <c r="A912" s="552" t="s">
        <v>608</v>
      </c>
      <c r="B912" s="553" t="s">
        <v>686</v>
      </c>
      <c r="C912" s="551">
        <v>35000</v>
      </c>
    </row>
    <row r="913" spans="1:3">
      <c r="A913" s="552" t="s">
        <v>648</v>
      </c>
      <c r="B913" s="553" t="s">
        <v>647</v>
      </c>
      <c r="C913" s="551">
        <v>7000</v>
      </c>
    </row>
    <row r="914" spans="1:3">
      <c r="A914" s="552" t="s">
        <v>656</v>
      </c>
      <c r="B914" s="553" t="s">
        <v>655</v>
      </c>
      <c r="C914" s="551">
        <v>200</v>
      </c>
    </row>
    <row r="915" spans="1:3">
      <c r="A915" s="552" t="s">
        <v>234</v>
      </c>
      <c r="B915" s="553" t="s">
        <v>696</v>
      </c>
      <c r="C915" s="551">
        <v>100</v>
      </c>
    </row>
    <row r="916" spans="1:3" ht="31.5">
      <c r="A916" s="552" t="s">
        <v>229</v>
      </c>
      <c r="B916" s="553" t="s">
        <v>711</v>
      </c>
      <c r="C916" s="551">
        <v>100</v>
      </c>
    </row>
    <row r="917" spans="1:3">
      <c r="A917" s="547" t="s">
        <v>818</v>
      </c>
      <c r="B917" s="547"/>
      <c r="C917" s="551">
        <v>205389</v>
      </c>
    </row>
    <row r="918" spans="1:3">
      <c r="A918" s="552"/>
      <c r="B918" s="553"/>
      <c r="C918" s="551"/>
    </row>
    <row r="919" spans="1:3">
      <c r="A919" s="547" t="s">
        <v>921</v>
      </c>
      <c r="B919" s="547"/>
      <c r="C919" s="551">
        <v>205389</v>
      </c>
    </row>
    <row r="920" spans="1:3">
      <c r="A920" s="552"/>
      <c r="B920" s="550"/>
      <c r="C920" s="551"/>
    </row>
    <row r="921" spans="1:3">
      <c r="A921" s="547" t="s">
        <v>664</v>
      </c>
      <c r="B921" s="547"/>
      <c r="C921" s="547"/>
    </row>
    <row r="922" spans="1:3">
      <c r="A922" s="552" t="s">
        <v>351</v>
      </c>
      <c r="B922" s="553" t="s">
        <v>636</v>
      </c>
      <c r="C922" s="551">
        <v>84475</v>
      </c>
    </row>
    <row r="923" spans="1:3">
      <c r="A923" s="552" t="s">
        <v>915</v>
      </c>
      <c r="B923" s="553" t="s">
        <v>914</v>
      </c>
      <c r="C923" s="551">
        <v>9975</v>
      </c>
    </row>
    <row r="924" spans="1:3">
      <c r="A924" s="552" t="s">
        <v>607</v>
      </c>
      <c r="B924" s="553" t="s">
        <v>637</v>
      </c>
      <c r="C924" s="551">
        <v>6000</v>
      </c>
    </row>
    <row r="925" spans="1:3">
      <c r="A925" s="552" t="s">
        <v>608</v>
      </c>
      <c r="B925" s="553" t="s">
        <v>686</v>
      </c>
      <c r="C925" s="551">
        <v>45000</v>
      </c>
    </row>
    <row r="926" spans="1:3">
      <c r="A926" s="552" t="s">
        <v>648</v>
      </c>
      <c r="B926" s="553" t="s">
        <v>647</v>
      </c>
      <c r="C926" s="551">
        <v>12000</v>
      </c>
    </row>
    <row r="927" spans="1:3">
      <c r="A927" s="552" t="s">
        <v>656</v>
      </c>
      <c r="B927" s="553" t="s">
        <v>655</v>
      </c>
      <c r="C927" s="551">
        <v>1500</v>
      </c>
    </row>
    <row r="928" spans="1:3" ht="31.5">
      <c r="A928" s="552" t="s">
        <v>611</v>
      </c>
      <c r="B928" s="553" t="s">
        <v>642</v>
      </c>
      <c r="C928" s="551">
        <v>10000</v>
      </c>
    </row>
    <row r="929" spans="1:3">
      <c r="A929" s="552" t="s">
        <v>234</v>
      </c>
      <c r="B929" s="553" t="s">
        <v>696</v>
      </c>
      <c r="C929" s="551">
        <v>20000</v>
      </c>
    </row>
    <row r="930" spans="1:3" ht="31.5">
      <c r="A930" s="552" t="s">
        <v>229</v>
      </c>
      <c r="B930" s="553" t="s">
        <v>711</v>
      </c>
      <c r="C930" s="551">
        <v>20000</v>
      </c>
    </row>
    <row r="931" spans="1:3">
      <c r="A931" s="547" t="s">
        <v>818</v>
      </c>
      <c r="B931" s="547"/>
      <c r="C931" s="551">
        <v>104475</v>
      </c>
    </row>
    <row r="932" spans="1:3">
      <c r="A932" s="547" t="s">
        <v>920</v>
      </c>
      <c r="B932" s="547"/>
      <c r="C932" s="551">
        <v>104475</v>
      </c>
    </row>
    <row r="933" spans="1:3">
      <c r="A933" s="552"/>
      <c r="B933" s="550"/>
      <c r="C933" s="551"/>
    </row>
    <row r="934" spans="1:3">
      <c r="A934" s="547" t="s">
        <v>919</v>
      </c>
      <c r="B934" s="547"/>
      <c r="C934" s="547"/>
    </row>
    <row r="935" spans="1:3">
      <c r="A935" s="552" t="s">
        <v>351</v>
      </c>
      <c r="B935" s="553" t="s">
        <v>636</v>
      </c>
      <c r="C935" s="551">
        <v>10000</v>
      </c>
    </row>
    <row r="936" spans="1:3" ht="31.5">
      <c r="A936" s="552" t="s">
        <v>611</v>
      </c>
      <c r="B936" s="553" t="s">
        <v>642</v>
      </c>
      <c r="C936" s="551">
        <v>10000</v>
      </c>
    </row>
    <row r="937" spans="1:3">
      <c r="A937" s="547" t="s">
        <v>818</v>
      </c>
      <c r="B937" s="547"/>
      <c r="C937" s="551">
        <v>10000</v>
      </c>
    </row>
    <row r="938" spans="1:3">
      <c r="A938" s="547" t="s">
        <v>918</v>
      </c>
      <c r="B938" s="547"/>
      <c r="C938" s="551">
        <v>10000</v>
      </c>
    </row>
    <row r="939" spans="1:3">
      <c r="A939" s="552"/>
      <c r="B939" s="550"/>
      <c r="C939" s="551"/>
    </row>
    <row r="940" spans="1:3">
      <c r="A940" s="547" t="s">
        <v>917</v>
      </c>
      <c r="B940" s="547"/>
      <c r="C940" s="547"/>
    </row>
    <row r="941" spans="1:3" ht="31.5">
      <c r="A941" s="552" t="s">
        <v>325</v>
      </c>
      <c r="B941" s="553" t="s">
        <v>3</v>
      </c>
      <c r="C941" s="551">
        <v>154012</v>
      </c>
    </row>
    <row r="942" spans="1:3" ht="31.5">
      <c r="A942" s="552" t="s">
        <v>668</v>
      </c>
      <c r="B942" s="553" t="s">
        <v>667</v>
      </c>
      <c r="C942" s="551">
        <v>154012</v>
      </c>
    </row>
    <row r="943" spans="1:3">
      <c r="A943" s="552" t="s">
        <v>331</v>
      </c>
      <c r="B943" s="553" t="s">
        <v>633</v>
      </c>
      <c r="C943" s="551">
        <v>2774</v>
      </c>
    </row>
    <row r="944" spans="1:3" ht="31.5">
      <c r="A944" s="552" t="s">
        <v>1003</v>
      </c>
      <c r="B944" s="553" t="s">
        <v>1002</v>
      </c>
      <c r="C944" s="551">
        <v>2774</v>
      </c>
    </row>
    <row r="945" spans="1:3">
      <c r="A945" s="552" t="s">
        <v>341</v>
      </c>
      <c r="B945" s="553" t="s">
        <v>673</v>
      </c>
      <c r="C945" s="551">
        <v>30877</v>
      </c>
    </row>
    <row r="946" spans="1:3" ht="31.5">
      <c r="A946" s="552" t="s">
        <v>675</v>
      </c>
      <c r="B946" s="553" t="s">
        <v>674</v>
      </c>
      <c r="C946" s="551">
        <v>18267</v>
      </c>
    </row>
    <row r="947" spans="1:3" ht="31.5">
      <c r="A947" s="552" t="s">
        <v>930</v>
      </c>
      <c r="B947" s="553" t="s">
        <v>929</v>
      </c>
      <c r="C947" s="551">
        <v>1380</v>
      </c>
    </row>
    <row r="948" spans="1:3">
      <c r="A948" s="552" t="s">
        <v>677</v>
      </c>
      <c r="B948" s="553" t="s">
        <v>676</v>
      </c>
      <c r="C948" s="551">
        <v>7465</v>
      </c>
    </row>
    <row r="949" spans="1:3">
      <c r="A949" s="552" t="s">
        <v>679</v>
      </c>
      <c r="B949" s="553" t="s">
        <v>678</v>
      </c>
      <c r="C949" s="551">
        <v>3765</v>
      </c>
    </row>
    <row r="950" spans="1:3">
      <c r="A950" s="552" t="s">
        <v>351</v>
      </c>
      <c r="B950" s="553" t="s">
        <v>636</v>
      </c>
      <c r="C950" s="551">
        <v>452655</v>
      </c>
    </row>
    <row r="951" spans="1:3">
      <c r="A951" s="552" t="s">
        <v>685</v>
      </c>
      <c r="B951" s="553" t="s">
        <v>684</v>
      </c>
      <c r="C951" s="551">
        <v>2600</v>
      </c>
    </row>
    <row r="952" spans="1:3">
      <c r="A952" s="552" t="s">
        <v>915</v>
      </c>
      <c r="B952" s="553" t="s">
        <v>914</v>
      </c>
      <c r="C952" s="551">
        <v>10000</v>
      </c>
    </row>
    <row r="953" spans="1:3">
      <c r="A953" s="552" t="s">
        <v>607</v>
      </c>
      <c r="B953" s="553" t="s">
        <v>637</v>
      </c>
      <c r="C953" s="551">
        <v>20000</v>
      </c>
    </row>
    <row r="954" spans="1:3">
      <c r="A954" s="552" t="s">
        <v>608</v>
      </c>
      <c r="B954" s="553" t="s">
        <v>686</v>
      </c>
      <c r="C954" s="551">
        <v>1000</v>
      </c>
    </row>
    <row r="955" spans="1:3">
      <c r="A955" s="552" t="s">
        <v>648</v>
      </c>
      <c r="B955" s="553" t="s">
        <v>647</v>
      </c>
      <c r="C955" s="551">
        <v>75000</v>
      </c>
    </row>
    <row r="956" spans="1:3">
      <c r="A956" s="552" t="s">
        <v>656</v>
      </c>
      <c r="B956" s="553" t="s">
        <v>655</v>
      </c>
      <c r="C956" s="551">
        <v>1000</v>
      </c>
    </row>
    <row r="957" spans="1:3" ht="31.5">
      <c r="A957" s="552" t="s">
        <v>611</v>
      </c>
      <c r="B957" s="553" t="s">
        <v>642</v>
      </c>
      <c r="C957" s="551">
        <v>343055</v>
      </c>
    </row>
    <row r="958" spans="1:3">
      <c r="A958" s="552" t="s">
        <v>234</v>
      </c>
      <c r="B958" s="553" t="s">
        <v>696</v>
      </c>
      <c r="C958" s="551">
        <v>5200</v>
      </c>
    </row>
    <row r="959" spans="1:3" ht="31.5">
      <c r="A959" s="552" t="s">
        <v>228</v>
      </c>
      <c r="B959" s="553" t="s">
        <v>697</v>
      </c>
      <c r="C959" s="551">
        <v>200</v>
      </c>
    </row>
    <row r="960" spans="1:3" ht="31.5">
      <c r="A960" s="552" t="s">
        <v>229</v>
      </c>
      <c r="B960" s="553" t="s">
        <v>711</v>
      </c>
      <c r="C960" s="551">
        <v>5000</v>
      </c>
    </row>
    <row r="961" spans="1:3">
      <c r="A961" s="547" t="s">
        <v>818</v>
      </c>
      <c r="B961" s="547"/>
      <c r="C961" s="551">
        <v>645518</v>
      </c>
    </row>
    <row r="962" spans="1:3">
      <c r="A962" s="547" t="s">
        <v>916</v>
      </c>
      <c r="B962" s="547"/>
      <c r="C962" s="551">
        <v>645518</v>
      </c>
    </row>
    <row r="963" spans="1:3">
      <c r="A963" s="552"/>
      <c r="B963" s="550"/>
      <c r="C963" s="551"/>
    </row>
    <row r="964" spans="1:3">
      <c r="A964" s="547" t="s">
        <v>1007</v>
      </c>
      <c r="B964" s="547"/>
      <c r="C964" s="551">
        <v>965382</v>
      </c>
    </row>
    <row r="965" spans="1:3">
      <c r="A965" s="547" t="s">
        <v>1001</v>
      </c>
      <c r="B965" s="547"/>
      <c r="C965" s="547"/>
    </row>
    <row r="966" spans="1:3">
      <c r="A966" s="547" t="s">
        <v>666</v>
      </c>
      <c r="B966" s="547"/>
      <c r="C966" s="547"/>
    </row>
    <row r="967" spans="1:3">
      <c r="A967" s="552" t="s">
        <v>351</v>
      </c>
      <c r="B967" s="553" t="s">
        <v>636</v>
      </c>
      <c r="C967" s="551">
        <v>149138</v>
      </c>
    </row>
    <row r="968" spans="1:3">
      <c r="A968" s="552" t="s">
        <v>693</v>
      </c>
      <c r="B968" s="553" t="s">
        <v>692</v>
      </c>
      <c r="C968" s="551">
        <v>70000</v>
      </c>
    </row>
    <row r="969" spans="1:3">
      <c r="A969" s="552" t="s">
        <v>695</v>
      </c>
      <c r="B969" s="553" t="s">
        <v>694</v>
      </c>
      <c r="C969" s="551">
        <v>500</v>
      </c>
    </row>
    <row r="970" spans="1:3">
      <c r="A970" s="552" t="s">
        <v>607</v>
      </c>
      <c r="B970" s="553" t="s">
        <v>637</v>
      </c>
      <c r="C970" s="551">
        <v>32000</v>
      </c>
    </row>
    <row r="971" spans="1:3">
      <c r="A971" s="552" t="s">
        <v>608</v>
      </c>
      <c r="B971" s="553" t="s">
        <v>686</v>
      </c>
      <c r="C971" s="551">
        <v>30818</v>
      </c>
    </row>
    <row r="972" spans="1:3">
      <c r="A972" s="552" t="s">
        <v>648</v>
      </c>
      <c r="B972" s="553" t="s">
        <v>647</v>
      </c>
      <c r="C972" s="551">
        <v>15000</v>
      </c>
    </row>
    <row r="973" spans="1:3">
      <c r="A973" s="552" t="s">
        <v>639</v>
      </c>
      <c r="B973" s="553" t="s">
        <v>638</v>
      </c>
      <c r="C973" s="551">
        <v>20</v>
      </c>
    </row>
    <row r="974" spans="1:3">
      <c r="A974" s="552" t="s">
        <v>656</v>
      </c>
      <c r="B974" s="553" t="s">
        <v>655</v>
      </c>
      <c r="C974" s="551">
        <v>800</v>
      </c>
    </row>
    <row r="975" spans="1:3">
      <c r="A975" s="552" t="s">
        <v>234</v>
      </c>
      <c r="B975" s="553" t="s">
        <v>696</v>
      </c>
      <c r="C975" s="551">
        <v>2497</v>
      </c>
    </row>
    <row r="976" spans="1:3" ht="31.5">
      <c r="A976" s="552" t="s">
        <v>228</v>
      </c>
      <c r="B976" s="553" t="s">
        <v>697</v>
      </c>
      <c r="C976" s="551">
        <v>97</v>
      </c>
    </row>
    <row r="977" spans="1:3" ht="31.5">
      <c r="A977" s="552" t="s">
        <v>229</v>
      </c>
      <c r="B977" s="553" t="s">
        <v>711</v>
      </c>
      <c r="C977" s="551">
        <v>2400</v>
      </c>
    </row>
    <row r="978" spans="1:3">
      <c r="A978" s="547" t="s">
        <v>818</v>
      </c>
      <c r="B978" s="547"/>
      <c r="C978" s="551">
        <v>151635</v>
      </c>
    </row>
    <row r="979" spans="1:3">
      <c r="A979" s="552"/>
      <c r="B979" s="553"/>
      <c r="C979" s="551"/>
    </row>
    <row r="980" spans="1:3" ht="31.5">
      <c r="A980" s="547" t="s">
        <v>913</v>
      </c>
      <c r="B980" s="547"/>
      <c r="C980" s="551">
        <v>151635</v>
      </c>
    </row>
    <row r="981" spans="1:3">
      <c r="A981" s="552"/>
      <c r="B981" s="550"/>
      <c r="C981" s="551"/>
    </row>
    <row r="982" spans="1:3">
      <c r="A982" s="547" t="s">
        <v>683</v>
      </c>
      <c r="B982" s="547"/>
      <c r="C982" s="547"/>
    </row>
    <row r="983" spans="1:3">
      <c r="A983" s="552" t="s">
        <v>351</v>
      </c>
      <c r="B983" s="553" t="s">
        <v>636</v>
      </c>
      <c r="C983" s="551">
        <v>39000</v>
      </c>
    </row>
    <row r="984" spans="1:3">
      <c r="A984" s="552" t="s">
        <v>648</v>
      </c>
      <c r="B984" s="553" t="s">
        <v>647</v>
      </c>
      <c r="C984" s="551">
        <v>10000</v>
      </c>
    </row>
    <row r="985" spans="1:3" ht="31.5">
      <c r="A985" s="552" t="s">
        <v>611</v>
      </c>
      <c r="B985" s="553" t="s">
        <v>642</v>
      </c>
      <c r="C985" s="551">
        <v>29000</v>
      </c>
    </row>
    <row r="986" spans="1:3">
      <c r="A986" s="552" t="s">
        <v>235</v>
      </c>
      <c r="B986" s="553" t="s">
        <v>689</v>
      </c>
      <c r="C986" s="551">
        <v>71000</v>
      </c>
    </row>
    <row r="987" spans="1:3">
      <c r="A987" s="552" t="s">
        <v>870</v>
      </c>
      <c r="B987" s="553" t="s">
        <v>869</v>
      </c>
      <c r="C987" s="551">
        <v>71000</v>
      </c>
    </row>
    <row r="988" spans="1:3">
      <c r="A988" s="547" t="s">
        <v>818</v>
      </c>
      <c r="B988" s="547"/>
      <c r="C988" s="551">
        <v>110000</v>
      </c>
    </row>
    <row r="989" spans="1:3">
      <c r="A989" s="552"/>
      <c r="B989" s="553"/>
      <c r="C989" s="551"/>
    </row>
    <row r="990" spans="1:3">
      <c r="A990" s="547" t="s">
        <v>912</v>
      </c>
      <c r="B990" s="547"/>
      <c r="C990" s="551">
        <v>110000</v>
      </c>
    </row>
    <row r="991" spans="1:3">
      <c r="A991" s="552"/>
      <c r="B991" s="550"/>
      <c r="C991" s="551"/>
    </row>
    <row r="992" spans="1:3">
      <c r="A992" s="547" t="s">
        <v>1019</v>
      </c>
      <c r="B992" s="547"/>
      <c r="C992" s="551">
        <v>261635</v>
      </c>
    </row>
    <row r="993" spans="1:3">
      <c r="A993" s="552"/>
      <c r="B993" s="550"/>
      <c r="C993" s="551"/>
    </row>
    <row r="994" spans="1:3">
      <c r="A994" s="552"/>
      <c r="B994" s="550"/>
      <c r="C994" s="551"/>
    </row>
    <row r="995" spans="1:3">
      <c r="A995" s="547" t="s">
        <v>687</v>
      </c>
      <c r="B995" s="547"/>
      <c r="C995" s="547"/>
    </row>
    <row r="996" spans="1:3" ht="31.5">
      <c r="A996" s="547" t="s">
        <v>1143</v>
      </c>
      <c r="B996" s="547"/>
      <c r="C996" s="547"/>
    </row>
    <row r="997" spans="1:3">
      <c r="A997" s="547" t="s">
        <v>911</v>
      </c>
      <c r="B997" s="547"/>
      <c r="C997" s="547"/>
    </row>
    <row r="998" spans="1:3" ht="31.5">
      <c r="A998" s="552" t="s">
        <v>325</v>
      </c>
      <c r="B998" s="553" t="s">
        <v>3</v>
      </c>
      <c r="C998" s="551">
        <v>634319</v>
      </c>
    </row>
    <row r="999" spans="1:3" ht="31.5">
      <c r="A999" s="552" t="s">
        <v>668</v>
      </c>
      <c r="B999" s="553" t="s">
        <v>667</v>
      </c>
      <c r="C999" s="551">
        <v>634319</v>
      </c>
    </row>
    <row r="1000" spans="1:3">
      <c r="A1000" s="552" t="s">
        <v>331</v>
      </c>
      <c r="B1000" s="553" t="s">
        <v>633</v>
      </c>
      <c r="C1000" s="551">
        <v>40813</v>
      </c>
    </row>
    <row r="1001" spans="1:3" ht="31.5">
      <c r="A1001" s="552" t="s">
        <v>1003</v>
      </c>
      <c r="B1001" s="553" t="s">
        <v>1002</v>
      </c>
      <c r="C1001" s="551">
        <v>17343</v>
      </c>
    </row>
    <row r="1002" spans="1:3">
      <c r="A1002" s="552" t="s">
        <v>670</v>
      </c>
      <c r="B1002" s="553" t="s">
        <v>669</v>
      </c>
      <c r="C1002" s="551">
        <v>23470</v>
      </c>
    </row>
    <row r="1003" spans="1:3">
      <c r="A1003" s="552" t="s">
        <v>341</v>
      </c>
      <c r="B1003" s="553" t="s">
        <v>673</v>
      </c>
      <c r="C1003" s="551">
        <v>121916</v>
      </c>
    </row>
    <row r="1004" spans="1:3" ht="31.5">
      <c r="A1004" s="552" t="s">
        <v>675</v>
      </c>
      <c r="B1004" s="553" t="s">
        <v>674</v>
      </c>
      <c r="C1004" s="551">
        <v>73708</v>
      </c>
    </row>
    <row r="1005" spans="1:3">
      <c r="A1005" s="552" t="s">
        <v>677</v>
      </c>
      <c r="B1005" s="553" t="s">
        <v>676</v>
      </c>
      <c r="C1005" s="551">
        <v>30447</v>
      </c>
    </row>
    <row r="1006" spans="1:3">
      <c r="A1006" s="552" t="s">
        <v>679</v>
      </c>
      <c r="B1006" s="553" t="s">
        <v>678</v>
      </c>
      <c r="C1006" s="551">
        <v>17761</v>
      </c>
    </row>
    <row r="1007" spans="1:3">
      <c r="A1007" s="552" t="s">
        <v>351</v>
      </c>
      <c r="B1007" s="553" t="s">
        <v>636</v>
      </c>
      <c r="C1007" s="551">
        <v>503510</v>
      </c>
    </row>
    <row r="1008" spans="1:3">
      <c r="A1008" s="552" t="s">
        <v>693</v>
      </c>
      <c r="B1008" s="553" t="s">
        <v>692</v>
      </c>
      <c r="C1008" s="551">
        <v>313000</v>
      </c>
    </row>
    <row r="1009" spans="1:3">
      <c r="A1009" s="552" t="s">
        <v>695</v>
      </c>
      <c r="B1009" s="553" t="s">
        <v>694</v>
      </c>
      <c r="C1009" s="551">
        <v>550</v>
      </c>
    </row>
    <row r="1010" spans="1:3">
      <c r="A1010" s="552" t="s">
        <v>685</v>
      </c>
      <c r="B1010" s="553" t="s">
        <v>684</v>
      </c>
      <c r="C1010" s="551">
        <v>17000</v>
      </c>
    </row>
    <row r="1011" spans="1:3">
      <c r="A1011" s="552" t="s">
        <v>607</v>
      </c>
      <c r="B1011" s="553" t="s">
        <v>637</v>
      </c>
      <c r="C1011" s="551">
        <v>42890</v>
      </c>
    </row>
    <row r="1012" spans="1:3">
      <c r="A1012" s="552" t="s">
        <v>608</v>
      </c>
      <c r="B1012" s="553" t="s">
        <v>686</v>
      </c>
      <c r="C1012" s="551">
        <v>87000</v>
      </c>
    </row>
    <row r="1013" spans="1:3">
      <c r="A1013" s="552" t="s">
        <v>648</v>
      </c>
      <c r="B1013" s="553" t="s">
        <v>647</v>
      </c>
      <c r="C1013" s="551">
        <v>38000</v>
      </c>
    </row>
    <row r="1014" spans="1:3">
      <c r="A1014" s="552" t="s">
        <v>639</v>
      </c>
      <c r="B1014" s="553" t="s">
        <v>638</v>
      </c>
      <c r="C1014" s="551">
        <v>750</v>
      </c>
    </row>
    <row r="1015" spans="1:3">
      <c r="A1015" s="552" t="s">
        <v>656</v>
      </c>
      <c r="B1015" s="553" t="s">
        <v>655</v>
      </c>
      <c r="C1015" s="551">
        <v>4300</v>
      </c>
    </row>
    <row r="1016" spans="1:3" ht="31.5">
      <c r="A1016" s="552" t="s">
        <v>610</v>
      </c>
      <c r="B1016" s="553" t="s">
        <v>1089</v>
      </c>
      <c r="C1016" s="551">
        <v>20</v>
      </c>
    </row>
    <row r="1017" spans="1:3">
      <c r="A1017" s="552" t="s">
        <v>234</v>
      </c>
      <c r="B1017" s="553" t="s">
        <v>696</v>
      </c>
      <c r="C1017" s="551">
        <v>1400</v>
      </c>
    </row>
    <row r="1018" spans="1:3" ht="31.5">
      <c r="A1018" s="552" t="s">
        <v>228</v>
      </c>
      <c r="B1018" s="553" t="s">
        <v>697</v>
      </c>
      <c r="C1018" s="551">
        <v>1100</v>
      </c>
    </row>
    <row r="1019" spans="1:3" ht="31.5">
      <c r="A1019" s="552" t="s">
        <v>229</v>
      </c>
      <c r="B1019" s="553" t="s">
        <v>711</v>
      </c>
      <c r="C1019" s="551">
        <v>300</v>
      </c>
    </row>
    <row r="1020" spans="1:3">
      <c r="A1020" s="547" t="s">
        <v>818</v>
      </c>
      <c r="B1020" s="547"/>
      <c r="C1020" s="551">
        <v>1301958</v>
      </c>
    </row>
    <row r="1021" spans="1:3">
      <c r="A1021" s="547" t="s">
        <v>910</v>
      </c>
      <c r="B1021" s="547"/>
      <c r="C1021" s="551">
        <v>1301958</v>
      </c>
    </row>
    <row r="1022" spans="1:3">
      <c r="A1022" s="552"/>
      <c r="B1022" s="550"/>
      <c r="C1022" s="551"/>
    </row>
    <row r="1023" spans="1:3">
      <c r="A1023" s="547" t="s">
        <v>909</v>
      </c>
      <c r="B1023" s="547"/>
      <c r="C1023" s="547"/>
    </row>
    <row r="1024" spans="1:3" ht="31.5">
      <c r="A1024" s="552" t="s">
        <v>325</v>
      </c>
      <c r="B1024" s="553" t="s">
        <v>3</v>
      </c>
      <c r="C1024" s="551">
        <v>623658</v>
      </c>
    </row>
    <row r="1025" spans="1:3" ht="31.5">
      <c r="A1025" s="552" t="s">
        <v>668</v>
      </c>
      <c r="B1025" s="553" t="s">
        <v>667</v>
      </c>
      <c r="C1025" s="551">
        <v>623658</v>
      </c>
    </row>
    <row r="1026" spans="1:3">
      <c r="A1026" s="552" t="s">
        <v>331</v>
      </c>
      <c r="B1026" s="553" t="s">
        <v>633</v>
      </c>
      <c r="C1026" s="551">
        <v>28128</v>
      </c>
    </row>
    <row r="1027" spans="1:3" ht="31.5">
      <c r="A1027" s="552" t="s">
        <v>1003</v>
      </c>
      <c r="B1027" s="553" t="s">
        <v>1002</v>
      </c>
      <c r="C1027" s="551">
        <v>16825</v>
      </c>
    </row>
    <row r="1028" spans="1:3">
      <c r="A1028" s="552" t="s">
        <v>670</v>
      </c>
      <c r="B1028" s="553" t="s">
        <v>669</v>
      </c>
      <c r="C1028" s="551">
        <v>11303</v>
      </c>
    </row>
    <row r="1029" spans="1:3">
      <c r="A1029" s="552" t="s">
        <v>341</v>
      </c>
      <c r="B1029" s="553" t="s">
        <v>673</v>
      </c>
      <c r="C1029" s="551">
        <v>119867</v>
      </c>
    </row>
    <row r="1030" spans="1:3" ht="31.5">
      <c r="A1030" s="552" t="s">
        <v>675</v>
      </c>
      <c r="B1030" s="553" t="s">
        <v>674</v>
      </c>
      <c r="C1030" s="551">
        <v>72469</v>
      </c>
    </row>
    <row r="1031" spans="1:3">
      <c r="A1031" s="552" t="s">
        <v>677</v>
      </c>
      <c r="B1031" s="553" t="s">
        <v>676</v>
      </c>
      <c r="C1031" s="551">
        <v>29936</v>
      </c>
    </row>
    <row r="1032" spans="1:3">
      <c r="A1032" s="552" t="s">
        <v>679</v>
      </c>
      <c r="B1032" s="553" t="s">
        <v>678</v>
      </c>
      <c r="C1032" s="551">
        <v>17462</v>
      </c>
    </row>
    <row r="1033" spans="1:3">
      <c r="A1033" s="552" t="s">
        <v>351</v>
      </c>
      <c r="B1033" s="553" t="s">
        <v>636</v>
      </c>
      <c r="C1033" s="551">
        <v>137945</v>
      </c>
    </row>
    <row r="1034" spans="1:3">
      <c r="A1034" s="552" t="s">
        <v>685</v>
      </c>
      <c r="B1034" s="553" t="s">
        <v>684</v>
      </c>
      <c r="C1034" s="551">
        <v>8400</v>
      </c>
    </row>
    <row r="1035" spans="1:3">
      <c r="A1035" s="552" t="s">
        <v>607</v>
      </c>
      <c r="B1035" s="553" t="s">
        <v>637</v>
      </c>
      <c r="C1035" s="551">
        <v>21145</v>
      </c>
    </row>
    <row r="1036" spans="1:3">
      <c r="A1036" s="552" t="s">
        <v>608</v>
      </c>
      <c r="B1036" s="553" t="s">
        <v>686</v>
      </c>
      <c r="C1036" s="551">
        <v>75000</v>
      </c>
    </row>
    <row r="1037" spans="1:3">
      <c r="A1037" s="552" t="s">
        <v>648</v>
      </c>
      <c r="B1037" s="553" t="s">
        <v>647</v>
      </c>
      <c r="C1037" s="551">
        <v>13400</v>
      </c>
    </row>
    <row r="1038" spans="1:3">
      <c r="A1038" s="552" t="s">
        <v>650</v>
      </c>
      <c r="B1038" s="553" t="s">
        <v>649</v>
      </c>
      <c r="C1038" s="551">
        <v>20000</v>
      </c>
    </row>
    <row r="1039" spans="1:3">
      <c r="A1039" s="547" t="s">
        <v>818</v>
      </c>
      <c r="B1039" s="547"/>
      <c r="C1039" s="551">
        <v>909598</v>
      </c>
    </row>
    <row r="1040" spans="1:3">
      <c r="A1040" s="552"/>
      <c r="B1040" s="553"/>
      <c r="C1040" s="551"/>
    </row>
    <row r="1041" spans="1:3">
      <c r="A1041" s="552" t="s">
        <v>616</v>
      </c>
      <c r="B1041" s="553" t="s">
        <v>651</v>
      </c>
      <c r="C1041" s="551">
        <v>92305</v>
      </c>
    </row>
    <row r="1042" spans="1:3">
      <c r="A1042" s="552" t="s">
        <v>617</v>
      </c>
      <c r="B1042" s="553" t="s">
        <v>652</v>
      </c>
      <c r="C1042" s="551">
        <v>34127</v>
      </c>
    </row>
    <row r="1043" spans="1:3">
      <c r="A1043" s="552" t="s">
        <v>226</v>
      </c>
      <c r="B1043" s="553" t="s">
        <v>682</v>
      </c>
      <c r="C1043" s="551">
        <v>9297</v>
      </c>
    </row>
    <row r="1044" spans="1:3">
      <c r="A1044" s="552" t="s">
        <v>231</v>
      </c>
      <c r="B1044" s="553" t="s">
        <v>680</v>
      </c>
      <c r="C1044" s="551">
        <v>24830</v>
      </c>
    </row>
    <row r="1045" spans="1:3">
      <c r="A1045" s="547" t="s">
        <v>814</v>
      </c>
      <c r="B1045" s="547"/>
      <c r="C1045" s="551">
        <v>126432</v>
      </c>
    </row>
    <row r="1046" spans="1:3">
      <c r="A1046" s="547" t="s">
        <v>908</v>
      </c>
      <c r="B1046" s="547"/>
      <c r="C1046" s="551">
        <v>1036030</v>
      </c>
    </row>
    <row r="1047" spans="1:3">
      <c r="A1047" s="552"/>
      <c r="B1047" s="550"/>
      <c r="C1047" s="551"/>
    </row>
    <row r="1048" spans="1:3">
      <c r="A1048" s="547" t="s">
        <v>698</v>
      </c>
      <c r="B1048" s="547"/>
      <c r="C1048" s="547"/>
    </row>
    <row r="1049" spans="1:3">
      <c r="A1049" s="552" t="s">
        <v>351</v>
      </c>
      <c r="B1049" s="553" t="s">
        <v>636</v>
      </c>
      <c r="C1049" s="551">
        <v>6100</v>
      </c>
    </row>
    <row r="1050" spans="1:3">
      <c r="A1050" s="552" t="s">
        <v>648</v>
      </c>
      <c r="B1050" s="553" t="s">
        <v>647</v>
      </c>
      <c r="C1050" s="551">
        <v>6000</v>
      </c>
    </row>
    <row r="1051" spans="1:3">
      <c r="A1051" s="552" t="s">
        <v>656</v>
      </c>
      <c r="B1051" s="553" t="s">
        <v>655</v>
      </c>
      <c r="C1051" s="551">
        <v>100</v>
      </c>
    </row>
    <row r="1052" spans="1:3">
      <c r="A1052" s="547" t="s">
        <v>818</v>
      </c>
      <c r="B1052" s="547"/>
      <c r="C1052" s="551">
        <v>6100</v>
      </c>
    </row>
    <row r="1053" spans="1:3">
      <c r="A1053" s="552"/>
      <c r="B1053" s="553"/>
      <c r="C1053" s="551"/>
    </row>
    <row r="1054" spans="1:3">
      <c r="A1054" s="547" t="s">
        <v>822</v>
      </c>
      <c r="B1054" s="547"/>
      <c r="C1054" s="551">
        <v>6100</v>
      </c>
    </row>
    <row r="1055" spans="1:3">
      <c r="A1055" s="552"/>
      <c r="B1055" s="550"/>
      <c r="C1055" s="551"/>
    </row>
    <row r="1056" spans="1:3" ht="31.5">
      <c r="A1056" s="547" t="s">
        <v>705</v>
      </c>
      <c r="B1056" s="547"/>
      <c r="C1056" s="547"/>
    </row>
    <row r="1057" spans="1:3" ht="31.5">
      <c r="A1057" s="552" t="s">
        <v>325</v>
      </c>
      <c r="B1057" s="553" t="s">
        <v>3</v>
      </c>
      <c r="C1057" s="551">
        <v>284298</v>
      </c>
    </row>
    <row r="1058" spans="1:3" ht="31.5">
      <c r="A1058" s="552" t="s">
        <v>668</v>
      </c>
      <c r="B1058" s="553" t="s">
        <v>667</v>
      </c>
      <c r="C1058" s="551">
        <v>284298</v>
      </c>
    </row>
    <row r="1059" spans="1:3">
      <c r="A1059" s="552" t="s">
        <v>331</v>
      </c>
      <c r="B1059" s="553" t="s">
        <v>633</v>
      </c>
      <c r="C1059" s="551">
        <v>8295</v>
      </c>
    </row>
    <row r="1060" spans="1:3" ht="31.5">
      <c r="A1060" s="552" t="s">
        <v>1003</v>
      </c>
      <c r="B1060" s="553" t="s">
        <v>1002</v>
      </c>
      <c r="C1060" s="551">
        <v>8295</v>
      </c>
    </row>
    <row r="1061" spans="1:3">
      <c r="A1061" s="552" t="s">
        <v>341</v>
      </c>
      <c r="B1061" s="553" t="s">
        <v>673</v>
      </c>
      <c r="C1061" s="551">
        <v>54643</v>
      </c>
    </row>
    <row r="1062" spans="1:3" ht="31.5">
      <c r="A1062" s="552" t="s">
        <v>675</v>
      </c>
      <c r="B1062" s="553" t="s">
        <v>674</v>
      </c>
      <c r="C1062" s="551">
        <v>33035</v>
      </c>
    </row>
    <row r="1063" spans="1:3">
      <c r="A1063" s="552" t="s">
        <v>677</v>
      </c>
      <c r="B1063" s="553" t="s">
        <v>676</v>
      </c>
      <c r="C1063" s="551">
        <v>13647</v>
      </c>
    </row>
    <row r="1064" spans="1:3">
      <c r="A1064" s="552" t="s">
        <v>679</v>
      </c>
      <c r="B1064" s="553" t="s">
        <v>678</v>
      </c>
      <c r="C1064" s="551">
        <v>7961</v>
      </c>
    </row>
    <row r="1065" spans="1:3">
      <c r="A1065" s="552" t="s">
        <v>351</v>
      </c>
      <c r="B1065" s="553" t="s">
        <v>636</v>
      </c>
      <c r="C1065" s="551">
        <v>73200</v>
      </c>
    </row>
    <row r="1066" spans="1:3">
      <c r="A1066" s="552" t="s">
        <v>607</v>
      </c>
      <c r="B1066" s="553" t="s">
        <v>637</v>
      </c>
      <c r="C1066" s="551">
        <v>10000</v>
      </c>
    </row>
    <row r="1067" spans="1:3">
      <c r="A1067" s="552" t="s">
        <v>608</v>
      </c>
      <c r="B1067" s="553" t="s">
        <v>686</v>
      </c>
      <c r="C1067" s="551">
        <v>3000</v>
      </c>
    </row>
    <row r="1068" spans="1:3">
      <c r="A1068" s="552" t="s">
        <v>648</v>
      </c>
      <c r="B1068" s="553" t="s">
        <v>647</v>
      </c>
      <c r="C1068" s="551">
        <v>40000</v>
      </c>
    </row>
    <row r="1069" spans="1:3">
      <c r="A1069" s="552" t="s">
        <v>639</v>
      </c>
      <c r="B1069" s="553" t="s">
        <v>638</v>
      </c>
      <c r="C1069" s="551">
        <v>700</v>
      </c>
    </row>
    <row r="1070" spans="1:3">
      <c r="A1070" s="552" t="s">
        <v>656</v>
      </c>
      <c r="B1070" s="553" t="s">
        <v>655</v>
      </c>
      <c r="C1070" s="551">
        <v>2000</v>
      </c>
    </row>
    <row r="1071" spans="1:3" ht="31.5">
      <c r="A1071" s="552" t="s">
        <v>611</v>
      </c>
      <c r="B1071" s="553" t="s">
        <v>642</v>
      </c>
      <c r="C1071" s="551">
        <v>17500</v>
      </c>
    </row>
    <row r="1072" spans="1:3">
      <c r="A1072" s="552" t="s">
        <v>234</v>
      </c>
      <c r="B1072" s="553" t="s">
        <v>696</v>
      </c>
      <c r="C1072" s="551">
        <v>97</v>
      </c>
    </row>
    <row r="1073" spans="1:3" ht="31.5">
      <c r="A1073" s="552" t="s">
        <v>228</v>
      </c>
      <c r="B1073" s="553" t="s">
        <v>697</v>
      </c>
      <c r="C1073" s="551">
        <v>97</v>
      </c>
    </row>
    <row r="1074" spans="1:3">
      <c r="A1074" s="552" t="s">
        <v>235</v>
      </c>
      <c r="B1074" s="553" t="s">
        <v>689</v>
      </c>
      <c r="C1074" s="551">
        <v>60000</v>
      </c>
    </row>
    <row r="1075" spans="1:3">
      <c r="A1075" s="552" t="s">
        <v>870</v>
      </c>
      <c r="B1075" s="553" t="s">
        <v>869</v>
      </c>
      <c r="C1075" s="551">
        <v>60000</v>
      </c>
    </row>
    <row r="1076" spans="1:3">
      <c r="A1076" s="547" t="s">
        <v>818</v>
      </c>
      <c r="B1076" s="547"/>
      <c r="C1076" s="551">
        <v>480533</v>
      </c>
    </row>
    <row r="1077" spans="1:3">
      <c r="A1077" s="552"/>
      <c r="B1077" s="553"/>
      <c r="C1077" s="551"/>
    </row>
    <row r="1078" spans="1:3">
      <c r="A1078" s="552" t="s">
        <v>617</v>
      </c>
      <c r="B1078" s="553" t="s">
        <v>652</v>
      </c>
      <c r="C1078" s="551">
        <v>4383</v>
      </c>
    </row>
    <row r="1079" spans="1:3">
      <c r="A1079" s="552" t="s">
        <v>231</v>
      </c>
      <c r="B1079" s="553" t="s">
        <v>680</v>
      </c>
      <c r="C1079" s="551">
        <v>4383</v>
      </c>
    </row>
    <row r="1080" spans="1:3">
      <c r="A1080" s="547" t="s">
        <v>814</v>
      </c>
      <c r="B1080" s="547"/>
      <c r="C1080" s="551">
        <v>4383</v>
      </c>
    </row>
    <row r="1081" spans="1:3">
      <c r="A1081" s="552"/>
      <c r="B1081" s="553"/>
      <c r="C1081" s="551"/>
    </row>
    <row r="1082" spans="1:3" ht="31.5">
      <c r="A1082" s="547" t="s">
        <v>907</v>
      </c>
      <c r="B1082" s="547"/>
      <c r="C1082" s="551">
        <v>484916</v>
      </c>
    </row>
    <row r="1083" spans="1:3">
      <c r="A1083" s="552"/>
      <c r="B1083" s="550"/>
      <c r="C1083" s="551"/>
    </row>
    <row r="1084" spans="1:3" ht="31.5">
      <c r="A1084" s="547" t="s">
        <v>820</v>
      </c>
      <c r="B1084" s="547"/>
      <c r="C1084" s="551">
        <v>2829004</v>
      </c>
    </row>
    <row r="1085" spans="1:3">
      <c r="A1085" s="552"/>
      <c r="B1085" s="550"/>
      <c r="C1085" s="551"/>
    </row>
    <row r="1086" spans="1:3" ht="31.5">
      <c r="A1086" s="547" t="s">
        <v>819</v>
      </c>
      <c r="B1086" s="547"/>
      <c r="C1086" s="551">
        <v>2829004</v>
      </c>
    </row>
    <row r="1087" spans="1:3">
      <c r="A1087" s="552"/>
      <c r="B1087" s="550"/>
      <c r="C1087" s="551"/>
    </row>
    <row r="1088" spans="1:3" ht="31.5">
      <c r="A1088" s="547" t="s">
        <v>1157</v>
      </c>
      <c r="B1088" s="547"/>
      <c r="C1088" s="547"/>
    </row>
    <row r="1089" spans="1:3" ht="31.5">
      <c r="A1089" s="547" t="s">
        <v>906</v>
      </c>
      <c r="B1089" s="547"/>
      <c r="C1089" s="547"/>
    </row>
    <row r="1090" spans="1:3">
      <c r="A1090" s="547" t="s">
        <v>905</v>
      </c>
      <c r="B1090" s="547"/>
      <c r="C1090" s="547"/>
    </row>
    <row r="1091" spans="1:3">
      <c r="A1091" s="552" t="s">
        <v>351</v>
      </c>
      <c r="B1091" s="553" t="s">
        <v>636</v>
      </c>
      <c r="C1091" s="551">
        <v>207557</v>
      </c>
    </row>
    <row r="1092" spans="1:3">
      <c r="A1092" s="552" t="s">
        <v>607</v>
      </c>
      <c r="B1092" s="553" t="s">
        <v>637</v>
      </c>
      <c r="C1092" s="551">
        <v>5200</v>
      </c>
    </row>
    <row r="1093" spans="1:3">
      <c r="A1093" s="552" t="s">
        <v>608</v>
      </c>
      <c r="B1093" s="553" t="s">
        <v>686</v>
      </c>
      <c r="C1093" s="551">
        <v>150257</v>
      </c>
    </row>
    <row r="1094" spans="1:3">
      <c r="A1094" s="552" t="s">
        <v>648</v>
      </c>
      <c r="B1094" s="553" t="s">
        <v>647</v>
      </c>
      <c r="C1094" s="551">
        <v>47100</v>
      </c>
    </row>
    <row r="1095" spans="1:3">
      <c r="A1095" s="552" t="s">
        <v>650</v>
      </c>
      <c r="B1095" s="553" t="s">
        <v>649</v>
      </c>
      <c r="C1095" s="551">
        <v>5000</v>
      </c>
    </row>
    <row r="1096" spans="1:3">
      <c r="A1096" s="552" t="s">
        <v>234</v>
      </c>
      <c r="B1096" s="553" t="s">
        <v>696</v>
      </c>
      <c r="C1096" s="551">
        <v>1000</v>
      </c>
    </row>
    <row r="1097" spans="1:3" ht="31.5">
      <c r="A1097" s="552" t="s">
        <v>228</v>
      </c>
      <c r="B1097" s="553" t="s">
        <v>697</v>
      </c>
      <c r="C1097" s="551">
        <v>1000</v>
      </c>
    </row>
    <row r="1098" spans="1:3">
      <c r="A1098" s="547" t="s">
        <v>818</v>
      </c>
      <c r="B1098" s="547"/>
      <c r="C1098" s="551">
        <v>208557</v>
      </c>
    </row>
    <row r="1099" spans="1:3">
      <c r="A1099" s="552"/>
      <c r="B1099" s="553"/>
      <c r="C1099" s="551"/>
    </row>
    <row r="1100" spans="1:3">
      <c r="A1100" s="552" t="s">
        <v>616</v>
      </c>
      <c r="B1100" s="553" t="s">
        <v>651</v>
      </c>
      <c r="C1100" s="551">
        <v>3699556</v>
      </c>
    </row>
    <row r="1101" spans="1:3">
      <c r="A1101" s="552" t="s">
        <v>617</v>
      </c>
      <c r="B1101" s="553" t="s">
        <v>652</v>
      </c>
      <c r="C1101" s="551">
        <v>2536370</v>
      </c>
    </row>
    <row r="1102" spans="1:3">
      <c r="A1102" s="552" t="s">
        <v>225</v>
      </c>
      <c r="B1102" s="553" t="s">
        <v>653</v>
      </c>
      <c r="C1102" s="551">
        <v>2536370</v>
      </c>
    </row>
    <row r="1103" spans="1:3">
      <c r="A1103" s="547" t="s">
        <v>814</v>
      </c>
      <c r="B1103" s="547"/>
      <c r="C1103" s="551">
        <v>6235926</v>
      </c>
    </row>
    <row r="1104" spans="1:3">
      <c r="A1104" s="547" t="s">
        <v>904</v>
      </c>
      <c r="B1104" s="547"/>
      <c r="C1104" s="551">
        <v>6444483</v>
      </c>
    </row>
    <row r="1105" spans="1:3">
      <c r="A1105" s="552"/>
      <c r="B1105" s="550"/>
      <c r="C1105" s="551"/>
    </row>
    <row r="1106" spans="1:3">
      <c r="A1106" s="547" t="s">
        <v>903</v>
      </c>
      <c r="B1106" s="547"/>
      <c r="C1106" s="547"/>
    </row>
    <row r="1107" spans="1:3">
      <c r="A1107" s="552" t="s">
        <v>351</v>
      </c>
      <c r="B1107" s="553" t="s">
        <v>636</v>
      </c>
      <c r="C1107" s="551">
        <v>3821154</v>
      </c>
    </row>
    <row r="1108" spans="1:3">
      <c r="A1108" s="552" t="s">
        <v>607</v>
      </c>
      <c r="B1108" s="553" t="s">
        <v>637</v>
      </c>
      <c r="C1108" s="551">
        <v>66550</v>
      </c>
    </row>
    <row r="1109" spans="1:3">
      <c r="A1109" s="552" t="s">
        <v>608</v>
      </c>
      <c r="B1109" s="553" t="s">
        <v>686</v>
      </c>
      <c r="C1109" s="551">
        <v>2917910</v>
      </c>
    </row>
    <row r="1110" spans="1:3">
      <c r="A1110" s="552" t="s">
        <v>648</v>
      </c>
      <c r="B1110" s="553" t="s">
        <v>647</v>
      </c>
      <c r="C1110" s="551">
        <v>810000</v>
      </c>
    </row>
    <row r="1111" spans="1:3">
      <c r="A1111" s="552" t="s">
        <v>650</v>
      </c>
      <c r="B1111" s="553" t="s">
        <v>649</v>
      </c>
      <c r="C1111" s="551">
        <v>26694</v>
      </c>
    </row>
    <row r="1112" spans="1:3">
      <c r="A1112" s="547" t="s">
        <v>818</v>
      </c>
      <c r="B1112" s="547"/>
      <c r="C1112" s="551">
        <v>3821154</v>
      </c>
    </row>
    <row r="1113" spans="1:3">
      <c r="A1113" s="552"/>
      <c r="B1113" s="553"/>
      <c r="C1113" s="551"/>
    </row>
    <row r="1114" spans="1:3">
      <c r="A1114" s="552" t="s">
        <v>616</v>
      </c>
      <c r="B1114" s="553" t="s">
        <v>651</v>
      </c>
      <c r="C1114" s="551">
        <v>287469</v>
      </c>
    </row>
    <row r="1115" spans="1:3">
      <c r="A1115" s="552" t="s">
        <v>617</v>
      </c>
      <c r="B1115" s="553" t="s">
        <v>652</v>
      </c>
      <c r="C1115" s="551">
        <v>28210</v>
      </c>
    </row>
    <row r="1116" spans="1:3">
      <c r="A1116" s="552" t="s">
        <v>225</v>
      </c>
      <c r="B1116" s="553" t="s">
        <v>653</v>
      </c>
      <c r="C1116" s="551">
        <v>28210</v>
      </c>
    </row>
    <row r="1117" spans="1:3">
      <c r="A1117" s="547" t="s">
        <v>814</v>
      </c>
      <c r="B1117" s="547"/>
      <c r="C1117" s="551">
        <v>315679</v>
      </c>
    </row>
    <row r="1118" spans="1:3">
      <c r="A1118" s="547" t="s">
        <v>902</v>
      </c>
      <c r="B1118" s="547"/>
      <c r="C1118" s="551">
        <v>4136833</v>
      </c>
    </row>
    <row r="1119" spans="1:3">
      <c r="A1119" s="552"/>
      <c r="B1119" s="550"/>
      <c r="C1119" s="551"/>
    </row>
    <row r="1120" spans="1:3">
      <c r="A1120" s="547" t="s">
        <v>901</v>
      </c>
      <c r="B1120" s="547"/>
      <c r="C1120" s="547"/>
    </row>
    <row r="1121" spans="1:3">
      <c r="A1121" s="552" t="s">
        <v>351</v>
      </c>
      <c r="B1121" s="553" t="s">
        <v>636</v>
      </c>
      <c r="C1121" s="551">
        <v>1363800</v>
      </c>
    </row>
    <row r="1122" spans="1:3">
      <c r="A1122" s="552" t="s">
        <v>607</v>
      </c>
      <c r="B1122" s="553" t="s">
        <v>637</v>
      </c>
      <c r="C1122" s="551">
        <v>3500</v>
      </c>
    </row>
    <row r="1123" spans="1:3">
      <c r="A1123" s="552" t="s">
        <v>648</v>
      </c>
      <c r="B1123" s="553" t="s">
        <v>647</v>
      </c>
      <c r="C1123" s="551">
        <v>75000</v>
      </c>
    </row>
    <row r="1124" spans="1:3">
      <c r="A1124" s="552" t="s">
        <v>650</v>
      </c>
      <c r="B1124" s="553" t="s">
        <v>649</v>
      </c>
      <c r="C1124" s="551">
        <v>985300</v>
      </c>
    </row>
    <row r="1125" spans="1:3" ht="31.5">
      <c r="A1125" s="552" t="s">
        <v>611</v>
      </c>
      <c r="B1125" s="553" t="s">
        <v>642</v>
      </c>
      <c r="C1125" s="551">
        <v>300000</v>
      </c>
    </row>
    <row r="1126" spans="1:3">
      <c r="A1126" s="552" t="s">
        <v>234</v>
      </c>
      <c r="B1126" s="553" t="s">
        <v>696</v>
      </c>
      <c r="C1126" s="551">
        <v>1000</v>
      </c>
    </row>
    <row r="1127" spans="1:3" ht="31.5">
      <c r="A1127" s="552" t="s">
        <v>228</v>
      </c>
      <c r="B1127" s="553" t="s">
        <v>697</v>
      </c>
      <c r="C1127" s="551">
        <v>1000</v>
      </c>
    </row>
    <row r="1128" spans="1:3">
      <c r="A1128" s="547" t="s">
        <v>818</v>
      </c>
      <c r="B1128" s="547"/>
      <c r="C1128" s="551">
        <v>1364800</v>
      </c>
    </row>
    <row r="1129" spans="1:3">
      <c r="A1129" s="552"/>
      <c r="B1129" s="553"/>
      <c r="C1129" s="551"/>
    </row>
    <row r="1130" spans="1:3">
      <c r="A1130" s="552" t="s">
        <v>616</v>
      </c>
      <c r="B1130" s="553" t="s">
        <v>651</v>
      </c>
      <c r="C1130" s="551">
        <v>637924</v>
      </c>
    </row>
    <row r="1131" spans="1:3">
      <c r="A1131" s="552" t="s">
        <v>617</v>
      </c>
      <c r="B1131" s="553" t="s">
        <v>652</v>
      </c>
      <c r="C1131" s="551">
        <v>2440800</v>
      </c>
    </row>
    <row r="1132" spans="1:3">
      <c r="A1132" s="552" t="s">
        <v>225</v>
      </c>
      <c r="B1132" s="553" t="s">
        <v>653</v>
      </c>
      <c r="C1132" s="551">
        <v>2440800</v>
      </c>
    </row>
    <row r="1133" spans="1:3">
      <c r="A1133" s="552" t="s">
        <v>395</v>
      </c>
      <c r="B1133" s="553" t="s">
        <v>899</v>
      </c>
      <c r="C1133" s="551">
        <v>40370</v>
      </c>
    </row>
    <row r="1134" spans="1:3">
      <c r="A1134" s="547" t="s">
        <v>814</v>
      </c>
      <c r="B1134" s="547"/>
      <c r="C1134" s="551">
        <v>3119094</v>
      </c>
    </row>
    <row r="1135" spans="1:3">
      <c r="A1135" s="552"/>
      <c r="B1135" s="553"/>
      <c r="C1135" s="551"/>
    </row>
    <row r="1136" spans="1:3" ht="31.5">
      <c r="A1136" s="547" t="s">
        <v>900</v>
      </c>
      <c r="B1136" s="547"/>
      <c r="C1136" s="551">
        <v>4483894</v>
      </c>
    </row>
    <row r="1137" spans="1:3" ht="31.5">
      <c r="A1137" s="547" t="s">
        <v>1158</v>
      </c>
      <c r="B1137" s="547"/>
      <c r="C1137" s="547"/>
    </row>
    <row r="1138" spans="1:3" ht="31.5">
      <c r="A1138" s="552" t="s">
        <v>325</v>
      </c>
      <c r="B1138" s="553" t="s">
        <v>3</v>
      </c>
      <c r="C1138" s="551">
        <v>261003</v>
      </c>
    </row>
    <row r="1139" spans="1:3" ht="31.5">
      <c r="A1139" s="552" t="s">
        <v>668</v>
      </c>
      <c r="B1139" s="553" t="s">
        <v>667</v>
      </c>
      <c r="C1139" s="551">
        <v>261003</v>
      </c>
    </row>
    <row r="1140" spans="1:3">
      <c r="A1140" s="552" t="s">
        <v>331</v>
      </c>
      <c r="B1140" s="553" t="s">
        <v>633</v>
      </c>
      <c r="C1140" s="551">
        <v>10748</v>
      </c>
    </row>
    <row r="1141" spans="1:3">
      <c r="A1141" s="552" t="s">
        <v>635</v>
      </c>
      <c r="B1141" s="553" t="s">
        <v>634</v>
      </c>
      <c r="C1141" s="551">
        <v>1000</v>
      </c>
    </row>
    <row r="1142" spans="1:3" ht="31.5">
      <c r="A1142" s="552" t="s">
        <v>1003</v>
      </c>
      <c r="B1142" s="553" t="s">
        <v>1002</v>
      </c>
      <c r="C1142" s="551">
        <v>7148</v>
      </c>
    </row>
    <row r="1143" spans="1:3">
      <c r="A1143" s="552" t="s">
        <v>670</v>
      </c>
      <c r="B1143" s="553" t="s">
        <v>669</v>
      </c>
      <c r="C1143" s="551">
        <v>2600</v>
      </c>
    </row>
    <row r="1144" spans="1:3">
      <c r="A1144" s="552" t="s">
        <v>341</v>
      </c>
      <c r="B1144" s="553" t="s">
        <v>673</v>
      </c>
      <c r="C1144" s="551">
        <v>52399</v>
      </c>
    </row>
    <row r="1145" spans="1:3" ht="31.5">
      <c r="A1145" s="552" t="s">
        <v>675</v>
      </c>
      <c r="B1145" s="553" t="s">
        <v>674</v>
      </c>
      <c r="C1145" s="551">
        <v>32518</v>
      </c>
    </row>
    <row r="1146" spans="1:3">
      <c r="A1146" s="552" t="s">
        <v>677</v>
      </c>
      <c r="B1146" s="553" t="s">
        <v>676</v>
      </c>
      <c r="C1146" s="551">
        <v>12968</v>
      </c>
    </row>
    <row r="1147" spans="1:3">
      <c r="A1147" s="552" t="s">
        <v>679</v>
      </c>
      <c r="B1147" s="553" t="s">
        <v>678</v>
      </c>
      <c r="C1147" s="551">
        <v>6913</v>
      </c>
    </row>
    <row r="1148" spans="1:3">
      <c r="A1148" s="552" t="s">
        <v>351</v>
      </c>
      <c r="B1148" s="553" t="s">
        <v>636</v>
      </c>
      <c r="C1148" s="551">
        <v>1612313</v>
      </c>
    </row>
    <row r="1149" spans="1:3">
      <c r="A1149" s="552" t="s">
        <v>695</v>
      </c>
      <c r="B1149" s="553" t="s">
        <v>694</v>
      </c>
      <c r="C1149" s="551">
        <v>200</v>
      </c>
    </row>
    <row r="1150" spans="1:3">
      <c r="A1150" s="552" t="s">
        <v>685</v>
      </c>
      <c r="B1150" s="553" t="s">
        <v>684</v>
      </c>
      <c r="C1150" s="551">
        <v>3900</v>
      </c>
    </row>
    <row r="1151" spans="1:3">
      <c r="A1151" s="552" t="s">
        <v>607</v>
      </c>
      <c r="B1151" s="553" t="s">
        <v>637</v>
      </c>
      <c r="C1151" s="551">
        <v>91351</v>
      </c>
    </row>
    <row r="1152" spans="1:3">
      <c r="A1152" s="552" t="s">
        <v>608</v>
      </c>
      <c r="B1152" s="553" t="s">
        <v>686</v>
      </c>
      <c r="C1152" s="551">
        <v>17700</v>
      </c>
    </row>
    <row r="1153" spans="1:3">
      <c r="A1153" s="552" t="s">
        <v>648</v>
      </c>
      <c r="B1153" s="553" t="s">
        <v>647</v>
      </c>
      <c r="C1153" s="551">
        <v>693000</v>
      </c>
    </row>
    <row r="1154" spans="1:3">
      <c r="A1154" s="552" t="s">
        <v>650</v>
      </c>
      <c r="B1154" s="553" t="s">
        <v>649</v>
      </c>
      <c r="C1154" s="551">
        <v>303062</v>
      </c>
    </row>
    <row r="1155" spans="1:3">
      <c r="A1155" s="552" t="s">
        <v>656</v>
      </c>
      <c r="B1155" s="553" t="s">
        <v>655</v>
      </c>
      <c r="C1155" s="551">
        <v>3100</v>
      </c>
    </row>
    <row r="1156" spans="1:3" ht="31.5">
      <c r="A1156" s="552" t="s">
        <v>611</v>
      </c>
      <c r="B1156" s="553" t="s">
        <v>642</v>
      </c>
      <c r="C1156" s="551">
        <v>500000</v>
      </c>
    </row>
    <row r="1157" spans="1:3">
      <c r="A1157" s="552" t="s">
        <v>234</v>
      </c>
      <c r="B1157" s="553" t="s">
        <v>696</v>
      </c>
      <c r="C1157" s="551">
        <v>394</v>
      </c>
    </row>
    <row r="1158" spans="1:3" ht="31.5">
      <c r="A1158" s="552" t="s">
        <v>228</v>
      </c>
      <c r="B1158" s="553" t="s">
        <v>697</v>
      </c>
      <c r="C1158" s="551">
        <v>174</v>
      </c>
    </row>
    <row r="1159" spans="1:3" ht="31.5">
      <c r="A1159" s="552" t="s">
        <v>229</v>
      </c>
      <c r="B1159" s="553" t="s">
        <v>711</v>
      </c>
      <c r="C1159" s="551">
        <v>220</v>
      </c>
    </row>
    <row r="1160" spans="1:3">
      <c r="A1160" s="547" t="s">
        <v>818</v>
      </c>
      <c r="B1160" s="547"/>
      <c r="C1160" s="551">
        <v>1936857</v>
      </c>
    </row>
    <row r="1161" spans="1:3">
      <c r="A1161" s="552"/>
      <c r="B1161" s="553"/>
      <c r="C1161" s="551"/>
    </row>
    <row r="1162" spans="1:3">
      <c r="A1162" s="552" t="s">
        <v>617</v>
      </c>
      <c r="B1162" s="553" t="s">
        <v>652</v>
      </c>
      <c r="C1162" s="551">
        <v>232222</v>
      </c>
    </row>
    <row r="1163" spans="1:3">
      <c r="A1163" s="552" t="s">
        <v>237</v>
      </c>
      <c r="B1163" s="553" t="s">
        <v>892</v>
      </c>
      <c r="C1163" s="551">
        <v>63216</v>
      </c>
    </row>
    <row r="1164" spans="1:3">
      <c r="A1164" s="552" t="s">
        <v>225</v>
      </c>
      <c r="B1164" s="553" t="s">
        <v>653</v>
      </c>
      <c r="C1164" s="551">
        <v>169006</v>
      </c>
    </row>
    <row r="1165" spans="1:3">
      <c r="A1165" s="547" t="s">
        <v>814</v>
      </c>
      <c r="B1165" s="547"/>
      <c r="C1165" s="551">
        <v>232222</v>
      </c>
    </row>
    <row r="1166" spans="1:3">
      <c r="A1166" s="552"/>
      <c r="B1166" s="553"/>
      <c r="C1166" s="551"/>
    </row>
    <row r="1167" spans="1:3" ht="31.5">
      <c r="A1167" s="547" t="s">
        <v>898</v>
      </c>
      <c r="B1167" s="547"/>
      <c r="C1167" s="551">
        <v>2169079</v>
      </c>
    </row>
    <row r="1168" spans="1:3">
      <c r="A1168" s="552"/>
      <c r="B1168" s="550"/>
      <c r="C1168" s="551"/>
    </row>
    <row r="1169" spans="1:3" ht="31.5">
      <c r="A1169" s="547" t="s">
        <v>897</v>
      </c>
      <c r="B1169" s="547"/>
      <c r="C1169" s="551">
        <v>17234289</v>
      </c>
    </row>
    <row r="1170" spans="1:3">
      <c r="A1170" s="552"/>
      <c r="B1170" s="550"/>
      <c r="C1170" s="551"/>
    </row>
    <row r="1171" spans="1:3">
      <c r="A1171" s="547" t="s">
        <v>896</v>
      </c>
      <c r="B1171" s="547"/>
      <c r="C1171" s="547"/>
    </row>
    <row r="1172" spans="1:3" ht="31.5">
      <c r="A1172" s="547" t="s">
        <v>1018</v>
      </c>
      <c r="B1172" s="547"/>
      <c r="C1172" s="547"/>
    </row>
    <row r="1173" spans="1:3" ht="31.5">
      <c r="A1173" s="552" t="s">
        <v>325</v>
      </c>
      <c r="B1173" s="553" t="s">
        <v>3</v>
      </c>
      <c r="C1173" s="551">
        <v>67409</v>
      </c>
    </row>
    <row r="1174" spans="1:3" ht="31.5">
      <c r="A1174" s="552" t="s">
        <v>668</v>
      </c>
      <c r="B1174" s="553" t="s">
        <v>667</v>
      </c>
      <c r="C1174" s="551">
        <v>67409</v>
      </c>
    </row>
    <row r="1175" spans="1:3">
      <c r="A1175" s="552" t="s">
        <v>331</v>
      </c>
      <c r="B1175" s="553" t="s">
        <v>633</v>
      </c>
      <c r="C1175" s="551">
        <v>2811</v>
      </c>
    </row>
    <row r="1176" spans="1:3" ht="31.5">
      <c r="A1176" s="552" t="s">
        <v>1003</v>
      </c>
      <c r="B1176" s="553" t="s">
        <v>1002</v>
      </c>
      <c r="C1176" s="551">
        <v>1811</v>
      </c>
    </row>
    <row r="1177" spans="1:3">
      <c r="A1177" s="552" t="s">
        <v>670</v>
      </c>
      <c r="B1177" s="553" t="s">
        <v>669</v>
      </c>
      <c r="C1177" s="551">
        <v>1000</v>
      </c>
    </row>
    <row r="1178" spans="1:3">
      <c r="A1178" s="552" t="s">
        <v>341</v>
      </c>
      <c r="B1178" s="553" t="s">
        <v>673</v>
      </c>
      <c r="C1178" s="551">
        <v>13625</v>
      </c>
    </row>
    <row r="1179" spans="1:3" ht="31.5">
      <c r="A1179" s="552" t="s">
        <v>675</v>
      </c>
      <c r="B1179" s="553" t="s">
        <v>674</v>
      </c>
      <c r="C1179" s="551">
        <v>8395</v>
      </c>
    </row>
    <row r="1180" spans="1:3">
      <c r="A1180" s="552" t="s">
        <v>677</v>
      </c>
      <c r="B1180" s="553" t="s">
        <v>676</v>
      </c>
      <c r="C1180" s="551">
        <v>3371</v>
      </c>
    </row>
    <row r="1181" spans="1:3">
      <c r="A1181" s="552" t="s">
        <v>679</v>
      </c>
      <c r="B1181" s="553" t="s">
        <v>678</v>
      </c>
      <c r="C1181" s="551">
        <v>1859</v>
      </c>
    </row>
    <row r="1182" spans="1:3">
      <c r="A1182" s="552" t="s">
        <v>351</v>
      </c>
      <c r="B1182" s="553" t="s">
        <v>636</v>
      </c>
      <c r="C1182" s="551">
        <v>3150</v>
      </c>
    </row>
    <row r="1183" spans="1:3">
      <c r="A1183" s="552" t="s">
        <v>695</v>
      </c>
      <c r="B1183" s="553" t="s">
        <v>694</v>
      </c>
      <c r="C1183" s="551">
        <v>100</v>
      </c>
    </row>
    <row r="1184" spans="1:3">
      <c r="A1184" s="552" t="s">
        <v>685</v>
      </c>
      <c r="B1184" s="553" t="s">
        <v>684</v>
      </c>
      <c r="C1184" s="551">
        <v>1250</v>
      </c>
    </row>
    <row r="1185" spans="1:3">
      <c r="A1185" s="552" t="s">
        <v>607</v>
      </c>
      <c r="B1185" s="553" t="s">
        <v>637</v>
      </c>
      <c r="C1185" s="551">
        <v>200</v>
      </c>
    </row>
    <row r="1186" spans="1:3">
      <c r="A1186" s="552" t="s">
        <v>648</v>
      </c>
      <c r="B1186" s="553" t="s">
        <v>647</v>
      </c>
      <c r="C1186" s="551">
        <v>1500</v>
      </c>
    </row>
    <row r="1187" spans="1:3">
      <c r="A1187" s="552" t="s">
        <v>656</v>
      </c>
      <c r="B1187" s="553" t="s">
        <v>655</v>
      </c>
      <c r="C1187" s="551">
        <v>100</v>
      </c>
    </row>
    <row r="1188" spans="1:3">
      <c r="A1188" s="547" t="s">
        <v>818</v>
      </c>
      <c r="B1188" s="547"/>
      <c r="C1188" s="551">
        <v>86995</v>
      </c>
    </row>
    <row r="1189" spans="1:3">
      <c r="A1189" s="552"/>
      <c r="B1189" s="553"/>
      <c r="C1189" s="551"/>
    </row>
    <row r="1190" spans="1:3" ht="31.5">
      <c r="A1190" s="547" t="s">
        <v>1017</v>
      </c>
      <c r="B1190" s="547"/>
      <c r="C1190" s="551">
        <v>86995</v>
      </c>
    </row>
    <row r="1191" spans="1:3">
      <c r="A1191" s="552"/>
      <c r="B1191" s="550"/>
      <c r="C1191" s="551"/>
    </row>
    <row r="1192" spans="1:3">
      <c r="A1192" s="547" t="s">
        <v>895</v>
      </c>
      <c r="B1192" s="547"/>
      <c r="C1192" s="547"/>
    </row>
    <row r="1193" spans="1:3" ht="31.5">
      <c r="A1193" s="552" t="s">
        <v>325</v>
      </c>
      <c r="B1193" s="553" t="s">
        <v>3</v>
      </c>
      <c r="C1193" s="551">
        <v>467258</v>
      </c>
    </row>
    <row r="1194" spans="1:3" ht="31.5">
      <c r="A1194" s="552" t="s">
        <v>668</v>
      </c>
      <c r="B1194" s="553" t="s">
        <v>667</v>
      </c>
      <c r="C1194" s="551">
        <v>467258</v>
      </c>
    </row>
    <row r="1195" spans="1:3">
      <c r="A1195" s="552" t="s">
        <v>331</v>
      </c>
      <c r="B1195" s="553" t="s">
        <v>633</v>
      </c>
      <c r="C1195" s="551">
        <v>16299</v>
      </c>
    </row>
    <row r="1196" spans="1:3">
      <c r="A1196" s="552" t="s">
        <v>635</v>
      </c>
      <c r="B1196" s="553" t="s">
        <v>634</v>
      </c>
      <c r="C1196" s="551">
        <v>2000</v>
      </c>
    </row>
    <row r="1197" spans="1:3" ht="31.5">
      <c r="A1197" s="552" t="s">
        <v>1003</v>
      </c>
      <c r="B1197" s="553" t="s">
        <v>1002</v>
      </c>
      <c r="C1197" s="551">
        <v>12699</v>
      </c>
    </row>
    <row r="1198" spans="1:3">
      <c r="A1198" s="552" t="s">
        <v>670</v>
      </c>
      <c r="B1198" s="553" t="s">
        <v>669</v>
      </c>
      <c r="C1198" s="551">
        <v>1600</v>
      </c>
    </row>
    <row r="1199" spans="1:3">
      <c r="A1199" s="552" t="s">
        <v>341</v>
      </c>
      <c r="B1199" s="553" t="s">
        <v>673</v>
      </c>
      <c r="C1199" s="551">
        <v>93716</v>
      </c>
    </row>
    <row r="1200" spans="1:3" ht="31.5">
      <c r="A1200" s="552" t="s">
        <v>675</v>
      </c>
      <c r="B1200" s="553" t="s">
        <v>674</v>
      </c>
      <c r="C1200" s="551">
        <v>60026</v>
      </c>
    </row>
    <row r="1201" spans="1:3">
      <c r="A1201" s="552" t="s">
        <v>677</v>
      </c>
      <c r="B1201" s="553" t="s">
        <v>676</v>
      </c>
      <c r="C1201" s="551">
        <v>23211</v>
      </c>
    </row>
    <row r="1202" spans="1:3">
      <c r="A1202" s="552" t="s">
        <v>679</v>
      </c>
      <c r="B1202" s="553" t="s">
        <v>678</v>
      </c>
      <c r="C1202" s="551">
        <v>10479</v>
      </c>
    </row>
    <row r="1203" spans="1:3">
      <c r="A1203" s="552" t="s">
        <v>351</v>
      </c>
      <c r="B1203" s="553" t="s">
        <v>636</v>
      </c>
      <c r="C1203" s="551">
        <v>375558</v>
      </c>
    </row>
    <row r="1204" spans="1:3">
      <c r="A1204" s="552" t="s">
        <v>695</v>
      </c>
      <c r="B1204" s="553" t="s">
        <v>694</v>
      </c>
      <c r="C1204" s="551">
        <v>200</v>
      </c>
    </row>
    <row r="1205" spans="1:3">
      <c r="A1205" s="552" t="s">
        <v>685</v>
      </c>
      <c r="B1205" s="553" t="s">
        <v>684</v>
      </c>
      <c r="C1205" s="551">
        <v>8100</v>
      </c>
    </row>
    <row r="1206" spans="1:3">
      <c r="A1206" s="552" t="s">
        <v>607</v>
      </c>
      <c r="B1206" s="553" t="s">
        <v>637</v>
      </c>
      <c r="C1206" s="551">
        <v>147228</v>
      </c>
    </row>
    <row r="1207" spans="1:3">
      <c r="A1207" s="552" t="s">
        <v>608</v>
      </c>
      <c r="B1207" s="553" t="s">
        <v>686</v>
      </c>
      <c r="C1207" s="551">
        <v>20000</v>
      </c>
    </row>
    <row r="1208" spans="1:3">
      <c r="A1208" s="552" t="s">
        <v>648</v>
      </c>
      <c r="B1208" s="553" t="s">
        <v>647</v>
      </c>
      <c r="C1208" s="551">
        <v>198180</v>
      </c>
    </row>
    <row r="1209" spans="1:3">
      <c r="A1209" s="552" t="s">
        <v>639</v>
      </c>
      <c r="B1209" s="553" t="s">
        <v>638</v>
      </c>
      <c r="C1209" s="551">
        <v>50</v>
      </c>
    </row>
    <row r="1210" spans="1:3">
      <c r="A1210" s="552" t="s">
        <v>656</v>
      </c>
      <c r="B1210" s="553" t="s">
        <v>655</v>
      </c>
      <c r="C1210" s="551">
        <v>1800</v>
      </c>
    </row>
    <row r="1211" spans="1:3">
      <c r="A1211" s="552" t="s">
        <v>234</v>
      </c>
      <c r="B1211" s="553" t="s">
        <v>696</v>
      </c>
      <c r="C1211" s="551">
        <v>374</v>
      </c>
    </row>
    <row r="1212" spans="1:3" ht="31.5">
      <c r="A1212" s="552" t="s">
        <v>228</v>
      </c>
      <c r="B1212" s="553" t="s">
        <v>697</v>
      </c>
      <c r="C1212" s="551">
        <v>174</v>
      </c>
    </row>
    <row r="1213" spans="1:3" ht="31.5">
      <c r="A1213" s="552" t="s">
        <v>229</v>
      </c>
      <c r="B1213" s="553" t="s">
        <v>711</v>
      </c>
      <c r="C1213" s="551">
        <v>200</v>
      </c>
    </row>
    <row r="1214" spans="1:3">
      <c r="A1214" s="547" t="s">
        <v>818</v>
      </c>
      <c r="B1214" s="547"/>
      <c r="C1214" s="551">
        <v>953205</v>
      </c>
    </row>
    <row r="1215" spans="1:3">
      <c r="A1215" s="552"/>
      <c r="B1215" s="553"/>
      <c r="C1215" s="551"/>
    </row>
    <row r="1216" spans="1:3">
      <c r="A1216" s="552" t="s">
        <v>617</v>
      </c>
      <c r="B1216" s="553" t="s">
        <v>652</v>
      </c>
      <c r="C1216" s="551">
        <v>10786</v>
      </c>
    </row>
    <row r="1217" spans="1:3">
      <c r="A1217" s="552" t="s">
        <v>226</v>
      </c>
      <c r="B1217" s="553" t="s">
        <v>682</v>
      </c>
      <c r="C1217" s="551">
        <v>1300</v>
      </c>
    </row>
    <row r="1218" spans="1:3">
      <c r="A1218" s="552" t="s">
        <v>891</v>
      </c>
      <c r="B1218" s="553" t="s">
        <v>890</v>
      </c>
      <c r="C1218" s="551">
        <v>9486</v>
      </c>
    </row>
    <row r="1219" spans="1:3">
      <c r="A1219" s="547" t="s">
        <v>814</v>
      </c>
      <c r="B1219" s="547"/>
      <c r="C1219" s="551">
        <v>10786</v>
      </c>
    </row>
    <row r="1220" spans="1:3">
      <c r="A1220" s="547" t="s">
        <v>894</v>
      </c>
      <c r="B1220" s="547"/>
      <c r="C1220" s="551">
        <v>963991</v>
      </c>
    </row>
    <row r="1221" spans="1:3">
      <c r="A1221" s="552"/>
      <c r="B1221" s="550"/>
      <c r="C1221" s="551"/>
    </row>
    <row r="1222" spans="1:3">
      <c r="A1222" s="547" t="s">
        <v>893</v>
      </c>
      <c r="B1222" s="547"/>
      <c r="C1222" s="547"/>
    </row>
    <row r="1223" spans="1:3" ht="31.5">
      <c r="A1223" s="552" t="s">
        <v>325</v>
      </c>
      <c r="B1223" s="553" t="s">
        <v>3</v>
      </c>
      <c r="C1223" s="551">
        <v>2653038</v>
      </c>
    </row>
    <row r="1224" spans="1:3" ht="31.5">
      <c r="A1224" s="552" t="s">
        <v>668</v>
      </c>
      <c r="B1224" s="553" t="s">
        <v>667</v>
      </c>
      <c r="C1224" s="551">
        <v>2653038</v>
      </c>
    </row>
    <row r="1225" spans="1:3">
      <c r="A1225" s="552" t="s">
        <v>331</v>
      </c>
      <c r="B1225" s="553" t="s">
        <v>633</v>
      </c>
      <c r="C1225" s="551">
        <v>308390</v>
      </c>
    </row>
    <row r="1226" spans="1:3">
      <c r="A1226" s="552" t="s">
        <v>635</v>
      </c>
      <c r="B1226" s="553" t="s">
        <v>634</v>
      </c>
      <c r="C1226" s="551">
        <v>218830</v>
      </c>
    </row>
    <row r="1227" spans="1:3" ht="31.5">
      <c r="A1227" s="552" t="s">
        <v>1003</v>
      </c>
      <c r="B1227" s="553" t="s">
        <v>1002</v>
      </c>
      <c r="C1227" s="551">
        <v>63260</v>
      </c>
    </row>
    <row r="1228" spans="1:3">
      <c r="A1228" s="552" t="s">
        <v>670</v>
      </c>
      <c r="B1228" s="553" t="s">
        <v>669</v>
      </c>
      <c r="C1228" s="551">
        <v>26300</v>
      </c>
    </row>
    <row r="1229" spans="1:3">
      <c r="A1229" s="552" t="s">
        <v>341</v>
      </c>
      <c r="B1229" s="553" t="s">
        <v>673</v>
      </c>
      <c r="C1229" s="551">
        <v>525307</v>
      </c>
    </row>
    <row r="1230" spans="1:3" ht="31.5">
      <c r="A1230" s="552" t="s">
        <v>675</v>
      </c>
      <c r="B1230" s="553" t="s">
        <v>674</v>
      </c>
      <c r="C1230" s="551">
        <v>338049</v>
      </c>
    </row>
    <row r="1231" spans="1:3">
      <c r="A1231" s="552" t="s">
        <v>677</v>
      </c>
      <c r="B1231" s="553" t="s">
        <v>676</v>
      </c>
      <c r="C1231" s="551">
        <v>130370</v>
      </c>
    </row>
    <row r="1232" spans="1:3">
      <c r="A1232" s="552" t="s">
        <v>679</v>
      </c>
      <c r="B1232" s="553" t="s">
        <v>678</v>
      </c>
      <c r="C1232" s="551">
        <v>56888</v>
      </c>
    </row>
    <row r="1233" spans="1:3">
      <c r="A1233" s="552" t="s">
        <v>351</v>
      </c>
      <c r="B1233" s="553" t="s">
        <v>636</v>
      </c>
      <c r="C1233" s="551">
        <v>7512922</v>
      </c>
    </row>
    <row r="1234" spans="1:3">
      <c r="A1234" s="552" t="s">
        <v>695</v>
      </c>
      <c r="B1234" s="553" t="s">
        <v>694</v>
      </c>
      <c r="C1234" s="551">
        <v>800</v>
      </c>
    </row>
    <row r="1235" spans="1:3">
      <c r="A1235" s="552" t="s">
        <v>685</v>
      </c>
      <c r="B1235" s="553" t="s">
        <v>684</v>
      </c>
      <c r="C1235" s="551">
        <v>42400</v>
      </c>
    </row>
    <row r="1236" spans="1:3">
      <c r="A1236" s="552" t="s">
        <v>607</v>
      </c>
      <c r="B1236" s="553" t="s">
        <v>637</v>
      </c>
      <c r="C1236" s="551">
        <v>359932</v>
      </c>
    </row>
    <row r="1237" spans="1:3">
      <c r="A1237" s="552" t="s">
        <v>608</v>
      </c>
      <c r="B1237" s="553" t="s">
        <v>686</v>
      </c>
      <c r="C1237" s="551">
        <v>291700</v>
      </c>
    </row>
    <row r="1238" spans="1:3">
      <c r="A1238" s="552" t="s">
        <v>648</v>
      </c>
      <c r="B1238" s="553" t="s">
        <v>647</v>
      </c>
      <c r="C1238" s="551">
        <v>6769840</v>
      </c>
    </row>
    <row r="1239" spans="1:3">
      <c r="A1239" s="552" t="s">
        <v>650</v>
      </c>
      <c r="B1239" s="553" t="s">
        <v>649</v>
      </c>
      <c r="C1239" s="551">
        <v>18600</v>
      </c>
    </row>
    <row r="1240" spans="1:3">
      <c r="A1240" s="552" t="s">
        <v>639</v>
      </c>
      <c r="B1240" s="553" t="s">
        <v>638</v>
      </c>
      <c r="C1240" s="551">
        <v>1650</v>
      </c>
    </row>
    <row r="1241" spans="1:3">
      <c r="A1241" s="552" t="s">
        <v>656</v>
      </c>
      <c r="B1241" s="553" t="s">
        <v>655</v>
      </c>
      <c r="C1241" s="551">
        <v>28000</v>
      </c>
    </row>
    <row r="1242" spans="1:3">
      <c r="A1242" s="552" t="s">
        <v>234</v>
      </c>
      <c r="B1242" s="553" t="s">
        <v>696</v>
      </c>
      <c r="C1242" s="551">
        <v>10180</v>
      </c>
    </row>
    <row r="1243" spans="1:3" ht="31.5">
      <c r="A1243" s="552" t="s">
        <v>228</v>
      </c>
      <c r="B1243" s="553" t="s">
        <v>697</v>
      </c>
      <c r="C1243" s="551">
        <v>5100</v>
      </c>
    </row>
    <row r="1244" spans="1:3" ht="31.5">
      <c r="A1244" s="552" t="s">
        <v>229</v>
      </c>
      <c r="B1244" s="553" t="s">
        <v>711</v>
      </c>
      <c r="C1244" s="551">
        <v>5080</v>
      </c>
    </row>
    <row r="1245" spans="1:3">
      <c r="A1245" s="547" t="s">
        <v>818</v>
      </c>
      <c r="B1245" s="547"/>
      <c r="C1245" s="551">
        <v>11009837</v>
      </c>
    </row>
    <row r="1246" spans="1:3" ht="31.5">
      <c r="A1246" s="552" t="s">
        <v>615</v>
      </c>
      <c r="B1246" s="553" t="s">
        <v>232</v>
      </c>
      <c r="C1246" s="551">
        <v>90000</v>
      </c>
    </row>
    <row r="1247" spans="1:3">
      <c r="A1247" s="547" t="s">
        <v>880</v>
      </c>
      <c r="B1247" s="547"/>
      <c r="C1247" s="551">
        <v>90000</v>
      </c>
    </row>
    <row r="1248" spans="1:3">
      <c r="A1248" s="552" t="s">
        <v>617</v>
      </c>
      <c r="B1248" s="553" t="s">
        <v>652</v>
      </c>
      <c r="C1248" s="551">
        <v>388938</v>
      </c>
    </row>
    <row r="1249" spans="1:3">
      <c r="A1249" s="552" t="s">
        <v>226</v>
      </c>
      <c r="B1249" s="553" t="s">
        <v>682</v>
      </c>
      <c r="C1249" s="551">
        <v>2600</v>
      </c>
    </row>
    <row r="1250" spans="1:3">
      <c r="A1250" s="552" t="s">
        <v>237</v>
      </c>
      <c r="B1250" s="553" t="s">
        <v>892</v>
      </c>
      <c r="C1250" s="551">
        <v>287316</v>
      </c>
    </row>
    <row r="1251" spans="1:3">
      <c r="A1251" s="552" t="s">
        <v>891</v>
      </c>
      <c r="B1251" s="553" t="s">
        <v>890</v>
      </c>
      <c r="C1251" s="551">
        <v>35606</v>
      </c>
    </row>
    <row r="1252" spans="1:3">
      <c r="A1252" s="552" t="s">
        <v>225</v>
      </c>
      <c r="B1252" s="553" t="s">
        <v>653</v>
      </c>
      <c r="C1252" s="551">
        <v>63416</v>
      </c>
    </row>
    <row r="1253" spans="1:3">
      <c r="A1253" s="547" t="s">
        <v>814</v>
      </c>
      <c r="B1253" s="547"/>
      <c r="C1253" s="551">
        <v>388938</v>
      </c>
    </row>
    <row r="1254" spans="1:3">
      <c r="A1254" s="547" t="s">
        <v>889</v>
      </c>
      <c r="B1254" s="547"/>
      <c r="C1254" s="551">
        <v>11488775</v>
      </c>
    </row>
    <row r="1255" spans="1:3">
      <c r="A1255" s="552"/>
      <c r="B1255" s="550"/>
      <c r="C1255" s="551"/>
    </row>
    <row r="1256" spans="1:3">
      <c r="A1256" s="547" t="s">
        <v>1503</v>
      </c>
      <c r="B1256" s="547"/>
      <c r="C1256" s="547"/>
    </row>
    <row r="1257" spans="1:3">
      <c r="A1257" s="552" t="s">
        <v>617</v>
      </c>
      <c r="B1257" s="553" t="s">
        <v>652</v>
      </c>
      <c r="C1257" s="551">
        <v>208000</v>
      </c>
    </row>
    <row r="1258" spans="1:3">
      <c r="A1258" s="552" t="s">
        <v>225</v>
      </c>
      <c r="B1258" s="553" t="s">
        <v>653</v>
      </c>
      <c r="C1258" s="551">
        <v>208000</v>
      </c>
    </row>
    <row r="1259" spans="1:3">
      <c r="A1259" s="547" t="s">
        <v>814</v>
      </c>
      <c r="B1259" s="547"/>
      <c r="C1259" s="551">
        <v>208000</v>
      </c>
    </row>
    <row r="1260" spans="1:3">
      <c r="A1260" s="547" t="s">
        <v>1502</v>
      </c>
      <c r="B1260" s="547"/>
      <c r="C1260" s="551">
        <v>208000</v>
      </c>
    </row>
    <row r="1261" spans="1:3">
      <c r="A1261" s="547" t="s">
        <v>888</v>
      </c>
      <c r="B1261" s="547"/>
      <c r="C1261" s="547"/>
    </row>
    <row r="1262" spans="1:3">
      <c r="A1262" s="552" t="s">
        <v>351</v>
      </c>
      <c r="B1262" s="553" t="s">
        <v>636</v>
      </c>
      <c r="C1262" s="551">
        <v>287852</v>
      </c>
    </row>
    <row r="1263" spans="1:3">
      <c r="A1263" s="552" t="s">
        <v>607</v>
      </c>
      <c r="B1263" s="553" t="s">
        <v>637</v>
      </c>
      <c r="C1263" s="551">
        <v>2000</v>
      </c>
    </row>
    <row r="1264" spans="1:3">
      <c r="A1264" s="552" t="s">
        <v>608</v>
      </c>
      <c r="B1264" s="553" t="s">
        <v>686</v>
      </c>
      <c r="C1264" s="551">
        <v>1000</v>
      </c>
    </row>
    <row r="1265" spans="1:3">
      <c r="A1265" s="552" t="s">
        <v>648</v>
      </c>
      <c r="B1265" s="553" t="s">
        <v>647</v>
      </c>
      <c r="C1265" s="551">
        <v>199320</v>
      </c>
    </row>
    <row r="1266" spans="1:3">
      <c r="A1266" s="552" t="s">
        <v>650</v>
      </c>
      <c r="B1266" s="553" t="s">
        <v>649</v>
      </c>
      <c r="C1266" s="551">
        <v>15000</v>
      </c>
    </row>
    <row r="1267" spans="1:3" ht="31.5">
      <c r="A1267" s="552" t="s">
        <v>611</v>
      </c>
      <c r="B1267" s="553" t="s">
        <v>642</v>
      </c>
      <c r="C1267" s="551">
        <v>70532</v>
      </c>
    </row>
    <row r="1268" spans="1:3">
      <c r="A1268" s="547" t="s">
        <v>818</v>
      </c>
      <c r="B1268" s="547"/>
      <c r="C1268" s="551">
        <v>287852</v>
      </c>
    </row>
    <row r="1269" spans="1:3">
      <c r="A1269" s="552"/>
      <c r="B1269" s="553"/>
      <c r="C1269" s="551"/>
    </row>
    <row r="1270" spans="1:3">
      <c r="A1270" s="547" t="s">
        <v>887</v>
      </c>
      <c r="B1270" s="547"/>
      <c r="C1270" s="551">
        <v>287852</v>
      </c>
    </row>
    <row r="1271" spans="1:3">
      <c r="A1271" s="552"/>
      <c r="B1271" s="550"/>
      <c r="C1271" s="551"/>
    </row>
    <row r="1272" spans="1:3">
      <c r="A1272" s="547" t="s">
        <v>886</v>
      </c>
      <c r="B1272" s="547"/>
      <c r="C1272" s="551">
        <v>13035613</v>
      </c>
    </row>
    <row r="1273" spans="1:3">
      <c r="A1273" s="552"/>
      <c r="B1273" s="550"/>
      <c r="C1273" s="551"/>
    </row>
    <row r="1274" spans="1:3" ht="31.5">
      <c r="A1274" s="547" t="s">
        <v>1016</v>
      </c>
      <c r="B1274" s="547"/>
      <c r="C1274" s="551">
        <v>30269902</v>
      </c>
    </row>
    <row r="1275" spans="1:3">
      <c r="A1275" s="552"/>
      <c r="B1275" s="550"/>
      <c r="C1275" s="551"/>
    </row>
    <row r="1276" spans="1:3" ht="31.5">
      <c r="A1276" s="547" t="s">
        <v>1152</v>
      </c>
      <c r="B1276" s="547"/>
      <c r="C1276" s="547"/>
    </row>
    <row r="1277" spans="1:3">
      <c r="A1277" s="547" t="s">
        <v>885</v>
      </c>
      <c r="B1277" s="547"/>
      <c r="C1277" s="547"/>
    </row>
    <row r="1278" spans="1:3">
      <c r="A1278" s="547" t="s">
        <v>884</v>
      </c>
      <c r="B1278" s="547"/>
      <c r="C1278" s="547"/>
    </row>
    <row r="1279" spans="1:3">
      <c r="A1279" s="552" t="s">
        <v>351</v>
      </c>
      <c r="B1279" s="553" t="s">
        <v>636</v>
      </c>
      <c r="C1279" s="551">
        <v>57600</v>
      </c>
    </row>
    <row r="1280" spans="1:3">
      <c r="A1280" s="552" t="s">
        <v>607</v>
      </c>
      <c r="B1280" s="553" t="s">
        <v>637</v>
      </c>
      <c r="C1280" s="551">
        <v>2500</v>
      </c>
    </row>
    <row r="1281" spans="1:3">
      <c r="A1281" s="552" t="s">
        <v>608</v>
      </c>
      <c r="B1281" s="553" t="s">
        <v>686</v>
      </c>
      <c r="C1281" s="551">
        <v>2000</v>
      </c>
    </row>
    <row r="1282" spans="1:3">
      <c r="A1282" s="552" t="s">
        <v>648</v>
      </c>
      <c r="B1282" s="553" t="s">
        <v>647</v>
      </c>
      <c r="C1282" s="551">
        <v>23100</v>
      </c>
    </row>
    <row r="1283" spans="1:3">
      <c r="A1283" s="552" t="s">
        <v>650</v>
      </c>
      <c r="B1283" s="553" t="s">
        <v>649</v>
      </c>
      <c r="C1283" s="551">
        <v>30000</v>
      </c>
    </row>
    <row r="1284" spans="1:3">
      <c r="A1284" s="552" t="s">
        <v>234</v>
      </c>
      <c r="B1284" s="553" t="s">
        <v>696</v>
      </c>
      <c r="C1284" s="551">
        <v>300</v>
      </c>
    </row>
    <row r="1285" spans="1:3" ht="31.5">
      <c r="A1285" s="552" t="s">
        <v>229</v>
      </c>
      <c r="B1285" s="553" t="s">
        <v>711</v>
      </c>
      <c r="C1285" s="551">
        <v>300</v>
      </c>
    </row>
    <row r="1286" spans="1:3">
      <c r="A1286" s="547" t="s">
        <v>818</v>
      </c>
      <c r="B1286" s="547"/>
      <c r="C1286" s="551">
        <v>57900</v>
      </c>
    </row>
    <row r="1287" spans="1:3">
      <c r="A1287" s="552"/>
      <c r="B1287" s="553"/>
      <c r="C1287" s="551"/>
    </row>
    <row r="1288" spans="1:3">
      <c r="A1288" s="547" t="s">
        <v>883</v>
      </c>
      <c r="B1288" s="547"/>
      <c r="C1288" s="551">
        <v>57900</v>
      </c>
    </row>
    <row r="1289" spans="1:3">
      <c r="A1289" s="552"/>
      <c r="B1289" s="550"/>
      <c r="C1289" s="551"/>
    </row>
    <row r="1290" spans="1:3">
      <c r="A1290" s="547" t="s">
        <v>882</v>
      </c>
      <c r="B1290" s="547"/>
      <c r="C1290" s="551">
        <v>57900</v>
      </c>
    </row>
    <row r="1291" spans="1:3">
      <c r="A1291" s="552"/>
      <c r="B1291" s="550"/>
      <c r="C1291" s="551"/>
    </row>
    <row r="1292" spans="1:3">
      <c r="A1292" s="547" t="s">
        <v>708</v>
      </c>
      <c r="B1292" s="547"/>
      <c r="C1292" s="547"/>
    </row>
    <row r="1293" spans="1:3">
      <c r="A1293" s="547" t="s">
        <v>881</v>
      </c>
      <c r="B1293" s="547"/>
      <c r="C1293" s="547"/>
    </row>
    <row r="1294" spans="1:3" ht="31.5">
      <c r="A1294" s="552" t="s">
        <v>325</v>
      </c>
      <c r="B1294" s="553" t="s">
        <v>3</v>
      </c>
      <c r="C1294" s="551">
        <v>400334</v>
      </c>
    </row>
    <row r="1295" spans="1:3" ht="31.5">
      <c r="A1295" s="552" t="s">
        <v>668</v>
      </c>
      <c r="B1295" s="553" t="s">
        <v>667</v>
      </c>
      <c r="C1295" s="551">
        <v>400334</v>
      </c>
    </row>
    <row r="1296" spans="1:3">
      <c r="A1296" s="552" t="s">
        <v>331</v>
      </c>
      <c r="B1296" s="553" t="s">
        <v>633</v>
      </c>
      <c r="C1296" s="551">
        <v>36081</v>
      </c>
    </row>
    <row r="1297" spans="1:3">
      <c r="A1297" s="552" t="s">
        <v>635</v>
      </c>
      <c r="B1297" s="553" t="s">
        <v>634</v>
      </c>
      <c r="C1297" s="551">
        <v>28100</v>
      </c>
    </row>
    <row r="1298" spans="1:3" ht="31.5">
      <c r="A1298" s="552" t="s">
        <v>1003</v>
      </c>
      <c r="B1298" s="553" t="s">
        <v>1002</v>
      </c>
      <c r="C1298" s="551">
        <v>7381</v>
      </c>
    </row>
    <row r="1299" spans="1:3">
      <c r="A1299" s="552" t="s">
        <v>670</v>
      </c>
      <c r="B1299" s="553" t="s">
        <v>669</v>
      </c>
      <c r="C1299" s="551">
        <v>600</v>
      </c>
    </row>
    <row r="1300" spans="1:3">
      <c r="A1300" s="552" t="s">
        <v>341</v>
      </c>
      <c r="B1300" s="553" t="s">
        <v>673</v>
      </c>
      <c r="C1300" s="551">
        <v>77816</v>
      </c>
    </row>
    <row r="1301" spans="1:3" ht="31.5">
      <c r="A1301" s="552" t="s">
        <v>675</v>
      </c>
      <c r="B1301" s="553" t="s">
        <v>674</v>
      </c>
      <c r="C1301" s="551">
        <v>48258</v>
      </c>
    </row>
    <row r="1302" spans="1:3">
      <c r="A1302" s="552" t="s">
        <v>677</v>
      </c>
      <c r="B1302" s="553" t="s">
        <v>676</v>
      </c>
      <c r="C1302" s="551">
        <v>19521</v>
      </c>
    </row>
    <row r="1303" spans="1:3">
      <c r="A1303" s="552" t="s">
        <v>679</v>
      </c>
      <c r="B1303" s="553" t="s">
        <v>678</v>
      </c>
      <c r="C1303" s="551">
        <v>10037</v>
      </c>
    </row>
    <row r="1304" spans="1:3">
      <c r="A1304" s="552" t="s">
        <v>351</v>
      </c>
      <c r="B1304" s="553" t="s">
        <v>636</v>
      </c>
      <c r="C1304" s="551">
        <v>883145</v>
      </c>
    </row>
    <row r="1305" spans="1:3">
      <c r="A1305" s="552" t="s">
        <v>695</v>
      </c>
      <c r="B1305" s="553" t="s">
        <v>694</v>
      </c>
      <c r="C1305" s="551">
        <v>300</v>
      </c>
    </row>
    <row r="1306" spans="1:3">
      <c r="A1306" s="552" t="s">
        <v>685</v>
      </c>
      <c r="B1306" s="553" t="s">
        <v>684</v>
      </c>
      <c r="C1306" s="551">
        <v>5750</v>
      </c>
    </row>
    <row r="1307" spans="1:3">
      <c r="A1307" s="552" t="s">
        <v>607</v>
      </c>
      <c r="B1307" s="553" t="s">
        <v>637</v>
      </c>
      <c r="C1307" s="551">
        <v>74534</v>
      </c>
    </row>
    <row r="1308" spans="1:3">
      <c r="A1308" s="552" t="s">
        <v>608</v>
      </c>
      <c r="B1308" s="553" t="s">
        <v>686</v>
      </c>
      <c r="C1308" s="551">
        <v>246961</v>
      </c>
    </row>
    <row r="1309" spans="1:3">
      <c r="A1309" s="552" t="s">
        <v>648</v>
      </c>
      <c r="B1309" s="553" t="s">
        <v>647</v>
      </c>
      <c r="C1309" s="551">
        <v>158100</v>
      </c>
    </row>
    <row r="1310" spans="1:3">
      <c r="A1310" s="552" t="s">
        <v>650</v>
      </c>
      <c r="B1310" s="553" t="s">
        <v>649</v>
      </c>
      <c r="C1310" s="551">
        <v>15000</v>
      </c>
    </row>
    <row r="1311" spans="1:3">
      <c r="A1311" s="552" t="s">
        <v>656</v>
      </c>
      <c r="B1311" s="553" t="s">
        <v>655</v>
      </c>
      <c r="C1311" s="551">
        <v>15000</v>
      </c>
    </row>
    <row r="1312" spans="1:3" ht="31.5">
      <c r="A1312" s="552" t="s">
        <v>610</v>
      </c>
      <c r="B1312" s="553" t="s">
        <v>1089</v>
      </c>
      <c r="C1312" s="551">
        <v>1500</v>
      </c>
    </row>
    <row r="1313" spans="1:3" ht="31.5">
      <c r="A1313" s="552" t="s">
        <v>611</v>
      </c>
      <c r="B1313" s="553" t="s">
        <v>642</v>
      </c>
      <c r="C1313" s="551">
        <v>366000</v>
      </c>
    </row>
    <row r="1314" spans="1:3">
      <c r="A1314" s="552" t="s">
        <v>234</v>
      </c>
      <c r="B1314" s="553" t="s">
        <v>696</v>
      </c>
      <c r="C1314" s="551">
        <v>5400</v>
      </c>
    </row>
    <row r="1315" spans="1:3" ht="31.5">
      <c r="A1315" s="552" t="s">
        <v>228</v>
      </c>
      <c r="B1315" s="553" t="s">
        <v>697</v>
      </c>
      <c r="C1315" s="551">
        <v>100</v>
      </c>
    </row>
    <row r="1316" spans="1:3" ht="31.5">
      <c r="A1316" s="552" t="s">
        <v>229</v>
      </c>
      <c r="B1316" s="553" t="s">
        <v>711</v>
      </c>
      <c r="C1316" s="551">
        <v>5300</v>
      </c>
    </row>
    <row r="1317" spans="1:3">
      <c r="A1317" s="547" t="s">
        <v>818</v>
      </c>
      <c r="B1317" s="547"/>
      <c r="C1317" s="551">
        <v>1402776</v>
      </c>
    </row>
    <row r="1318" spans="1:3">
      <c r="A1318" s="552"/>
      <c r="B1318" s="553"/>
      <c r="C1318" s="551"/>
    </row>
    <row r="1319" spans="1:3" ht="31.5">
      <c r="A1319" s="552" t="s">
        <v>382</v>
      </c>
      <c r="B1319" s="553" t="s">
        <v>809</v>
      </c>
      <c r="C1319" s="551">
        <v>152000</v>
      </c>
    </row>
    <row r="1320" spans="1:3">
      <c r="A1320" s="547" t="s">
        <v>880</v>
      </c>
      <c r="B1320" s="547"/>
      <c r="C1320" s="551">
        <v>152000</v>
      </c>
    </row>
    <row r="1321" spans="1:3">
      <c r="A1321" s="552"/>
      <c r="B1321" s="553"/>
      <c r="C1321" s="551"/>
    </row>
    <row r="1322" spans="1:3">
      <c r="A1322" s="552" t="s">
        <v>617</v>
      </c>
      <c r="B1322" s="553" t="s">
        <v>652</v>
      </c>
      <c r="C1322" s="551">
        <v>7647</v>
      </c>
    </row>
    <row r="1323" spans="1:3">
      <c r="A1323" s="552" t="s">
        <v>225</v>
      </c>
      <c r="B1323" s="553" t="s">
        <v>653</v>
      </c>
      <c r="C1323" s="551">
        <v>7647</v>
      </c>
    </row>
    <row r="1324" spans="1:3">
      <c r="A1324" s="547" t="s">
        <v>814</v>
      </c>
      <c r="B1324" s="547"/>
      <c r="C1324" s="551">
        <v>7647</v>
      </c>
    </row>
    <row r="1325" spans="1:3">
      <c r="A1325" s="552"/>
      <c r="B1325" s="553"/>
      <c r="C1325" s="551"/>
    </row>
    <row r="1326" spans="1:3">
      <c r="A1326" s="547" t="s">
        <v>879</v>
      </c>
      <c r="B1326" s="547"/>
      <c r="C1326" s="551">
        <v>1562423</v>
      </c>
    </row>
    <row r="1327" spans="1:3">
      <c r="A1327" s="552"/>
      <c r="B1327" s="550"/>
      <c r="C1327" s="551"/>
    </row>
    <row r="1328" spans="1:3">
      <c r="A1328" s="547" t="s">
        <v>878</v>
      </c>
      <c r="B1328" s="547"/>
      <c r="C1328" s="551">
        <v>1562423</v>
      </c>
    </row>
    <row r="1329" spans="1:3">
      <c r="A1329" s="552"/>
      <c r="B1329" s="550"/>
      <c r="C1329" s="551"/>
    </row>
    <row r="1330" spans="1:3">
      <c r="A1330" s="547" t="s">
        <v>710</v>
      </c>
      <c r="B1330" s="547"/>
      <c r="C1330" s="547"/>
    </row>
    <row r="1331" spans="1:3">
      <c r="A1331" s="547" t="s">
        <v>877</v>
      </c>
      <c r="B1331" s="547"/>
      <c r="C1331" s="547"/>
    </row>
    <row r="1332" spans="1:3">
      <c r="A1332" s="552" t="s">
        <v>351</v>
      </c>
      <c r="B1332" s="553" t="s">
        <v>636</v>
      </c>
      <c r="C1332" s="551">
        <v>71500</v>
      </c>
    </row>
    <row r="1333" spans="1:3">
      <c r="A1333" s="552" t="s">
        <v>607</v>
      </c>
      <c r="B1333" s="553" t="s">
        <v>637</v>
      </c>
      <c r="C1333" s="551">
        <v>1500</v>
      </c>
    </row>
    <row r="1334" spans="1:3">
      <c r="A1334" s="552" t="s">
        <v>608</v>
      </c>
      <c r="B1334" s="553" t="s">
        <v>686</v>
      </c>
      <c r="C1334" s="551">
        <v>30000</v>
      </c>
    </row>
    <row r="1335" spans="1:3">
      <c r="A1335" s="552" t="s">
        <v>648</v>
      </c>
      <c r="B1335" s="553" t="s">
        <v>647</v>
      </c>
      <c r="C1335" s="551">
        <v>40000</v>
      </c>
    </row>
    <row r="1336" spans="1:3">
      <c r="A1336" s="547" t="s">
        <v>818</v>
      </c>
      <c r="B1336" s="547"/>
      <c r="C1336" s="551">
        <v>71500</v>
      </c>
    </row>
    <row r="1337" spans="1:3">
      <c r="A1337" s="552"/>
      <c r="B1337" s="553"/>
      <c r="C1337" s="551"/>
    </row>
    <row r="1338" spans="1:3">
      <c r="A1338" s="552" t="s">
        <v>617</v>
      </c>
      <c r="B1338" s="553" t="s">
        <v>652</v>
      </c>
      <c r="C1338" s="551">
        <v>13200</v>
      </c>
    </row>
    <row r="1339" spans="1:3">
      <c r="A1339" s="552" t="s">
        <v>231</v>
      </c>
      <c r="B1339" s="553" t="s">
        <v>680</v>
      </c>
      <c r="C1339" s="551">
        <v>13200</v>
      </c>
    </row>
    <row r="1340" spans="1:3">
      <c r="A1340" s="547" t="s">
        <v>814</v>
      </c>
      <c r="B1340" s="547"/>
      <c r="C1340" s="551">
        <v>13200</v>
      </c>
    </row>
    <row r="1341" spans="1:3">
      <c r="A1341" s="552"/>
      <c r="B1341" s="553"/>
      <c r="C1341" s="551"/>
    </row>
    <row r="1342" spans="1:3">
      <c r="A1342" s="547" t="s">
        <v>876</v>
      </c>
      <c r="B1342" s="547"/>
      <c r="C1342" s="551">
        <v>84700</v>
      </c>
    </row>
    <row r="1343" spans="1:3">
      <c r="A1343" s="552"/>
      <c r="B1343" s="550"/>
      <c r="C1343" s="551"/>
    </row>
    <row r="1344" spans="1:3">
      <c r="A1344" s="547" t="s">
        <v>875</v>
      </c>
      <c r="B1344" s="547"/>
      <c r="C1344" s="547"/>
    </row>
    <row r="1345" spans="1:3" ht="31.5">
      <c r="A1345" s="552" t="s">
        <v>325</v>
      </c>
      <c r="B1345" s="553" t="s">
        <v>3</v>
      </c>
      <c r="C1345" s="551">
        <v>328052</v>
      </c>
    </row>
    <row r="1346" spans="1:3" ht="31.5">
      <c r="A1346" s="552" t="s">
        <v>668</v>
      </c>
      <c r="B1346" s="553" t="s">
        <v>667</v>
      </c>
      <c r="C1346" s="551">
        <v>328052</v>
      </c>
    </row>
    <row r="1347" spans="1:3">
      <c r="A1347" s="552" t="s">
        <v>331</v>
      </c>
      <c r="B1347" s="553" t="s">
        <v>633</v>
      </c>
      <c r="C1347" s="551">
        <v>9443</v>
      </c>
    </row>
    <row r="1348" spans="1:3" ht="31.5">
      <c r="A1348" s="552" t="s">
        <v>1003</v>
      </c>
      <c r="B1348" s="553" t="s">
        <v>1002</v>
      </c>
      <c r="C1348" s="551">
        <v>9443</v>
      </c>
    </row>
    <row r="1349" spans="1:3">
      <c r="A1349" s="552" t="s">
        <v>341</v>
      </c>
      <c r="B1349" s="553" t="s">
        <v>673</v>
      </c>
      <c r="C1349" s="551">
        <v>97653</v>
      </c>
    </row>
    <row r="1350" spans="1:3" ht="31.5">
      <c r="A1350" s="552" t="s">
        <v>675</v>
      </c>
      <c r="B1350" s="553" t="s">
        <v>674</v>
      </c>
      <c r="C1350" s="551">
        <v>65184</v>
      </c>
    </row>
    <row r="1351" spans="1:3">
      <c r="A1351" s="552" t="s">
        <v>677</v>
      </c>
      <c r="B1351" s="553" t="s">
        <v>676</v>
      </c>
      <c r="C1351" s="551">
        <v>16200</v>
      </c>
    </row>
    <row r="1352" spans="1:3">
      <c r="A1352" s="552" t="s">
        <v>679</v>
      </c>
      <c r="B1352" s="553" t="s">
        <v>678</v>
      </c>
      <c r="C1352" s="551">
        <v>16269</v>
      </c>
    </row>
    <row r="1353" spans="1:3">
      <c r="A1353" s="552" t="s">
        <v>351</v>
      </c>
      <c r="B1353" s="553" t="s">
        <v>636</v>
      </c>
      <c r="C1353" s="551">
        <v>11000</v>
      </c>
    </row>
    <row r="1354" spans="1:3">
      <c r="A1354" s="552" t="s">
        <v>685</v>
      </c>
      <c r="B1354" s="553" t="s">
        <v>684</v>
      </c>
      <c r="C1354" s="551">
        <v>6250</v>
      </c>
    </row>
    <row r="1355" spans="1:3">
      <c r="A1355" s="552" t="s">
        <v>607</v>
      </c>
      <c r="B1355" s="553" t="s">
        <v>637</v>
      </c>
      <c r="C1355" s="551">
        <v>2000</v>
      </c>
    </row>
    <row r="1356" spans="1:3">
      <c r="A1356" s="552" t="s">
        <v>648</v>
      </c>
      <c r="B1356" s="553" t="s">
        <v>647</v>
      </c>
      <c r="C1356" s="551">
        <v>2000</v>
      </c>
    </row>
    <row r="1357" spans="1:3">
      <c r="A1357" s="552" t="s">
        <v>639</v>
      </c>
      <c r="B1357" s="553" t="s">
        <v>638</v>
      </c>
      <c r="C1357" s="551">
        <v>300</v>
      </c>
    </row>
    <row r="1358" spans="1:3">
      <c r="A1358" s="552" t="s">
        <v>656</v>
      </c>
      <c r="B1358" s="553" t="s">
        <v>655</v>
      </c>
      <c r="C1358" s="551">
        <v>450</v>
      </c>
    </row>
    <row r="1359" spans="1:3">
      <c r="A1359" s="547" t="s">
        <v>818</v>
      </c>
      <c r="B1359" s="547"/>
      <c r="C1359" s="551">
        <v>446148</v>
      </c>
    </row>
    <row r="1360" spans="1:3">
      <c r="A1360" s="552"/>
      <c r="B1360" s="553"/>
      <c r="C1360" s="551"/>
    </row>
    <row r="1361" spans="1:3">
      <c r="A1361" s="547" t="s">
        <v>874</v>
      </c>
      <c r="B1361" s="547"/>
      <c r="C1361" s="551">
        <v>446148</v>
      </c>
    </row>
    <row r="1362" spans="1:3">
      <c r="A1362" s="552"/>
      <c r="B1362" s="550"/>
      <c r="C1362" s="551"/>
    </row>
    <row r="1363" spans="1:3">
      <c r="A1363" s="547" t="s">
        <v>873</v>
      </c>
      <c r="B1363" s="547"/>
      <c r="C1363" s="547"/>
    </row>
    <row r="1364" spans="1:3" ht="31.5">
      <c r="A1364" s="552" t="s">
        <v>325</v>
      </c>
      <c r="B1364" s="553" t="s">
        <v>3</v>
      </c>
      <c r="C1364" s="551">
        <v>231752</v>
      </c>
    </row>
    <row r="1365" spans="1:3" ht="31.5">
      <c r="A1365" s="552" t="s">
        <v>668</v>
      </c>
      <c r="B1365" s="553" t="s">
        <v>667</v>
      </c>
      <c r="C1365" s="551">
        <v>231752</v>
      </c>
    </row>
    <row r="1366" spans="1:3">
      <c r="A1366" s="552" t="s">
        <v>331</v>
      </c>
      <c r="B1366" s="553" t="s">
        <v>633</v>
      </c>
      <c r="C1366" s="551">
        <v>13860</v>
      </c>
    </row>
    <row r="1367" spans="1:3">
      <c r="A1367" s="552" t="s">
        <v>635</v>
      </c>
      <c r="B1367" s="553" t="s">
        <v>634</v>
      </c>
      <c r="C1367" s="551">
        <v>5040</v>
      </c>
    </row>
    <row r="1368" spans="1:3" ht="31.5">
      <c r="A1368" s="552" t="s">
        <v>1003</v>
      </c>
      <c r="B1368" s="553" t="s">
        <v>1002</v>
      </c>
      <c r="C1368" s="551">
        <v>6320</v>
      </c>
    </row>
    <row r="1369" spans="1:3">
      <c r="A1369" s="552" t="s">
        <v>670</v>
      </c>
      <c r="B1369" s="553" t="s">
        <v>669</v>
      </c>
      <c r="C1369" s="551">
        <v>2500</v>
      </c>
    </row>
    <row r="1370" spans="1:3">
      <c r="A1370" s="552" t="s">
        <v>341</v>
      </c>
      <c r="B1370" s="553" t="s">
        <v>673</v>
      </c>
      <c r="C1370" s="551">
        <v>45323</v>
      </c>
    </row>
    <row r="1371" spans="1:3" ht="31.5">
      <c r="A1371" s="552" t="s">
        <v>675</v>
      </c>
      <c r="B1371" s="553" t="s">
        <v>674</v>
      </c>
      <c r="C1371" s="551">
        <v>27230</v>
      </c>
    </row>
    <row r="1372" spans="1:3">
      <c r="A1372" s="552" t="s">
        <v>677</v>
      </c>
      <c r="B1372" s="553" t="s">
        <v>676</v>
      </c>
      <c r="C1372" s="551">
        <v>11427</v>
      </c>
    </row>
    <row r="1373" spans="1:3">
      <c r="A1373" s="552" t="s">
        <v>679</v>
      </c>
      <c r="B1373" s="553" t="s">
        <v>678</v>
      </c>
      <c r="C1373" s="551">
        <v>6666</v>
      </c>
    </row>
    <row r="1374" spans="1:3">
      <c r="A1374" s="552" t="s">
        <v>351</v>
      </c>
      <c r="B1374" s="553" t="s">
        <v>636</v>
      </c>
      <c r="C1374" s="551">
        <v>121044</v>
      </c>
    </row>
    <row r="1375" spans="1:3">
      <c r="A1375" s="552" t="s">
        <v>685</v>
      </c>
      <c r="B1375" s="553" t="s">
        <v>684</v>
      </c>
      <c r="C1375" s="551">
        <v>3916</v>
      </c>
    </row>
    <row r="1376" spans="1:3">
      <c r="A1376" s="552" t="s">
        <v>607</v>
      </c>
      <c r="B1376" s="553" t="s">
        <v>637</v>
      </c>
      <c r="C1376" s="551">
        <v>9828</v>
      </c>
    </row>
    <row r="1377" spans="1:3">
      <c r="A1377" s="552" t="s">
        <v>608</v>
      </c>
      <c r="B1377" s="553" t="s">
        <v>686</v>
      </c>
      <c r="C1377" s="551">
        <v>19412</v>
      </c>
    </row>
    <row r="1378" spans="1:3">
      <c r="A1378" s="552" t="s">
        <v>648</v>
      </c>
      <c r="B1378" s="553" t="s">
        <v>647</v>
      </c>
      <c r="C1378" s="551">
        <v>86088</v>
      </c>
    </row>
    <row r="1379" spans="1:3">
      <c r="A1379" s="552" t="s">
        <v>639</v>
      </c>
      <c r="B1379" s="553" t="s">
        <v>638</v>
      </c>
      <c r="C1379" s="551">
        <v>1000</v>
      </c>
    </row>
    <row r="1380" spans="1:3">
      <c r="A1380" s="552" t="s">
        <v>656</v>
      </c>
      <c r="B1380" s="553" t="s">
        <v>655</v>
      </c>
      <c r="C1380" s="551">
        <v>800</v>
      </c>
    </row>
    <row r="1381" spans="1:3">
      <c r="A1381" s="552" t="s">
        <v>234</v>
      </c>
      <c r="B1381" s="553" t="s">
        <v>696</v>
      </c>
      <c r="C1381" s="551">
        <v>3951</v>
      </c>
    </row>
    <row r="1382" spans="1:3" ht="31.5">
      <c r="A1382" s="552" t="s">
        <v>228</v>
      </c>
      <c r="B1382" s="553" t="s">
        <v>697</v>
      </c>
      <c r="C1382" s="551">
        <v>2725</v>
      </c>
    </row>
    <row r="1383" spans="1:3" ht="31.5">
      <c r="A1383" s="552" t="s">
        <v>229</v>
      </c>
      <c r="B1383" s="553" t="s">
        <v>711</v>
      </c>
      <c r="C1383" s="551">
        <v>1226</v>
      </c>
    </row>
    <row r="1384" spans="1:3">
      <c r="A1384" s="547" t="s">
        <v>818</v>
      </c>
      <c r="B1384" s="547"/>
      <c r="C1384" s="551">
        <v>415930</v>
      </c>
    </row>
    <row r="1385" spans="1:3">
      <c r="A1385" s="552"/>
      <c r="B1385" s="553"/>
      <c r="C1385" s="551"/>
    </row>
    <row r="1386" spans="1:3">
      <c r="A1386" s="552" t="s">
        <v>617</v>
      </c>
      <c r="B1386" s="553" t="s">
        <v>652</v>
      </c>
      <c r="C1386" s="551">
        <v>4449</v>
      </c>
    </row>
    <row r="1387" spans="1:3">
      <c r="A1387" s="552" t="s">
        <v>226</v>
      </c>
      <c r="B1387" s="553" t="s">
        <v>682</v>
      </c>
      <c r="C1387" s="551">
        <v>2461</v>
      </c>
    </row>
    <row r="1388" spans="1:3">
      <c r="A1388" s="552" t="s">
        <v>231</v>
      </c>
      <c r="B1388" s="553" t="s">
        <v>680</v>
      </c>
      <c r="C1388" s="551">
        <v>1988</v>
      </c>
    </row>
    <row r="1389" spans="1:3">
      <c r="A1389" s="547" t="s">
        <v>814</v>
      </c>
      <c r="B1389" s="547"/>
      <c r="C1389" s="551">
        <v>4449</v>
      </c>
    </row>
    <row r="1390" spans="1:3">
      <c r="A1390" s="547" t="s">
        <v>872</v>
      </c>
      <c r="B1390" s="547"/>
      <c r="C1390" s="551">
        <v>420379</v>
      </c>
    </row>
    <row r="1391" spans="1:3">
      <c r="A1391" s="547" t="s">
        <v>871</v>
      </c>
      <c r="B1391" s="547"/>
      <c r="C1391" s="547"/>
    </row>
    <row r="1392" spans="1:3">
      <c r="A1392" s="552" t="s">
        <v>235</v>
      </c>
      <c r="B1392" s="553" t="s">
        <v>689</v>
      </c>
      <c r="C1392" s="551">
        <v>21400</v>
      </c>
    </row>
    <row r="1393" spans="1:3">
      <c r="A1393" s="552" t="s">
        <v>870</v>
      </c>
      <c r="B1393" s="553" t="s">
        <v>869</v>
      </c>
      <c r="C1393" s="551">
        <v>21400</v>
      </c>
    </row>
    <row r="1394" spans="1:3">
      <c r="A1394" s="547" t="s">
        <v>818</v>
      </c>
      <c r="B1394" s="547"/>
      <c r="C1394" s="551">
        <v>21400</v>
      </c>
    </row>
    <row r="1395" spans="1:3">
      <c r="A1395" s="552"/>
      <c r="B1395" s="553"/>
      <c r="C1395" s="551"/>
    </row>
    <row r="1396" spans="1:3">
      <c r="A1396" s="547" t="s">
        <v>868</v>
      </c>
      <c r="B1396" s="547"/>
      <c r="C1396" s="551">
        <v>21400</v>
      </c>
    </row>
    <row r="1397" spans="1:3">
      <c r="A1397" s="552"/>
      <c r="B1397" s="550"/>
      <c r="C1397" s="551"/>
    </row>
    <row r="1398" spans="1:3">
      <c r="A1398" s="547" t="s">
        <v>713</v>
      </c>
      <c r="B1398" s="547"/>
      <c r="C1398" s="547"/>
    </row>
    <row r="1399" spans="1:3" ht="31.5">
      <c r="A1399" s="552" t="s">
        <v>325</v>
      </c>
      <c r="B1399" s="553" t="s">
        <v>3</v>
      </c>
      <c r="C1399" s="551">
        <v>486566</v>
      </c>
    </row>
    <row r="1400" spans="1:3" ht="31.5">
      <c r="A1400" s="552" t="s">
        <v>668</v>
      </c>
      <c r="B1400" s="553" t="s">
        <v>667</v>
      </c>
      <c r="C1400" s="551">
        <v>486566</v>
      </c>
    </row>
    <row r="1401" spans="1:3">
      <c r="A1401" s="552" t="s">
        <v>331</v>
      </c>
      <c r="B1401" s="553" t="s">
        <v>633</v>
      </c>
      <c r="C1401" s="551">
        <v>111908</v>
      </c>
    </row>
    <row r="1402" spans="1:3">
      <c r="A1402" s="552" t="s">
        <v>635</v>
      </c>
      <c r="B1402" s="553" t="s">
        <v>634</v>
      </c>
      <c r="C1402" s="551">
        <v>91000</v>
      </c>
    </row>
    <row r="1403" spans="1:3" ht="31.5">
      <c r="A1403" s="552" t="s">
        <v>1003</v>
      </c>
      <c r="B1403" s="553" t="s">
        <v>1002</v>
      </c>
      <c r="C1403" s="551">
        <v>13908</v>
      </c>
    </row>
    <row r="1404" spans="1:3">
      <c r="A1404" s="552" t="s">
        <v>670</v>
      </c>
      <c r="B1404" s="553" t="s">
        <v>669</v>
      </c>
      <c r="C1404" s="551">
        <v>7000</v>
      </c>
    </row>
    <row r="1405" spans="1:3">
      <c r="A1405" s="552" t="s">
        <v>341</v>
      </c>
      <c r="B1405" s="553" t="s">
        <v>673</v>
      </c>
      <c r="C1405" s="551">
        <v>108727</v>
      </c>
    </row>
    <row r="1406" spans="1:3" ht="31.5">
      <c r="A1406" s="552" t="s">
        <v>675</v>
      </c>
      <c r="B1406" s="553" t="s">
        <v>674</v>
      </c>
      <c r="C1406" s="551">
        <v>66185</v>
      </c>
    </row>
    <row r="1407" spans="1:3">
      <c r="A1407" s="552" t="s">
        <v>677</v>
      </c>
      <c r="B1407" s="553" t="s">
        <v>676</v>
      </c>
      <c r="C1407" s="551">
        <v>28038</v>
      </c>
    </row>
    <row r="1408" spans="1:3">
      <c r="A1408" s="552" t="s">
        <v>679</v>
      </c>
      <c r="B1408" s="553" t="s">
        <v>678</v>
      </c>
      <c r="C1408" s="551">
        <v>14504</v>
      </c>
    </row>
    <row r="1409" spans="1:3">
      <c r="A1409" s="552" t="s">
        <v>351</v>
      </c>
      <c r="B1409" s="553" t="s">
        <v>636</v>
      </c>
      <c r="C1409" s="551">
        <v>1058876</v>
      </c>
    </row>
    <row r="1410" spans="1:3">
      <c r="A1410" s="552" t="s">
        <v>685</v>
      </c>
      <c r="B1410" s="553" t="s">
        <v>684</v>
      </c>
      <c r="C1410" s="551">
        <v>6050</v>
      </c>
    </row>
    <row r="1411" spans="1:3">
      <c r="A1411" s="552" t="s">
        <v>607</v>
      </c>
      <c r="B1411" s="553" t="s">
        <v>637</v>
      </c>
      <c r="C1411" s="551">
        <v>98800</v>
      </c>
    </row>
    <row r="1412" spans="1:3">
      <c r="A1412" s="552" t="s">
        <v>608</v>
      </c>
      <c r="B1412" s="553" t="s">
        <v>686</v>
      </c>
      <c r="C1412" s="551">
        <v>100000</v>
      </c>
    </row>
    <row r="1413" spans="1:3">
      <c r="A1413" s="552" t="s">
        <v>648</v>
      </c>
      <c r="B1413" s="553" t="s">
        <v>647</v>
      </c>
      <c r="C1413" s="551">
        <v>833126</v>
      </c>
    </row>
    <row r="1414" spans="1:3">
      <c r="A1414" s="552" t="s">
        <v>650</v>
      </c>
      <c r="B1414" s="553" t="s">
        <v>649</v>
      </c>
      <c r="C1414" s="551">
        <v>6200</v>
      </c>
    </row>
    <row r="1415" spans="1:3">
      <c r="A1415" s="552" t="s">
        <v>639</v>
      </c>
      <c r="B1415" s="553" t="s">
        <v>638</v>
      </c>
      <c r="C1415" s="551">
        <v>2100</v>
      </c>
    </row>
    <row r="1416" spans="1:3">
      <c r="A1416" s="552" t="s">
        <v>656</v>
      </c>
      <c r="B1416" s="553" t="s">
        <v>655</v>
      </c>
      <c r="C1416" s="551">
        <v>12600</v>
      </c>
    </row>
    <row r="1417" spans="1:3">
      <c r="A1417" s="552" t="s">
        <v>234</v>
      </c>
      <c r="B1417" s="553" t="s">
        <v>696</v>
      </c>
      <c r="C1417" s="551">
        <v>29022</v>
      </c>
    </row>
    <row r="1418" spans="1:3" ht="31.5">
      <c r="A1418" s="552" t="s">
        <v>228</v>
      </c>
      <c r="B1418" s="553" t="s">
        <v>697</v>
      </c>
      <c r="C1418" s="551">
        <v>87</v>
      </c>
    </row>
    <row r="1419" spans="1:3" ht="31.5">
      <c r="A1419" s="552" t="s">
        <v>229</v>
      </c>
      <c r="B1419" s="553" t="s">
        <v>711</v>
      </c>
      <c r="C1419" s="551">
        <v>28935</v>
      </c>
    </row>
    <row r="1420" spans="1:3">
      <c r="A1420" s="547" t="s">
        <v>818</v>
      </c>
      <c r="B1420" s="547"/>
      <c r="C1420" s="551">
        <v>1795099</v>
      </c>
    </row>
    <row r="1421" spans="1:3">
      <c r="A1421" s="552"/>
      <c r="B1421" s="553"/>
      <c r="C1421" s="551"/>
    </row>
    <row r="1422" spans="1:3">
      <c r="A1422" s="552" t="s">
        <v>616</v>
      </c>
      <c r="B1422" s="553" t="s">
        <v>651</v>
      </c>
      <c r="C1422" s="551">
        <v>85631</v>
      </c>
    </row>
    <row r="1423" spans="1:3">
      <c r="A1423" s="552" t="s">
        <v>617</v>
      </c>
      <c r="B1423" s="553" t="s">
        <v>652</v>
      </c>
      <c r="C1423" s="551">
        <v>54353</v>
      </c>
    </row>
    <row r="1424" spans="1:3">
      <c r="A1424" s="552" t="s">
        <v>226</v>
      </c>
      <c r="B1424" s="553" t="s">
        <v>682</v>
      </c>
      <c r="C1424" s="551">
        <v>5540</v>
      </c>
    </row>
    <row r="1425" spans="1:3">
      <c r="A1425" s="552" t="s">
        <v>231</v>
      </c>
      <c r="B1425" s="553" t="s">
        <v>680</v>
      </c>
      <c r="C1425" s="551">
        <v>15532</v>
      </c>
    </row>
    <row r="1426" spans="1:3">
      <c r="A1426" s="552" t="s">
        <v>1014</v>
      </c>
      <c r="B1426" s="553" t="s">
        <v>1015</v>
      </c>
      <c r="C1426" s="551">
        <v>33281</v>
      </c>
    </row>
    <row r="1427" spans="1:3">
      <c r="A1427" s="547" t="s">
        <v>814</v>
      </c>
      <c r="B1427" s="547"/>
      <c r="C1427" s="551">
        <v>139984</v>
      </c>
    </row>
    <row r="1428" spans="1:3">
      <c r="A1428" s="552"/>
      <c r="B1428" s="553"/>
      <c r="C1428" s="551"/>
    </row>
    <row r="1429" spans="1:3">
      <c r="A1429" s="547" t="s">
        <v>867</v>
      </c>
      <c r="B1429" s="547"/>
      <c r="C1429" s="551">
        <v>1935083</v>
      </c>
    </row>
    <row r="1430" spans="1:3">
      <c r="A1430" s="552"/>
      <c r="B1430" s="550"/>
      <c r="C1430" s="551"/>
    </row>
    <row r="1431" spans="1:3">
      <c r="A1431" s="547" t="s">
        <v>812</v>
      </c>
      <c r="B1431" s="547"/>
      <c r="C1431" s="551">
        <v>2907710</v>
      </c>
    </row>
    <row r="1432" spans="1:3">
      <c r="A1432" s="552"/>
      <c r="B1432" s="550"/>
      <c r="C1432" s="551"/>
    </row>
    <row r="1433" spans="1:3" ht="31.5">
      <c r="A1433" s="547" t="s">
        <v>1155</v>
      </c>
      <c r="B1433" s="547"/>
      <c r="C1433" s="551">
        <v>4528033</v>
      </c>
    </row>
    <row r="1434" spans="1:3">
      <c r="A1434" s="552"/>
      <c r="B1434" s="550"/>
      <c r="C1434" s="551"/>
    </row>
    <row r="1435" spans="1:3">
      <c r="A1435" s="547" t="s">
        <v>1004</v>
      </c>
      <c r="B1435" s="547"/>
      <c r="C1435" s="547"/>
    </row>
    <row r="1436" spans="1:3">
      <c r="A1436" s="547" t="s">
        <v>866</v>
      </c>
      <c r="B1436" s="547"/>
      <c r="C1436" s="547"/>
    </row>
    <row r="1437" spans="1:3">
      <c r="A1437" s="547" t="s">
        <v>865</v>
      </c>
      <c r="B1437" s="547"/>
      <c r="C1437" s="547"/>
    </row>
    <row r="1438" spans="1:3" ht="31.5">
      <c r="A1438" s="552" t="s">
        <v>325</v>
      </c>
      <c r="B1438" s="553" t="s">
        <v>3</v>
      </c>
      <c r="C1438" s="551">
        <v>105499</v>
      </c>
    </row>
    <row r="1439" spans="1:3" ht="31.5">
      <c r="A1439" s="552" t="s">
        <v>668</v>
      </c>
      <c r="B1439" s="553" t="s">
        <v>667</v>
      </c>
      <c r="C1439" s="551">
        <v>105499</v>
      </c>
    </row>
    <row r="1440" spans="1:3">
      <c r="A1440" s="552" t="s">
        <v>331</v>
      </c>
      <c r="B1440" s="553" t="s">
        <v>633</v>
      </c>
      <c r="C1440" s="551">
        <v>2829</v>
      </c>
    </row>
    <row r="1441" spans="1:3" ht="31.5">
      <c r="A1441" s="552" t="s">
        <v>1003</v>
      </c>
      <c r="B1441" s="553" t="s">
        <v>1002</v>
      </c>
      <c r="C1441" s="551">
        <v>2829</v>
      </c>
    </row>
    <row r="1442" spans="1:3">
      <c r="A1442" s="552" t="s">
        <v>341</v>
      </c>
      <c r="B1442" s="553" t="s">
        <v>673</v>
      </c>
      <c r="C1442" s="551">
        <v>20277</v>
      </c>
    </row>
    <row r="1443" spans="1:3" ht="31.5">
      <c r="A1443" s="552" t="s">
        <v>675</v>
      </c>
      <c r="B1443" s="553" t="s">
        <v>674</v>
      </c>
      <c r="C1443" s="551">
        <v>12259</v>
      </c>
    </row>
    <row r="1444" spans="1:3">
      <c r="A1444" s="552" t="s">
        <v>677</v>
      </c>
      <c r="B1444" s="553" t="s">
        <v>676</v>
      </c>
      <c r="C1444" s="551">
        <v>5064</v>
      </c>
    </row>
    <row r="1445" spans="1:3">
      <c r="A1445" s="552" t="s">
        <v>679</v>
      </c>
      <c r="B1445" s="553" t="s">
        <v>678</v>
      </c>
      <c r="C1445" s="551">
        <v>2954</v>
      </c>
    </row>
    <row r="1446" spans="1:3">
      <c r="A1446" s="552" t="s">
        <v>351</v>
      </c>
      <c r="B1446" s="553" t="s">
        <v>636</v>
      </c>
      <c r="C1446" s="551">
        <v>118779</v>
      </c>
    </row>
    <row r="1447" spans="1:3">
      <c r="A1447" s="552" t="s">
        <v>685</v>
      </c>
      <c r="B1447" s="553" t="s">
        <v>684</v>
      </c>
      <c r="C1447" s="551">
        <v>7500</v>
      </c>
    </row>
    <row r="1448" spans="1:3">
      <c r="A1448" s="552" t="s">
        <v>607</v>
      </c>
      <c r="B1448" s="553" t="s">
        <v>637</v>
      </c>
      <c r="C1448" s="551">
        <v>10250</v>
      </c>
    </row>
    <row r="1449" spans="1:3">
      <c r="A1449" s="552" t="s">
        <v>608</v>
      </c>
      <c r="B1449" s="553" t="s">
        <v>686</v>
      </c>
      <c r="C1449" s="551">
        <v>14900</v>
      </c>
    </row>
    <row r="1450" spans="1:3">
      <c r="A1450" s="552" t="s">
        <v>648</v>
      </c>
      <c r="B1450" s="553" t="s">
        <v>647</v>
      </c>
      <c r="C1450" s="551">
        <v>76629</v>
      </c>
    </row>
    <row r="1451" spans="1:3">
      <c r="A1451" s="552" t="s">
        <v>656</v>
      </c>
      <c r="B1451" s="553" t="s">
        <v>655</v>
      </c>
      <c r="C1451" s="551">
        <v>9500</v>
      </c>
    </row>
    <row r="1452" spans="1:3">
      <c r="A1452" s="552" t="s">
        <v>234</v>
      </c>
      <c r="B1452" s="553" t="s">
        <v>696</v>
      </c>
      <c r="C1452" s="551">
        <v>1340</v>
      </c>
    </row>
    <row r="1453" spans="1:3" ht="31.5">
      <c r="A1453" s="552" t="s">
        <v>228</v>
      </c>
      <c r="B1453" s="553" t="s">
        <v>697</v>
      </c>
      <c r="C1453" s="551">
        <v>1000</v>
      </c>
    </row>
    <row r="1454" spans="1:3" ht="31.5">
      <c r="A1454" s="552" t="s">
        <v>229</v>
      </c>
      <c r="B1454" s="553" t="s">
        <v>711</v>
      </c>
      <c r="C1454" s="551">
        <v>340</v>
      </c>
    </row>
    <row r="1455" spans="1:3">
      <c r="A1455" s="547" t="s">
        <v>818</v>
      </c>
      <c r="B1455" s="547"/>
      <c r="C1455" s="551">
        <v>248724</v>
      </c>
    </row>
    <row r="1456" spans="1:3">
      <c r="A1456" s="552"/>
      <c r="B1456" s="553"/>
      <c r="C1456" s="551"/>
    </row>
    <row r="1457" spans="1:3" ht="31.5">
      <c r="A1457" s="547" t="s">
        <v>864</v>
      </c>
      <c r="B1457" s="547"/>
      <c r="C1457" s="551">
        <v>248724</v>
      </c>
    </row>
    <row r="1458" spans="1:3">
      <c r="A1458" s="552"/>
      <c r="B1458" s="550"/>
      <c r="C1458" s="551"/>
    </row>
    <row r="1459" spans="1:3" ht="31.5">
      <c r="A1459" s="547" t="s">
        <v>863</v>
      </c>
      <c r="B1459" s="547"/>
      <c r="C1459" s="551">
        <v>248724</v>
      </c>
    </row>
    <row r="1460" spans="1:3">
      <c r="A1460" s="552"/>
      <c r="B1460" s="550"/>
      <c r="C1460" s="551"/>
    </row>
    <row r="1461" spans="1:3">
      <c r="A1461" s="547" t="s">
        <v>862</v>
      </c>
      <c r="B1461" s="547"/>
      <c r="C1461" s="547"/>
    </row>
    <row r="1462" spans="1:3" ht="31.5">
      <c r="A1462" s="547" t="s">
        <v>861</v>
      </c>
      <c r="B1462" s="547"/>
      <c r="C1462" s="547"/>
    </row>
    <row r="1463" spans="1:3">
      <c r="A1463" s="552" t="s">
        <v>351</v>
      </c>
      <c r="B1463" s="553" t="s">
        <v>636</v>
      </c>
      <c r="C1463" s="551">
        <v>446851</v>
      </c>
    </row>
    <row r="1464" spans="1:3">
      <c r="A1464" s="552" t="s">
        <v>607</v>
      </c>
      <c r="B1464" s="553" t="s">
        <v>637</v>
      </c>
      <c r="C1464" s="551">
        <v>10000</v>
      </c>
    </row>
    <row r="1465" spans="1:3">
      <c r="A1465" s="552" t="s">
        <v>648</v>
      </c>
      <c r="B1465" s="553" t="s">
        <v>647</v>
      </c>
      <c r="C1465" s="551">
        <v>436851</v>
      </c>
    </row>
    <row r="1466" spans="1:3">
      <c r="A1466" s="547" t="s">
        <v>818</v>
      </c>
      <c r="B1466" s="547"/>
      <c r="C1466" s="551">
        <v>446851</v>
      </c>
    </row>
    <row r="1467" spans="1:3">
      <c r="A1467" s="552"/>
      <c r="B1467" s="553"/>
      <c r="C1467" s="551"/>
    </row>
    <row r="1468" spans="1:3" ht="31.5">
      <c r="A1468" s="547" t="s">
        <v>860</v>
      </c>
      <c r="B1468" s="547"/>
      <c r="C1468" s="551">
        <v>446851</v>
      </c>
    </row>
    <row r="1469" spans="1:3">
      <c r="A1469" s="552"/>
      <c r="B1469" s="550"/>
      <c r="C1469" s="551"/>
    </row>
    <row r="1470" spans="1:3" ht="31.5">
      <c r="A1470" s="547" t="s">
        <v>859</v>
      </c>
      <c r="B1470" s="547"/>
      <c r="C1470" s="547"/>
    </row>
    <row r="1471" spans="1:3">
      <c r="A1471" s="552" t="s">
        <v>351</v>
      </c>
      <c r="B1471" s="553" t="s">
        <v>636</v>
      </c>
      <c r="C1471" s="551">
        <v>1080298</v>
      </c>
    </row>
    <row r="1472" spans="1:3">
      <c r="A1472" s="552" t="s">
        <v>607</v>
      </c>
      <c r="B1472" s="553" t="s">
        <v>637</v>
      </c>
      <c r="C1472" s="551">
        <v>10000</v>
      </c>
    </row>
    <row r="1473" spans="1:3">
      <c r="A1473" s="552" t="s">
        <v>648</v>
      </c>
      <c r="B1473" s="553" t="s">
        <v>647</v>
      </c>
      <c r="C1473" s="551">
        <v>970298</v>
      </c>
    </row>
    <row r="1474" spans="1:3">
      <c r="A1474" s="552" t="s">
        <v>650</v>
      </c>
      <c r="B1474" s="553" t="s">
        <v>649</v>
      </c>
      <c r="C1474" s="551">
        <v>100000</v>
      </c>
    </row>
    <row r="1475" spans="1:3">
      <c r="A1475" s="552" t="s">
        <v>234</v>
      </c>
      <c r="B1475" s="553" t="s">
        <v>696</v>
      </c>
      <c r="C1475" s="551">
        <v>800</v>
      </c>
    </row>
    <row r="1476" spans="1:3" ht="31.5">
      <c r="A1476" s="552" t="s">
        <v>228</v>
      </c>
      <c r="B1476" s="553" t="s">
        <v>697</v>
      </c>
      <c r="C1476" s="551">
        <v>800</v>
      </c>
    </row>
    <row r="1477" spans="1:3">
      <c r="A1477" s="547" t="s">
        <v>818</v>
      </c>
      <c r="B1477" s="547"/>
      <c r="C1477" s="551">
        <v>1081098</v>
      </c>
    </row>
    <row r="1478" spans="1:3">
      <c r="A1478" s="552"/>
      <c r="B1478" s="553"/>
      <c r="C1478" s="551"/>
    </row>
    <row r="1479" spans="1:3">
      <c r="A1479" s="552" t="s">
        <v>616</v>
      </c>
      <c r="B1479" s="553" t="s">
        <v>651</v>
      </c>
      <c r="C1479" s="551">
        <v>1693070</v>
      </c>
    </row>
    <row r="1480" spans="1:3">
      <c r="A1480" s="547" t="s">
        <v>814</v>
      </c>
      <c r="B1480" s="547"/>
      <c r="C1480" s="551">
        <v>1693070</v>
      </c>
    </row>
    <row r="1481" spans="1:3">
      <c r="A1481" s="552"/>
      <c r="B1481" s="553"/>
      <c r="C1481" s="551"/>
    </row>
    <row r="1482" spans="1:3" ht="31.5">
      <c r="A1482" s="547" t="s">
        <v>858</v>
      </c>
      <c r="B1482" s="547"/>
      <c r="C1482" s="551">
        <v>2774168</v>
      </c>
    </row>
    <row r="1483" spans="1:3">
      <c r="A1483" s="552"/>
      <c r="B1483" s="550"/>
      <c r="C1483" s="551"/>
    </row>
    <row r="1484" spans="1:3" ht="31.5">
      <c r="A1484" s="547" t="s">
        <v>857</v>
      </c>
      <c r="B1484" s="547"/>
      <c r="C1484" s="547"/>
    </row>
    <row r="1485" spans="1:3">
      <c r="A1485" s="552" t="s">
        <v>351</v>
      </c>
      <c r="B1485" s="553" t="s">
        <v>636</v>
      </c>
      <c r="C1485" s="551">
        <v>1122620</v>
      </c>
    </row>
    <row r="1486" spans="1:3">
      <c r="A1486" s="552" t="s">
        <v>607</v>
      </c>
      <c r="B1486" s="553" t="s">
        <v>637</v>
      </c>
      <c r="C1486" s="551">
        <v>16100</v>
      </c>
    </row>
    <row r="1487" spans="1:3">
      <c r="A1487" s="552" t="s">
        <v>608</v>
      </c>
      <c r="B1487" s="553" t="s">
        <v>686</v>
      </c>
      <c r="C1487" s="551">
        <v>6100</v>
      </c>
    </row>
    <row r="1488" spans="1:3">
      <c r="A1488" s="552" t="s">
        <v>648</v>
      </c>
      <c r="B1488" s="553" t="s">
        <v>647</v>
      </c>
      <c r="C1488" s="551">
        <v>1100000</v>
      </c>
    </row>
    <row r="1489" spans="1:3">
      <c r="A1489" s="552" t="s">
        <v>656</v>
      </c>
      <c r="B1489" s="553" t="s">
        <v>655</v>
      </c>
      <c r="C1489" s="551">
        <v>420</v>
      </c>
    </row>
    <row r="1490" spans="1:3">
      <c r="A1490" s="552" t="s">
        <v>234</v>
      </c>
      <c r="B1490" s="553" t="s">
        <v>696</v>
      </c>
      <c r="C1490" s="551">
        <v>2800</v>
      </c>
    </row>
    <row r="1491" spans="1:3" ht="31.5">
      <c r="A1491" s="552" t="s">
        <v>228</v>
      </c>
      <c r="B1491" s="553" t="s">
        <v>697</v>
      </c>
      <c r="C1491" s="551">
        <v>2600</v>
      </c>
    </row>
    <row r="1492" spans="1:3" ht="31.5">
      <c r="A1492" s="552" t="s">
        <v>229</v>
      </c>
      <c r="B1492" s="553" t="s">
        <v>711</v>
      </c>
      <c r="C1492" s="551">
        <v>200</v>
      </c>
    </row>
    <row r="1493" spans="1:3">
      <c r="A1493" s="547" t="s">
        <v>818</v>
      </c>
      <c r="B1493" s="547"/>
      <c r="C1493" s="551">
        <v>1125420</v>
      </c>
    </row>
    <row r="1494" spans="1:3">
      <c r="A1494" s="552"/>
      <c r="B1494" s="553"/>
      <c r="C1494" s="551"/>
    </row>
    <row r="1495" spans="1:3">
      <c r="A1495" s="552" t="s">
        <v>617</v>
      </c>
      <c r="B1495" s="553" t="s">
        <v>652</v>
      </c>
      <c r="C1495" s="551">
        <v>176804</v>
      </c>
    </row>
    <row r="1496" spans="1:3">
      <c r="A1496" s="552" t="s">
        <v>231</v>
      </c>
      <c r="B1496" s="553" t="s">
        <v>680</v>
      </c>
      <c r="C1496" s="551">
        <v>35148</v>
      </c>
    </row>
    <row r="1497" spans="1:3">
      <c r="A1497" s="552" t="s">
        <v>225</v>
      </c>
      <c r="B1497" s="553" t="s">
        <v>653</v>
      </c>
      <c r="C1497" s="551">
        <v>141656</v>
      </c>
    </row>
    <row r="1498" spans="1:3">
      <c r="A1498" s="552" t="s">
        <v>394</v>
      </c>
      <c r="B1498" s="553" t="s">
        <v>816</v>
      </c>
      <c r="C1498" s="551">
        <v>24000</v>
      </c>
    </row>
    <row r="1499" spans="1:3" ht="31.5">
      <c r="A1499" s="552" t="s">
        <v>233</v>
      </c>
      <c r="B1499" s="553" t="s">
        <v>815</v>
      </c>
      <c r="C1499" s="551">
        <v>24000</v>
      </c>
    </row>
    <row r="1500" spans="1:3">
      <c r="A1500" s="547" t="s">
        <v>814</v>
      </c>
      <c r="B1500" s="547"/>
      <c r="C1500" s="551">
        <v>200804</v>
      </c>
    </row>
    <row r="1501" spans="1:3">
      <c r="A1501" s="552"/>
      <c r="B1501" s="553"/>
      <c r="C1501" s="551"/>
    </row>
    <row r="1502" spans="1:3" ht="31.5">
      <c r="A1502" s="547" t="s">
        <v>856</v>
      </c>
      <c r="B1502" s="547"/>
      <c r="C1502" s="551">
        <v>1326224</v>
      </c>
    </row>
    <row r="1503" spans="1:3">
      <c r="A1503" s="552"/>
      <c r="B1503" s="550"/>
      <c r="C1503" s="551"/>
    </row>
    <row r="1504" spans="1:3">
      <c r="A1504" s="547" t="s">
        <v>855</v>
      </c>
      <c r="B1504" s="547"/>
      <c r="C1504" s="551">
        <v>4547243</v>
      </c>
    </row>
    <row r="1505" spans="1:3">
      <c r="A1505" s="552"/>
      <c r="B1505" s="550"/>
      <c r="C1505" s="551"/>
    </row>
    <row r="1506" spans="1:3">
      <c r="A1506" s="547" t="s">
        <v>714</v>
      </c>
      <c r="B1506" s="547"/>
      <c r="C1506" s="547"/>
    </row>
    <row r="1507" spans="1:3">
      <c r="A1507" s="547" t="s">
        <v>854</v>
      </c>
      <c r="B1507" s="547"/>
      <c r="C1507" s="547"/>
    </row>
    <row r="1508" spans="1:3">
      <c r="A1508" s="552" t="s">
        <v>351</v>
      </c>
      <c r="B1508" s="553" t="s">
        <v>636</v>
      </c>
      <c r="C1508" s="551">
        <v>20000</v>
      </c>
    </row>
    <row r="1509" spans="1:3">
      <c r="A1509" s="552" t="s">
        <v>608</v>
      </c>
      <c r="B1509" s="553" t="s">
        <v>686</v>
      </c>
      <c r="C1509" s="551">
        <v>20000</v>
      </c>
    </row>
    <row r="1510" spans="1:3">
      <c r="A1510" s="547" t="s">
        <v>818</v>
      </c>
      <c r="B1510" s="547"/>
      <c r="C1510" s="551">
        <v>20000</v>
      </c>
    </row>
    <row r="1511" spans="1:3">
      <c r="A1511" s="552"/>
      <c r="B1511" s="553"/>
      <c r="C1511" s="551"/>
    </row>
    <row r="1512" spans="1:3">
      <c r="A1512" s="547" t="s">
        <v>853</v>
      </c>
      <c r="B1512" s="547"/>
      <c r="C1512" s="551">
        <v>20000</v>
      </c>
    </row>
    <row r="1513" spans="1:3">
      <c r="A1513" s="552"/>
      <c r="B1513" s="550"/>
      <c r="C1513" s="551"/>
    </row>
    <row r="1514" spans="1:3">
      <c r="A1514" s="547" t="s">
        <v>852</v>
      </c>
      <c r="B1514" s="547"/>
      <c r="C1514" s="547"/>
    </row>
    <row r="1515" spans="1:3" ht="31.5">
      <c r="A1515" s="552" t="s">
        <v>325</v>
      </c>
      <c r="B1515" s="553" t="s">
        <v>3</v>
      </c>
      <c r="C1515" s="551">
        <v>33000</v>
      </c>
    </row>
    <row r="1516" spans="1:3" ht="31.5">
      <c r="A1516" s="552" t="s">
        <v>668</v>
      </c>
      <c r="B1516" s="553" t="s">
        <v>667</v>
      </c>
      <c r="C1516" s="551">
        <v>33000</v>
      </c>
    </row>
    <row r="1517" spans="1:3">
      <c r="A1517" s="552" t="s">
        <v>331</v>
      </c>
      <c r="B1517" s="553" t="s">
        <v>633</v>
      </c>
      <c r="C1517" s="551">
        <v>41750</v>
      </c>
    </row>
    <row r="1518" spans="1:3">
      <c r="A1518" s="552" t="s">
        <v>635</v>
      </c>
      <c r="B1518" s="553" t="s">
        <v>634</v>
      </c>
      <c r="C1518" s="551">
        <v>41000</v>
      </c>
    </row>
    <row r="1519" spans="1:3" ht="31.5">
      <c r="A1519" s="552" t="s">
        <v>1003</v>
      </c>
      <c r="B1519" s="553" t="s">
        <v>1002</v>
      </c>
      <c r="C1519" s="551">
        <v>750</v>
      </c>
    </row>
    <row r="1520" spans="1:3">
      <c r="A1520" s="552" t="s">
        <v>341</v>
      </c>
      <c r="B1520" s="553" t="s">
        <v>673</v>
      </c>
      <c r="C1520" s="551">
        <v>8795</v>
      </c>
    </row>
    <row r="1521" spans="1:3" ht="31.5">
      <c r="A1521" s="552" t="s">
        <v>675</v>
      </c>
      <c r="B1521" s="553" t="s">
        <v>674</v>
      </c>
      <c r="C1521" s="551">
        <v>5163</v>
      </c>
    </row>
    <row r="1522" spans="1:3">
      <c r="A1522" s="552" t="s">
        <v>677</v>
      </c>
      <c r="B1522" s="553" t="s">
        <v>676</v>
      </c>
      <c r="C1522" s="551">
        <v>2316</v>
      </c>
    </row>
    <row r="1523" spans="1:3">
      <c r="A1523" s="552" t="s">
        <v>679</v>
      </c>
      <c r="B1523" s="553" t="s">
        <v>678</v>
      </c>
      <c r="C1523" s="551">
        <v>1316</v>
      </c>
    </row>
    <row r="1524" spans="1:3">
      <c r="A1524" s="552" t="s">
        <v>351</v>
      </c>
      <c r="B1524" s="553" t="s">
        <v>636</v>
      </c>
      <c r="C1524" s="551">
        <v>50455</v>
      </c>
    </row>
    <row r="1525" spans="1:3">
      <c r="A1525" s="552" t="s">
        <v>607</v>
      </c>
      <c r="B1525" s="553" t="s">
        <v>637</v>
      </c>
      <c r="C1525" s="551">
        <v>4063</v>
      </c>
    </row>
    <row r="1526" spans="1:3">
      <c r="A1526" s="552" t="s">
        <v>648</v>
      </c>
      <c r="B1526" s="553" t="s">
        <v>647</v>
      </c>
      <c r="C1526" s="551">
        <v>46392</v>
      </c>
    </row>
    <row r="1527" spans="1:3">
      <c r="A1527" s="547" t="s">
        <v>818</v>
      </c>
      <c r="B1527" s="547"/>
      <c r="C1527" s="551">
        <v>134000</v>
      </c>
    </row>
    <row r="1528" spans="1:3">
      <c r="A1528" s="552"/>
      <c r="B1528" s="553"/>
      <c r="C1528" s="551"/>
    </row>
    <row r="1529" spans="1:3">
      <c r="A1529" s="547" t="s">
        <v>851</v>
      </c>
      <c r="B1529" s="547"/>
      <c r="C1529" s="551">
        <v>134000</v>
      </c>
    </row>
    <row r="1530" spans="1:3">
      <c r="A1530" s="552"/>
      <c r="B1530" s="550"/>
      <c r="C1530" s="551"/>
    </row>
    <row r="1531" spans="1:3">
      <c r="A1531" s="547" t="s">
        <v>850</v>
      </c>
      <c r="B1531" s="547"/>
      <c r="C1531" s="547"/>
    </row>
    <row r="1532" spans="1:3" ht="31.5">
      <c r="A1532" s="552" t="s">
        <v>325</v>
      </c>
      <c r="B1532" s="553" t="s">
        <v>3</v>
      </c>
      <c r="C1532" s="551">
        <v>117804</v>
      </c>
    </row>
    <row r="1533" spans="1:3" ht="31.5">
      <c r="A1533" s="552" t="s">
        <v>668</v>
      </c>
      <c r="B1533" s="553" t="s">
        <v>667</v>
      </c>
      <c r="C1533" s="551">
        <v>117804</v>
      </c>
    </row>
    <row r="1534" spans="1:3">
      <c r="A1534" s="552" t="s">
        <v>331</v>
      </c>
      <c r="B1534" s="553" t="s">
        <v>633</v>
      </c>
      <c r="C1534" s="551">
        <v>3534</v>
      </c>
    </row>
    <row r="1535" spans="1:3" ht="31.5">
      <c r="A1535" s="552" t="s">
        <v>1003</v>
      </c>
      <c r="B1535" s="553" t="s">
        <v>1002</v>
      </c>
      <c r="C1535" s="551">
        <v>3534</v>
      </c>
    </row>
    <row r="1536" spans="1:3">
      <c r="A1536" s="552" t="s">
        <v>341</v>
      </c>
      <c r="B1536" s="553" t="s">
        <v>673</v>
      </c>
      <c r="C1536" s="551">
        <v>22643</v>
      </c>
    </row>
    <row r="1537" spans="1:3" ht="31.5">
      <c r="A1537" s="552" t="s">
        <v>675</v>
      </c>
      <c r="B1537" s="553" t="s">
        <v>674</v>
      </c>
      <c r="C1537" s="551">
        <v>13689</v>
      </c>
    </row>
    <row r="1538" spans="1:3">
      <c r="A1538" s="552" t="s">
        <v>677</v>
      </c>
      <c r="B1538" s="553" t="s">
        <v>676</v>
      </c>
      <c r="C1538" s="551">
        <v>5655</v>
      </c>
    </row>
    <row r="1539" spans="1:3">
      <c r="A1539" s="552" t="s">
        <v>679</v>
      </c>
      <c r="B1539" s="553" t="s">
        <v>678</v>
      </c>
      <c r="C1539" s="551">
        <v>3299</v>
      </c>
    </row>
    <row r="1540" spans="1:3">
      <c r="A1540" s="552" t="s">
        <v>351</v>
      </c>
      <c r="B1540" s="553" t="s">
        <v>636</v>
      </c>
      <c r="C1540" s="551">
        <v>224510</v>
      </c>
    </row>
    <row r="1541" spans="1:3">
      <c r="A1541" s="552" t="s">
        <v>693</v>
      </c>
      <c r="B1541" s="553" t="s">
        <v>692</v>
      </c>
      <c r="C1541" s="551">
        <v>30000</v>
      </c>
    </row>
    <row r="1542" spans="1:3">
      <c r="A1542" s="552" t="s">
        <v>695</v>
      </c>
      <c r="B1542" s="553" t="s">
        <v>694</v>
      </c>
      <c r="C1542" s="551">
        <v>30000</v>
      </c>
    </row>
    <row r="1543" spans="1:3">
      <c r="A1543" s="552" t="s">
        <v>685</v>
      </c>
      <c r="B1543" s="553" t="s">
        <v>684</v>
      </c>
      <c r="C1543" s="551">
        <v>1050</v>
      </c>
    </row>
    <row r="1544" spans="1:3">
      <c r="A1544" s="552" t="s">
        <v>607</v>
      </c>
      <c r="B1544" s="553" t="s">
        <v>637</v>
      </c>
      <c r="C1544" s="551">
        <v>15000</v>
      </c>
    </row>
    <row r="1545" spans="1:3">
      <c r="A1545" s="552" t="s">
        <v>608</v>
      </c>
      <c r="B1545" s="553" t="s">
        <v>686</v>
      </c>
      <c r="C1545" s="551">
        <v>10000</v>
      </c>
    </row>
    <row r="1546" spans="1:3">
      <c r="A1546" s="552" t="s">
        <v>648</v>
      </c>
      <c r="B1546" s="553" t="s">
        <v>647</v>
      </c>
      <c r="C1546" s="551">
        <v>130000</v>
      </c>
    </row>
    <row r="1547" spans="1:3">
      <c r="A1547" s="552" t="s">
        <v>650</v>
      </c>
      <c r="B1547" s="553" t="s">
        <v>649</v>
      </c>
      <c r="C1547" s="551">
        <v>8000</v>
      </c>
    </row>
    <row r="1548" spans="1:3">
      <c r="A1548" s="552" t="s">
        <v>639</v>
      </c>
      <c r="B1548" s="553" t="s">
        <v>638</v>
      </c>
      <c r="C1548" s="551">
        <v>200</v>
      </c>
    </row>
    <row r="1549" spans="1:3">
      <c r="A1549" s="552" t="s">
        <v>656</v>
      </c>
      <c r="B1549" s="553" t="s">
        <v>655</v>
      </c>
      <c r="C1549" s="551">
        <v>260</v>
      </c>
    </row>
    <row r="1550" spans="1:3">
      <c r="A1550" s="552" t="s">
        <v>234</v>
      </c>
      <c r="B1550" s="553" t="s">
        <v>696</v>
      </c>
      <c r="C1550" s="551">
        <v>100</v>
      </c>
    </row>
    <row r="1551" spans="1:3" ht="31.5">
      <c r="A1551" s="552" t="s">
        <v>229</v>
      </c>
      <c r="B1551" s="553" t="s">
        <v>711</v>
      </c>
      <c r="C1551" s="551">
        <v>100</v>
      </c>
    </row>
    <row r="1552" spans="1:3">
      <c r="A1552" s="547" t="s">
        <v>818</v>
      </c>
      <c r="B1552" s="547"/>
      <c r="C1552" s="551">
        <v>368591</v>
      </c>
    </row>
    <row r="1553" spans="1:3">
      <c r="A1553" s="552"/>
      <c r="B1553" s="553"/>
      <c r="C1553" s="551"/>
    </row>
    <row r="1554" spans="1:3">
      <c r="A1554" s="547" t="s">
        <v>849</v>
      </c>
      <c r="B1554" s="547"/>
      <c r="C1554" s="551">
        <v>368591</v>
      </c>
    </row>
    <row r="1555" spans="1:3">
      <c r="A1555" s="552"/>
      <c r="B1555" s="550"/>
      <c r="C1555" s="551"/>
    </row>
    <row r="1556" spans="1:3">
      <c r="A1556" s="547" t="s">
        <v>715</v>
      </c>
      <c r="B1556" s="547"/>
      <c r="C1556" s="547"/>
    </row>
    <row r="1557" spans="1:3" ht="31.5">
      <c r="A1557" s="552" t="s">
        <v>325</v>
      </c>
      <c r="B1557" s="553" t="s">
        <v>3</v>
      </c>
      <c r="C1557" s="551">
        <v>667260</v>
      </c>
    </row>
    <row r="1558" spans="1:3" ht="31.5">
      <c r="A1558" s="552" t="s">
        <v>668</v>
      </c>
      <c r="B1558" s="553" t="s">
        <v>667</v>
      </c>
      <c r="C1558" s="551">
        <v>667260</v>
      </c>
    </row>
    <row r="1559" spans="1:3">
      <c r="A1559" s="552" t="s">
        <v>331</v>
      </c>
      <c r="B1559" s="553" t="s">
        <v>633</v>
      </c>
      <c r="C1559" s="551">
        <v>131255</v>
      </c>
    </row>
    <row r="1560" spans="1:3">
      <c r="A1560" s="552" t="s">
        <v>635</v>
      </c>
      <c r="B1560" s="553" t="s">
        <v>634</v>
      </c>
      <c r="C1560" s="551">
        <v>84200</v>
      </c>
    </row>
    <row r="1561" spans="1:3" ht="31.5">
      <c r="A1561" s="552" t="s">
        <v>1003</v>
      </c>
      <c r="B1561" s="553" t="s">
        <v>1002</v>
      </c>
      <c r="C1561" s="551">
        <v>14141</v>
      </c>
    </row>
    <row r="1562" spans="1:3">
      <c r="A1562" s="552" t="s">
        <v>670</v>
      </c>
      <c r="B1562" s="553" t="s">
        <v>669</v>
      </c>
      <c r="C1562" s="551">
        <v>32914</v>
      </c>
    </row>
    <row r="1563" spans="1:3">
      <c r="A1563" s="552" t="s">
        <v>341</v>
      </c>
      <c r="B1563" s="553" t="s">
        <v>673</v>
      </c>
      <c r="C1563" s="551">
        <v>144073</v>
      </c>
    </row>
    <row r="1564" spans="1:3" ht="31.5">
      <c r="A1564" s="552" t="s">
        <v>675</v>
      </c>
      <c r="B1564" s="553" t="s">
        <v>674</v>
      </c>
      <c r="C1564" s="551">
        <v>87355</v>
      </c>
    </row>
    <row r="1565" spans="1:3">
      <c r="A1565" s="552" t="s">
        <v>677</v>
      </c>
      <c r="B1565" s="553" t="s">
        <v>676</v>
      </c>
      <c r="C1565" s="551">
        <v>36295</v>
      </c>
    </row>
    <row r="1566" spans="1:3">
      <c r="A1566" s="552" t="s">
        <v>679</v>
      </c>
      <c r="B1566" s="553" t="s">
        <v>678</v>
      </c>
      <c r="C1566" s="551">
        <v>20423</v>
      </c>
    </row>
    <row r="1567" spans="1:3">
      <c r="A1567" s="552" t="s">
        <v>351</v>
      </c>
      <c r="B1567" s="553" t="s">
        <v>636</v>
      </c>
      <c r="C1567" s="551">
        <v>199350</v>
      </c>
    </row>
    <row r="1568" spans="1:3">
      <c r="A1568" s="552" t="s">
        <v>685</v>
      </c>
      <c r="B1568" s="553" t="s">
        <v>684</v>
      </c>
      <c r="C1568" s="551">
        <v>8750</v>
      </c>
    </row>
    <row r="1569" spans="1:3">
      <c r="A1569" s="552" t="s">
        <v>607</v>
      </c>
      <c r="B1569" s="553" t="s">
        <v>637</v>
      </c>
      <c r="C1569" s="551">
        <v>18700</v>
      </c>
    </row>
    <row r="1570" spans="1:3">
      <c r="A1570" s="552" t="s">
        <v>608</v>
      </c>
      <c r="B1570" s="553" t="s">
        <v>686</v>
      </c>
      <c r="C1570" s="551">
        <v>35400</v>
      </c>
    </row>
    <row r="1571" spans="1:3">
      <c r="A1571" s="552" t="s">
        <v>648</v>
      </c>
      <c r="B1571" s="553" t="s">
        <v>647</v>
      </c>
      <c r="C1571" s="551">
        <v>100500</v>
      </c>
    </row>
    <row r="1572" spans="1:3">
      <c r="A1572" s="552" t="s">
        <v>639</v>
      </c>
      <c r="B1572" s="553" t="s">
        <v>638</v>
      </c>
      <c r="C1572" s="551">
        <v>4000</v>
      </c>
    </row>
    <row r="1573" spans="1:3">
      <c r="A1573" s="552" t="s">
        <v>848</v>
      </c>
      <c r="B1573" s="553" t="s">
        <v>847</v>
      </c>
      <c r="C1573" s="551">
        <v>8000</v>
      </c>
    </row>
    <row r="1574" spans="1:3">
      <c r="A1574" s="552" t="s">
        <v>1241</v>
      </c>
      <c r="B1574" s="553" t="s">
        <v>1240</v>
      </c>
      <c r="C1574" s="551">
        <v>12000</v>
      </c>
    </row>
    <row r="1575" spans="1:3">
      <c r="A1575" s="552" t="s">
        <v>836</v>
      </c>
      <c r="B1575" s="553" t="s">
        <v>835</v>
      </c>
      <c r="C1575" s="551">
        <v>12000</v>
      </c>
    </row>
    <row r="1576" spans="1:3">
      <c r="A1576" s="552" t="s">
        <v>234</v>
      </c>
      <c r="B1576" s="553" t="s">
        <v>696</v>
      </c>
      <c r="C1576" s="551">
        <v>6000</v>
      </c>
    </row>
    <row r="1577" spans="1:3" ht="31.5">
      <c r="A1577" s="552" t="s">
        <v>228</v>
      </c>
      <c r="B1577" s="553" t="s">
        <v>697</v>
      </c>
      <c r="C1577" s="551">
        <v>300</v>
      </c>
    </row>
    <row r="1578" spans="1:3" ht="31.5">
      <c r="A1578" s="552" t="s">
        <v>229</v>
      </c>
      <c r="B1578" s="553" t="s">
        <v>711</v>
      </c>
      <c r="C1578" s="551">
        <v>5700</v>
      </c>
    </row>
    <row r="1579" spans="1:3">
      <c r="A1579" s="547" t="s">
        <v>818</v>
      </c>
      <c r="B1579" s="547"/>
      <c r="C1579" s="551">
        <v>1147938</v>
      </c>
    </row>
    <row r="1580" spans="1:3">
      <c r="A1580" s="552"/>
      <c r="B1580" s="553"/>
      <c r="C1580" s="551"/>
    </row>
    <row r="1581" spans="1:3">
      <c r="A1581" s="552" t="s">
        <v>617</v>
      </c>
      <c r="B1581" s="553" t="s">
        <v>652</v>
      </c>
      <c r="C1581" s="551">
        <v>6000</v>
      </c>
    </row>
    <row r="1582" spans="1:3">
      <c r="A1582" s="552" t="s">
        <v>226</v>
      </c>
      <c r="B1582" s="553" t="s">
        <v>682</v>
      </c>
      <c r="C1582" s="551">
        <v>3000</v>
      </c>
    </row>
    <row r="1583" spans="1:3">
      <c r="A1583" s="552" t="s">
        <v>231</v>
      </c>
      <c r="B1583" s="553" t="s">
        <v>680</v>
      </c>
      <c r="C1583" s="551">
        <v>3000</v>
      </c>
    </row>
    <row r="1584" spans="1:3">
      <c r="A1584" s="547" t="s">
        <v>814</v>
      </c>
      <c r="B1584" s="547"/>
      <c r="C1584" s="551">
        <v>6000</v>
      </c>
    </row>
    <row r="1585" spans="1:3">
      <c r="A1585" s="552"/>
      <c r="B1585" s="553"/>
      <c r="C1585" s="551"/>
    </row>
    <row r="1586" spans="1:3">
      <c r="A1586" s="547" t="s">
        <v>846</v>
      </c>
      <c r="B1586" s="547"/>
      <c r="C1586" s="551">
        <v>1153938</v>
      </c>
    </row>
    <row r="1587" spans="1:3">
      <c r="A1587" s="552"/>
      <c r="B1587" s="550"/>
      <c r="C1587" s="551"/>
    </row>
    <row r="1588" spans="1:3">
      <c r="A1588" s="547" t="s">
        <v>845</v>
      </c>
      <c r="B1588" s="547"/>
      <c r="C1588" s="551">
        <v>1676529</v>
      </c>
    </row>
    <row r="1589" spans="1:3">
      <c r="A1589" s="552"/>
      <c r="B1589" s="550"/>
      <c r="C1589" s="551"/>
    </row>
    <row r="1590" spans="1:3">
      <c r="A1590" s="547" t="s">
        <v>1013</v>
      </c>
      <c r="B1590" s="547"/>
      <c r="C1590" s="551">
        <v>6472496</v>
      </c>
    </row>
    <row r="1591" spans="1:3">
      <c r="A1591" s="552"/>
      <c r="B1591" s="550"/>
      <c r="C1591" s="551"/>
    </row>
    <row r="1592" spans="1:3">
      <c r="A1592" s="547" t="s">
        <v>1012</v>
      </c>
      <c r="B1592" s="547"/>
      <c r="C1592" s="547"/>
    </row>
    <row r="1593" spans="1:3">
      <c r="A1593" s="547" t="s">
        <v>844</v>
      </c>
      <c r="B1593" s="547"/>
      <c r="C1593" s="547"/>
    </row>
    <row r="1594" spans="1:3">
      <c r="A1594" s="552" t="s">
        <v>612</v>
      </c>
      <c r="B1594" s="553" t="s">
        <v>843</v>
      </c>
      <c r="C1594" s="551">
        <v>198100</v>
      </c>
    </row>
    <row r="1595" spans="1:3">
      <c r="A1595" s="552" t="s">
        <v>842</v>
      </c>
      <c r="B1595" s="553" t="s">
        <v>841</v>
      </c>
      <c r="C1595" s="551">
        <v>14000</v>
      </c>
    </row>
    <row r="1596" spans="1:3">
      <c r="A1596" s="552" t="s">
        <v>840</v>
      </c>
      <c r="B1596" s="553" t="s">
        <v>839</v>
      </c>
      <c r="C1596" s="551">
        <v>184100</v>
      </c>
    </row>
    <row r="1597" spans="1:3">
      <c r="A1597" s="547" t="s">
        <v>838</v>
      </c>
      <c r="B1597" s="547"/>
      <c r="C1597" s="551">
        <v>198100</v>
      </c>
    </row>
    <row r="1598" spans="1:3">
      <c r="A1598" s="552"/>
      <c r="B1598" s="553"/>
      <c r="C1598" s="551"/>
    </row>
    <row r="1599" spans="1:3">
      <c r="A1599" s="547" t="s">
        <v>837</v>
      </c>
      <c r="B1599" s="547"/>
      <c r="C1599" s="551">
        <v>198100</v>
      </c>
    </row>
    <row r="1600" spans="1:3">
      <c r="A1600" s="552"/>
      <c r="B1600" s="550"/>
      <c r="C1600" s="551"/>
    </row>
    <row r="1601" spans="1:3" ht="31.5">
      <c r="A1601" s="547" t="s">
        <v>1011</v>
      </c>
      <c r="B1601" s="547"/>
      <c r="C1601" s="551">
        <v>198100</v>
      </c>
    </row>
    <row r="1602" spans="1:3">
      <c r="A1602" s="552"/>
      <c r="B1602" s="550"/>
      <c r="C1602" s="551"/>
    </row>
    <row r="1603" spans="1:3" s="562" customFormat="1">
      <c r="A1603" s="547" t="s">
        <v>1239</v>
      </c>
      <c r="B1603" s="550"/>
      <c r="C1603" s="550">
        <v>50350262</v>
      </c>
    </row>
    <row r="1604" spans="1:3">
      <c r="A1604" s="547"/>
      <c r="B1604" s="550"/>
      <c r="C1604" s="551"/>
    </row>
    <row r="1605" spans="1:3">
      <c r="A1605" s="326" t="s">
        <v>1501</v>
      </c>
      <c r="B1605" s="555"/>
      <c r="C1605" s="554"/>
    </row>
    <row r="1606" spans="1:3">
      <c r="A1606" s="563"/>
      <c r="B1606" s="563"/>
      <c r="C1606" s="563"/>
    </row>
    <row r="1607" spans="1:3">
      <c r="A1607" s="547" t="s">
        <v>1010</v>
      </c>
      <c r="B1607" s="547"/>
      <c r="C1607" s="547"/>
    </row>
    <row r="1608" spans="1:3">
      <c r="A1608" s="547" t="s">
        <v>834</v>
      </c>
      <c r="B1608" s="547"/>
      <c r="C1608" s="547"/>
    </row>
    <row r="1609" spans="1:3">
      <c r="A1609" s="547" t="s">
        <v>833</v>
      </c>
      <c r="B1609" s="547"/>
      <c r="C1609" s="547"/>
    </row>
    <row r="1610" spans="1:3" ht="31.5">
      <c r="A1610" s="552" t="s">
        <v>325</v>
      </c>
      <c r="B1610" s="553" t="s">
        <v>3</v>
      </c>
      <c r="C1610" s="551">
        <v>2419354</v>
      </c>
    </row>
    <row r="1611" spans="1:3" ht="31.5">
      <c r="A1611" s="552" t="s">
        <v>668</v>
      </c>
      <c r="B1611" s="553" t="s">
        <v>667</v>
      </c>
      <c r="C1611" s="551">
        <v>2419354</v>
      </c>
    </row>
    <row r="1612" spans="1:3">
      <c r="A1612" s="552" t="s">
        <v>331</v>
      </c>
      <c r="B1612" s="553" t="s">
        <v>633</v>
      </c>
      <c r="C1612" s="551">
        <v>173196</v>
      </c>
    </row>
    <row r="1613" spans="1:3" ht="31.5">
      <c r="A1613" s="552" t="s">
        <v>1003</v>
      </c>
      <c r="B1613" s="553" t="s">
        <v>1002</v>
      </c>
      <c r="C1613" s="551">
        <v>115046</v>
      </c>
    </row>
    <row r="1614" spans="1:3">
      <c r="A1614" s="552" t="s">
        <v>670</v>
      </c>
      <c r="B1614" s="553" t="s">
        <v>669</v>
      </c>
      <c r="C1614" s="551">
        <v>58150</v>
      </c>
    </row>
    <row r="1615" spans="1:3">
      <c r="A1615" s="552" t="s">
        <v>341</v>
      </c>
      <c r="B1615" s="553" t="s">
        <v>673</v>
      </c>
      <c r="C1615" s="551">
        <v>465480</v>
      </c>
    </row>
    <row r="1616" spans="1:3" ht="31.5">
      <c r="A1616" s="552" t="s">
        <v>675</v>
      </c>
      <c r="B1616" s="553" t="s">
        <v>674</v>
      </c>
      <c r="C1616" s="551">
        <v>288087</v>
      </c>
    </row>
    <row r="1617" spans="1:3">
      <c r="A1617" s="552" t="s">
        <v>677</v>
      </c>
      <c r="B1617" s="553" t="s">
        <v>676</v>
      </c>
      <c r="C1617" s="551">
        <v>116233</v>
      </c>
    </row>
    <row r="1618" spans="1:3">
      <c r="A1618" s="552" t="s">
        <v>679</v>
      </c>
      <c r="B1618" s="553" t="s">
        <v>678</v>
      </c>
      <c r="C1618" s="551">
        <v>61160</v>
      </c>
    </row>
    <row r="1619" spans="1:3">
      <c r="A1619" s="547" t="s">
        <v>818</v>
      </c>
      <c r="B1619" s="547"/>
      <c r="C1619" s="551">
        <v>3058030</v>
      </c>
    </row>
    <row r="1620" spans="1:3">
      <c r="A1620" s="552"/>
      <c r="B1620" s="553"/>
      <c r="C1620" s="551"/>
    </row>
    <row r="1621" spans="1:3">
      <c r="A1621" s="547" t="s">
        <v>832</v>
      </c>
      <c r="B1621" s="547"/>
      <c r="C1621" s="551">
        <v>3058030</v>
      </c>
    </row>
    <row r="1622" spans="1:3">
      <c r="A1622" s="552"/>
      <c r="B1622" s="550"/>
      <c r="C1622" s="551"/>
    </row>
    <row r="1623" spans="1:3">
      <c r="A1623" s="547" t="s">
        <v>831</v>
      </c>
      <c r="B1623" s="547"/>
      <c r="C1623" s="551">
        <v>3058030</v>
      </c>
    </row>
    <row r="1624" spans="1:3">
      <c r="A1624" s="552"/>
      <c r="B1624" s="550"/>
      <c r="C1624" s="551"/>
    </row>
    <row r="1625" spans="1:3">
      <c r="A1625" s="547" t="s">
        <v>1009</v>
      </c>
      <c r="B1625" s="547"/>
      <c r="C1625" s="551">
        <v>3058030</v>
      </c>
    </row>
    <row r="1626" spans="1:3">
      <c r="A1626" s="552"/>
      <c r="B1626" s="550"/>
      <c r="C1626" s="551"/>
    </row>
    <row r="1627" spans="1:3">
      <c r="A1627" s="547" t="s">
        <v>999</v>
      </c>
      <c r="B1627" s="547"/>
      <c r="C1627" s="547"/>
    </row>
    <row r="1628" spans="1:3">
      <c r="A1628" s="547" t="s">
        <v>631</v>
      </c>
      <c r="B1628" s="547"/>
      <c r="C1628" s="547"/>
    </row>
    <row r="1629" spans="1:3">
      <c r="A1629" s="547" t="s">
        <v>632</v>
      </c>
      <c r="B1629" s="547"/>
      <c r="C1629" s="547"/>
    </row>
    <row r="1630" spans="1:3">
      <c r="A1630" s="552" t="s">
        <v>617</v>
      </c>
      <c r="B1630" s="553" t="s">
        <v>652</v>
      </c>
      <c r="C1630" s="551">
        <v>21479</v>
      </c>
    </row>
    <row r="1631" spans="1:3">
      <c r="A1631" s="552" t="s">
        <v>231</v>
      </c>
      <c r="B1631" s="553" t="s">
        <v>680</v>
      </c>
      <c r="C1631" s="551">
        <v>21479</v>
      </c>
    </row>
    <row r="1632" spans="1:3">
      <c r="A1632" s="547" t="s">
        <v>814</v>
      </c>
      <c r="B1632" s="547"/>
      <c r="C1632" s="551">
        <v>21479</v>
      </c>
    </row>
    <row r="1633" spans="1:3">
      <c r="A1633" s="552"/>
      <c r="B1633" s="553"/>
      <c r="C1633" s="551"/>
    </row>
    <row r="1634" spans="1:3">
      <c r="A1634" s="547" t="s">
        <v>830</v>
      </c>
      <c r="B1634" s="547"/>
      <c r="C1634" s="551">
        <v>21479</v>
      </c>
    </row>
    <row r="1635" spans="1:3">
      <c r="A1635" s="552"/>
      <c r="B1635" s="550"/>
      <c r="C1635" s="551"/>
    </row>
    <row r="1636" spans="1:3">
      <c r="A1636" s="547" t="s">
        <v>829</v>
      </c>
      <c r="B1636" s="547"/>
      <c r="C1636" s="551">
        <v>21479</v>
      </c>
    </row>
    <row r="1637" spans="1:3">
      <c r="A1637" s="552"/>
      <c r="B1637" s="550"/>
      <c r="C1637" s="551"/>
    </row>
    <row r="1638" spans="1:3" ht="31.5">
      <c r="A1638" s="547" t="s">
        <v>644</v>
      </c>
      <c r="B1638" s="547"/>
      <c r="C1638" s="547"/>
    </row>
    <row r="1639" spans="1:3" ht="31.5">
      <c r="A1639" s="547" t="s">
        <v>646</v>
      </c>
      <c r="B1639" s="547"/>
      <c r="C1639" s="547"/>
    </row>
    <row r="1640" spans="1:3">
      <c r="A1640" s="552" t="s">
        <v>351</v>
      </c>
      <c r="B1640" s="553" t="s">
        <v>636</v>
      </c>
      <c r="C1640" s="551">
        <v>20000</v>
      </c>
    </row>
    <row r="1641" spans="1:3">
      <c r="A1641" s="552" t="s">
        <v>648</v>
      </c>
      <c r="B1641" s="553" t="s">
        <v>647</v>
      </c>
      <c r="C1641" s="551">
        <v>20000</v>
      </c>
    </row>
    <row r="1642" spans="1:3">
      <c r="A1642" s="547" t="s">
        <v>818</v>
      </c>
      <c r="B1642" s="547"/>
      <c r="C1642" s="551">
        <v>20000</v>
      </c>
    </row>
    <row r="1643" spans="1:3">
      <c r="A1643" s="552"/>
      <c r="B1643" s="553"/>
      <c r="C1643" s="551"/>
    </row>
    <row r="1644" spans="1:3">
      <c r="A1644" s="552" t="s">
        <v>616</v>
      </c>
      <c r="B1644" s="553" t="s">
        <v>651</v>
      </c>
      <c r="C1644" s="551">
        <v>360338</v>
      </c>
    </row>
    <row r="1645" spans="1:3">
      <c r="A1645" s="547" t="s">
        <v>814</v>
      </c>
      <c r="B1645" s="547"/>
      <c r="C1645" s="551">
        <v>360338</v>
      </c>
    </row>
    <row r="1646" spans="1:3">
      <c r="A1646" s="552"/>
      <c r="B1646" s="553"/>
      <c r="C1646" s="551"/>
    </row>
    <row r="1647" spans="1:3" ht="31.5">
      <c r="A1647" s="547" t="s">
        <v>828</v>
      </c>
      <c r="B1647" s="547"/>
      <c r="C1647" s="551">
        <v>380338</v>
      </c>
    </row>
    <row r="1648" spans="1:3">
      <c r="A1648" s="552"/>
      <c r="B1648" s="550"/>
      <c r="C1648" s="551"/>
    </row>
    <row r="1649" spans="1:3" ht="31.5">
      <c r="A1649" s="547" t="s">
        <v>827</v>
      </c>
      <c r="B1649" s="547"/>
      <c r="C1649" s="551">
        <v>380338</v>
      </c>
    </row>
    <row r="1650" spans="1:3">
      <c r="A1650" s="552"/>
      <c r="B1650" s="550"/>
      <c r="C1650" s="551"/>
    </row>
    <row r="1651" spans="1:3">
      <c r="A1651" s="547" t="s">
        <v>1008</v>
      </c>
      <c r="B1651" s="547"/>
      <c r="C1651" s="551">
        <v>401817</v>
      </c>
    </row>
    <row r="1652" spans="1:3">
      <c r="A1652" s="552"/>
      <c r="B1652" s="550"/>
      <c r="C1652" s="551"/>
    </row>
    <row r="1653" spans="1:3">
      <c r="A1653" s="547" t="s">
        <v>1000</v>
      </c>
      <c r="B1653" s="547"/>
      <c r="C1653" s="547"/>
    </row>
    <row r="1654" spans="1:3">
      <c r="A1654" s="547" t="s">
        <v>826</v>
      </c>
      <c r="B1654" s="547"/>
      <c r="C1654" s="547"/>
    </row>
    <row r="1655" spans="1:3">
      <c r="A1655" s="547" t="s">
        <v>657</v>
      </c>
      <c r="B1655" s="547"/>
      <c r="C1655" s="547"/>
    </row>
    <row r="1656" spans="1:3">
      <c r="A1656" s="552" t="s">
        <v>351</v>
      </c>
      <c r="B1656" s="553" t="s">
        <v>636</v>
      </c>
      <c r="C1656" s="551">
        <v>19525</v>
      </c>
    </row>
    <row r="1657" spans="1:3">
      <c r="A1657" s="552" t="s">
        <v>915</v>
      </c>
      <c r="B1657" s="553" t="s">
        <v>914</v>
      </c>
      <c r="C1657" s="551">
        <v>11525</v>
      </c>
    </row>
    <row r="1658" spans="1:3" ht="31.5">
      <c r="A1658" s="552" t="s">
        <v>611</v>
      </c>
      <c r="B1658" s="553" t="s">
        <v>642</v>
      </c>
      <c r="C1658" s="551">
        <v>8000</v>
      </c>
    </row>
    <row r="1659" spans="1:3">
      <c r="A1659" s="547" t="s">
        <v>818</v>
      </c>
      <c r="B1659" s="547"/>
      <c r="C1659" s="551">
        <v>19525</v>
      </c>
    </row>
    <row r="1660" spans="1:3">
      <c r="A1660" s="552"/>
      <c r="B1660" s="553"/>
      <c r="C1660" s="551"/>
    </row>
    <row r="1661" spans="1:3">
      <c r="A1661" s="547" t="s">
        <v>923</v>
      </c>
      <c r="B1661" s="547"/>
      <c r="C1661" s="551">
        <v>19525</v>
      </c>
    </row>
    <row r="1662" spans="1:3">
      <c r="A1662" s="552"/>
      <c r="B1662" s="550"/>
      <c r="C1662" s="551"/>
    </row>
    <row r="1663" spans="1:3">
      <c r="A1663" s="547" t="s">
        <v>659</v>
      </c>
      <c r="B1663" s="547"/>
      <c r="C1663" s="547"/>
    </row>
    <row r="1664" spans="1:3">
      <c r="A1664" s="552" t="s">
        <v>351</v>
      </c>
      <c r="B1664" s="553" t="s">
        <v>636</v>
      </c>
      <c r="C1664" s="551">
        <v>4000</v>
      </c>
    </row>
    <row r="1665" spans="1:3">
      <c r="A1665" s="552" t="s">
        <v>656</v>
      </c>
      <c r="B1665" s="553" t="s">
        <v>655</v>
      </c>
      <c r="C1665" s="551">
        <v>4000</v>
      </c>
    </row>
    <row r="1666" spans="1:3">
      <c r="A1666" s="547" t="s">
        <v>818</v>
      </c>
      <c r="B1666" s="547"/>
      <c r="C1666" s="551">
        <v>4000</v>
      </c>
    </row>
    <row r="1667" spans="1:3">
      <c r="A1667" s="552"/>
      <c r="B1667" s="553"/>
      <c r="C1667" s="551"/>
    </row>
    <row r="1668" spans="1:3">
      <c r="A1668" s="552" t="s">
        <v>616</v>
      </c>
      <c r="B1668" s="553" t="s">
        <v>651</v>
      </c>
      <c r="C1668" s="551">
        <v>404095</v>
      </c>
    </row>
    <row r="1669" spans="1:3">
      <c r="A1669" s="547" t="s">
        <v>814</v>
      </c>
      <c r="B1669" s="547"/>
      <c r="C1669" s="551">
        <v>404095</v>
      </c>
    </row>
    <row r="1670" spans="1:3">
      <c r="A1670" s="552"/>
      <c r="B1670" s="553"/>
      <c r="C1670" s="551"/>
    </row>
    <row r="1671" spans="1:3" ht="31.5">
      <c r="A1671" s="547" t="s">
        <v>825</v>
      </c>
      <c r="B1671" s="547"/>
      <c r="C1671" s="551">
        <v>408095</v>
      </c>
    </row>
    <row r="1672" spans="1:3">
      <c r="A1672" s="552"/>
      <c r="B1672" s="550"/>
      <c r="C1672" s="551"/>
    </row>
    <row r="1673" spans="1:3">
      <c r="A1673" s="547" t="s">
        <v>661</v>
      </c>
      <c r="B1673" s="547"/>
      <c r="C1673" s="547"/>
    </row>
    <row r="1674" spans="1:3">
      <c r="A1674" s="552" t="s">
        <v>616</v>
      </c>
      <c r="B1674" s="553" t="s">
        <v>651</v>
      </c>
      <c r="C1674" s="551">
        <v>199312</v>
      </c>
    </row>
    <row r="1675" spans="1:3">
      <c r="A1675" s="547" t="s">
        <v>814</v>
      </c>
      <c r="B1675" s="547"/>
      <c r="C1675" s="551">
        <v>199312</v>
      </c>
    </row>
    <row r="1676" spans="1:3">
      <c r="A1676" s="552"/>
      <c r="B1676" s="553"/>
      <c r="C1676" s="551"/>
    </row>
    <row r="1677" spans="1:3">
      <c r="A1677" s="547" t="s">
        <v>1138</v>
      </c>
      <c r="B1677" s="547"/>
      <c r="C1677" s="551">
        <v>199312</v>
      </c>
    </row>
    <row r="1678" spans="1:3">
      <c r="A1678" s="552"/>
      <c r="B1678" s="550"/>
      <c r="C1678" s="551"/>
    </row>
    <row r="1679" spans="1:3">
      <c r="A1679" s="547" t="s">
        <v>664</v>
      </c>
      <c r="B1679" s="547"/>
      <c r="C1679" s="547"/>
    </row>
    <row r="1680" spans="1:3" ht="31.5">
      <c r="A1680" s="552" t="s">
        <v>325</v>
      </c>
      <c r="B1680" s="553" t="s">
        <v>3</v>
      </c>
      <c r="C1680" s="551">
        <v>19579</v>
      </c>
    </row>
    <row r="1681" spans="1:3" ht="31.5">
      <c r="A1681" s="552" t="s">
        <v>668</v>
      </c>
      <c r="B1681" s="553" t="s">
        <v>667</v>
      </c>
      <c r="C1681" s="551">
        <v>19579</v>
      </c>
    </row>
    <row r="1682" spans="1:3">
      <c r="A1682" s="552" t="s">
        <v>331</v>
      </c>
      <c r="B1682" s="553" t="s">
        <v>633</v>
      </c>
      <c r="C1682" s="551">
        <v>535</v>
      </c>
    </row>
    <row r="1683" spans="1:3" ht="31.5">
      <c r="A1683" s="552" t="s">
        <v>1003</v>
      </c>
      <c r="B1683" s="553" t="s">
        <v>1002</v>
      </c>
      <c r="C1683" s="551">
        <v>535</v>
      </c>
    </row>
    <row r="1684" spans="1:3">
      <c r="A1684" s="552" t="s">
        <v>341</v>
      </c>
      <c r="B1684" s="553" t="s">
        <v>673</v>
      </c>
      <c r="C1684" s="551">
        <v>4565</v>
      </c>
    </row>
    <row r="1685" spans="1:3" ht="31.5">
      <c r="A1685" s="552" t="s">
        <v>675</v>
      </c>
      <c r="B1685" s="553" t="s">
        <v>674</v>
      </c>
      <c r="C1685" s="551">
        <v>2353</v>
      </c>
    </row>
    <row r="1686" spans="1:3" ht="31.5">
      <c r="A1686" s="552" t="s">
        <v>930</v>
      </c>
      <c r="B1686" s="553" t="s">
        <v>929</v>
      </c>
      <c r="C1686" s="551">
        <v>842</v>
      </c>
    </row>
    <row r="1687" spans="1:3">
      <c r="A1687" s="552" t="s">
        <v>677</v>
      </c>
      <c r="B1687" s="553" t="s">
        <v>676</v>
      </c>
      <c r="C1687" s="551">
        <v>940</v>
      </c>
    </row>
    <row r="1688" spans="1:3">
      <c r="A1688" s="552" t="s">
        <v>679</v>
      </c>
      <c r="B1688" s="553" t="s">
        <v>678</v>
      </c>
      <c r="C1688" s="551">
        <v>430</v>
      </c>
    </row>
    <row r="1689" spans="1:3">
      <c r="A1689" s="552" t="s">
        <v>351</v>
      </c>
      <c r="B1689" s="553" t="s">
        <v>636</v>
      </c>
      <c r="C1689" s="551">
        <v>450</v>
      </c>
    </row>
    <row r="1690" spans="1:3">
      <c r="A1690" s="552" t="s">
        <v>685</v>
      </c>
      <c r="B1690" s="553" t="s">
        <v>684</v>
      </c>
      <c r="C1690" s="551">
        <v>450</v>
      </c>
    </row>
    <row r="1691" spans="1:3">
      <c r="A1691" s="547" t="s">
        <v>818</v>
      </c>
      <c r="B1691" s="547"/>
      <c r="C1691" s="551">
        <v>25129</v>
      </c>
    </row>
    <row r="1692" spans="1:3">
      <c r="A1692" s="552"/>
      <c r="B1692" s="553"/>
      <c r="C1692" s="551"/>
    </row>
    <row r="1693" spans="1:3">
      <c r="A1693" s="547" t="s">
        <v>920</v>
      </c>
      <c r="B1693" s="547"/>
      <c r="C1693" s="551">
        <v>25129</v>
      </c>
    </row>
    <row r="1694" spans="1:3">
      <c r="A1694" s="552"/>
      <c r="B1694" s="550"/>
      <c r="C1694" s="551"/>
    </row>
    <row r="1695" spans="1:3">
      <c r="A1695" s="547" t="s">
        <v>1007</v>
      </c>
      <c r="B1695" s="547"/>
      <c r="C1695" s="551">
        <v>652061</v>
      </c>
    </row>
    <row r="1696" spans="1:3">
      <c r="A1696" s="552"/>
      <c r="B1696" s="550"/>
      <c r="C1696" s="551"/>
    </row>
    <row r="1697" spans="1:3">
      <c r="A1697" s="547" t="s">
        <v>1001</v>
      </c>
      <c r="B1697" s="547"/>
      <c r="C1697" s="547"/>
    </row>
    <row r="1698" spans="1:3">
      <c r="A1698" s="547" t="s">
        <v>683</v>
      </c>
      <c r="B1698" s="547"/>
      <c r="C1698" s="547"/>
    </row>
    <row r="1699" spans="1:3">
      <c r="A1699" s="552" t="s">
        <v>617</v>
      </c>
      <c r="B1699" s="553" t="s">
        <v>652</v>
      </c>
      <c r="C1699" s="551">
        <v>9255</v>
      </c>
    </row>
    <row r="1700" spans="1:3">
      <c r="A1700" s="552" t="s">
        <v>1500</v>
      </c>
      <c r="B1700" s="553" t="s">
        <v>1499</v>
      </c>
      <c r="C1700" s="551">
        <v>9255</v>
      </c>
    </row>
    <row r="1701" spans="1:3">
      <c r="A1701" s="547" t="s">
        <v>814</v>
      </c>
      <c r="B1701" s="547"/>
      <c r="C1701" s="551">
        <v>9255</v>
      </c>
    </row>
    <row r="1702" spans="1:3">
      <c r="A1702" s="552"/>
      <c r="B1702" s="553"/>
      <c r="C1702" s="551"/>
    </row>
    <row r="1703" spans="1:3">
      <c r="A1703" s="547" t="s">
        <v>912</v>
      </c>
      <c r="B1703" s="547"/>
      <c r="C1703" s="551">
        <v>9255</v>
      </c>
    </row>
    <row r="1704" spans="1:3">
      <c r="A1704" s="552"/>
      <c r="B1704" s="550"/>
      <c r="C1704" s="551"/>
    </row>
    <row r="1705" spans="1:3">
      <c r="A1705" s="547" t="s">
        <v>1019</v>
      </c>
      <c r="B1705" s="547"/>
      <c r="C1705" s="551">
        <v>9255</v>
      </c>
    </row>
    <row r="1706" spans="1:3">
      <c r="A1706" s="552"/>
      <c r="B1706" s="550"/>
      <c r="C1706" s="551"/>
    </row>
    <row r="1707" spans="1:3">
      <c r="A1707" s="547" t="s">
        <v>687</v>
      </c>
      <c r="B1707" s="547"/>
      <c r="C1707" s="547"/>
    </row>
    <row r="1708" spans="1:3" ht="31.5">
      <c r="A1708" s="547" t="s">
        <v>1143</v>
      </c>
      <c r="B1708" s="547"/>
      <c r="C1708" s="547"/>
    </row>
    <row r="1709" spans="1:3">
      <c r="A1709" s="547" t="s">
        <v>688</v>
      </c>
      <c r="B1709" s="547"/>
      <c r="C1709" s="547"/>
    </row>
    <row r="1710" spans="1:3">
      <c r="A1710" s="552" t="s">
        <v>617</v>
      </c>
      <c r="B1710" s="553" t="s">
        <v>652</v>
      </c>
      <c r="C1710" s="551">
        <v>9250</v>
      </c>
    </row>
    <row r="1711" spans="1:3">
      <c r="A1711" s="552" t="s">
        <v>231</v>
      </c>
      <c r="B1711" s="553" t="s">
        <v>680</v>
      </c>
      <c r="C1711" s="551">
        <v>9250</v>
      </c>
    </row>
    <row r="1712" spans="1:3">
      <c r="A1712" s="547" t="s">
        <v>814</v>
      </c>
      <c r="B1712" s="547"/>
      <c r="C1712" s="551">
        <v>9250</v>
      </c>
    </row>
    <row r="1713" spans="1:3">
      <c r="A1713" s="552"/>
      <c r="B1713" s="553"/>
      <c r="C1713" s="551"/>
    </row>
    <row r="1714" spans="1:3">
      <c r="A1714" s="547" t="s">
        <v>824</v>
      </c>
      <c r="B1714" s="547"/>
      <c r="C1714" s="551">
        <v>9250</v>
      </c>
    </row>
    <row r="1715" spans="1:3">
      <c r="A1715" s="552"/>
      <c r="B1715" s="550"/>
      <c r="C1715" s="551"/>
    </row>
    <row r="1716" spans="1:3">
      <c r="A1716" s="547" t="s">
        <v>691</v>
      </c>
      <c r="B1716" s="547"/>
      <c r="C1716" s="547"/>
    </row>
    <row r="1717" spans="1:3">
      <c r="A1717" s="552" t="s">
        <v>351</v>
      </c>
      <c r="B1717" s="553" t="s">
        <v>636</v>
      </c>
      <c r="C1717" s="551">
        <v>1058</v>
      </c>
    </row>
    <row r="1718" spans="1:3">
      <c r="A1718" s="552" t="s">
        <v>607</v>
      </c>
      <c r="B1718" s="553" t="s">
        <v>637</v>
      </c>
      <c r="C1718" s="551">
        <v>1058</v>
      </c>
    </row>
    <row r="1719" spans="1:3">
      <c r="A1719" s="547" t="s">
        <v>818</v>
      </c>
      <c r="B1719" s="547"/>
      <c r="C1719" s="551">
        <v>1058</v>
      </c>
    </row>
    <row r="1720" spans="1:3">
      <c r="A1720" s="552"/>
      <c r="B1720" s="553"/>
      <c r="C1720" s="551"/>
    </row>
    <row r="1721" spans="1:3">
      <c r="A1721" s="547" t="s">
        <v>823</v>
      </c>
      <c r="B1721" s="547"/>
      <c r="C1721" s="551">
        <v>1058</v>
      </c>
    </row>
    <row r="1722" spans="1:3">
      <c r="A1722" s="552"/>
      <c r="B1722" s="550"/>
      <c r="C1722" s="551"/>
    </row>
    <row r="1723" spans="1:3">
      <c r="A1723" s="547" t="s">
        <v>698</v>
      </c>
      <c r="B1723" s="547"/>
      <c r="C1723" s="547"/>
    </row>
    <row r="1724" spans="1:3">
      <c r="A1724" s="552" t="s">
        <v>331</v>
      </c>
      <c r="B1724" s="553" t="s">
        <v>633</v>
      </c>
      <c r="C1724" s="551">
        <v>1000</v>
      </c>
    </row>
    <row r="1725" spans="1:3">
      <c r="A1725" s="552" t="s">
        <v>670</v>
      </c>
      <c r="B1725" s="553" t="s">
        <v>669</v>
      </c>
      <c r="C1725" s="551">
        <v>1000</v>
      </c>
    </row>
    <row r="1726" spans="1:3">
      <c r="A1726" s="547" t="s">
        <v>818</v>
      </c>
      <c r="B1726" s="547"/>
      <c r="C1726" s="551">
        <v>1000</v>
      </c>
    </row>
    <row r="1727" spans="1:3">
      <c r="A1727" s="552"/>
      <c r="B1727" s="553"/>
      <c r="C1727" s="551"/>
    </row>
    <row r="1728" spans="1:3">
      <c r="A1728" s="547" t="s">
        <v>822</v>
      </c>
      <c r="B1728" s="547"/>
      <c r="C1728" s="551">
        <v>1000</v>
      </c>
    </row>
    <row r="1729" spans="1:3">
      <c r="A1729" s="552"/>
      <c r="B1729" s="550"/>
      <c r="C1729" s="551"/>
    </row>
    <row r="1730" spans="1:3">
      <c r="A1730" s="547" t="s">
        <v>1238</v>
      </c>
      <c r="B1730" s="547"/>
      <c r="C1730" s="547"/>
    </row>
    <row r="1731" spans="1:3">
      <c r="A1731" s="552" t="s">
        <v>351</v>
      </c>
      <c r="B1731" s="553" t="s">
        <v>636</v>
      </c>
      <c r="C1731" s="551">
        <v>5639</v>
      </c>
    </row>
    <row r="1732" spans="1:3">
      <c r="A1732" s="552" t="s">
        <v>648</v>
      </c>
      <c r="B1732" s="553" t="s">
        <v>647</v>
      </c>
      <c r="C1732" s="551">
        <v>5639</v>
      </c>
    </row>
    <row r="1733" spans="1:3">
      <c r="A1733" s="547" t="s">
        <v>818</v>
      </c>
      <c r="B1733" s="547"/>
      <c r="C1733" s="551">
        <v>5639</v>
      </c>
    </row>
    <row r="1734" spans="1:3">
      <c r="A1734" s="552"/>
      <c r="B1734" s="553"/>
      <c r="C1734" s="551"/>
    </row>
    <row r="1735" spans="1:3">
      <c r="A1735" s="547" t="s">
        <v>1237</v>
      </c>
      <c r="B1735" s="547"/>
      <c r="C1735" s="551">
        <v>5639</v>
      </c>
    </row>
    <row r="1736" spans="1:3">
      <c r="A1736" s="552"/>
      <c r="B1736" s="550"/>
      <c r="C1736" s="551"/>
    </row>
    <row r="1737" spans="1:3" ht="31.5">
      <c r="A1737" s="547" t="s">
        <v>705</v>
      </c>
      <c r="B1737" s="547"/>
      <c r="C1737" s="547"/>
    </row>
    <row r="1738" spans="1:3">
      <c r="A1738" s="552" t="s">
        <v>351</v>
      </c>
      <c r="B1738" s="553" t="s">
        <v>636</v>
      </c>
      <c r="C1738" s="551">
        <v>10000</v>
      </c>
    </row>
    <row r="1739" spans="1:3">
      <c r="A1739" s="552" t="s">
        <v>648</v>
      </c>
      <c r="B1739" s="553" t="s">
        <v>647</v>
      </c>
      <c r="C1739" s="551">
        <v>10000</v>
      </c>
    </row>
    <row r="1740" spans="1:3">
      <c r="A1740" s="547" t="s">
        <v>818</v>
      </c>
      <c r="B1740" s="547"/>
      <c r="C1740" s="551">
        <v>10000</v>
      </c>
    </row>
    <row r="1741" spans="1:3">
      <c r="A1741" s="552"/>
      <c r="B1741" s="553"/>
      <c r="C1741" s="551"/>
    </row>
    <row r="1742" spans="1:3">
      <c r="A1742" s="552" t="s">
        <v>617</v>
      </c>
      <c r="B1742" s="553" t="s">
        <v>652</v>
      </c>
      <c r="C1742" s="551">
        <v>8820</v>
      </c>
    </row>
    <row r="1743" spans="1:3">
      <c r="A1743" s="552" t="s">
        <v>237</v>
      </c>
      <c r="B1743" s="553" t="s">
        <v>892</v>
      </c>
      <c r="C1743" s="551">
        <v>8820</v>
      </c>
    </row>
    <row r="1744" spans="1:3">
      <c r="A1744" s="547" t="s">
        <v>814</v>
      </c>
      <c r="B1744" s="547"/>
      <c r="C1744" s="551">
        <v>8820</v>
      </c>
    </row>
    <row r="1745" spans="1:3">
      <c r="A1745" s="552"/>
      <c r="B1745" s="553"/>
      <c r="C1745" s="551"/>
    </row>
    <row r="1746" spans="1:3" ht="31.5">
      <c r="A1746" s="547" t="s">
        <v>907</v>
      </c>
      <c r="B1746" s="547"/>
      <c r="C1746" s="551">
        <v>18820</v>
      </c>
    </row>
    <row r="1747" spans="1:3">
      <c r="A1747" s="552"/>
      <c r="B1747" s="550"/>
      <c r="C1747" s="551"/>
    </row>
    <row r="1748" spans="1:3" ht="31.5">
      <c r="A1748" s="547" t="s">
        <v>820</v>
      </c>
      <c r="B1748" s="547"/>
      <c r="C1748" s="551">
        <v>35767</v>
      </c>
    </row>
    <row r="1749" spans="1:3">
      <c r="A1749" s="552"/>
      <c r="B1749" s="550"/>
      <c r="C1749" s="551"/>
    </row>
    <row r="1750" spans="1:3" ht="31.5">
      <c r="A1750" s="547" t="s">
        <v>819</v>
      </c>
      <c r="B1750" s="547"/>
      <c r="C1750" s="551">
        <v>35767</v>
      </c>
    </row>
    <row r="1751" spans="1:3">
      <c r="A1751" s="552"/>
      <c r="B1751" s="550"/>
      <c r="C1751" s="551"/>
    </row>
    <row r="1752" spans="1:3" ht="31.5">
      <c r="A1752" s="547" t="s">
        <v>1152</v>
      </c>
      <c r="B1752" s="547"/>
      <c r="C1752" s="547"/>
    </row>
    <row r="1753" spans="1:3">
      <c r="A1753" s="547" t="s">
        <v>710</v>
      </c>
      <c r="B1753" s="547"/>
      <c r="C1753" s="547"/>
    </row>
    <row r="1754" spans="1:3">
      <c r="A1754" s="547" t="s">
        <v>928</v>
      </c>
      <c r="B1754" s="547"/>
      <c r="C1754" s="547"/>
    </row>
    <row r="1755" spans="1:3" ht="31.5">
      <c r="A1755" s="552" t="s">
        <v>382</v>
      </c>
      <c r="B1755" s="553" t="s">
        <v>809</v>
      </c>
      <c r="C1755" s="551">
        <v>39767</v>
      </c>
    </row>
    <row r="1756" spans="1:3">
      <c r="A1756" s="547" t="s">
        <v>880</v>
      </c>
      <c r="B1756" s="547"/>
      <c r="C1756" s="551">
        <v>39767</v>
      </c>
    </row>
    <row r="1757" spans="1:3">
      <c r="A1757" s="552"/>
      <c r="B1757" s="553"/>
      <c r="C1757" s="551"/>
    </row>
    <row r="1758" spans="1:3">
      <c r="A1758" s="552" t="s">
        <v>616</v>
      </c>
      <c r="B1758" s="553" t="s">
        <v>651</v>
      </c>
      <c r="C1758" s="551">
        <v>80000</v>
      </c>
    </row>
    <row r="1759" spans="1:3">
      <c r="A1759" s="547" t="s">
        <v>814</v>
      </c>
      <c r="B1759" s="547"/>
      <c r="C1759" s="551">
        <v>80000</v>
      </c>
    </row>
    <row r="1760" spans="1:3">
      <c r="A1760" s="552"/>
      <c r="B1760" s="553"/>
      <c r="C1760" s="551"/>
    </row>
    <row r="1761" spans="1:3">
      <c r="A1761" s="547" t="s">
        <v>927</v>
      </c>
      <c r="B1761" s="547"/>
      <c r="C1761" s="551">
        <v>119767</v>
      </c>
    </row>
    <row r="1762" spans="1:3">
      <c r="A1762" s="552"/>
      <c r="B1762" s="550"/>
      <c r="C1762" s="551"/>
    </row>
    <row r="1763" spans="1:3" ht="31.5">
      <c r="A1763" s="547" t="s">
        <v>1154</v>
      </c>
      <c r="B1763" s="547"/>
      <c r="C1763" s="547"/>
    </row>
    <row r="1764" spans="1:3" ht="31.5">
      <c r="A1764" s="552" t="s">
        <v>325</v>
      </c>
      <c r="B1764" s="553" t="s">
        <v>3</v>
      </c>
      <c r="C1764" s="551">
        <v>211728</v>
      </c>
    </row>
    <row r="1765" spans="1:3" ht="31.5">
      <c r="A1765" s="552" t="s">
        <v>668</v>
      </c>
      <c r="B1765" s="553" t="s">
        <v>667</v>
      </c>
      <c r="C1765" s="551">
        <v>211728</v>
      </c>
    </row>
    <row r="1766" spans="1:3">
      <c r="A1766" s="552" t="s">
        <v>331</v>
      </c>
      <c r="B1766" s="553" t="s">
        <v>633</v>
      </c>
      <c r="C1766" s="551">
        <v>17010</v>
      </c>
    </row>
    <row r="1767" spans="1:3">
      <c r="A1767" s="552" t="s">
        <v>635</v>
      </c>
      <c r="B1767" s="553" t="s">
        <v>634</v>
      </c>
      <c r="C1767" s="551">
        <v>12810</v>
      </c>
    </row>
    <row r="1768" spans="1:3">
      <c r="A1768" s="552" t="s">
        <v>670</v>
      </c>
      <c r="B1768" s="553" t="s">
        <v>669</v>
      </c>
      <c r="C1768" s="551">
        <v>4200</v>
      </c>
    </row>
    <row r="1769" spans="1:3">
      <c r="A1769" s="552" t="s">
        <v>341</v>
      </c>
      <c r="B1769" s="553" t="s">
        <v>673</v>
      </c>
      <c r="C1769" s="551">
        <v>44785</v>
      </c>
    </row>
    <row r="1770" spans="1:3" ht="31.5">
      <c r="A1770" s="552" t="s">
        <v>675</v>
      </c>
      <c r="B1770" s="553" t="s">
        <v>674</v>
      </c>
      <c r="C1770" s="551">
        <v>25737</v>
      </c>
    </row>
    <row r="1771" spans="1:3">
      <c r="A1771" s="552" t="s">
        <v>677</v>
      </c>
      <c r="B1771" s="553" t="s">
        <v>676</v>
      </c>
      <c r="C1771" s="551">
        <v>10824</v>
      </c>
    </row>
    <row r="1772" spans="1:3">
      <c r="A1772" s="552" t="s">
        <v>679</v>
      </c>
      <c r="B1772" s="553" t="s">
        <v>678</v>
      </c>
      <c r="C1772" s="551">
        <v>8224</v>
      </c>
    </row>
    <row r="1773" spans="1:3">
      <c r="A1773" s="552" t="s">
        <v>351</v>
      </c>
      <c r="B1773" s="553" t="s">
        <v>636</v>
      </c>
      <c r="C1773" s="551">
        <v>439042</v>
      </c>
    </row>
    <row r="1774" spans="1:3">
      <c r="A1774" s="552" t="s">
        <v>685</v>
      </c>
      <c r="B1774" s="553" t="s">
        <v>684</v>
      </c>
      <c r="C1774" s="551">
        <v>7800</v>
      </c>
    </row>
    <row r="1775" spans="1:3">
      <c r="A1775" s="552" t="s">
        <v>607</v>
      </c>
      <c r="B1775" s="553" t="s">
        <v>637</v>
      </c>
      <c r="C1775" s="551">
        <v>38700</v>
      </c>
    </row>
    <row r="1776" spans="1:3">
      <c r="A1776" s="552" t="s">
        <v>608</v>
      </c>
      <c r="B1776" s="553" t="s">
        <v>686</v>
      </c>
      <c r="C1776" s="551">
        <v>208000</v>
      </c>
    </row>
    <row r="1777" spans="1:3">
      <c r="A1777" s="552" t="s">
        <v>648</v>
      </c>
      <c r="B1777" s="553" t="s">
        <v>647</v>
      </c>
      <c r="C1777" s="551">
        <v>34542</v>
      </c>
    </row>
    <row r="1778" spans="1:3">
      <c r="A1778" s="552" t="s">
        <v>650</v>
      </c>
      <c r="B1778" s="553" t="s">
        <v>649</v>
      </c>
      <c r="C1778" s="551">
        <v>150000</v>
      </c>
    </row>
    <row r="1779" spans="1:3">
      <c r="A1779" s="552" t="s">
        <v>234</v>
      </c>
      <c r="B1779" s="553" t="s">
        <v>696</v>
      </c>
      <c r="C1779" s="551">
        <v>3773</v>
      </c>
    </row>
    <row r="1780" spans="1:3" ht="31.5">
      <c r="A1780" s="552" t="s">
        <v>229</v>
      </c>
      <c r="B1780" s="553" t="s">
        <v>711</v>
      </c>
      <c r="C1780" s="551">
        <v>3773</v>
      </c>
    </row>
    <row r="1781" spans="1:3">
      <c r="A1781" s="547" t="s">
        <v>818</v>
      </c>
      <c r="B1781" s="547"/>
      <c r="C1781" s="551">
        <v>716338</v>
      </c>
    </row>
    <row r="1782" spans="1:3">
      <c r="A1782" s="552"/>
      <c r="B1782" s="553"/>
      <c r="C1782" s="551"/>
    </row>
    <row r="1783" spans="1:3">
      <c r="A1783" s="552" t="s">
        <v>617</v>
      </c>
      <c r="B1783" s="553" t="s">
        <v>652</v>
      </c>
      <c r="C1783" s="551">
        <v>3544</v>
      </c>
    </row>
    <row r="1784" spans="1:3">
      <c r="A1784" s="552" t="s">
        <v>226</v>
      </c>
      <c r="B1784" s="553" t="s">
        <v>682</v>
      </c>
      <c r="C1784" s="551">
        <v>3544</v>
      </c>
    </row>
    <row r="1785" spans="1:3">
      <c r="A1785" s="552" t="s">
        <v>394</v>
      </c>
      <c r="B1785" s="553" t="s">
        <v>816</v>
      </c>
      <c r="C1785" s="551">
        <v>14400</v>
      </c>
    </row>
    <row r="1786" spans="1:3">
      <c r="A1786" s="552" t="s">
        <v>1498</v>
      </c>
      <c r="B1786" s="553" t="s">
        <v>1497</v>
      </c>
      <c r="C1786" s="551">
        <v>14400</v>
      </c>
    </row>
    <row r="1787" spans="1:3">
      <c r="A1787" s="547" t="s">
        <v>814</v>
      </c>
      <c r="B1787" s="547"/>
      <c r="C1787" s="551">
        <v>17944</v>
      </c>
    </row>
    <row r="1788" spans="1:3">
      <c r="A1788" s="552"/>
      <c r="B1788" s="553"/>
      <c r="C1788" s="551"/>
    </row>
    <row r="1789" spans="1:3" ht="31.5">
      <c r="A1789" s="547" t="s">
        <v>817</v>
      </c>
      <c r="B1789" s="547"/>
      <c r="C1789" s="551">
        <v>734282</v>
      </c>
    </row>
    <row r="1790" spans="1:3">
      <c r="A1790" s="552"/>
      <c r="B1790" s="550"/>
      <c r="C1790" s="551"/>
    </row>
    <row r="1791" spans="1:3">
      <c r="A1791" s="547" t="s">
        <v>712</v>
      </c>
      <c r="B1791" s="547"/>
      <c r="C1791" s="547"/>
    </row>
    <row r="1792" spans="1:3">
      <c r="A1792" s="552" t="s">
        <v>351</v>
      </c>
      <c r="B1792" s="553" t="s">
        <v>636</v>
      </c>
      <c r="C1792" s="551">
        <v>60460</v>
      </c>
    </row>
    <row r="1793" spans="1:3">
      <c r="A1793" s="552" t="s">
        <v>607</v>
      </c>
      <c r="B1793" s="553" t="s">
        <v>637</v>
      </c>
      <c r="C1793" s="551">
        <v>460</v>
      </c>
    </row>
    <row r="1794" spans="1:3">
      <c r="A1794" s="552" t="s">
        <v>648</v>
      </c>
      <c r="B1794" s="553" t="s">
        <v>647</v>
      </c>
      <c r="C1794" s="551">
        <v>60000</v>
      </c>
    </row>
    <row r="1795" spans="1:3">
      <c r="A1795" s="547" t="s">
        <v>818</v>
      </c>
      <c r="B1795" s="547"/>
      <c r="C1795" s="551">
        <v>60460</v>
      </c>
    </row>
    <row r="1796" spans="1:3">
      <c r="A1796" s="552"/>
      <c r="B1796" s="553"/>
      <c r="C1796" s="551"/>
    </row>
    <row r="1797" spans="1:3">
      <c r="A1797" s="552" t="s">
        <v>617</v>
      </c>
      <c r="B1797" s="553" t="s">
        <v>652</v>
      </c>
      <c r="C1797" s="551">
        <v>10740</v>
      </c>
    </row>
    <row r="1798" spans="1:3">
      <c r="A1798" s="552" t="s">
        <v>231</v>
      </c>
      <c r="B1798" s="553" t="s">
        <v>680</v>
      </c>
      <c r="C1798" s="551">
        <v>10740</v>
      </c>
    </row>
    <row r="1799" spans="1:3">
      <c r="A1799" s="547" t="s">
        <v>814</v>
      </c>
      <c r="B1799" s="547"/>
      <c r="C1799" s="551">
        <v>10740</v>
      </c>
    </row>
    <row r="1800" spans="1:3">
      <c r="A1800" s="552"/>
      <c r="B1800" s="553"/>
      <c r="C1800" s="551"/>
    </row>
    <row r="1801" spans="1:3">
      <c r="A1801" s="547" t="s">
        <v>813</v>
      </c>
      <c r="B1801" s="547"/>
      <c r="C1801" s="551">
        <v>71200</v>
      </c>
    </row>
    <row r="1802" spans="1:3">
      <c r="A1802" s="552"/>
      <c r="B1802" s="550"/>
      <c r="C1802" s="551"/>
    </row>
    <row r="1803" spans="1:3">
      <c r="A1803" s="547" t="s">
        <v>812</v>
      </c>
      <c r="B1803" s="547"/>
      <c r="C1803" s="551">
        <v>925249</v>
      </c>
    </row>
    <row r="1804" spans="1:3">
      <c r="A1804" s="552"/>
      <c r="B1804" s="550"/>
      <c r="C1804" s="551"/>
    </row>
    <row r="1805" spans="1:3" ht="31.5">
      <c r="A1805" s="547" t="s">
        <v>1155</v>
      </c>
      <c r="B1805" s="547"/>
      <c r="C1805" s="551">
        <v>925249</v>
      </c>
    </row>
    <row r="1806" spans="1:3">
      <c r="A1806" s="552"/>
      <c r="B1806" s="550"/>
      <c r="C1806" s="551"/>
    </row>
    <row r="1807" spans="1:3" s="562" customFormat="1" ht="31.5">
      <c r="A1807" s="547" t="s">
        <v>1496</v>
      </c>
      <c r="B1807" s="550"/>
      <c r="C1807" s="550">
        <v>5082179</v>
      </c>
    </row>
    <row r="1808" spans="1:3">
      <c r="A1808" s="552"/>
      <c r="B1808" s="550"/>
      <c r="C1808" s="551"/>
    </row>
    <row r="1809" spans="1:3" s="562" customFormat="1" ht="24" customHeight="1">
      <c r="A1809" s="548" t="s">
        <v>227</v>
      </c>
      <c r="B1809" s="550"/>
      <c r="C1809" s="550">
        <f>SUM(C814,C1603,C1807)</f>
        <v>143971667</v>
      </c>
    </row>
    <row r="1811" spans="1:3">
      <c r="A1811" s="38"/>
    </row>
    <row r="1812" spans="1:3">
      <c r="A1812" s="40"/>
    </row>
    <row r="1813" spans="1:3">
      <c r="A1813" s="38"/>
    </row>
    <row r="1814" spans="1:3">
      <c r="A1814" s="41"/>
    </row>
    <row r="1815" spans="1:3">
      <c r="A1815" s="38"/>
    </row>
    <row r="1816" spans="1:3">
      <c r="A1816" s="40"/>
    </row>
    <row r="1817" spans="1:3">
      <c r="A1817" s="41" t="s">
        <v>1544</v>
      </c>
    </row>
    <row r="1818" spans="1:3">
      <c r="A1818" s="41" t="s">
        <v>1545</v>
      </c>
    </row>
    <row r="1819" spans="1:3">
      <c r="A1819" s="41" t="s">
        <v>1546</v>
      </c>
    </row>
    <row r="1820" spans="1:3">
      <c r="A1820" s="38"/>
    </row>
    <row r="1821" spans="1:3">
      <c r="A1821" s="38"/>
    </row>
    <row r="1822" spans="1:3">
      <c r="A1822" s="40"/>
    </row>
    <row r="1823" spans="1:3">
      <c r="A1823" s="40"/>
    </row>
    <row r="1824" spans="1:3">
      <c r="A1824" s="44"/>
    </row>
    <row r="1825" spans="1:1">
      <c r="A1825" s="45"/>
    </row>
    <row r="1826" spans="1:1">
      <c r="A1826" s="45"/>
    </row>
  </sheetData>
  <sheetProtection selectLockedCells="1" selectUnlockedCells="1"/>
  <autoFilter ref="C8:C1807"/>
  <pageMargins left="0.70866141732283472" right="0.70866141732283472" top="0.74803149606299213" bottom="0.74803149606299213" header="0.51181102362204722" footer="0.51181102362204722"/>
  <pageSetup paperSize="9" scale="87" firstPageNumber="0" fitToHeight="0" orientation="portrait" horizontalDpi="300" verticalDpi="300" r:id="rId1"/>
  <headerFooter alignWithMargins="0"/>
  <rowBreaks count="42" manualBreakCount="42">
    <brk id="44" max="16383" man="1"/>
    <brk id="86" max="16383" man="1"/>
    <brk id="126" max="16383" man="1"/>
    <brk id="167" max="16383" man="1"/>
    <brk id="207" max="16383" man="1"/>
    <brk id="244" max="16383" man="1"/>
    <brk id="283" max="16383" man="1"/>
    <brk id="324" max="16383" man="1"/>
    <brk id="365" max="16383" man="1"/>
    <brk id="408" max="16383" man="1"/>
    <brk id="452" max="16383" man="1"/>
    <brk id="496" max="16383" man="1"/>
    <brk id="538" max="16383" man="1"/>
    <brk id="581" max="16383" man="1"/>
    <brk id="625" max="16383" man="1"/>
    <brk id="667" max="16383" man="1"/>
    <brk id="713" max="16383" man="1"/>
    <brk id="752" max="16383" man="1"/>
    <brk id="796" max="16383" man="1"/>
    <brk id="842" max="16383" man="1"/>
    <brk id="882" max="16383" man="1"/>
    <brk id="924" max="16383" man="1"/>
    <brk id="964" max="16383" man="1"/>
    <brk id="1006" max="16383" man="1"/>
    <brk id="1050" max="16383" man="1"/>
    <brk id="1089" max="16383" man="1"/>
    <brk id="1136" max="16383" man="1"/>
    <brk id="1174" max="16383" man="1"/>
    <brk id="1216" max="16383" man="1"/>
    <brk id="1260" max="16383" man="1"/>
    <brk id="1303" max="16383" man="1"/>
    <brk id="1347" max="16383" man="1"/>
    <brk id="1390" max="16383" man="1"/>
    <brk id="1434" max="16383" man="1"/>
    <brk id="1474" max="16383" man="1"/>
    <brk id="1516" max="16383" man="1"/>
    <brk id="1558" max="16383" man="1"/>
    <brk id="1604" max="16383" man="1"/>
    <brk id="1648" max="16383" man="1"/>
    <brk id="1691" max="16383" man="1"/>
    <brk id="1740" max="16383" man="1"/>
    <brk id="178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O232"/>
  <sheetViews>
    <sheetView view="pageBreakPreview" topLeftCell="A76" zoomScale="200" zoomScaleNormal="100" zoomScaleSheetLayoutView="200" workbookViewId="0">
      <selection activeCell="B96" sqref="B96"/>
    </sheetView>
  </sheetViews>
  <sheetFormatPr defaultRowHeight="11.25"/>
  <cols>
    <col min="1" max="1" width="6.7109375" style="419" bestFit="1" customWidth="1"/>
    <col min="2" max="2" width="26.42578125" style="419" customWidth="1"/>
    <col min="3" max="3" width="7.7109375" style="419" customWidth="1"/>
    <col min="4" max="4" width="7.28515625" style="419" customWidth="1"/>
    <col min="5" max="5" width="6" style="419" customWidth="1"/>
    <col min="6" max="6" width="6.42578125" style="419" bestFit="1" customWidth="1"/>
    <col min="7" max="7" width="7.140625" style="419" customWidth="1"/>
    <col min="8" max="8" width="6.7109375" style="419" customWidth="1"/>
    <col min="9" max="9" width="7.28515625" style="419" customWidth="1"/>
    <col min="10" max="10" width="6.42578125" style="419" bestFit="1" customWidth="1"/>
    <col min="11" max="11" width="6.5703125" style="419" customWidth="1"/>
    <col min="12" max="12" width="6.140625" style="419" customWidth="1"/>
    <col min="13" max="13" width="6.7109375" style="419" customWidth="1"/>
    <col min="14" max="14" width="6.5703125" style="419" customWidth="1"/>
    <col min="15" max="15" width="6.42578125" style="419" bestFit="1" customWidth="1"/>
    <col min="16" max="16" width="6.7109375" style="419" customWidth="1"/>
    <col min="17" max="18" width="6.28515625" style="419" customWidth="1"/>
    <col min="19" max="19" width="7.28515625" style="419" customWidth="1"/>
    <col min="20" max="20" width="6.7109375" style="419" customWidth="1"/>
    <col min="21" max="21" width="7.28515625" style="419" customWidth="1"/>
    <col min="22" max="22" width="6.42578125" style="419" bestFit="1" customWidth="1"/>
    <col min="23" max="23" width="5.28515625" style="419" customWidth="1"/>
    <col min="24" max="24" width="6.42578125" style="419" customWidth="1"/>
    <col min="25" max="25" width="7.42578125" style="419" customWidth="1"/>
    <col min="26" max="26" width="7.28515625" style="419" customWidth="1"/>
    <col min="27" max="27" width="6.5703125" style="419" customWidth="1"/>
    <col min="28" max="28" width="7.42578125" style="419" customWidth="1"/>
    <col min="29" max="29" width="6.42578125" style="419" bestFit="1" customWidth="1"/>
    <col min="30" max="30" width="7.7109375" style="419" customWidth="1"/>
    <col min="31" max="31" width="6.42578125" style="419" bestFit="1" customWidth="1"/>
    <col min="32" max="32" width="7.28515625" style="419" customWidth="1"/>
    <col min="33" max="33" width="7" style="419" customWidth="1"/>
    <col min="34" max="34" width="7.7109375" style="419" customWidth="1"/>
    <col min="35" max="35" width="7.140625" style="419" customWidth="1"/>
    <col min="36" max="36" width="5.85546875" style="419" customWidth="1"/>
    <col min="37" max="37" width="6.7109375" style="419" customWidth="1"/>
    <col min="38" max="38" width="6.28515625" style="419" customWidth="1"/>
    <col min="39" max="39" width="5.42578125" style="419" bestFit="1" customWidth="1"/>
    <col min="40" max="40" width="9.42578125" style="419" bestFit="1" customWidth="1"/>
    <col min="41" max="41" width="9.140625" style="419" bestFit="1" customWidth="1"/>
    <col min="42" max="16384" width="9.140625" style="419"/>
  </cols>
  <sheetData>
    <row r="1" spans="1:41" ht="11.25" customHeight="1">
      <c r="AM1" s="628"/>
      <c r="AN1" s="629" t="s">
        <v>1185</v>
      </c>
    </row>
    <row r="2" spans="1:41">
      <c r="B2" s="661" t="s">
        <v>1281</v>
      </c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  <c r="T2" s="661"/>
      <c r="U2" s="661"/>
    </row>
    <row r="3" spans="1:41">
      <c r="AN3" s="419" t="s">
        <v>98</v>
      </c>
    </row>
    <row r="4" spans="1:41" ht="146.25">
      <c r="A4" s="420" t="s">
        <v>99</v>
      </c>
      <c r="B4" s="421" t="s">
        <v>100</v>
      </c>
      <c r="C4" s="422" t="s">
        <v>67</v>
      </c>
      <c r="D4" s="422" t="s">
        <v>68</v>
      </c>
      <c r="E4" s="422" t="s">
        <v>69</v>
      </c>
      <c r="F4" s="422" t="s">
        <v>70</v>
      </c>
      <c r="G4" s="422" t="s">
        <v>97</v>
      </c>
      <c r="H4" s="422" t="s">
        <v>71</v>
      </c>
      <c r="I4" s="422" t="s">
        <v>72</v>
      </c>
      <c r="J4" s="422" t="s">
        <v>73</v>
      </c>
      <c r="K4" s="422" t="s">
        <v>74</v>
      </c>
      <c r="L4" s="422" t="s">
        <v>101</v>
      </c>
      <c r="M4" s="422" t="s">
        <v>75</v>
      </c>
      <c r="N4" s="422" t="s">
        <v>76</v>
      </c>
      <c r="O4" s="422" t="s">
        <v>102</v>
      </c>
      <c r="P4" s="422" t="s">
        <v>77</v>
      </c>
      <c r="Q4" s="422" t="s">
        <v>78</v>
      </c>
      <c r="R4" s="422" t="s">
        <v>79</v>
      </c>
      <c r="S4" s="422" t="s">
        <v>103</v>
      </c>
      <c r="T4" s="422" t="s">
        <v>80</v>
      </c>
      <c r="U4" s="422" t="s">
        <v>81</v>
      </c>
      <c r="V4" s="422" t="s">
        <v>104</v>
      </c>
      <c r="W4" s="422" t="s">
        <v>82</v>
      </c>
      <c r="X4" s="422" t="s">
        <v>105</v>
      </c>
      <c r="Y4" s="422" t="s">
        <v>84</v>
      </c>
      <c r="Z4" s="422" t="s">
        <v>83</v>
      </c>
      <c r="AA4" s="422" t="s">
        <v>86</v>
      </c>
      <c r="AB4" s="422" t="s">
        <v>85</v>
      </c>
      <c r="AC4" s="422" t="s">
        <v>88</v>
      </c>
      <c r="AD4" s="422" t="s">
        <v>87</v>
      </c>
      <c r="AE4" s="422" t="s">
        <v>89</v>
      </c>
      <c r="AF4" s="422" t="s">
        <v>90</v>
      </c>
      <c r="AG4" s="422" t="s">
        <v>91</v>
      </c>
      <c r="AH4" s="422" t="s">
        <v>92</v>
      </c>
      <c r="AI4" s="422" t="s">
        <v>93</v>
      </c>
      <c r="AJ4" s="422" t="s">
        <v>106</v>
      </c>
      <c r="AK4" s="422" t="s">
        <v>95</v>
      </c>
      <c r="AL4" s="422" t="s">
        <v>94</v>
      </c>
      <c r="AM4" s="422" t="s">
        <v>96</v>
      </c>
      <c r="AN4" s="422" t="s">
        <v>107</v>
      </c>
      <c r="AO4" s="423"/>
    </row>
    <row r="5" spans="1:41" ht="12" thickBot="1">
      <c r="A5" s="424"/>
      <c r="B5" s="425"/>
      <c r="C5" s="425">
        <v>1</v>
      </c>
      <c r="D5" s="425">
        <v>2</v>
      </c>
      <c r="E5" s="425">
        <v>3</v>
      </c>
      <c r="F5" s="425">
        <v>4</v>
      </c>
      <c r="G5" s="425">
        <v>5</v>
      </c>
      <c r="H5" s="425">
        <v>6</v>
      </c>
      <c r="I5" s="425">
        <v>7</v>
      </c>
      <c r="J5" s="425">
        <v>8</v>
      </c>
      <c r="K5" s="425">
        <v>9</v>
      </c>
      <c r="L5" s="425">
        <v>10</v>
      </c>
      <c r="M5" s="425">
        <v>11</v>
      </c>
      <c r="N5" s="425">
        <v>12</v>
      </c>
      <c r="O5" s="425">
        <v>13</v>
      </c>
      <c r="P5" s="425">
        <v>14</v>
      </c>
      <c r="Q5" s="425">
        <v>15</v>
      </c>
      <c r="R5" s="425">
        <v>16</v>
      </c>
      <c r="S5" s="425">
        <v>17</v>
      </c>
      <c r="T5" s="425">
        <v>18</v>
      </c>
      <c r="U5" s="425">
        <v>19</v>
      </c>
      <c r="V5" s="425">
        <v>20</v>
      </c>
      <c r="W5" s="425">
        <v>21</v>
      </c>
      <c r="X5" s="425">
        <v>22</v>
      </c>
      <c r="Y5" s="425">
        <v>23</v>
      </c>
      <c r="Z5" s="425">
        <v>24</v>
      </c>
      <c r="AA5" s="425">
        <v>25</v>
      </c>
      <c r="AB5" s="425">
        <v>26</v>
      </c>
      <c r="AC5" s="425">
        <v>27</v>
      </c>
      <c r="AD5" s="425">
        <v>28</v>
      </c>
      <c r="AE5" s="425">
        <v>29</v>
      </c>
      <c r="AF5" s="425">
        <v>30</v>
      </c>
      <c r="AG5" s="425">
        <v>31</v>
      </c>
      <c r="AH5" s="425">
        <v>32</v>
      </c>
      <c r="AI5" s="425">
        <v>33</v>
      </c>
      <c r="AJ5" s="425">
        <v>34</v>
      </c>
      <c r="AK5" s="425">
        <v>35</v>
      </c>
      <c r="AL5" s="425">
        <v>36</v>
      </c>
      <c r="AM5" s="425">
        <v>37</v>
      </c>
      <c r="AN5" s="425"/>
      <c r="AO5" s="423"/>
    </row>
    <row r="6" spans="1:41" ht="42.75" thickBot="1">
      <c r="A6" s="426" t="s">
        <v>108</v>
      </c>
      <c r="B6" s="427" t="s">
        <v>109</v>
      </c>
      <c r="C6" s="428">
        <v>1005.736</v>
      </c>
      <c r="D6" s="429">
        <v>2681.3180000000002</v>
      </c>
      <c r="E6" s="429">
        <v>940.93899999999996</v>
      </c>
      <c r="F6" s="429">
        <v>279.43</v>
      </c>
      <c r="G6" s="430">
        <v>11521.24</v>
      </c>
      <c r="H6" s="429">
        <v>743.11199999999997</v>
      </c>
      <c r="I6" s="429">
        <v>1058.6030000000001</v>
      </c>
      <c r="J6" s="429">
        <v>997.66</v>
      </c>
      <c r="K6" s="431">
        <v>126.791</v>
      </c>
      <c r="L6" s="429">
        <v>1312.81</v>
      </c>
      <c r="M6" s="431">
        <v>290.15800000000002</v>
      </c>
      <c r="N6" s="430">
        <v>252.98500000000001</v>
      </c>
      <c r="O6" s="431">
        <v>29.466999999999999</v>
      </c>
      <c r="P6" s="431">
        <v>1238.28</v>
      </c>
      <c r="Q6" s="430">
        <v>915.95699999999999</v>
      </c>
      <c r="R6" s="429">
        <v>455.14699999999999</v>
      </c>
      <c r="S6" s="429">
        <v>1082.3050000000001</v>
      </c>
      <c r="T6" s="431">
        <v>1291.05</v>
      </c>
      <c r="U6" s="429">
        <v>1609.2049999999999</v>
      </c>
      <c r="V6" s="429">
        <v>300.36</v>
      </c>
      <c r="W6" s="430">
        <v>922.51</v>
      </c>
      <c r="X6" s="429">
        <v>516.81500000000005</v>
      </c>
      <c r="Y6" s="430">
        <v>1084.5129999999999</v>
      </c>
      <c r="Z6" s="429">
        <v>2480.1709999999998</v>
      </c>
      <c r="AA6" s="430">
        <v>917.99800000000005</v>
      </c>
      <c r="AB6" s="430">
        <v>958.55499999999995</v>
      </c>
      <c r="AC6" s="432">
        <v>517.55999999999995</v>
      </c>
      <c r="AD6" s="433">
        <v>1175.1559999999999</v>
      </c>
      <c r="AE6" s="434">
        <v>23.544</v>
      </c>
      <c r="AF6" s="430">
        <v>2955.105</v>
      </c>
      <c r="AG6" s="430">
        <v>1312.6410000000001</v>
      </c>
      <c r="AH6" s="435">
        <v>1769.3530000000001</v>
      </c>
      <c r="AI6" s="436">
        <v>1601.0160000000001</v>
      </c>
      <c r="AJ6" s="437">
        <v>908.26</v>
      </c>
      <c r="AK6" s="429">
        <v>738.976</v>
      </c>
      <c r="AL6" s="429">
        <v>291.97500000000002</v>
      </c>
      <c r="AM6" s="438">
        <v>7.9509999999999996</v>
      </c>
      <c r="AN6" s="439">
        <f t="shared" ref="AN6:AN69" si="0">SUM(C6:AM6)</f>
        <v>46314.652000000016</v>
      </c>
      <c r="AO6" s="423"/>
    </row>
    <row r="7" spans="1:41">
      <c r="A7" s="440">
        <v>1000</v>
      </c>
      <c r="B7" s="440" t="s">
        <v>110</v>
      </c>
      <c r="C7" s="441">
        <v>147.01900000000001</v>
      </c>
      <c r="D7" s="442"/>
      <c r="E7" s="441">
        <v>934.91499999999996</v>
      </c>
      <c r="F7" s="442"/>
      <c r="G7" s="440">
        <v>855.74599999999998</v>
      </c>
      <c r="H7" s="442">
        <v>723.97</v>
      </c>
      <c r="I7" s="442"/>
      <c r="J7" s="442"/>
      <c r="K7" s="442"/>
      <c r="L7" s="442"/>
      <c r="M7" s="442"/>
      <c r="N7" s="442"/>
      <c r="O7" s="442"/>
      <c r="P7" s="442">
        <v>868.69799999999998</v>
      </c>
      <c r="Q7" s="442"/>
      <c r="R7" s="442">
        <v>3.8490000000000002</v>
      </c>
      <c r="S7" s="442"/>
      <c r="T7" s="440">
        <v>629.94000000000005</v>
      </c>
      <c r="U7" s="442"/>
      <c r="V7" s="442"/>
      <c r="W7" s="442"/>
      <c r="X7" s="442"/>
      <c r="Y7" s="442"/>
      <c r="Z7" s="442"/>
      <c r="AA7" s="442"/>
      <c r="AB7" s="442"/>
      <c r="AC7" s="442"/>
      <c r="AD7" s="442"/>
      <c r="AE7" s="442"/>
      <c r="AF7" s="442">
        <v>1731.6610000000001</v>
      </c>
      <c r="AG7" s="442"/>
      <c r="AH7" s="442">
        <v>1322.569</v>
      </c>
      <c r="AI7" s="442"/>
      <c r="AJ7" s="442"/>
      <c r="AK7" s="442"/>
      <c r="AL7" s="442"/>
      <c r="AM7" s="442"/>
      <c r="AN7" s="442">
        <f t="shared" si="0"/>
        <v>7218.3670000000002</v>
      </c>
      <c r="AO7" s="423"/>
    </row>
    <row r="8" spans="1:41">
      <c r="A8" s="443">
        <v>1010</v>
      </c>
      <c r="B8" s="443" t="s">
        <v>111</v>
      </c>
      <c r="C8" s="421"/>
      <c r="D8" s="421"/>
      <c r="E8" s="421"/>
      <c r="F8" s="421"/>
      <c r="G8" s="443">
        <v>34.731999999999999</v>
      </c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43">
        <v>9.1519999999999992</v>
      </c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>
        <v>1.0009999999999999</v>
      </c>
      <c r="AG8" s="421"/>
      <c r="AH8" s="421"/>
      <c r="AI8" s="421"/>
      <c r="AJ8" s="421"/>
      <c r="AK8" s="421"/>
      <c r="AL8" s="421"/>
      <c r="AM8" s="421"/>
      <c r="AN8" s="421">
        <f t="shared" si="0"/>
        <v>44.884999999999998</v>
      </c>
      <c r="AO8" s="423"/>
    </row>
    <row r="9" spans="1:41">
      <c r="A9" s="443">
        <v>1020</v>
      </c>
      <c r="B9" s="443" t="s">
        <v>112</v>
      </c>
      <c r="C9" s="421"/>
      <c r="D9" s="421"/>
      <c r="E9" s="421"/>
      <c r="F9" s="421"/>
      <c r="G9" s="443">
        <v>30.152999999999999</v>
      </c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43">
        <v>2.4700000000000002</v>
      </c>
      <c r="U9" s="421"/>
      <c r="V9" s="421"/>
      <c r="W9" s="421"/>
      <c r="X9" s="421"/>
      <c r="Y9" s="421"/>
      <c r="Z9" s="421"/>
      <c r="AA9" s="421"/>
      <c r="AB9" s="421"/>
      <c r="AC9" s="421"/>
      <c r="AD9" s="421"/>
      <c r="AE9" s="421"/>
      <c r="AF9" s="421"/>
      <c r="AG9" s="421"/>
      <c r="AH9" s="421"/>
      <c r="AI9" s="421"/>
      <c r="AJ9" s="421"/>
      <c r="AK9" s="421"/>
      <c r="AL9" s="421"/>
      <c r="AM9" s="421"/>
      <c r="AN9" s="421">
        <f t="shared" si="0"/>
        <v>32.622999999999998</v>
      </c>
      <c r="AO9" s="423"/>
    </row>
    <row r="10" spans="1:41">
      <c r="A10" s="443">
        <v>1030</v>
      </c>
      <c r="B10" s="443" t="s">
        <v>113</v>
      </c>
      <c r="C10" s="421"/>
      <c r="D10" s="421"/>
      <c r="E10" s="421"/>
      <c r="F10" s="421"/>
      <c r="G10" s="443">
        <v>936.90800000000002</v>
      </c>
      <c r="H10" s="421"/>
      <c r="I10" s="421"/>
      <c r="J10" s="421"/>
      <c r="K10" s="444">
        <v>11.819000000000001</v>
      </c>
      <c r="L10" s="421"/>
      <c r="M10" s="421"/>
      <c r="N10" s="421"/>
      <c r="O10" s="421"/>
      <c r="P10" s="421">
        <v>4.3639999999999999</v>
      </c>
      <c r="Q10" s="421"/>
      <c r="R10" s="421"/>
      <c r="S10" s="421"/>
      <c r="T10" s="443">
        <v>87.081000000000003</v>
      </c>
      <c r="U10" s="421"/>
      <c r="V10" s="421"/>
      <c r="W10" s="421"/>
      <c r="X10" s="421"/>
      <c r="Y10" s="421"/>
      <c r="Z10" s="421"/>
      <c r="AA10" s="421"/>
      <c r="AB10" s="421"/>
      <c r="AC10" s="421"/>
      <c r="AD10" s="421"/>
      <c r="AE10" s="421"/>
      <c r="AF10" s="421"/>
      <c r="AG10" s="421"/>
      <c r="AH10" s="421"/>
      <c r="AI10" s="421"/>
      <c r="AJ10" s="421"/>
      <c r="AK10" s="421"/>
      <c r="AL10" s="421"/>
      <c r="AM10" s="421"/>
      <c r="AN10" s="421">
        <f t="shared" si="0"/>
        <v>1040.172</v>
      </c>
      <c r="AO10" s="423"/>
    </row>
    <row r="11" spans="1:41">
      <c r="A11" s="443">
        <v>1040</v>
      </c>
      <c r="B11" s="443" t="s">
        <v>114</v>
      </c>
      <c r="C11" s="443">
        <v>9.9499999999999993</v>
      </c>
      <c r="D11" s="421"/>
      <c r="E11" s="421"/>
      <c r="F11" s="421"/>
      <c r="G11" s="443">
        <v>24.347000000000001</v>
      </c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43">
        <v>166.46</v>
      </c>
      <c r="U11" s="421"/>
      <c r="V11" s="421"/>
      <c r="W11" s="421"/>
      <c r="X11" s="421"/>
      <c r="Y11" s="421"/>
      <c r="Z11" s="421"/>
      <c r="AA11" s="421"/>
      <c r="AB11" s="421"/>
      <c r="AC11" s="421"/>
      <c r="AD11" s="421"/>
      <c r="AE11" s="421"/>
      <c r="AF11" s="421">
        <v>25.706</v>
      </c>
      <c r="AG11" s="421"/>
      <c r="AH11" s="421"/>
      <c r="AI11" s="421"/>
      <c r="AJ11" s="421"/>
      <c r="AK11" s="421"/>
      <c r="AL11" s="421"/>
      <c r="AM11" s="421"/>
      <c r="AN11" s="421">
        <f t="shared" si="0"/>
        <v>226.46299999999999</v>
      </c>
      <c r="AO11" s="423"/>
    </row>
    <row r="12" spans="1:41" ht="67.5">
      <c r="A12" s="443">
        <v>1050</v>
      </c>
      <c r="B12" s="443" t="s">
        <v>115</v>
      </c>
      <c r="C12" s="443">
        <v>363.61099999999999</v>
      </c>
      <c r="D12" s="421"/>
      <c r="E12" s="444">
        <v>8.94</v>
      </c>
      <c r="F12" s="421"/>
      <c r="G12" s="443">
        <v>2048.2330000000002</v>
      </c>
      <c r="H12" s="421"/>
      <c r="I12" s="421"/>
      <c r="J12" s="421"/>
      <c r="K12" s="444">
        <v>11.657</v>
      </c>
      <c r="L12" s="421"/>
      <c r="M12" s="421"/>
      <c r="N12" s="421"/>
      <c r="O12" s="421"/>
      <c r="P12" s="421"/>
      <c r="Q12" s="421"/>
      <c r="R12" s="421"/>
      <c r="S12" s="421"/>
      <c r="T12" s="443">
        <v>5.0679999999999996</v>
      </c>
      <c r="U12" s="421"/>
      <c r="V12" s="444" t="s">
        <v>116</v>
      </c>
      <c r="W12" s="421"/>
      <c r="X12" s="421"/>
      <c r="Y12" s="421"/>
      <c r="Z12" s="421"/>
      <c r="AA12" s="421"/>
      <c r="AB12" s="421"/>
      <c r="AC12" s="421"/>
      <c r="AD12" s="421"/>
      <c r="AE12" s="421"/>
      <c r="AF12" s="445">
        <v>52.103000000000002</v>
      </c>
      <c r="AG12" s="421"/>
      <c r="AH12" s="421">
        <v>130.41499999999999</v>
      </c>
      <c r="AI12" s="421"/>
      <c r="AJ12" s="421"/>
      <c r="AK12" s="421"/>
      <c r="AL12" s="421">
        <v>23</v>
      </c>
      <c r="AM12" s="421"/>
      <c r="AN12" s="421">
        <f t="shared" si="0"/>
        <v>2643.0270000000005</v>
      </c>
      <c r="AO12" s="423"/>
    </row>
    <row r="13" spans="1:41">
      <c r="A13" s="443">
        <v>1100</v>
      </c>
      <c r="B13" s="443" t="s">
        <v>117</v>
      </c>
      <c r="C13" s="421"/>
      <c r="D13" s="421"/>
      <c r="E13" s="421"/>
      <c r="F13" s="421"/>
      <c r="G13" s="443">
        <v>74.162000000000006</v>
      </c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1"/>
      <c r="Z13" s="421"/>
      <c r="AA13" s="421"/>
      <c r="AB13" s="421"/>
      <c r="AC13" s="421"/>
      <c r="AD13" s="421"/>
      <c r="AE13" s="421"/>
      <c r="AF13" s="421"/>
      <c r="AG13" s="421"/>
      <c r="AH13" s="421"/>
      <c r="AI13" s="421"/>
      <c r="AJ13" s="421"/>
      <c r="AK13" s="421"/>
      <c r="AL13" s="421"/>
      <c r="AM13" s="421"/>
      <c r="AN13" s="421">
        <f t="shared" si="0"/>
        <v>74.162000000000006</v>
      </c>
      <c r="AO13" s="423"/>
    </row>
    <row r="14" spans="1:41">
      <c r="A14" s="443">
        <v>1110</v>
      </c>
      <c r="B14" s="443" t="s">
        <v>118</v>
      </c>
      <c r="C14" s="421"/>
      <c r="D14" s="421"/>
      <c r="E14" s="421"/>
      <c r="F14" s="421"/>
      <c r="G14" s="443">
        <v>120.214</v>
      </c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43">
        <v>10.004</v>
      </c>
      <c r="U14" s="421"/>
      <c r="V14" s="421"/>
      <c r="W14" s="421"/>
      <c r="X14" s="421"/>
      <c r="Y14" s="421"/>
      <c r="Z14" s="421"/>
      <c r="AA14" s="421"/>
      <c r="AB14" s="421"/>
      <c r="AC14" s="421"/>
      <c r="AD14" s="421"/>
      <c r="AE14" s="421"/>
      <c r="AF14" s="421"/>
      <c r="AG14" s="421"/>
      <c r="AH14" s="421"/>
      <c r="AI14" s="421"/>
      <c r="AJ14" s="421"/>
      <c r="AK14" s="421"/>
      <c r="AL14" s="421"/>
      <c r="AM14" s="421"/>
      <c r="AN14" s="421">
        <f t="shared" si="0"/>
        <v>130.21799999999999</v>
      </c>
      <c r="AO14" s="423"/>
    </row>
    <row r="15" spans="1:41" ht="22.5">
      <c r="A15" s="443">
        <v>1120</v>
      </c>
      <c r="B15" s="443" t="s">
        <v>119</v>
      </c>
      <c r="C15" s="421"/>
      <c r="D15" s="421"/>
      <c r="E15" s="421"/>
      <c r="F15" s="421"/>
      <c r="G15" s="443">
        <v>0.83499999999999996</v>
      </c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43">
        <v>6.766</v>
      </c>
      <c r="U15" s="421"/>
      <c r="V15" s="421"/>
      <c r="W15" s="421"/>
      <c r="X15" s="421"/>
      <c r="Y15" s="421"/>
      <c r="Z15" s="421"/>
      <c r="AA15" s="421"/>
      <c r="AB15" s="421"/>
      <c r="AC15" s="421"/>
      <c r="AD15" s="421"/>
      <c r="AE15" s="421"/>
      <c r="AF15" s="421"/>
      <c r="AG15" s="421"/>
      <c r="AH15" s="421"/>
      <c r="AI15" s="421"/>
      <c r="AJ15" s="421"/>
      <c r="AK15" s="421"/>
      <c r="AL15" s="421"/>
      <c r="AM15" s="421"/>
      <c r="AN15" s="421">
        <f t="shared" si="0"/>
        <v>7.601</v>
      </c>
      <c r="AO15" s="423"/>
    </row>
    <row r="16" spans="1:41" ht="22.5">
      <c r="A16" s="443">
        <v>1130</v>
      </c>
      <c r="B16" s="443" t="s">
        <v>120</v>
      </c>
      <c r="C16" s="421"/>
      <c r="D16" s="421"/>
      <c r="E16" s="421"/>
      <c r="F16" s="421"/>
      <c r="G16" s="443">
        <v>10.968999999999999</v>
      </c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  <c r="AD16" s="421"/>
      <c r="AE16" s="421"/>
      <c r="AF16" s="421"/>
      <c r="AG16" s="421"/>
      <c r="AH16" s="421"/>
      <c r="AI16" s="421"/>
      <c r="AJ16" s="421">
        <v>13.16</v>
      </c>
      <c r="AK16" s="421"/>
      <c r="AL16" s="421"/>
      <c r="AM16" s="421"/>
      <c r="AN16" s="421">
        <f t="shared" si="0"/>
        <v>24.128999999999998</v>
      </c>
      <c r="AO16" s="423"/>
    </row>
    <row r="17" spans="1:41" ht="22.5">
      <c r="A17" s="443">
        <v>1140</v>
      </c>
      <c r="B17" s="443" t="s">
        <v>121</v>
      </c>
      <c r="C17" s="421"/>
      <c r="D17" s="421"/>
      <c r="E17" s="421"/>
      <c r="F17" s="421"/>
      <c r="G17" s="443">
        <v>8.5299999999999994</v>
      </c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43">
        <v>3.3540000000000001</v>
      </c>
      <c r="U17" s="421"/>
      <c r="V17" s="421"/>
      <c r="W17" s="421"/>
      <c r="X17" s="421"/>
      <c r="Y17" s="421"/>
      <c r="Z17" s="421"/>
      <c r="AA17" s="421"/>
      <c r="AB17" s="421"/>
      <c r="AC17" s="421"/>
      <c r="AD17" s="421"/>
      <c r="AE17" s="421"/>
      <c r="AF17" s="421"/>
      <c r="AG17" s="421"/>
      <c r="AH17" s="421"/>
      <c r="AI17" s="421"/>
      <c r="AJ17" s="421"/>
      <c r="AK17" s="421"/>
      <c r="AL17" s="421"/>
      <c r="AM17" s="421"/>
      <c r="AN17" s="421">
        <f t="shared" si="0"/>
        <v>11.884</v>
      </c>
      <c r="AO17" s="423"/>
    </row>
    <row r="18" spans="1:41">
      <c r="A18" s="443">
        <v>1150</v>
      </c>
      <c r="B18" s="443" t="s">
        <v>122</v>
      </c>
      <c r="C18" s="421"/>
      <c r="D18" s="421"/>
      <c r="E18" s="421"/>
      <c r="F18" s="421"/>
      <c r="G18" s="443">
        <v>8.8330000000000002</v>
      </c>
      <c r="H18" s="421"/>
      <c r="I18" s="421"/>
      <c r="J18" s="421"/>
      <c r="K18" s="421"/>
      <c r="L18" s="421"/>
      <c r="M18" s="421"/>
      <c r="N18" s="421"/>
      <c r="O18" s="421"/>
      <c r="P18" s="421"/>
      <c r="Q18" s="421"/>
      <c r="R18" s="421"/>
      <c r="S18" s="421"/>
      <c r="T18" s="443">
        <v>2.718</v>
      </c>
      <c r="U18" s="421"/>
      <c r="V18" s="421"/>
      <c r="W18" s="421"/>
      <c r="X18" s="421"/>
      <c r="Y18" s="421"/>
      <c r="Z18" s="421"/>
      <c r="AA18" s="421"/>
      <c r="AB18" s="421"/>
      <c r="AC18" s="421"/>
      <c r="AD18" s="421"/>
      <c r="AE18" s="421"/>
      <c r="AF18" s="421"/>
      <c r="AG18" s="421"/>
      <c r="AH18" s="421"/>
      <c r="AI18" s="421"/>
      <c r="AJ18" s="421"/>
      <c r="AK18" s="421"/>
      <c r="AL18" s="421"/>
      <c r="AM18" s="421"/>
      <c r="AN18" s="421">
        <f t="shared" si="0"/>
        <v>11.551</v>
      </c>
      <c r="AO18" s="423"/>
    </row>
    <row r="19" spans="1:41" s="423" customFormat="1">
      <c r="A19" s="443">
        <v>1160</v>
      </c>
      <c r="B19" s="443" t="s">
        <v>123</v>
      </c>
      <c r="C19" s="421"/>
      <c r="D19" s="421"/>
      <c r="E19" s="421"/>
      <c r="F19" s="421"/>
      <c r="G19" s="443">
        <v>82.141999999999996</v>
      </c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43">
        <v>2.7189999999999999</v>
      </c>
      <c r="U19" s="421"/>
      <c r="V19" s="421"/>
      <c r="W19" s="421"/>
      <c r="X19" s="421"/>
      <c r="Y19" s="421"/>
      <c r="Z19" s="421"/>
      <c r="AA19" s="421"/>
      <c r="AB19" s="421"/>
      <c r="AC19" s="421"/>
      <c r="AD19" s="421"/>
      <c r="AE19" s="421"/>
      <c r="AF19" s="421"/>
      <c r="AG19" s="421"/>
      <c r="AH19" s="421"/>
      <c r="AI19" s="421"/>
      <c r="AJ19" s="421"/>
      <c r="AK19" s="421"/>
      <c r="AL19" s="421"/>
      <c r="AM19" s="421"/>
      <c r="AN19" s="421">
        <f t="shared" si="0"/>
        <v>84.86099999999999</v>
      </c>
    </row>
    <row r="20" spans="1:41" ht="22.5">
      <c r="A20" s="443">
        <v>1170</v>
      </c>
      <c r="B20" s="443" t="s">
        <v>124</v>
      </c>
      <c r="C20" s="421"/>
      <c r="D20" s="421"/>
      <c r="E20" s="421"/>
      <c r="F20" s="421"/>
      <c r="G20" s="443">
        <v>1.679</v>
      </c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421"/>
      <c r="AC20" s="421"/>
      <c r="AD20" s="421"/>
      <c r="AE20" s="421"/>
      <c r="AF20" s="421"/>
      <c r="AG20" s="421"/>
      <c r="AH20" s="421"/>
      <c r="AI20" s="421"/>
      <c r="AJ20" s="421"/>
      <c r="AK20" s="421"/>
      <c r="AL20" s="421"/>
      <c r="AM20" s="421"/>
      <c r="AN20" s="421">
        <f t="shared" si="0"/>
        <v>1.679</v>
      </c>
      <c r="AO20" s="423"/>
    </row>
    <row r="21" spans="1:41" ht="22.5">
      <c r="A21" s="443">
        <v>1180</v>
      </c>
      <c r="B21" s="443" t="s">
        <v>125</v>
      </c>
      <c r="C21" s="421"/>
      <c r="D21" s="421"/>
      <c r="E21" s="421"/>
      <c r="F21" s="421"/>
      <c r="G21" s="443">
        <v>3.2149999999999999</v>
      </c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1"/>
      <c r="Z21" s="421"/>
      <c r="AA21" s="421"/>
      <c r="AB21" s="421"/>
      <c r="AC21" s="421"/>
      <c r="AD21" s="421"/>
      <c r="AE21" s="421"/>
      <c r="AF21" s="421"/>
      <c r="AG21" s="421"/>
      <c r="AH21" s="421"/>
      <c r="AI21" s="421"/>
      <c r="AJ21" s="421"/>
      <c r="AK21" s="421"/>
      <c r="AL21" s="421"/>
      <c r="AM21" s="421"/>
      <c r="AN21" s="421">
        <f t="shared" si="0"/>
        <v>3.2149999999999999</v>
      </c>
      <c r="AO21" s="423"/>
    </row>
    <row r="22" spans="1:41" ht="22.5">
      <c r="A22" s="443">
        <v>1190</v>
      </c>
      <c r="B22" s="443" t="s">
        <v>126</v>
      </c>
      <c r="C22" s="444">
        <v>0.96199999999999997</v>
      </c>
      <c r="D22" s="421"/>
      <c r="E22" s="421"/>
      <c r="F22" s="421"/>
      <c r="G22" s="443">
        <v>6.907</v>
      </c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44">
        <v>5.5510000000000002</v>
      </c>
      <c r="U22" s="421"/>
      <c r="V22" s="421"/>
      <c r="W22" s="421"/>
      <c r="X22" s="421"/>
      <c r="Y22" s="421"/>
      <c r="Z22" s="421"/>
      <c r="AA22" s="421"/>
      <c r="AB22" s="421"/>
      <c r="AC22" s="421"/>
      <c r="AD22" s="421"/>
      <c r="AE22" s="421"/>
      <c r="AF22" s="421"/>
      <c r="AG22" s="421"/>
      <c r="AH22" s="421"/>
      <c r="AI22" s="421"/>
      <c r="AJ22" s="421"/>
      <c r="AK22" s="421"/>
      <c r="AL22" s="421"/>
      <c r="AM22" s="421"/>
      <c r="AN22" s="421">
        <f t="shared" si="0"/>
        <v>13.42</v>
      </c>
      <c r="AO22" s="423"/>
    </row>
    <row r="23" spans="1:41" ht="22.5">
      <c r="A23" s="443">
        <v>1200</v>
      </c>
      <c r="B23" s="443" t="s">
        <v>127</v>
      </c>
      <c r="C23" s="421"/>
      <c r="D23" s="421"/>
      <c r="E23" s="421"/>
      <c r="F23" s="421"/>
      <c r="G23" s="443">
        <v>22.635000000000002</v>
      </c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  <c r="V23" s="421"/>
      <c r="W23" s="421"/>
      <c r="X23" s="421"/>
      <c r="Y23" s="421"/>
      <c r="Z23" s="421"/>
      <c r="AA23" s="421"/>
      <c r="AB23" s="421"/>
      <c r="AC23" s="421"/>
      <c r="AD23" s="421"/>
      <c r="AE23" s="421"/>
      <c r="AF23" s="421"/>
      <c r="AG23" s="421"/>
      <c r="AH23" s="421"/>
      <c r="AI23" s="421"/>
      <c r="AJ23" s="421"/>
      <c r="AK23" s="421"/>
      <c r="AL23" s="421"/>
      <c r="AM23" s="421"/>
      <c r="AN23" s="421">
        <f t="shared" si="0"/>
        <v>22.635000000000002</v>
      </c>
      <c r="AO23" s="423"/>
    </row>
    <row r="24" spans="1:41">
      <c r="A24" s="443">
        <v>1210</v>
      </c>
      <c r="B24" s="443" t="s">
        <v>128</v>
      </c>
      <c r="C24" s="444">
        <v>396.09699999999998</v>
      </c>
      <c r="D24" s="421"/>
      <c r="E24" s="421"/>
      <c r="F24" s="421"/>
      <c r="G24" s="443">
        <v>1635.9169999999999</v>
      </c>
      <c r="H24" s="421"/>
      <c r="I24" s="421"/>
      <c r="J24" s="421"/>
      <c r="K24" s="421"/>
      <c r="L24" s="421"/>
      <c r="M24" s="421"/>
      <c r="N24" s="421"/>
      <c r="O24" s="421"/>
      <c r="P24" s="444">
        <v>44.734999999999999</v>
      </c>
      <c r="Q24" s="421"/>
      <c r="R24" s="421"/>
      <c r="S24" s="421"/>
      <c r="T24" s="444">
        <v>4.2539999999999996</v>
      </c>
      <c r="U24" s="444">
        <v>127.084</v>
      </c>
      <c r="V24" s="421"/>
      <c r="W24" s="421"/>
      <c r="X24" s="421"/>
      <c r="Y24" s="421"/>
      <c r="Z24" s="421"/>
      <c r="AA24" s="421"/>
      <c r="AB24" s="421"/>
      <c r="AC24" s="421"/>
      <c r="AD24" s="421"/>
      <c r="AE24" s="421"/>
      <c r="AF24" s="421">
        <v>105.655</v>
      </c>
      <c r="AG24" s="421"/>
      <c r="AH24" s="421"/>
      <c r="AI24" s="421"/>
      <c r="AJ24" s="421"/>
      <c r="AK24" s="421"/>
      <c r="AL24" s="421"/>
      <c r="AM24" s="421"/>
      <c r="AN24" s="421">
        <f t="shared" si="0"/>
        <v>2313.7419999999997</v>
      </c>
      <c r="AO24" s="423"/>
    </row>
    <row r="25" spans="1:41" s="461" customFormat="1">
      <c r="A25" s="458">
        <v>1300</v>
      </c>
      <c r="B25" s="458" t="s">
        <v>129</v>
      </c>
      <c r="C25" s="458">
        <v>33.872999999999998</v>
      </c>
      <c r="D25" s="459"/>
      <c r="E25" s="459"/>
      <c r="F25" s="459"/>
      <c r="G25" s="458">
        <v>229.221</v>
      </c>
      <c r="H25" s="459"/>
      <c r="I25" s="459"/>
      <c r="J25" s="459"/>
      <c r="K25" s="459"/>
      <c r="L25" s="459"/>
      <c r="M25" s="459"/>
      <c r="N25" s="459"/>
      <c r="O25" s="459"/>
      <c r="P25" s="459"/>
      <c r="Q25" s="459"/>
      <c r="R25" s="459"/>
      <c r="S25" s="459"/>
      <c r="T25" s="458">
        <v>9.8759999999999994</v>
      </c>
      <c r="U25" s="459"/>
      <c r="V25" s="459"/>
      <c r="W25" s="459"/>
      <c r="X25" s="459"/>
      <c r="Y25" s="459"/>
      <c r="Z25" s="459"/>
      <c r="AA25" s="459"/>
      <c r="AB25" s="459"/>
      <c r="AC25" s="459"/>
      <c r="AD25" s="459"/>
      <c r="AE25" s="459"/>
      <c r="AF25" s="459">
        <v>15.164999999999999</v>
      </c>
      <c r="AG25" s="459"/>
      <c r="AH25" s="459"/>
      <c r="AI25" s="459"/>
      <c r="AJ25" s="459"/>
      <c r="AK25" s="459"/>
      <c r="AL25" s="459"/>
      <c r="AM25" s="459"/>
      <c r="AN25" s="459">
        <f t="shared" si="0"/>
        <v>288.13499999999999</v>
      </c>
      <c r="AO25" s="460"/>
    </row>
    <row r="26" spans="1:41" s="461" customFormat="1" ht="22.5">
      <c r="A26" s="458">
        <v>1310</v>
      </c>
      <c r="B26" s="458" t="s">
        <v>130</v>
      </c>
      <c r="C26" s="459"/>
      <c r="D26" s="458">
        <v>79.043999999999997</v>
      </c>
      <c r="E26" s="459"/>
      <c r="F26" s="459"/>
      <c r="G26" s="458">
        <v>531.76700000000005</v>
      </c>
      <c r="H26" s="459"/>
      <c r="I26" s="459"/>
      <c r="J26" s="459"/>
      <c r="K26" s="459"/>
      <c r="L26" s="459"/>
      <c r="M26" s="459"/>
      <c r="N26" s="459"/>
      <c r="O26" s="459"/>
      <c r="P26" s="459"/>
      <c r="Q26" s="459"/>
      <c r="R26" s="459"/>
      <c r="S26" s="459"/>
      <c r="T26" s="459"/>
      <c r="U26" s="459"/>
      <c r="V26" s="459"/>
      <c r="W26" s="459"/>
      <c r="X26" s="459"/>
      <c r="Y26" s="459"/>
      <c r="Z26" s="458">
        <v>2.0539999999999998</v>
      </c>
      <c r="AA26" s="459"/>
      <c r="AB26" s="459"/>
      <c r="AC26" s="459"/>
      <c r="AD26" s="459"/>
      <c r="AE26" s="459"/>
      <c r="AF26" s="459"/>
      <c r="AG26" s="459"/>
      <c r="AH26" s="462"/>
      <c r="AI26" s="459"/>
      <c r="AJ26" s="459"/>
      <c r="AK26" s="459"/>
      <c r="AL26" s="459"/>
      <c r="AM26" s="459"/>
      <c r="AN26" s="459">
        <f t="shared" si="0"/>
        <v>612.86500000000001</v>
      </c>
      <c r="AO26" s="460"/>
    </row>
    <row r="27" spans="1:41" s="461" customFormat="1">
      <c r="A27" s="458">
        <v>1350</v>
      </c>
      <c r="B27" s="458" t="s">
        <v>131</v>
      </c>
      <c r="C27" s="458">
        <v>4.8710000000000004</v>
      </c>
      <c r="D27" s="459">
        <v>24.1</v>
      </c>
      <c r="E27" s="459">
        <v>1.06</v>
      </c>
      <c r="F27" s="459">
        <v>2</v>
      </c>
      <c r="G27" s="458">
        <v>197.59</v>
      </c>
      <c r="H27" s="458">
        <v>3.88</v>
      </c>
      <c r="I27" s="458">
        <v>16.992999999999999</v>
      </c>
      <c r="J27" s="459">
        <v>8.8000000000000007</v>
      </c>
      <c r="K27" s="458">
        <v>6.9589999999999996</v>
      </c>
      <c r="L27" s="458">
        <v>7.4029999999999996</v>
      </c>
      <c r="M27" s="458">
        <v>8.0079999999999991</v>
      </c>
      <c r="N27" s="458">
        <v>14.083</v>
      </c>
      <c r="O27" s="459">
        <v>1</v>
      </c>
      <c r="P27" s="458">
        <v>14.208</v>
      </c>
      <c r="Q27" s="458">
        <v>4.0090000000000003</v>
      </c>
      <c r="R27" s="459">
        <v>2.4289999999999998</v>
      </c>
      <c r="S27" s="458">
        <v>5.1829999999999998</v>
      </c>
      <c r="T27" s="458">
        <v>21.995000000000001</v>
      </c>
      <c r="U27" s="458">
        <v>9.4139999999999997</v>
      </c>
      <c r="V27" s="458">
        <v>17.155000000000001</v>
      </c>
      <c r="W27" s="459">
        <v>3.2330000000000001</v>
      </c>
      <c r="X27" s="458">
        <v>3.68</v>
      </c>
      <c r="Y27" s="458">
        <v>5.0949999999999998</v>
      </c>
      <c r="Z27" s="458">
        <v>28.23</v>
      </c>
      <c r="AA27" s="458">
        <v>5.0869999999999997</v>
      </c>
      <c r="AB27" s="459"/>
      <c r="AC27" s="459">
        <v>4.38</v>
      </c>
      <c r="AD27" s="459">
        <v>4.5</v>
      </c>
      <c r="AE27" s="463">
        <v>1.0389999999999999</v>
      </c>
      <c r="AF27" s="463">
        <v>21.234000000000002</v>
      </c>
      <c r="AG27" s="464">
        <v>7.2050000000000001</v>
      </c>
      <c r="AH27" s="458">
        <v>12.653</v>
      </c>
      <c r="AI27" s="463">
        <v>10.157</v>
      </c>
      <c r="AJ27" s="463">
        <v>6.0350000000000001</v>
      </c>
      <c r="AK27" s="459">
        <v>8.17</v>
      </c>
      <c r="AL27" s="463">
        <v>6.8940000000000001</v>
      </c>
      <c r="AM27" s="459">
        <v>2.1</v>
      </c>
      <c r="AN27" s="459">
        <f t="shared" si="0"/>
        <v>500.83200000000005</v>
      </c>
      <c r="AO27" s="460"/>
    </row>
    <row r="28" spans="1:41" s="461" customFormat="1" ht="22.5">
      <c r="A28" s="458">
        <v>1360</v>
      </c>
      <c r="B28" s="458" t="s">
        <v>132</v>
      </c>
      <c r="C28" s="459"/>
      <c r="D28" s="459"/>
      <c r="E28" s="459"/>
      <c r="F28" s="459"/>
      <c r="G28" s="458">
        <v>3.4710000000000001</v>
      </c>
      <c r="H28" s="459"/>
      <c r="I28" s="459"/>
      <c r="J28" s="459"/>
      <c r="K28" s="459"/>
      <c r="L28" s="459"/>
      <c r="M28" s="459"/>
      <c r="N28" s="459"/>
      <c r="O28" s="459"/>
      <c r="P28" s="459"/>
      <c r="Q28" s="459"/>
      <c r="R28" s="459"/>
      <c r="S28" s="459"/>
      <c r="T28" s="459"/>
      <c r="U28" s="459"/>
      <c r="V28" s="459"/>
      <c r="W28" s="459"/>
      <c r="X28" s="459"/>
      <c r="Y28" s="459"/>
      <c r="Z28" s="459"/>
      <c r="AA28" s="459"/>
      <c r="AB28" s="459"/>
      <c r="AC28" s="459"/>
      <c r="AD28" s="459"/>
      <c r="AE28" s="459"/>
      <c r="AF28" s="459"/>
      <c r="AG28" s="459"/>
      <c r="AH28" s="465"/>
      <c r="AI28" s="459"/>
      <c r="AJ28" s="459"/>
      <c r="AK28" s="459"/>
      <c r="AL28" s="459"/>
      <c r="AM28" s="459"/>
      <c r="AN28" s="459">
        <f t="shared" si="0"/>
        <v>3.4710000000000001</v>
      </c>
      <c r="AO28" s="460"/>
    </row>
    <row r="29" spans="1:41" s="461" customFormat="1">
      <c r="A29" s="458">
        <v>1370</v>
      </c>
      <c r="B29" s="458" t="s">
        <v>133</v>
      </c>
      <c r="C29" s="458">
        <v>5.1180000000000003</v>
      </c>
      <c r="D29" s="459"/>
      <c r="E29" s="459"/>
      <c r="F29" s="459"/>
      <c r="G29" s="458">
        <v>258.21899999999999</v>
      </c>
      <c r="H29" s="459"/>
      <c r="I29" s="459"/>
      <c r="J29" s="459"/>
      <c r="K29" s="459"/>
      <c r="L29" s="459"/>
      <c r="M29" s="459"/>
      <c r="N29" s="459"/>
      <c r="O29" s="459"/>
      <c r="P29" s="458">
        <v>54.368000000000002</v>
      </c>
      <c r="Q29" s="459"/>
      <c r="R29" s="459"/>
      <c r="S29" s="459"/>
      <c r="T29" s="458">
        <v>0.214</v>
      </c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459">
        <v>30.725000000000001</v>
      </c>
      <c r="AG29" s="459"/>
      <c r="AH29" s="459"/>
      <c r="AI29" s="459"/>
      <c r="AJ29" s="459"/>
      <c r="AK29" s="459"/>
      <c r="AL29" s="459"/>
      <c r="AM29" s="459"/>
      <c r="AN29" s="459">
        <f t="shared" si="0"/>
        <v>348.64400000000001</v>
      </c>
      <c r="AO29" s="460"/>
    </row>
    <row r="30" spans="1:41">
      <c r="A30" s="443">
        <v>1420</v>
      </c>
      <c r="B30" s="443" t="s">
        <v>134</v>
      </c>
      <c r="C30" s="421"/>
      <c r="D30" s="421"/>
      <c r="E30" s="421"/>
      <c r="F30" s="421"/>
      <c r="G30" s="443">
        <v>92.034999999999997</v>
      </c>
      <c r="H30" s="421"/>
      <c r="I30" s="421"/>
      <c r="J30" s="421"/>
      <c r="K30" s="421"/>
      <c r="L30" s="421"/>
      <c r="M30" s="421"/>
      <c r="N30" s="421"/>
      <c r="O30" s="421"/>
      <c r="P30" s="444">
        <v>5.0010000000000003</v>
      </c>
      <c r="Q30" s="421"/>
      <c r="R30" s="421"/>
      <c r="S30" s="421"/>
      <c r="T30" s="421"/>
      <c r="U30" s="421"/>
      <c r="V30" s="421"/>
      <c r="W30" s="421"/>
      <c r="X30" s="421"/>
      <c r="Y30" s="444">
        <v>11.64</v>
      </c>
      <c r="Z30" s="421"/>
      <c r="AA30" s="421"/>
      <c r="AB30" s="444">
        <v>17.896000000000001</v>
      </c>
      <c r="AC30" s="421"/>
      <c r="AD30" s="421"/>
      <c r="AE30" s="421"/>
      <c r="AF30" s="445">
        <v>16.617000000000001</v>
      </c>
      <c r="AG30" s="421"/>
      <c r="AH30" s="421"/>
      <c r="AI30" s="421"/>
      <c r="AJ30" s="421"/>
      <c r="AK30" s="421"/>
      <c r="AL30" s="421"/>
      <c r="AM30" s="421"/>
      <c r="AN30" s="421">
        <f t="shared" si="0"/>
        <v>143.18899999999999</v>
      </c>
      <c r="AO30" s="423"/>
    </row>
    <row r="31" spans="1:41">
      <c r="A31" s="443">
        <v>1490</v>
      </c>
      <c r="B31" s="443" t="s">
        <v>135</v>
      </c>
      <c r="C31" s="421"/>
      <c r="D31" s="421"/>
      <c r="E31" s="421"/>
      <c r="F31" s="421"/>
      <c r="G31" s="443">
        <v>15.118</v>
      </c>
      <c r="H31" s="421"/>
      <c r="I31" s="421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21"/>
      <c r="U31" s="421"/>
      <c r="V31" s="421"/>
      <c r="W31" s="421"/>
      <c r="X31" s="421"/>
      <c r="Y31" s="421"/>
      <c r="Z31" s="421"/>
      <c r="AA31" s="421"/>
      <c r="AB31" s="421"/>
      <c r="AC31" s="421"/>
      <c r="AD31" s="421"/>
      <c r="AE31" s="421"/>
      <c r="AF31" s="421"/>
      <c r="AG31" s="421"/>
      <c r="AH31" s="421"/>
      <c r="AI31" s="421"/>
      <c r="AJ31" s="421"/>
      <c r="AK31" s="421"/>
      <c r="AL31" s="421"/>
      <c r="AM31" s="421"/>
      <c r="AN31" s="421">
        <f t="shared" si="0"/>
        <v>15.118</v>
      </c>
      <c r="AO31" s="423"/>
    </row>
    <row r="32" spans="1:41">
      <c r="A32" s="447">
        <v>1500</v>
      </c>
      <c r="B32" s="447" t="s">
        <v>136</v>
      </c>
      <c r="C32" s="421"/>
      <c r="D32" s="421"/>
      <c r="E32" s="421"/>
      <c r="F32" s="421"/>
      <c r="G32" s="443">
        <v>2.1819999999999999</v>
      </c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44">
        <v>28.504000000000001</v>
      </c>
      <c r="U32" s="421"/>
      <c r="V32" s="421"/>
      <c r="W32" s="421"/>
      <c r="X32" s="421"/>
      <c r="Y32" s="421"/>
      <c r="Z32" s="421"/>
      <c r="AA32" s="444">
        <v>11</v>
      </c>
      <c r="AB32" s="421"/>
      <c r="AC32" s="421"/>
      <c r="AD32" s="421"/>
      <c r="AE32" s="421"/>
      <c r="AF32" s="421"/>
      <c r="AG32" s="421"/>
      <c r="AH32" s="421"/>
      <c r="AI32" s="421"/>
      <c r="AJ32" s="421"/>
      <c r="AK32" s="421"/>
      <c r="AL32" s="421"/>
      <c r="AM32" s="421"/>
      <c r="AN32" s="421">
        <f t="shared" si="0"/>
        <v>41.686</v>
      </c>
      <c r="AO32" s="423"/>
    </row>
    <row r="33" spans="1:41">
      <c r="A33" s="443">
        <v>1600</v>
      </c>
      <c r="B33" s="443" t="s">
        <v>137</v>
      </c>
      <c r="C33" s="448"/>
      <c r="D33" s="421"/>
      <c r="E33" s="421"/>
      <c r="F33" s="421"/>
      <c r="G33" s="443"/>
      <c r="H33" s="421"/>
      <c r="I33" s="421"/>
      <c r="J33" s="421"/>
      <c r="K33" s="421"/>
      <c r="L33" s="421"/>
      <c r="M33" s="421"/>
      <c r="N33" s="421"/>
      <c r="O33" s="421"/>
      <c r="P33" s="421"/>
      <c r="Q33" s="421"/>
      <c r="R33" s="421"/>
      <c r="S33" s="421"/>
      <c r="T33" s="444"/>
      <c r="U33" s="421"/>
      <c r="V33" s="421"/>
      <c r="W33" s="421"/>
      <c r="X33" s="421"/>
      <c r="Y33" s="421"/>
      <c r="Z33" s="421"/>
      <c r="AA33" s="444"/>
      <c r="AB33" s="421"/>
      <c r="AC33" s="421"/>
      <c r="AD33" s="421">
        <v>495.38099999999997</v>
      </c>
      <c r="AE33" s="421"/>
      <c r="AF33" s="421">
        <v>9.18</v>
      </c>
      <c r="AG33" s="421"/>
      <c r="AH33" s="445">
        <v>9.1820000000000004</v>
      </c>
      <c r="AI33" s="421"/>
      <c r="AJ33" s="421"/>
      <c r="AK33" s="421"/>
      <c r="AL33" s="421"/>
      <c r="AM33" s="421"/>
      <c r="AN33" s="421">
        <f t="shared" si="0"/>
        <v>513.74299999999994</v>
      </c>
      <c r="AO33" s="423"/>
    </row>
    <row r="34" spans="1:41">
      <c r="A34" s="440">
        <v>1630</v>
      </c>
      <c r="B34" s="440" t="s">
        <v>138</v>
      </c>
      <c r="C34" s="421"/>
      <c r="D34" s="421"/>
      <c r="E34" s="421"/>
      <c r="F34" s="421"/>
      <c r="G34" s="443">
        <v>10.226000000000001</v>
      </c>
      <c r="H34" s="421"/>
      <c r="I34" s="421"/>
      <c r="J34" s="421"/>
      <c r="K34" s="421"/>
      <c r="L34" s="421"/>
      <c r="M34" s="421"/>
      <c r="N34" s="421"/>
      <c r="O34" s="421"/>
      <c r="P34" s="421"/>
      <c r="Q34" s="421"/>
      <c r="R34" s="421"/>
      <c r="S34" s="421"/>
      <c r="T34" s="421"/>
      <c r="U34" s="421"/>
      <c r="V34" s="421"/>
      <c r="W34" s="421"/>
      <c r="X34" s="421"/>
      <c r="Y34" s="421"/>
      <c r="Z34" s="421"/>
      <c r="AA34" s="421"/>
      <c r="AB34" s="421"/>
      <c r="AC34" s="421"/>
      <c r="AD34" s="421"/>
      <c r="AE34" s="445">
        <v>4.702</v>
      </c>
      <c r="AF34" s="421"/>
      <c r="AG34" s="421"/>
      <c r="AH34" s="421"/>
      <c r="AI34" s="421"/>
      <c r="AJ34" s="421"/>
      <c r="AK34" s="421"/>
      <c r="AL34" s="445">
        <v>3.2810000000000001</v>
      </c>
      <c r="AM34" s="421"/>
      <c r="AN34" s="421">
        <f t="shared" si="0"/>
        <v>18.209</v>
      </c>
      <c r="AO34" s="423"/>
    </row>
    <row r="35" spans="1:41">
      <c r="A35" s="443">
        <v>1650</v>
      </c>
      <c r="B35" s="443" t="s">
        <v>139</v>
      </c>
      <c r="C35" s="444">
        <v>1.1479999999999999</v>
      </c>
      <c r="D35" s="421"/>
      <c r="E35" s="421"/>
      <c r="F35" s="421"/>
      <c r="G35" s="443">
        <v>0.33900000000000002</v>
      </c>
      <c r="H35" s="421"/>
      <c r="I35" s="421"/>
      <c r="J35" s="421"/>
      <c r="K35" s="421"/>
      <c r="L35" s="421"/>
      <c r="M35" s="421"/>
      <c r="N35" s="421"/>
      <c r="O35" s="421"/>
      <c r="P35" s="421"/>
      <c r="Q35" s="421"/>
      <c r="R35" s="421"/>
      <c r="S35" s="421"/>
      <c r="T35" s="421"/>
      <c r="U35" s="421"/>
      <c r="V35" s="421"/>
      <c r="W35" s="421"/>
      <c r="X35" s="421"/>
      <c r="Y35" s="421"/>
      <c r="Z35" s="421"/>
      <c r="AA35" s="421"/>
      <c r="AB35" s="421"/>
      <c r="AC35" s="421"/>
      <c r="AD35" s="421"/>
      <c r="AE35" s="421"/>
      <c r="AF35" s="421"/>
      <c r="AG35" s="421"/>
      <c r="AH35" s="421"/>
      <c r="AI35" s="421"/>
      <c r="AJ35" s="421"/>
      <c r="AK35" s="421"/>
      <c r="AL35" s="421"/>
      <c r="AM35" s="421"/>
      <c r="AN35" s="421">
        <f t="shared" si="0"/>
        <v>1.4869999999999999</v>
      </c>
      <c r="AO35" s="423"/>
    </row>
    <row r="36" spans="1:41">
      <c r="A36" s="443">
        <v>1660</v>
      </c>
      <c r="B36" s="443" t="s">
        <v>140</v>
      </c>
      <c r="C36" s="421"/>
      <c r="D36" s="421"/>
      <c r="E36" s="421"/>
      <c r="F36" s="421"/>
      <c r="G36" s="443">
        <v>2.0659999999999998</v>
      </c>
      <c r="H36" s="421"/>
      <c r="I36" s="421"/>
      <c r="J36" s="421"/>
      <c r="K36" s="421"/>
      <c r="L36" s="421"/>
      <c r="M36" s="421"/>
      <c r="N36" s="421"/>
      <c r="O36" s="421"/>
      <c r="P36" s="444">
        <v>17.158000000000001</v>
      </c>
      <c r="Q36" s="421"/>
      <c r="R36" s="421"/>
      <c r="S36" s="421"/>
      <c r="T36" s="421"/>
      <c r="U36" s="444">
        <v>4.2030000000000003</v>
      </c>
      <c r="V36" s="421"/>
      <c r="W36" s="421"/>
      <c r="X36" s="421"/>
      <c r="Y36" s="421"/>
      <c r="Z36" s="421"/>
      <c r="AA36" s="421"/>
      <c r="AB36" s="421"/>
      <c r="AC36" s="421"/>
      <c r="AD36" s="421"/>
      <c r="AE36" s="421"/>
      <c r="AF36" s="421"/>
      <c r="AG36" s="421"/>
      <c r="AH36" s="421"/>
      <c r="AI36" s="421"/>
      <c r="AJ36" s="421"/>
      <c r="AK36" s="421"/>
      <c r="AL36" s="421"/>
      <c r="AM36" s="421"/>
      <c r="AN36" s="421">
        <f t="shared" si="0"/>
        <v>23.427</v>
      </c>
      <c r="AO36" s="423"/>
    </row>
    <row r="37" spans="1:41" ht="22.5">
      <c r="A37" s="443">
        <v>1700</v>
      </c>
      <c r="B37" s="443" t="s">
        <v>141</v>
      </c>
      <c r="C37" s="444">
        <v>7.0000000000000007E-2</v>
      </c>
      <c r="D37" s="421"/>
      <c r="E37" s="421"/>
      <c r="F37" s="421"/>
      <c r="G37" s="443">
        <v>16.539000000000001</v>
      </c>
      <c r="H37" s="444">
        <v>25.693999999999999</v>
      </c>
      <c r="I37" s="421"/>
      <c r="J37" s="421"/>
      <c r="K37" s="421"/>
      <c r="L37" s="421"/>
      <c r="M37" s="421"/>
      <c r="N37" s="421"/>
      <c r="O37" s="421"/>
      <c r="P37" s="421">
        <v>8.4000000000000005E-2</v>
      </c>
      <c r="Q37" s="421"/>
      <c r="R37" s="421"/>
      <c r="S37" s="421"/>
      <c r="T37" s="444">
        <v>0.106</v>
      </c>
      <c r="U37" s="421"/>
      <c r="V37" s="421"/>
      <c r="W37" s="421"/>
      <c r="X37" s="421"/>
      <c r="Y37" s="421"/>
      <c r="Z37" s="421"/>
      <c r="AA37" s="421"/>
      <c r="AB37" s="421"/>
      <c r="AC37" s="421"/>
      <c r="AD37" s="421"/>
      <c r="AE37" s="421"/>
      <c r="AF37" s="445">
        <v>618.21299999999997</v>
      </c>
      <c r="AG37" s="421"/>
      <c r="AH37" s="445">
        <v>618.29499999999996</v>
      </c>
      <c r="AI37" s="421"/>
      <c r="AJ37" s="421"/>
      <c r="AK37" s="421"/>
      <c r="AL37" s="421"/>
      <c r="AM37" s="421"/>
      <c r="AN37" s="421">
        <f t="shared" si="0"/>
        <v>1279.001</v>
      </c>
      <c r="AO37" s="423"/>
    </row>
    <row r="38" spans="1:41">
      <c r="A38" s="443">
        <v>1710</v>
      </c>
      <c r="B38" s="443" t="s">
        <v>142</v>
      </c>
      <c r="C38" s="421"/>
      <c r="D38" s="421"/>
      <c r="E38" s="421"/>
      <c r="F38" s="421"/>
      <c r="G38" s="443">
        <v>41.341000000000001</v>
      </c>
      <c r="H38" s="421"/>
      <c r="I38" s="421"/>
      <c r="J38" s="421"/>
      <c r="K38" s="421"/>
      <c r="L38" s="421"/>
      <c r="M38" s="421"/>
      <c r="N38" s="421"/>
      <c r="O38" s="421"/>
      <c r="P38" s="421"/>
      <c r="Q38" s="421"/>
      <c r="R38" s="421"/>
      <c r="S38" s="421"/>
      <c r="T38" s="421"/>
      <c r="U38" s="421"/>
      <c r="V38" s="421"/>
      <c r="W38" s="421"/>
      <c r="X38" s="421"/>
      <c r="Y38" s="421"/>
      <c r="Z38" s="421"/>
      <c r="AA38" s="421"/>
      <c r="AB38" s="421"/>
      <c r="AC38" s="421"/>
      <c r="AD38" s="421"/>
      <c r="AE38" s="421"/>
      <c r="AF38" s="421"/>
      <c r="AG38" s="421"/>
      <c r="AH38" s="421"/>
      <c r="AI38" s="421"/>
      <c r="AJ38" s="421"/>
      <c r="AK38" s="421"/>
      <c r="AL38" s="421"/>
      <c r="AM38" s="421"/>
      <c r="AN38" s="421">
        <f t="shared" si="0"/>
        <v>41.341000000000001</v>
      </c>
      <c r="AO38" s="423"/>
    </row>
    <row r="39" spans="1:41" ht="22.5">
      <c r="A39" s="443">
        <v>1720</v>
      </c>
      <c r="B39" s="443" t="s">
        <v>143</v>
      </c>
      <c r="C39" s="421"/>
      <c r="D39" s="421"/>
      <c r="E39" s="421"/>
      <c r="F39" s="421"/>
      <c r="G39" s="443">
        <v>1.6819999999999999</v>
      </c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  <c r="T39" s="421"/>
      <c r="U39" s="421"/>
      <c r="V39" s="421"/>
      <c r="W39" s="421"/>
      <c r="X39" s="421"/>
      <c r="Y39" s="421"/>
      <c r="Z39" s="421"/>
      <c r="AA39" s="421"/>
      <c r="AB39" s="421"/>
      <c r="AC39" s="421"/>
      <c r="AD39" s="421"/>
      <c r="AE39" s="421"/>
      <c r="AF39" s="421">
        <v>0.104</v>
      </c>
      <c r="AG39" s="445">
        <v>5.3289999999999997</v>
      </c>
      <c r="AH39" s="425"/>
      <c r="AI39" s="421"/>
      <c r="AJ39" s="421"/>
      <c r="AK39" s="421"/>
      <c r="AL39" s="421"/>
      <c r="AM39" s="421"/>
      <c r="AN39" s="421">
        <f t="shared" si="0"/>
        <v>7.1150000000000002</v>
      </c>
      <c r="AO39" s="423"/>
    </row>
    <row r="40" spans="1:41">
      <c r="A40" s="443">
        <v>1730</v>
      </c>
      <c r="B40" s="443" t="s">
        <v>144</v>
      </c>
      <c r="C40" s="421"/>
      <c r="D40" s="421"/>
      <c r="E40" s="421"/>
      <c r="F40" s="421"/>
      <c r="G40" s="443">
        <v>3.5030000000000001</v>
      </c>
      <c r="H40" s="421"/>
      <c r="I40" s="421"/>
      <c r="J40" s="421"/>
      <c r="K40" s="421"/>
      <c r="L40" s="421"/>
      <c r="M40" s="421"/>
      <c r="N40" s="421"/>
      <c r="O40" s="421"/>
      <c r="P40" s="443">
        <v>2.593</v>
      </c>
      <c r="Q40" s="421"/>
      <c r="R40" s="421"/>
      <c r="S40" s="421"/>
      <c r="T40" s="421"/>
      <c r="U40" s="421"/>
      <c r="V40" s="421"/>
      <c r="W40" s="421"/>
      <c r="X40" s="421"/>
      <c r="Y40" s="421"/>
      <c r="Z40" s="421"/>
      <c r="AA40" s="421"/>
      <c r="AB40" s="421"/>
      <c r="AC40" s="421"/>
      <c r="AD40" s="421"/>
      <c r="AE40" s="421"/>
      <c r="AF40" s="421">
        <v>64.917000000000002</v>
      </c>
      <c r="AG40" s="446"/>
      <c r="AH40" s="443">
        <v>64.924999999999997</v>
      </c>
      <c r="AI40" s="448"/>
      <c r="AJ40" s="421"/>
      <c r="AK40" s="421"/>
      <c r="AL40" s="421"/>
      <c r="AM40" s="421"/>
      <c r="AN40" s="421">
        <f t="shared" si="0"/>
        <v>135.93799999999999</v>
      </c>
      <c r="AO40" s="423"/>
    </row>
    <row r="41" spans="1:41" ht="33.75">
      <c r="A41" s="443">
        <v>1740</v>
      </c>
      <c r="B41" s="443" t="s">
        <v>145</v>
      </c>
      <c r="C41" s="421"/>
      <c r="D41" s="421"/>
      <c r="E41" s="421"/>
      <c r="F41" s="421"/>
      <c r="G41" s="443">
        <v>21.966999999999999</v>
      </c>
      <c r="H41" s="421"/>
      <c r="I41" s="421"/>
      <c r="J41" s="421"/>
      <c r="K41" s="421"/>
      <c r="L41" s="421"/>
      <c r="M41" s="421"/>
      <c r="N41" s="421"/>
      <c r="O41" s="421"/>
      <c r="P41" s="443">
        <v>212.21</v>
      </c>
      <c r="Q41" s="421"/>
      <c r="R41" s="421"/>
      <c r="S41" s="421"/>
      <c r="T41" s="444">
        <v>72.564999999999998</v>
      </c>
      <c r="U41" s="421"/>
      <c r="V41" s="421"/>
      <c r="W41" s="421"/>
      <c r="X41" s="421"/>
      <c r="Y41" s="421"/>
      <c r="Z41" s="421"/>
      <c r="AA41" s="421"/>
      <c r="AB41" s="444">
        <v>1779.9459999999999</v>
      </c>
      <c r="AC41" s="421"/>
      <c r="AD41" s="421"/>
      <c r="AE41" s="421"/>
      <c r="AF41" s="421"/>
      <c r="AG41" s="421"/>
      <c r="AH41" s="442"/>
      <c r="AI41" s="421"/>
      <c r="AJ41" s="421"/>
      <c r="AK41" s="421"/>
      <c r="AL41" s="421"/>
      <c r="AM41" s="421"/>
      <c r="AN41" s="421">
        <f t="shared" si="0"/>
        <v>2086.6880000000001</v>
      </c>
      <c r="AO41" s="423"/>
    </row>
    <row r="42" spans="1:41" ht="22.5">
      <c r="A42" s="443">
        <v>1760</v>
      </c>
      <c r="B42" s="443" t="s">
        <v>146</v>
      </c>
      <c r="C42" s="421"/>
      <c r="D42" s="421"/>
      <c r="E42" s="421"/>
      <c r="F42" s="421"/>
      <c r="G42" s="443">
        <v>142.42699999999999</v>
      </c>
      <c r="H42" s="421"/>
      <c r="I42" s="421"/>
      <c r="J42" s="421"/>
      <c r="K42" s="421"/>
      <c r="L42" s="421"/>
      <c r="M42" s="421"/>
      <c r="N42" s="421"/>
      <c r="O42" s="421"/>
      <c r="P42" s="421"/>
      <c r="Q42" s="421"/>
      <c r="R42" s="421"/>
      <c r="S42" s="421"/>
      <c r="T42" s="421"/>
      <c r="U42" s="421"/>
      <c r="V42" s="421"/>
      <c r="W42" s="421"/>
      <c r="X42" s="421"/>
      <c r="Y42" s="421"/>
      <c r="Z42" s="421"/>
      <c r="AA42" s="421"/>
      <c r="AB42" s="421"/>
      <c r="AC42" s="421"/>
      <c r="AD42" s="421"/>
      <c r="AE42" s="421"/>
      <c r="AF42" s="421">
        <v>6.1639999999999997</v>
      </c>
      <c r="AG42" s="421"/>
      <c r="AH42" s="421"/>
      <c r="AI42" s="421"/>
      <c r="AJ42" s="421"/>
      <c r="AK42" s="421"/>
      <c r="AL42" s="421"/>
      <c r="AM42" s="421"/>
      <c r="AN42" s="421">
        <f t="shared" si="0"/>
        <v>148.59099999999998</v>
      </c>
      <c r="AO42" s="423"/>
    </row>
    <row r="43" spans="1:41" ht="22.5">
      <c r="A43" s="443">
        <v>1780</v>
      </c>
      <c r="B43" s="443" t="s">
        <v>147</v>
      </c>
      <c r="C43" s="420"/>
      <c r="D43" s="420"/>
      <c r="E43" s="420"/>
      <c r="F43" s="420"/>
      <c r="G43" s="443">
        <v>83.433999999999997</v>
      </c>
      <c r="H43" s="420"/>
      <c r="I43" s="420"/>
      <c r="J43" s="420"/>
      <c r="K43" s="420"/>
      <c r="L43" s="420"/>
      <c r="M43" s="420"/>
      <c r="N43" s="420"/>
      <c r="O43" s="420"/>
      <c r="P43" s="420"/>
      <c r="Q43" s="444">
        <v>94.644000000000005</v>
      </c>
      <c r="R43" s="420"/>
      <c r="S43" s="420"/>
      <c r="T43" s="420"/>
      <c r="U43" s="420"/>
      <c r="V43" s="420"/>
      <c r="W43" s="420"/>
      <c r="X43" s="420"/>
      <c r="Y43" s="420"/>
      <c r="Z43" s="420"/>
      <c r="AA43" s="420"/>
      <c r="AB43" s="420"/>
      <c r="AC43" s="420"/>
      <c r="AD43" s="420"/>
      <c r="AE43" s="420"/>
      <c r="AF43" s="445">
        <v>107.571</v>
      </c>
      <c r="AG43" s="420"/>
      <c r="AH43" s="445">
        <v>107.587</v>
      </c>
      <c r="AI43" s="420"/>
      <c r="AJ43" s="420"/>
      <c r="AK43" s="420"/>
      <c r="AL43" s="420"/>
      <c r="AM43" s="420"/>
      <c r="AN43" s="420">
        <f t="shared" si="0"/>
        <v>393.23599999999999</v>
      </c>
    </row>
    <row r="44" spans="1:41">
      <c r="A44" s="443">
        <v>1800</v>
      </c>
      <c r="B44" s="443" t="s">
        <v>148</v>
      </c>
      <c r="C44" s="420"/>
      <c r="D44" s="420"/>
      <c r="E44" s="420"/>
      <c r="F44" s="420"/>
      <c r="G44" s="443">
        <v>18.024999999999999</v>
      </c>
      <c r="H44" s="420"/>
      <c r="I44" s="420"/>
      <c r="J44" s="420"/>
      <c r="K44" s="420"/>
      <c r="L44" s="420"/>
      <c r="M44" s="420"/>
      <c r="N44" s="420"/>
      <c r="O44" s="420"/>
      <c r="P44" s="420"/>
      <c r="Q44" s="420"/>
      <c r="R44" s="420"/>
      <c r="S44" s="420"/>
      <c r="T44" s="420"/>
      <c r="U44" s="420"/>
      <c r="V44" s="420"/>
      <c r="W44" s="420"/>
      <c r="X44" s="420"/>
      <c r="Y44" s="420"/>
      <c r="Z44" s="420"/>
      <c r="AA44" s="420"/>
      <c r="AB44" s="420"/>
      <c r="AC44" s="420"/>
      <c r="AD44" s="420"/>
      <c r="AE44" s="420"/>
      <c r="AF44" s="420"/>
      <c r="AG44" s="420"/>
      <c r="AH44" s="420"/>
      <c r="AI44" s="420"/>
      <c r="AJ44" s="420"/>
      <c r="AK44" s="420"/>
      <c r="AL44" s="420"/>
      <c r="AM44" s="420"/>
      <c r="AN44" s="420">
        <f t="shared" si="0"/>
        <v>18.024999999999999</v>
      </c>
    </row>
    <row r="45" spans="1:41" s="450" customFormat="1">
      <c r="A45" s="443">
        <v>1810</v>
      </c>
      <c r="B45" s="443" t="s">
        <v>149</v>
      </c>
      <c r="C45" s="449"/>
      <c r="D45" s="449"/>
      <c r="E45" s="449"/>
      <c r="F45" s="449"/>
      <c r="G45" s="443">
        <v>10.263999999999999</v>
      </c>
      <c r="H45" s="449"/>
      <c r="I45" s="449"/>
      <c r="J45" s="449"/>
      <c r="K45" s="449"/>
      <c r="L45" s="449"/>
      <c r="M45" s="449"/>
      <c r="N45" s="449"/>
      <c r="O45" s="449"/>
      <c r="P45" s="449"/>
      <c r="Q45" s="449"/>
      <c r="R45" s="449"/>
      <c r="S45" s="449"/>
      <c r="T45" s="449"/>
      <c r="U45" s="449"/>
      <c r="V45" s="449"/>
      <c r="W45" s="449"/>
      <c r="X45" s="449"/>
      <c r="Y45" s="449"/>
      <c r="Z45" s="449"/>
      <c r="AA45" s="449"/>
      <c r="AB45" s="449"/>
      <c r="AC45" s="449"/>
      <c r="AD45" s="449"/>
      <c r="AE45" s="449"/>
      <c r="AF45" s="449"/>
      <c r="AG45" s="449"/>
      <c r="AH45" s="449"/>
      <c r="AI45" s="449"/>
      <c r="AJ45" s="449"/>
      <c r="AK45" s="449"/>
      <c r="AL45" s="449"/>
      <c r="AM45" s="449"/>
      <c r="AN45" s="420">
        <f t="shared" si="0"/>
        <v>10.263999999999999</v>
      </c>
    </row>
    <row r="46" spans="1:41" ht="22.5">
      <c r="A46" s="443">
        <v>1830</v>
      </c>
      <c r="B46" s="443" t="s">
        <v>150</v>
      </c>
      <c r="C46" s="420"/>
      <c r="D46" s="420"/>
      <c r="E46" s="420"/>
      <c r="F46" s="420"/>
      <c r="G46" s="443">
        <v>166.398</v>
      </c>
      <c r="H46" s="420"/>
      <c r="I46" s="420"/>
      <c r="J46" s="420"/>
      <c r="K46" s="420"/>
      <c r="L46" s="420"/>
      <c r="M46" s="420"/>
      <c r="N46" s="420"/>
      <c r="O46" s="420"/>
      <c r="P46" s="444">
        <v>34.722000000000001</v>
      </c>
      <c r="Q46" s="420"/>
      <c r="R46" s="420"/>
      <c r="S46" s="420"/>
      <c r="T46" s="444">
        <v>2.5259999999999998</v>
      </c>
      <c r="U46" s="420"/>
      <c r="V46" s="420"/>
      <c r="W46" s="420"/>
      <c r="X46" s="420"/>
      <c r="Y46" s="420"/>
      <c r="Z46" s="420"/>
      <c r="AA46" s="420"/>
      <c r="AB46" s="420"/>
      <c r="AC46" s="420"/>
      <c r="AD46" s="420"/>
      <c r="AE46" s="420"/>
      <c r="AF46" s="420">
        <v>2.1869999999999998</v>
      </c>
      <c r="AG46" s="420"/>
      <c r="AH46" s="445">
        <v>2.1869999999999998</v>
      </c>
      <c r="AI46" s="420"/>
      <c r="AJ46" s="420"/>
      <c r="AK46" s="420"/>
      <c r="AL46" s="420"/>
      <c r="AM46" s="420"/>
      <c r="AN46" s="420">
        <f t="shared" si="0"/>
        <v>208.02000000000004</v>
      </c>
    </row>
    <row r="47" spans="1:41">
      <c r="A47" s="443">
        <v>1840</v>
      </c>
      <c r="B47" s="443" t="s">
        <v>151</v>
      </c>
      <c r="C47" s="420"/>
      <c r="D47" s="420"/>
      <c r="E47" s="420"/>
      <c r="F47" s="420"/>
      <c r="G47" s="443">
        <v>47.872</v>
      </c>
      <c r="H47" s="420"/>
      <c r="I47" s="420"/>
      <c r="J47" s="420"/>
      <c r="K47" s="420"/>
      <c r="L47" s="420"/>
      <c r="M47" s="420"/>
      <c r="N47" s="420"/>
      <c r="O47" s="420"/>
      <c r="P47" s="420"/>
      <c r="Q47" s="420"/>
      <c r="R47" s="420"/>
      <c r="S47" s="420"/>
      <c r="T47" s="420"/>
      <c r="U47" s="420"/>
      <c r="V47" s="420"/>
      <c r="W47" s="420"/>
      <c r="X47" s="420"/>
      <c r="Y47" s="420"/>
      <c r="Z47" s="420"/>
      <c r="AA47" s="420"/>
      <c r="AB47" s="420"/>
      <c r="AC47" s="420"/>
      <c r="AD47" s="420"/>
      <c r="AE47" s="420"/>
      <c r="AF47" s="420"/>
      <c r="AG47" s="420"/>
      <c r="AH47" s="420"/>
      <c r="AI47" s="420"/>
      <c r="AJ47" s="420"/>
      <c r="AK47" s="420"/>
      <c r="AL47" s="420"/>
      <c r="AM47" s="420"/>
      <c r="AN47" s="420">
        <f t="shared" si="0"/>
        <v>47.872</v>
      </c>
    </row>
    <row r="48" spans="1:41">
      <c r="A48" s="443">
        <v>1850</v>
      </c>
      <c r="B48" s="443" t="s">
        <v>152</v>
      </c>
      <c r="C48" s="420"/>
      <c r="D48" s="420"/>
      <c r="E48" s="444">
        <v>11.01</v>
      </c>
      <c r="F48" s="420"/>
      <c r="G48" s="443">
        <v>215.39400000000001</v>
      </c>
      <c r="H48" s="420"/>
      <c r="I48" s="420"/>
      <c r="J48" s="420"/>
      <c r="K48" s="420"/>
      <c r="L48" s="420"/>
      <c r="M48" s="444">
        <v>3.0830000000000002</v>
      </c>
      <c r="N48" s="420"/>
      <c r="O48" s="420"/>
      <c r="P48" s="444">
        <v>67.503</v>
      </c>
      <c r="Q48" s="420"/>
      <c r="R48" s="420">
        <v>10.57</v>
      </c>
      <c r="S48" s="420"/>
      <c r="T48" s="444">
        <v>11.848000000000001</v>
      </c>
      <c r="U48" s="444">
        <v>46.094000000000001</v>
      </c>
      <c r="V48" s="444">
        <v>9.1910000000000007</v>
      </c>
      <c r="W48" s="420"/>
      <c r="X48" s="444">
        <v>3.633</v>
      </c>
      <c r="Y48" s="420"/>
      <c r="Z48" s="420"/>
      <c r="AA48" s="420"/>
      <c r="AB48" s="420"/>
      <c r="AC48" s="420"/>
      <c r="AD48" s="444">
        <v>4.5860000000000003</v>
      </c>
      <c r="AE48" s="420"/>
      <c r="AF48" s="444">
        <v>2.5459999999999998</v>
      </c>
      <c r="AG48" s="451"/>
      <c r="AH48" s="445">
        <v>2.5459999999999998</v>
      </c>
      <c r="AI48" s="420"/>
      <c r="AJ48" s="420"/>
      <c r="AK48" s="445">
        <v>6</v>
      </c>
      <c r="AL48" s="420"/>
      <c r="AM48" s="420"/>
      <c r="AN48" s="420">
        <f t="shared" si="0"/>
        <v>394.00399999999996</v>
      </c>
    </row>
    <row r="49" spans="1:40" ht="22.5">
      <c r="A49" s="443">
        <v>1910</v>
      </c>
      <c r="B49" s="443" t="s">
        <v>153</v>
      </c>
      <c r="C49" s="420"/>
      <c r="D49" s="420"/>
      <c r="E49" s="420"/>
      <c r="F49" s="420"/>
      <c r="G49" s="443">
        <v>14.949</v>
      </c>
      <c r="H49" s="420"/>
      <c r="I49" s="420"/>
      <c r="J49" s="420"/>
      <c r="K49" s="420"/>
      <c r="L49" s="420"/>
      <c r="M49" s="420"/>
      <c r="N49" s="420"/>
      <c r="O49" s="420"/>
      <c r="P49" s="420">
        <v>18.858000000000001</v>
      </c>
      <c r="Q49" s="420"/>
      <c r="R49" s="420"/>
      <c r="S49" s="420"/>
      <c r="T49" s="420"/>
      <c r="U49" s="420"/>
      <c r="V49" s="420"/>
      <c r="W49" s="420"/>
      <c r="X49" s="420"/>
      <c r="Y49" s="420"/>
      <c r="Z49" s="420"/>
      <c r="AA49" s="420"/>
      <c r="AB49" s="420"/>
      <c r="AC49" s="420"/>
      <c r="AD49" s="420"/>
      <c r="AE49" s="420"/>
      <c r="AF49" s="420"/>
      <c r="AG49" s="420"/>
      <c r="AH49" s="420"/>
      <c r="AI49" s="420"/>
      <c r="AJ49" s="420"/>
      <c r="AK49" s="452"/>
      <c r="AL49" s="420"/>
      <c r="AM49" s="420"/>
      <c r="AN49" s="420">
        <f t="shared" si="0"/>
        <v>33.807000000000002</v>
      </c>
    </row>
    <row r="50" spans="1:40" ht="33.75">
      <c r="A50" s="443">
        <v>1920</v>
      </c>
      <c r="B50" s="443" t="s">
        <v>154</v>
      </c>
      <c r="C50" s="444">
        <v>46.381</v>
      </c>
      <c r="D50" s="444">
        <v>96.385999999999996</v>
      </c>
      <c r="E50" s="444">
        <v>100.371</v>
      </c>
      <c r="F50" s="444">
        <v>11.156000000000001</v>
      </c>
      <c r="G50" s="443">
        <v>1761.164</v>
      </c>
      <c r="H50" s="444">
        <v>8.9990000000000006</v>
      </c>
      <c r="I50" s="444">
        <v>74.231999999999999</v>
      </c>
      <c r="J50" s="444">
        <v>38.378</v>
      </c>
      <c r="K50" s="420"/>
      <c r="L50" s="444">
        <v>11.18</v>
      </c>
      <c r="M50" s="420"/>
      <c r="N50" s="444">
        <v>25.035</v>
      </c>
      <c r="O50" s="444">
        <v>20.373999999999999</v>
      </c>
      <c r="P50" s="444">
        <v>171.39</v>
      </c>
      <c r="Q50" s="443">
        <v>40.773000000000003</v>
      </c>
      <c r="R50" s="420">
        <v>25.814</v>
      </c>
      <c r="S50" s="444">
        <v>13.358000000000001</v>
      </c>
      <c r="T50" s="444">
        <v>52.482999999999997</v>
      </c>
      <c r="U50" s="444">
        <v>102.946</v>
      </c>
      <c r="V50" s="444">
        <v>35.299999999999997</v>
      </c>
      <c r="W50" s="444">
        <v>11.673</v>
      </c>
      <c r="X50" s="444">
        <v>8.0050000000000008</v>
      </c>
      <c r="Y50" s="444">
        <v>13.46</v>
      </c>
      <c r="Z50" s="444">
        <v>30.22</v>
      </c>
      <c r="AA50" s="444">
        <v>6.3369999999999997</v>
      </c>
      <c r="AB50" s="444">
        <v>55.485999999999997</v>
      </c>
      <c r="AC50" s="444">
        <v>1.9670000000000001</v>
      </c>
      <c r="AD50" s="445">
        <v>11.677</v>
      </c>
      <c r="AE50" s="420"/>
      <c r="AF50" s="445">
        <v>173.39</v>
      </c>
      <c r="AG50" s="420"/>
      <c r="AH50" s="444">
        <v>178.93199999999999</v>
      </c>
      <c r="AI50" s="444">
        <v>5.37</v>
      </c>
      <c r="AJ50" s="444">
        <v>39.548999999999999</v>
      </c>
      <c r="AK50" s="444">
        <v>71.775999999999996</v>
      </c>
      <c r="AL50" s="444">
        <v>53.755000000000003</v>
      </c>
      <c r="AM50" s="420"/>
      <c r="AN50" s="420">
        <f t="shared" si="0"/>
        <v>3297.3169999999996</v>
      </c>
    </row>
    <row r="51" spans="1:40" ht="22.5">
      <c r="A51" s="443">
        <v>2000</v>
      </c>
      <c r="B51" s="443" t="s">
        <v>155</v>
      </c>
      <c r="C51" s="420"/>
      <c r="D51" s="420"/>
      <c r="E51" s="420"/>
      <c r="F51" s="420"/>
      <c r="G51" s="443">
        <v>2.1040000000000001</v>
      </c>
      <c r="H51" s="420"/>
      <c r="I51" s="420"/>
      <c r="J51" s="420"/>
      <c r="K51" s="420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0"/>
      <c r="X51" s="420"/>
      <c r="Y51" s="444">
        <v>335.67399999999998</v>
      </c>
      <c r="Z51" s="420"/>
      <c r="AA51" s="420"/>
      <c r="AB51" s="444">
        <v>11.754</v>
      </c>
      <c r="AC51" s="420"/>
      <c r="AD51" s="420"/>
      <c r="AE51" s="420"/>
      <c r="AF51" s="420"/>
      <c r="AG51" s="420"/>
      <c r="AH51" s="420"/>
      <c r="AI51" s="420"/>
      <c r="AJ51" s="420"/>
      <c r="AK51" s="452"/>
      <c r="AL51" s="420"/>
      <c r="AM51" s="420"/>
      <c r="AN51" s="420">
        <f t="shared" si="0"/>
        <v>349.53199999999998</v>
      </c>
    </row>
    <row r="52" spans="1:40" ht="22.5">
      <c r="A52" s="443">
        <v>2010</v>
      </c>
      <c r="B52" s="443" t="s">
        <v>156</v>
      </c>
      <c r="C52" s="420"/>
      <c r="D52" s="420"/>
      <c r="E52" s="420"/>
      <c r="F52" s="420"/>
      <c r="G52" s="443">
        <v>211.05699999999999</v>
      </c>
      <c r="H52" s="420"/>
      <c r="I52" s="420"/>
      <c r="J52" s="420"/>
      <c r="K52" s="420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20"/>
      <c r="AA52" s="420"/>
      <c r="AB52" s="420"/>
      <c r="AC52" s="420"/>
      <c r="AD52" s="420"/>
      <c r="AE52" s="420"/>
      <c r="AF52" s="420"/>
      <c r="AG52" s="420"/>
      <c r="AH52" s="420"/>
      <c r="AI52" s="445">
        <v>2.6320000000000001</v>
      </c>
      <c r="AJ52" s="420"/>
      <c r="AK52" s="452"/>
      <c r="AL52" s="420"/>
      <c r="AM52" s="420"/>
      <c r="AN52" s="420">
        <f t="shared" si="0"/>
        <v>213.68899999999999</v>
      </c>
    </row>
    <row r="53" spans="1:40" ht="22.5">
      <c r="A53" s="443">
        <v>2020</v>
      </c>
      <c r="B53" s="443" t="s">
        <v>157</v>
      </c>
      <c r="C53" s="420"/>
      <c r="D53" s="420"/>
      <c r="E53" s="420"/>
      <c r="F53" s="420"/>
      <c r="G53" s="443">
        <v>159.06100000000001</v>
      </c>
      <c r="H53" s="444">
        <v>28.741</v>
      </c>
      <c r="I53" s="420"/>
      <c r="J53" s="420"/>
      <c r="K53" s="420"/>
      <c r="L53" s="420"/>
      <c r="M53" s="420"/>
      <c r="N53" s="444">
        <v>1.2709999999999999</v>
      </c>
      <c r="O53" s="444">
        <v>5.5549999999999997</v>
      </c>
      <c r="P53" s="420">
        <v>7.9000000000000001E-2</v>
      </c>
      <c r="Q53" s="420"/>
      <c r="R53" s="420"/>
      <c r="S53" s="444">
        <v>1.2430000000000001</v>
      </c>
      <c r="T53" s="444">
        <v>90.667000000000002</v>
      </c>
      <c r="U53" s="420"/>
      <c r="V53" s="420"/>
      <c r="W53" s="444">
        <v>2.4359999999999999</v>
      </c>
      <c r="X53" s="420"/>
      <c r="Y53" s="420"/>
      <c r="Z53" s="444">
        <v>5.2270000000000003</v>
      </c>
      <c r="AA53" s="420"/>
      <c r="AB53" s="420"/>
      <c r="AC53" s="420"/>
      <c r="AD53" s="420"/>
      <c r="AE53" s="420"/>
      <c r="AF53" s="420"/>
      <c r="AG53" s="420"/>
      <c r="AH53" s="420"/>
      <c r="AI53" s="420"/>
      <c r="AJ53" s="420"/>
      <c r="AK53" s="452"/>
      <c r="AL53" s="420"/>
      <c r="AM53" s="420"/>
      <c r="AN53" s="420">
        <f t="shared" si="0"/>
        <v>294.27999999999997</v>
      </c>
    </row>
    <row r="54" spans="1:40" ht="22.5">
      <c r="A54" s="443">
        <v>2030</v>
      </c>
      <c r="B54" s="443" t="s">
        <v>158</v>
      </c>
      <c r="C54" s="420"/>
      <c r="D54" s="420"/>
      <c r="E54" s="420"/>
      <c r="F54" s="420"/>
      <c r="G54" s="443">
        <v>3.1760000000000002</v>
      </c>
      <c r="H54" s="420"/>
      <c r="I54" s="420"/>
      <c r="J54" s="420"/>
      <c r="K54" s="420"/>
      <c r="L54" s="420"/>
      <c r="M54" s="420"/>
      <c r="N54" s="420"/>
      <c r="O54" s="420"/>
      <c r="P54" s="420"/>
      <c r="Q54" s="420"/>
      <c r="R54" s="420"/>
      <c r="S54" s="420"/>
      <c r="T54" s="420"/>
      <c r="U54" s="420"/>
      <c r="V54" s="420"/>
      <c r="W54" s="420"/>
      <c r="X54" s="420"/>
      <c r="Y54" s="420"/>
      <c r="Z54" s="420"/>
      <c r="AA54" s="420"/>
      <c r="AB54" s="420"/>
      <c r="AC54" s="420"/>
      <c r="AD54" s="420"/>
      <c r="AE54" s="420"/>
      <c r="AF54" s="420"/>
      <c r="AG54" s="420"/>
      <c r="AH54" s="420"/>
      <c r="AI54" s="420"/>
      <c r="AJ54" s="420"/>
      <c r="AK54" s="452"/>
      <c r="AL54" s="420"/>
      <c r="AM54" s="420"/>
      <c r="AN54" s="420">
        <f t="shared" si="0"/>
        <v>3.1760000000000002</v>
      </c>
    </row>
    <row r="55" spans="1:40" ht="22.5">
      <c r="A55" s="443">
        <v>2040</v>
      </c>
      <c r="B55" s="443" t="s">
        <v>159</v>
      </c>
      <c r="C55" s="444">
        <v>2.8460000000000001</v>
      </c>
      <c r="D55" s="420"/>
      <c r="E55" s="420"/>
      <c r="F55" s="420"/>
      <c r="G55" s="443">
        <v>17.757999999999999</v>
      </c>
      <c r="H55" s="420"/>
      <c r="I55" s="420"/>
      <c r="J55" s="420"/>
      <c r="K55" s="420"/>
      <c r="L55" s="420"/>
      <c r="M55" s="420"/>
      <c r="N55" s="420"/>
      <c r="O55" s="420"/>
      <c r="P55" s="420"/>
      <c r="Q55" s="420"/>
      <c r="R55" s="420"/>
      <c r="S55" s="420"/>
      <c r="T55" s="444">
        <v>1.476</v>
      </c>
      <c r="U55" s="420"/>
      <c r="V55" s="420"/>
      <c r="W55" s="420"/>
      <c r="X55" s="420"/>
      <c r="Y55" s="420"/>
      <c r="Z55" s="420"/>
      <c r="AA55" s="420"/>
      <c r="AB55" s="420"/>
      <c r="AC55" s="420"/>
      <c r="AD55" s="420"/>
      <c r="AE55" s="420"/>
      <c r="AF55" s="420"/>
      <c r="AG55" s="420"/>
      <c r="AH55" s="420"/>
      <c r="AI55" s="420"/>
      <c r="AJ55" s="420"/>
      <c r="AK55" s="452"/>
      <c r="AL55" s="420"/>
      <c r="AM55" s="420"/>
      <c r="AN55" s="420">
        <f t="shared" si="0"/>
        <v>22.08</v>
      </c>
    </row>
    <row r="56" spans="1:40">
      <c r="A56" s="443">
        <v>2100</v>
      </c>
      <c r="B56" s="443" t="s">
        <v>160</v>
      </c>
      <c r="C56" s="420"/>
      <c r="D56" s="420"/>
      <c r="E56" s="420"/>
      <c r="F56" s="420"/>
      <c r="G56" s="443">
        <v>134.422</v>
      </c>
      <c r="H56" s="420"/>
      <c r="I56" s="420"/>
      <c r="J56" s="420"/>
      <c r="K56" s="420"/>
      <c r="L56" s="420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420"/>
      <c r="Z56" s="420"/>
      <c r="AA56" s="420"/>
      <c r="AB56" s="420"/>
      <c r="AC56" s="420"/>
      <c r="AD56" s="420"/>
      <c r="AE56" s="420"/>
      <c r="AF56" s="420"/>
      <c r="AG56" s="420"/>
      <c r="AH56" s="420"/>
      <c r="AI56" s="420"/>
      <c r="AJ56" s="420"/>
      <c r="AK56" s="452"/>
      <c r="AL56" s="420"/>
      <c r="AM56" s="420"/>
      <c r="AN56" s="420">
        <f t="shared" si="0"/>
        <v>134.422</v>
      </c>
    </row>
    <row r="57" spans="1:40">
      <c r="A57" s="443">
        <v>2110</v>
      </c>
      <c r="B57" s="443" t="s">
        <v>161</v>
      </c>
      <c r="C57" s="443">
        <v>96.06</v>
      </c>
      <c r="D57" s="420"/>
      <c r="E57" s="420"/>
      <c r="F57" s="420"/>
      <c r="G57" s="443">
        <v>1741.7380000000001</v>
      </c>
      <c r="H57" s="420"/>
      <c r="I57" s="420"/>
      <c r="J57" s="420"/>
      <c r="K57" s="420"/>
      <c r="L57" s="420"/>
      <c r="M57" s="420"/>
      <c r="N57" s="420"/>
      <c r="O57" s="420"/>
      <c r="P57" s="420">
        <v>218.7</v>
      </c>
      <c r="Q57" s="420"/>
      <c r="R57" s="420"/>
      <c r="S57" s="420"/>
      <c r="T57" s="444">
        <v>220.14500000000001</v>
      </c>
      <c r="U57" s="420"/>
      <c r="V57" s="420"/>
      <c r="W57" s="420"/>
      <c r="X57" s="420"/>
      <c r="Y57" s="420"/>
      <c r="Z57" s="420"/>
      <c r="AA57" s="420"/>
      <c r="AB57" s="420"/>
      <c r="AC57" s="420"/>
      <c r="AD57" s="420"/>
      <c r="AE57" s="420"/>
      <c r="AF57" s="420">
        <v>247.23099999999999</v>
      </c>
      <c r="AG57" s="420"/>
      <c r="AH57" s="420"/>
      <c r="AI57" s="445"/>
      <c r="AJ57" s="420"/>
      <c r="AK57" s="452"/>
      <c r="AL57" s="420"/>
      <c r="AM57" s="420"/>
      <c r="AN57" s="420">
        <f t="shared" si="0"/>
        <v>2523.8739999999998</v>
      </c>
    </row>
    <row r="58" spans="1:40">
      <c r="A58" s="443">
        <v>2120</v>
      </c>
      <c r="B58" s="443" t="s">
        <v>162</v>
      </c>
      <c r="C58" s="443">
        <v>0.67400000000000004</v>
      </c>
      <c r="D58" s="420"/>
      <c r="E58" s="420"/>
      <c r="F58" s="420"/>
      <c r="G58" s="443">
        <v>13.468999999999999</v>
      </c>
      <c r="H58" s="420"/>
      <c r="I58" s="420"/>
      <c r="J58" s="420"/>
      <c r="K58" s="420"/>
      <c r="L58" s="420"/>
      <c r="M58" s="420"/>
      <c r="N58" s="420"/>
      <c r="O58" s="420"/>
      <c r="P58" s="420">
        <v>0.14299999999999999</v>
      </c>
      <c r="Q58" s="420"/>
      <c r="R58" s="420"/>
      <c r="S58" s="420"/>
      <c r="T58" s="420"/>
      <c r="U58" s="420"/>
      <c r="V58" s="420"/>
      <c r="W58" s="420"/>
      <c r="X58" s="420"/>
      <c r="Y58" s="420"/>
      <c r="Z58" s="420"/>
      <c r="AA58" s="420"/>
      <c r="AB58" s="420"/>
      <c r="AC58" s="420"/>
      <c r="AD58" s="420"/>
      <c r="AE58" s="420"/>
      <c r="AF58" s="420">
        <v>0.56200000000000006</v>
      </c>
      <c r="AG58" s="420"/>
      <c r="AH58" s="420"/>
      <c r="AI58" s="420"/>
      <c r="AJ58" s="420"/>
      <c r="AK58" s="452"/>
      <c r="AL58" s="420"/>
      <c r="AM58" s="420"/>
      <c r="AN58" s="420">
        <f t="shared" si="0"/>
        <v>14.847999999999999</v>
      </c>
    </row>
    <row r="59" spans="1:40">
      <c r="A59" s="443">
        <v>2130</v>
      </c>
      <c r="B59" s="443" t="s">
        <v>163</v>
      </c>
      <c r="C59" s="420"/>
      <c r="D59" s="420"/>
      <c r="E59" s="420"/>
      <c r="F59" s="420"/>
      <c r="G59" s="443">
        <v>108.58</v>
      </c>
      <c r="H59" s="420"/>
      <c r="I59" s="420"/>
      <c r="J59" s="420"/>
      <c r="K59" s="420"/>
      <c r="L59" s="420"/>
      <c r="M59" s="420"/>
      <c r="N59" s="420"/>
      <c r="O59" s="420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420"/>
      <c r="AA59" s="420"/>
      <c r="AB59" s="420"/>
      <c r="AC59" s="420"/>
      <c r="AD59" s="420"/>
      <c r="AE59" s="420"/>
      <c r="AF59" s="420"/>
      <c r="AG59" s="420"/>
      <c r="AH59" s="420"/>
      <c r="AI59" s="420"/>
      <c r="AJ59" s="420"/>
      <c r="AK59" s="452"/>
      <c r="AL59" s="420"/>
      <c r="AM59" s="420"/>
      <c r="AN59" s="420">
        <f t="shared" si="0"/>
        <v>108.58</v>
      </c>
    </row>
    <row r="60" spans="1:40">
      <c r="A60" s="443">
        <v>2140</v>
      </c>
      <c r="B60" s="443" t="s">
        <v>164</v>
      </c>
      <c r="C60" s="420"/>
      <c r="D60" s="420"/>
      <c r="E60" s="420"/>
      <c r="F60" s="420"/>
      <c r="G60" s="443">
        <v>11.16</v>
      </c>
      <c r="H60" s="420"/>
      <c r="I60" s="420"/>
      <c r="J60" s="420"/>
      <c r="K60" s="420"/>
      <c r="L60" s="420"/>
      <c r="M60" s="420"/>
      <c r="N60" s="420"/>
      <c r="O60" s="420"/>
      <c r="P60" s="420"/>
      <c r="Q60" s="420"/>
      <c r="R60" s="420"/>
      <c r="S60" s="420"/>
      <c r="T60" s="443">
        <v>6.3090000000000002</v>
      </c>
      <c r="U60" s="420"/>
      <c r="V60" s="420"/>
      <c r="W60" s="420"/>
      <c r="X60" s="420"/>
      <c r="Y60" s="420"/>
      <c r="Z60" s="420"/>
      <c r="AA60" s="420"/>
      <c r="AB60" s="420"/>
      <c r="AC60" s="420"/>
      <c r="AD60" s="420"/>
      <c r="AE60" s="420"/>
      <c r="AF60" s="420">
        <v>2.7970000000000002</v>
      </c>
      <c r="AG60" s="420"/>
      <c r="AH60" s="420"/>
      <c r="AI60" s="420"/>
      <c r="AJ60" s="420"/>
      <c r="AK60" s="452"/>
      <c r="AL60" s="420"/>
      <c r="AM60" s="420"/>
      <c r="AN60" s="420">
        <f t="shared" si="0"/>
        <v>20.266000000000002</v>
      </c>
    </row>
    <row r="61" spans="1:40">
      <c r="A61" s="443">
        <v>2150</v>
      </c>
      <c r="B61" s="443" t="s">
        <v>165</v>
      </c>
      <c r="C61" s="444">
        <v>4.5679999999999996</v>
      </c>
      <c r="D61" s="420"/>
      <c r="E61" s="420"/>
      <c r="F61" s="420"/>
      <c r="G61" s="443">
        <v>51.281999999999996</v>
      </c>
      <c r="H61" s="420"/>
      <c r="I61" s="420"/>
      <c r="J61" s="420"/>
      <c r="K61" s="420"/>
      <c r="L61" s="420"/>
      <c r="M61" s="420"/>
      <c r="N61" s="420"/>
      <c r="O61" s="420"/>
      <c r="P61" s="420"/>
      <c r="Q61" s="420"/>
      <c r="R61" s="420"/>
      <c r="S61" s="420"/>
      <c r="T61" s="443">
        <v>0.55200000000000005</v>
      </c>
      <c r="U61" s="420"/>
      <c r="V61" s="420"/>
      <c r="W61" s="420"/>
      <c r="X61" s="420"/>
      <c r="Y61" s="420"/>
      <c r="Z61" s="420"/>
      <c r="AA61" s="420"/>
      <c r="AB61" s="420"/>
      <c r="AC61" s="420"/>
      <c r="AD61" s="420"/>
      <c r="AE61" s="420"/>
      <c r="AF61" s="420"/>
      <c r="AG61" s="420"/>
      <c r="AH61" s="420"/>
      <c r="AI61" s="420"/>
      <c r="AJ61" s="420"/>
      <c r="AK61" s="452"/>
      <c r="AL61" s="420"/>
      <c r="AM61" s="420"/>
      <c r="AN61" s="420">
        <f t="shared" si="0"/>
        <v>56.401999999999994</v>
      </c>
    </row>
    <row r="62" spans="1:40">
      <c r="A62" s="443">
        <v>2160</v>
      </c>
      <c r="B62" s="443" t="s">
        <v>166</v>
      </c>
      <c r="C62" s="420"/>
      <c r="D62" s="420"/>
      <c r="E62" s="420"/>
      <c r="F62" s="420"/>
      <c r="G62" s="443">
        <v>1.34</v>
      </c>
      <c r="H62" s="420"/>
      <c r="I62" s="420"/>
      <c r="J62" s="420"/>
      <c r="K62" s="420"/>
      <c r="L62" s="420"/>
      <c r="M62" s="420"/>
      <c r="N62" s="420"/>
      <c r="O62" s="420"/>
      <c r="P62" s="420"/>
      <c r="Q62" s="420"/>
      <c r="R62" s="420"/>
      <c r="S62" s="420"/>
      <c r="T62" s="420"/>
      <c r="U62" s="420"/>
      <c r="V62" s="420"/>
      <c r="W62" s="420"/>
      <c r="X62" s="420"/>
      <c r="Y62" s="420"/>
      <c r="Z62" s="420"/>
      <c r="AA62" s="420"/>
      <c r="AB62" s="420"/>
      <c r="AC62" s="420"/>
      <c r="AD62" s="420"/>
      <c r="AE62" s="420"/>
      <c r="AF62" s="420"/>
      <c r="AG62" s="420"/>
      <c r="AH62" s="420"/>
      <c r="AI62" s="420"/>
      <c r="AJ62" s="420"/>
      <c r="AK62" s="420"/>
      <c r="AL62" s="420"/>
      <c r="AM62" s="420"/>
      <c r="AN62" s="420">
        <f t="shared" si="0"/>
        <v>1.34</v>
      </c>
    </row>
    <row r="63" spans="1:40">
      <c r="A63" s="443">
        <v>2170</v>
      </c>
      <c r="B63" s="443" t="s">
        <v>167</v>
      </c>
      <c r="C63" s="420"/>
      <c r="D63" s="420"/>
      <c r="E63" s="420"/>
      <c r="F63" s="420"/>
      <c r="G63" s="443">
        <v>181.357</v>
      </c>
      <c r="H63" s="420"/>
      <c r="I63" s="420"/>
      <c r="J63" s="420"/>
      <c r="K63" s="420"/>
      <c r="L63" s="420"/>
      <c r="M63" s="420"/>
      <c r="N63" s="420"/>
      <c r="O63" s="420"/>
      <c r="P63" s="444">
        <v>285.06299999999999</v>
      </c>
      <c r="Q63" s="444">
        <v>63.773000000000003</v>
      </c>
      <c r="R63" s="420"/>
      <c r="S63" s="444">
        <v>18.001999999999999</v>
      </c>
      <c r="T63" s="420"/>
      <c r="U63" s="420"/>
      <c r="V63" s="420"/>
      <c r="W63" s="444">
        <v>67.384</v>
      </c>
      <c r="X63" s="420"/>
      <c r="Y63" s="420"/>
      <c r="Z63" s="420"/>
      <c r="AA63" s="420"/>
      <c r="AB63" s="420"/>
      <c r="AC63" s="420"/>
      <c r="AD63" s="420"/>
      <c r="AE63" s="420"/>
      <c r="AF63" s="445">
        <v>428.38099999999997</v>
      </c>
      <c r="AG63" s="420"/>
      <c r="AH63" s="445">
        <v>415.32600000000002</v>
      </c>
      <c r="AI63" s="420"/>
      <c r="AJ63" s="443">
        <v>27.527999999999999</v>
      </c>
      <c r="AK63" s="420"/>
      <c r="AL63" s="420"/>
      <c r="AM63" s="420"/>
      <c r="AN63" s="420">
        <f t="shared" si="0"/>
        <v>1486.8140000000001</v>
      </c>
    </row>
    <row r="64" spans="1:40">
      <c r="A64" s="443">
        <v>2180</v>
      </c>
      <c r="B64" s="443" t="s">
        <v>168</v>
      </c>
      <c r="C64" s="420"/>
      <c r="D64" s="420"/>
      <c r="E64" s="420"/>
      <c r="F64" s="420"/>
      <c r="G64" s="443">
        <v>1.9790000000000001</v>
      </c>
      <c r="H64" s="420"/>
      <c r="I64" s="420"/>
      <c r="J64" s="420"/>
      <c r="K64" s="420"/>
      <c r="L64" s="420"/>
      <c r="M64" s="420"/>
      <c r="N64" s="420"/>
      <c r="O64" s="420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20"/>
      <c r="AA64" s="420"/>
      <c r="AB64" s="420"/>
      <c r="AC64" s="420"/>
      <c r="AD64" s="420"/>
      <c r="AE64" s="420"/>
      <c r="AF64" s="420"/>
      <c r="AG64" s="420"/>
      <c r="AH64" s="420"/>
      <c r="AI64" s="420"/>
      <c r="AJ64" s="420"/>
      <c r="AK64" s="420"/>
      <c r="AL64" s="420"/>
      <c r="AM64" s="420"/>
      <c r="AN64" s="420">
        <f t="shared" si="0"/>
        <v>1.9790000000000001</v>
      </c>
    </row>
    <row r="65" spans="1:40">
      <c r="A65" s="443">
        <v>2190</v>
      </c>
      <c r="B65" s="443" t="s">
        <v>169</v>
      </c>
      <c r="C65" s="420"/>
      <c r="D65" s="420"/>
      <c r="E65" s="420"/>
      <c r="F65" s="420"/>
      <c r="G65" s="443">
        <v>142.86500000000001</v>
      </c>
      <c r="H65" s="420"/>
      <c r="I65" s="420"/>
      <c r="J65" s="420"/>
      <c r="K65" s="420"/>
      <c r="L65" s="420"/>
      <c r="M65" s="420"/>
      <c r="N65" s="420"/>
      <c r="O65" s="420"/>
      <c r="P65" s="420">
        <v>3.0659999999999998</v>
      </c>
      <c r="Q65" s="420"/>
      <c r="R65" s="420"/>
      <c r="S65" s="420"/>
      <c r="T65" s="420" t="s">
        <v>1192</v>
      </c>
      <c r="U65" s="420"/>
      <c r="V65" s="420"/>
      <c r="W65" s="420"/>
      <c r="X65" s="420"/>
      <c r="Y65" s="420"/>
      <c r="Z65" s="420"/>
      <c r="AA65" s="420"/>
      <c r="AB65" s="420"/>
      <c r="AC65" s="420"/>
      <c r="AD65" s="420"/>
      <c r="AE65" s="420"/>
      <c r="AF65" s="420"/>
      <c r="AG65" s="420"/>
      <c r="AH65" s="420"/>
      <c r="AI65" s="420"/>
      <c r="AJ65" s="420"/>
      <c r="AK65" s="420"/>
      <c r="AL65" s="420"/>
      <c r="AM65" s="420"/>
      <c r="AN65" s="420">
        <f t="shared" si="0"/>
        <v>145.93100000000001</v>
      </c>
    </row>
    <row r="66" spans="1:40" ht="22.5">
      <c r="A66" s="443">
        <v>2210</v>
      </c>
      <c r="B66" s="443" t="s">
        <v>170</v>
      </c>
      <c r="C66" s="420"/>
      <c r="D66" s="420"/>
      <c r="E66" s="420"/>
      <c r="F66" s="420"/>
      <c r="G66" s="443">
        <v>302.52100000000002</v>
      </c>
      <c r="H66" s="420"/>
      <c r="I66" s="420"/>
      <c r="J66" s="420"/>
      <c r="K66" s="420"/>
      <c r="L66" s="420"/>
      <c r="M66" s="420"/>
      <c r="N66" s="420"/>
      <c r="O66" s="420"/>
      <c r="P66" s="420">
        <v>186.898</v>
      </c>
      <c r="Q66" s="420"/>
      <c r="R66" s="420"/>
      <c r="S66" s="420"/>
      <c r="T66" s="420">
        <v>221.798</v>
      </c>
      <c r="U66" s="420"/>
      <c r="V66" s="420"/>
      <c r="W66" s="420"/>
      <c r="X66" s="420"/>
      <c r="Y66" s="420"/>
      <c r="Z66" s="420"/>
      <c r="AA66" s="420"/>
      <c r="AB66" s="420"/>
      <c r="AC66" s="420"/>
      <c r="AD66" s="420"/>
      <c r="AE66" s="420"/>
      <c r="AF66" s="420">
        <v>210.54599999999999</v>
      </c>
      <c r="AG66" s="420"/>
      <c r="AH66" s="420"/>
      <c r="AI66" s="420"/>
      <c r="AJ66" s="420"/>
      <c r="AK66" s="452"/>
      <c r="AL66" s="420"/>
      <c r="AM66" s="420"/>
      <c r="AN66" s="420">
        <f t="shared" si="0"/>
        <v>921.76299999999992</v>
      </c>
    </row>
    <row r="67" spans="1:40">
      <c r="A67" s="443">
        <v>2240</v>
      </c>
      <c r="B67" s="443" t="s">
        <v>171</v>
      </c>
      <c r="C67" s="420"/>
      <c r="D67" s="420"/>
      <c r="E67" s="420"/>
      <c r="F67" s="420"/>
      <c r="G67" s="443">
        <v>3.7850000000000001</v>
      </c>
      <c r="H67" s="420"/>
      <c r="I67" s="420"/>
      <c r="J67" s="420"/>
      <c r="K67" s="420"/>
      <c r="L67" s="420"/>
      <c r="M67" s="420"/>
      <c r="N67" s="420"/>
      <c r="O67" s="420"/>
      <c r="P67" s="420">
        <v>0.08</v>
      </c>
      <c r="Q67" s="420"/>
      <c r="R67" s="420"/>
      <c r="S67" s="420"/>
      <c r="T67" s="420"/>
      <c r="U67" s="420"/>
      <c r="V67" s="420"/>
      <c r="W67" s="420"/>
      <c r="X67" s="420"/>
      <c r="Y67" s="420"/>
      <c r="Z67" s="420"/>
      <c r="AA67" s="420"/>
      <c r="AB67" s="444">
        <v>9.7579999999999991</v>
      </c>
      <c r="AC67" s="420"/>
      <c r="AD67" s="420"/>
      <c r="AE67" s="420"/>
      <c r="AF67" s="420"/>
      <c r="AG67" s="420"/>
      <c r="AH67" s="420"/>
      <c r="AI67" s="420"/>
      <c r="AJ67" s="420"/>
      <c r="AK67" s="452"/>
      <c r="AL67" s="420"/>
      <c r="AM67" s="420"/>
      <c r="AN67" s="420">
        <f t="shared" si="0"/>
        <v>13.622999999999999</v>
      </c>
    </row>
    <row r="68" spans="1:40">
      <c r="A68" s="443">
        <v>2250</v>
      </c>
      <c r="B68" s="443" t="s">
        <v>172</v>
      </c>
      <c r="C68" s="420"/>
      <c r="D68" s="420"/>
      <c r="E68" s="420"/>
      <c r="F68" s="420"/>
      <c r="G68" s="443">
        <v>41.8</v>
      </c>
      <c r="H68" s="420"/>
      <c r="I68" s="420"/>
      <c r="J68" s="420"/>
      <c r="K68" s="420"/>
      <c r="L68" s="420"/>
      <c r="M68" s="420"/>
      <c r="N68" s="420"/>
      <c r="O68" s="420"/>
      <c r="P68" s="444">
        <v>1.0289999999999999</v>
      </c>
      <c r="Q68" s="420"/>
      <c r="R68" s="420"/>
      <c r="S68" s="420"/>
      <c r="T68" s="444">
        <v>2.0710000000000002</v>
      </c>
      <c r="U68" s="444">
        <v>6.1829999999999998</v>
      </c>
      <c r="V68" s="420"/>
      <c r="W68" s="420"/>
      <c r="X68" s="420"/>
      <c r="Y68" s="420"/>
      <c r="Z68" s="420"/>
      <c r="AA68" s="420"/>
      <c r="AB68" s="420"/>
      <c r="AC68" s="420"/>
      <c r="AD68" s="420"/>
      <c r="AE68" s="420"/>
      <c r="AF68" s="420">
        <v>4.3979999999999997</v>
      </c>
      <c r="AG68" s="420"/>
      <c r="AH68" s="445">
        <v>4.399</v>
      </c>
      <c r="AI68" s="420"/>
      <c r="AJ68" s="420"/>
      <c r="AK68" s="452"/>
      <c r="AL68" s="420"/>
      <c r="AM68" s="420"/>
      <c r="AN68" s="420">
        <f t="shared" si="0"/>
        <v>59.879999999999995</v>
      </c>
    </row>
    <row r="69" spans="1:40">
      <c r="A69" s="443">
        <v>2270</v>
      </c>
      <c r="B69" s="443" t="s">
        <v>173</v>
      </c>
      <c r="C69" s="420"/>
      <c r="D69" s="420"/>
      <c r="E69" s="420"/>
      <c r="F69" s="420"/>
      <c r="G69" s="443">
        <v>2.8250000000000002</v>
      </c>
      <c r="H69" s="420"/>
      <c r="I69" s="420"/>
      <c r="J69" s="420"/>
      <c r="K69" s="420"/>
      <c r="L69" s="420"/>
      <c r="M69" s="420"/>
      <c r="N69" s="420"/>
      <c r="O69" s="420"/>
      <c r="P69" s="444">
        <v>29.695</v>
      </c>
      <c r="Q69" s="444">
        <v>11.954000000000001</v>
      </c>
      <c r="R69" s="420"/>
      <c r="S69" s="444">
        <v>5.8490000000000002</v>
      </c>
      <c r="T69" s="420"/>
      <c r="U69" s="420"/>
      <c r="V69" s="420"/>
      <c r="W69" s="444">
        <v>2.3940000000000001</v>
      </c>
      <c r="X69" s="420"/>
      <c r="Y69" s="420"/>
      <c r="Z69" s="420"/>
      <c r="AA69" s="420"/>
      <c r="AB69" s="420"/>
      <c r="AC69" s="420"/>
      <c r="AD69" s="420"/>
      <c r="AE69" s="420"/>
      <c r="AF69" s="445">
        <v>109.919</v>
      </c>
      <c r="AG69" s="420"/>
      <c r="AH69" s="444">
        <v>109.932</v>
      </c>
      <c r="AI69" s="420"/>
      <c r="AJ69" s="420"/>
      <c r="AK69" s="452"/>
      <c r="AL69" s="420"/>
      <c r="AM69" s="420"/>
      <c r="AN69" s="420">
        <f t="shared" si="0"/>
        <v>272.56799999999998</v>
      </c>
    </row>
    <row r="70" spans="1:40" ht="22.5">
      <c r="A70" s="443">
        <v>2280</v>
      </c>
      <c r="B70" s="443" t="s">
        <v>174</v>
      </c>
      <c r="C70" s="420"/>
      <c r="D70" s="420"/>
      <c r="E70" s="420"/>
      <c r="F70" s="420"/>
      <c r="G70" s="443">
        <v>68.075999999999993</v>
      </c>
      <c r="H70" s="420"/>
      <c r="I70" s="420"/>
      <c r="J70" s="420"/>
      <c r="K70" s="420"/>
      <c r="L70" s="420"/>
      <c r="M70" s="420"/>
      <c r="N70" s="420"/>
      <c r="O70" s="420"/>
      <c r="P70" s="420">
        <v>8.9990000000000006</v>
      </c>
      <c r="Q70" s="420"/>
      <c r="R70" s="420"/>
      <c r="S70" s="420"/>
      <c r="T70" s="420"/>
      <c r="U70" s="420"/>
      <c r="V70" s="420"/>
      <c r="W70" s="420"/>
      <c r="X70" s="420"/>
      <c r="Y70" s="420"/>
      <c r="Z70" s="420"/>
      <c r="AA70" s="420"/>
      <c r="AB70" s="420"/>
      <c r="AC70" s="420"/>
      <c r="AD70" s="420"/>
      <c r="AE70" s="420"/>
      <c r="AF70" s="420">
        <v>2.7850000000000001</v>
      </c>
      <c r="AG70" s="420"/>
      <c r="AH70" s="420"/>
      <c r="AI70" s="420"/>
      <c r="AJ70" s="420"/>
      <c r="AK70" s="452"/>
      <c r="AL70" s="420"/>
      <c r="AM70" s="420"/>
      <c r="AN70" s="420">
        <f t="shared" ref="AN70:AN80" si="1">SUM(C70:AM70)</f>
        <v>79.859999999999985</v>
      </c>
    </row>
    <row r="71" spans="1:40" ht="22.5">
      <c r="A71" s="443">
        <v>2310</v>
      </c>
      <c r="B71" s="443" t="s">
        <v>175</v>
      </c>
      <c r="C71" s="444">
        <v>17.07</v>
      </c>
      <c r="D71" s="420"/>
      <c r="E71" s="420"/>
      <c r="F71" s="420"/>
      <c r="G71" s="443">
        <v>254.37899999999999</v>
      </c>
      <c r="H71" s="420"/>
      <c r="I71" s="420"/>
      <c r="J71" s="420"/>
      <c r="K71" s="420"/>
      <c r="L71" s="420"/>
      <c r="M71" s="420"/>
      <c r="N71" s="420"/>
      <c r="O71" s="420"/>
      <c r="P71" s="444">
        <v>11.029</v>
      </c>
      <c r="Q71" s="444">
        <v>84.730999999999995</v>
      </c>
      <c r="R71" s="420"/>
      <c r="S71" s="420"/>
      <c r="T71" s="443">
        <v>3.0070000000000001</v>
      </c>
      <c r="U71" s="420"/>
      <c r="V71" s="420"/>
      <c r="W71" s="420"/>
      <c r="X71" s="420"/>
      <c r="Y71" s="420"/>
      <c r="Z71" s="420"/>
      <c r="AA71" s="420"/>
      <c r="AB71" s="420"/>
      <c r="AC71" s="420"/>
      <c r="AD71" s="420"/>
      <c r="AE71" s="420"/>
      <c r="AF71" s="420">
        <v>19.195</v>
      </c>
      <c r="AG71" s="420"/>
      <c r="AH71" s="420"/>
      <c r="AI71" s="420"/>
      <c r="AJ71" s="420"/>
      <c r="AK71" s="452"/>
      <c r="AL71" s="420"/>
      <c r="AM71" s="420"/>
      <c r="AN71" s="420">
        <f t="shared" si="1"/>
        <v>389.411</v>
      </c>
    </row>
    <row r="72" spans="1:40" ht="22.5">
      <c r="A72" s="443">
        <v>2460</v>
      </c>
      <c r="B72" s="443" t="s">
        <v>176</v>
      </c>
      <c r="C72" s="444">
        <v>1.603</v>
      </c>
      <c r="D72" s="420"/>
      <c r="E72" s="420"/>
      <c r="F72" s="420"/>
      <c r="G72" s="443"/>
      <c r="H72" s="420"/>
      <c r="I72" s="420"/>
      <c r="J72" s="420"/>
      <c r="K72" s="420"/>
      <c r="L72" s="420"/>
      <c r="M72" s="420"/>
      <c r="N72" s="420"/>
      <c r="O72" s="420"/>
      <c r="P72" s="420">
        <v>0.33</v>
      </c>
      <c r="Q72" s="420"/>
      <c r="R72" s="420"/>
      <c r="S72" s="420"/>
      <c r="T72" s="420"/>
      <c r="U72" s="420"/>
      <c r="V72" s="420"/>
      <c r="W72" s="420"/>
      <c r="X72" s="420"/>
      <c r="Y72" s="420"/>
      <c r="Z72" s="420"/>
      <c r="AA72" s="420"/>
      <c r="AB72" s="420"/>
      <c r="AC72" s="420"/>
      <c r="AD72" s="420"/>
      <c r="AE72" s="420"/>
      <c r="AF72" s="420">
        <v>0.2</v>
      </c>
      <c r="AG72" s="420"/>
      <c r="AH72" s="420"/>
      <c r="AI72" s="420"/>
      <c r="AJ72" s="420"/>
      <c r="AK72" s="452"/>
      <c r="AL72" s="420"/>
      <c r="AM72" s="420"/>
      <c r="AN72" s="420">
        <f t="shared" si="1"/>
        <v>2.133</v>
      </c>
    </row>
    <row r="73" spans="1:40">
      <c r="A73" s="443">
        <v>2400</v>
      </c>
      <c r="B73" s="443" t="s">
        <v>177</v>
      </c>
      <c r="C73" s="420"/>
      <c r="D73" s="420"/>
      <c r="E73" s="420"/>
      <c r="F73" s="420"/>
      <c r="G73" s="443">
        <v>4.5330000000000004</v>
      </c>
      <c r="H73" s="420"/>
      <c r="I73" s="420"/>
      <c r="J73" s="420"/>
      <c r="K73" s="420"/>
      <c r="L73" s="420"/>
      <c r="M73" s="420"/>
      <c r="N73" s="420"/>
      <c r="O73" s="420"/>
      <c r="P73" s="420"/>
      <c r="Q73" s="420"/>
      <c r="R73" s="420"/>
      <c r="S73" s="420"/>
      <c r="T73" s="420"/>
      <c r="U73" s="420"/>
      <c r="V73" s="420"/>
      <c r="W73" s="420"/>
      <c r="X73" s="420"/>
      <c r="Y73" s="420"/>
      <c r="Z73" s="420"/>
      <c r="AA73" s="420"/>
      <c r="AB73" s="420"/>
      <c r="AC73" s="420"/>
      <c r="AD73" s="420"/>
      <c r="AE73" s="420"/>
      <c r="AF73" s="420"/>
      <c r="AG73" s="420"/>
      <c r="AH73" s="420"/>
      <c r="AI73" s="420"/>
      <c r="AJ73" s="420"/>
      <c r="AK73" s="452"/>
      <c r="AL73" s="420"/>
      <c r="AM73" s="420"/>
      <c r="AN73" s="420">
        <f t="shared" si="1"/>
        <v>4.5330000000000004</v>
      </c>
    </row>
    <row r="74" spans="1:40">
      <c r="A74" s="443">
        <v>2410</v>
      </c>
      <c r="B74" s="443" t="s">
        <v>178</v>
      </c>
      <c r="C74" s="420"/>
      <c r="D74" s="420"/>
      <c r="E74" s="420"/>
      <c r="F74" s="420"/>
      <c r="G74" s="443">
        <v>7.4859999999999998</v>
      </c>
      <c r="H74" s="420"/>
      <c r="I74" s="420"/>
      <c r="J74" s="420"/>
      <c r="K74" s="420"/>
      <c r="L74" s="420"/>
      <c r="M74" s="420"/>
      <c r="N74" s="420"/>
      <c r="O74" s="420"/>
      <c r="P74" s="420"/>
      <c r="Q74" s="420"/>
      <c r="R74" s="420"/>
      <c r="S74" s="420"/>
      <c r="T74" s="420"/>
      <c r="U74" s="420"/>
      <c r="V74" s="420"/>
      <c r="W74" s="420"/>
      <c r="X74" s="420"/>
      <c r="Y74" s="420"/>
      <c r="Z74" s="420"/>
      <c r="AA74" s="420"/>
      <c r="AB74" s="420"/>
      <c r="AC74" s="420"/>
      <c r="AD74" s="420"/>
      <c r="AE74" s="420"/>
      <c r="AF74" s="420"/>
      <c r="AG74" s="420"/>
      <c r="AH74" s="420"/>
      <c r="AI74" s="420"/>
      <c r="AJ74" s="420"/>
      <c r="AK74" s="452"/>
      <c r="AL74" s="420"/>
      <c r="AM74" s="420"/>
      <c r="AN74" s="420">
        <f t="shared" si="1"/>
        <v>7.4859999999999998</v>
      </c>
    </row>
    <row r="75" spans="1:40">
      <c r="A75" s="447">
        <v>2420</v>
      </c>
      <c r="B75" s="447" t="s">
        <v>179</v>
      </c>
      <c r="C75" s="444">
        <v>5.7000000000000002E-2</v>
      </c>
      <c r="D75" s="420"/>
      <c r="E75" s="420"/>
      <c r="F75" s="420"/>
      <c r="G75" s="443">
        <v>30.684999999999999</v>
      </c>
      <c r="H75" s="420"/>
      <c r="I75" s="420"/>
      <c r="J75" s="420"/>
      <c r="K75" s="420"/>
      <c r="L75" s="420"/>
      <c r="M75" s="420"/>
      <c r="N75" s="420"/>
      <c r="O75" s="420"/>
      <c r="P75" s="420"/>
      <c r="Q75" s="420"/>
      <c r="R75" s="420"/>
      <c r="S75" s="420"/>
      <c r="T75" s="444">
        <v>0.86899999999999999</v>
      </c>
      <c r="U75" s="420"/>
      <c r="V75" s="420"/>
      <c r="W75" s="420"/>
      <c r="X75" s="420"/>
      <c r="Y75" s="420"/>
      <c r="Z75" s="420"/>
      <c r="AA75" s="420"/>
      <c r="AB75" s="420"/>
      <c r="AC75" s="420"/>
      <c r="AD75" s="420"/>
      <c r="AE75" s="420"/>
      <c r="AF75" s="420">
        <v>4.3819999999999997</v>
      </c>
      <c r="AG75" s="420"/>
      <c r="AH75" s="420"/>
      <c r="AI75" s="420"/>
      <c r="AJ75" s="420"/>
      <c r="AK75" s="452"/>
      <c r="AL75" s="420"/>
      <c r="AM75" s="420"/>
      <c r="AN75" s="420">
        <f t="shared" si="1"/>
        <v>35.992999999999995</v>
      </c>
    </row>
    <row r="76" spans="1:40">
      <c r="A76" s="443">
        <v>3800</v>
      </c>
      <c r="B76" s="443" t="s">
        <v>180</v>
      </c>
      <c r="C76" s="451"/>
      <c r="D76" s="420"/>
      <c r="E76" s="420"/>
      <c r="F76" s="420"/>
      <c r="G76" s="443"/>
      <c r="H76" s="420"/>
      <c r="I76" s="420"/>
      <c r="J76" s="420"/>
      <c r="K76" s="420"/>
      <c r="L76" s="420"/>
      <c r="M76" s="420"/>
      <c r="N76" s="420"/>
      <c r="O76" s="420"/>
      <c r="P76" s="420">
        <v>19.391999999999999</v>
      </c>
      <c r="Q76" s="420"/>
      <c r="R76" s="420"/>
      <c r="S76" s="420"/>
      <c r="T76" s="420"/>
      <c r="U76" s="420"/>
      <c r="V76" s="420"/>
      <c r="W76" s="420"/>
      <c r="X76" s="420"/>
      <c r="Y76" s="420"/>
      <c r="Z76" s="420"/>
      <c r="AA76" s="420"/>
      <c r="AB76" s="420"/>
      <c r="AC76" s="453"/>
      <c r="AD76" s="453"/>
      <c r="AE76" s="453"/>
      <c r="AF76" s="453">
        <v>48.716000000000001</v>
      </c>
      <c r="AG76" s="453"/>
      <c r="AH76" s="445">
        <v>48.722000000000001</v>
      </c>
      <c r="AI76" s="453"/>
      <c r="AJ76" s="453"/>
      <c r="AK76" s="454"/>
      <c r="AL76" s="420"/>
      <c r="AM76" s="420"/>
      <c r="AN76" s="420">
        <f t="shared" si="1"/>
        <v>116.83000000000001</v>
      </c>
    </row>
    <row r="77" spans="1:40" ht="22.5">
      <c r="A77" s="440">
        <v>3810</v>
      </c>
      <c r="B77" s="440" t="s">
        <v>181</v>
      </c>
      <c r="C77" s="444">
        <v>2.9340000000000002</v>
      </c>
      <c r="D77" s="420"/>
      <c r="E77" s="420"/>
      <c r="F77" s="420"/>
      <c r="G77" s="443">
        <v>1.823</v>
      </c>
      <c r="H77" s="420"/>
      <c r="I77" s="420"/>
      <c r="J77" s="420"/>
      <c r="K77" s="420"/>
      <c r="L77" s="420"/>
      <c r="M77" s="420"/>
      <c r="N77" s="420"/>
      <c r="O77" s="420"/>
      <c r="P77" s="420"/>
      <c r="Q77" s="420"/>
      <c r="R77" s="420"/>
      <c r="S77" s="420"/>
      <c r="T77" s="420"/>
      <c r="U77" s="420"/>
      <c r="V77" s="420"/>
      <c r="W77" s="420"/>
      <c r="X77" s="420"/>
      <c r="Y77" s="420"/>
      <c r="Z77" s="420"/>
      <c r="AA77" s="420"/>
      <c r="AB77" s="420"/>
      <c r="AC77" s="420"/>
      <c r="AD77" s="420"/>
      <c r="AE77" s="420"/>
      <c r="AF77" s="420"/>
      <c r="AG77" s="420"/>
      <c r="AH77" s="420"/>
      <c r="AI77" s="420"/>
      <c r="AJ77" s="420"/>
      <c r="AK77" s="452"/>
      <c r="AL77" s="420"/>
      <c r="AM77" s="420"/>
      <c r="AN77" s="420">
        <f t="shared" si="1"/>
        <v>4.7569999999999997</v>
      </c>
    </row>
    <row r="78" spans="1:40">
      <c r="A78" s="443">
        <v>3630</v>
      </c>
      <c r="B78" s="443" t="s">
        <v>182</v>
      </c>
      <c r="C78" s="420"/>
      <c r="D78" s="420"/>
      <c r="E78" s="420"/>
      <c r="F78" s="420"/>
      <c r="G78" s="420"/>
      <c r="H78" s="420"/>
      <c r="I78" s="420"/>
      <c r="J78" s="420"/>
      <c r="K78" s="420"/>
      <c r="L78" s="420"/>
      <c r="M78" s="420"/>
      <c r="N78" s="420"/>
      <c r="O78" s="420"/>
      <c r="P78" s="443"/>
      <c r="Q78" s="420"/>
      <c r="R78" s="420"/>
      <c r="S78" s="420"/>
      <c r="T78" s="443"/>
      <c r="U78" s="444">
        <v>49.19</v>
      </c>
      <c r="V78" s="420"/>
      <c r="W78" s="420"/>
      <c r="X78" s="420"/>
      <c r="Y78" s="420"/>
      <c r="Z78" s="420"/>
      <c r="AA78" s="420"/>
      <c r="AB78" s="420"/>
      <c r="AC78" s="420"/>
      <c r="AD78" s="420"/>
      <c r="AE78" s="420"/>
      <c r="AF78" s="420"/>
      <c r="AG78" s="420"/>
      <c r="AH78" s="420"/>
      <c r="AI78" s="420"/>
      <c r="AJ78" s="420"/>
      <c r="AK78" s="452"/>
      <c r="AL78" s="420"/>
      <c r="AM78" s="420"/>
      <c r="AN78" s="420">
        <f t="shared" si="1"/>
        <v>49.19</v>
      </c>
    </row>
    <row r="79" spans="1:40">
      <c r="A79" s="447">
        <v>3650</v>
      </c>
      <c r="B79" s="447" t="s">
        <v>183</v>
      </c>
      <c r="C79" s="424"/>
      <c r="D79" s="455"/>
      <c r="E79" s="455"/>
      <c r="F79" s="424"/>
      <c r="G79" s="424"/>
      <c r="H79" s="424"/>
      <c r="I79" s="455"/>
      <c r="J79" s="424"/>
      <c r="K79" s="424"/>
      <c r="L79" s="455"/>
      <c r="M79" s="424"/>
      <c r="N79" s="424"/>
      <c r="O79" s="424"/>
      <c r="P79" s="455"/>
      <c r="Q79" s="424"/>
      <c r="R79" s="424"/>
      <c r="S79" s="424"/>
      <c r="T79" s="447"/>
      <c r="U79" s="424"/>
      <c r="V79" s="424"/>
      <c r="W79" s="424"/>
      <c r="X79" s="455"/>
      <c r="Y79" s="424"/>
      <c r="Z79" s="455"/>
      <c r="AA79" s="424"/>
      <c r="AB79" s="455"/>
      <c r="AC79" s="455"/>
      <c r="AD79" s="424"/>
      <c r="AE79" s="424"/>
      <c r="AF79" s="444"/>
      <c r="AG79" s="445"/>
      <c r="AH79" s="424"/>
      <c r="AI79" s="444"/>
      <c r="AJ79" s="445"/>
      <c r="AK79" s="420"/>
      <c r="AL79" s="420">
        <v>162.67599999999999</v>
      </c>
      <c r="AM79" s="424"/>
      <c r="AN79" s="424">
        <f t="shared" si="1"/>
        <v>162.67599999999999</v>
      </c>
    </row>
    <row r="80" spans="1:40">
      <c r="A80" s="443">
        <v>3680</v>
      </c>
      <c r="B80" s="443" t="s">
        <v>184</v>
      </c>
      <c r="C80" s="420"/>
      <c r="D80" s="420"/>
      <c r="E80" s="420"/>
      <c r="F80" s="420"/>
      <c r="G80" s="420"/>
      <c r="H80" s="420"/>
      <c r="I80" s="420"/>
      <c r="J80" s="420"/>
      <c r="K80" s="420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  <c r="Z80" s="420"/>
      <c r="AA80" s="420"/>
      <c r="AB80" s="420"/>
      <c r="AC80" s="420"/>
      <c r="AD80" s="420"/>
      <c r="AE80" s="420"/>
      <c r="AF80" s="420"/>
      <c r="AG80" s="420"/>
      <c r="AH80" s="420"/>
      <c r="AI80" s="420"/>
      <c r="AJ80" s="420"/>
      <c r="AK80" s="444"/>
      <c r="AL80" s="420"/>
      <c r="AM80" s="420"/>
      <c r="AN80" s="420">
        <f t="shared" si="1"/>
        <v>0</v>
      </c>
    </row>
    <row r="81" spans="1:40" s="626" customFormat="1">
      <c r="A81" s="627"/>
      <c r="B81" s="627"/>
      <c r="AJ81" s="630"/>
      <c r="AK81" s="631"/>
      <c r="AL81" s="630"/>
      <c r="AM81" s="630"/>
    </row>
    <row r="82" spans="1:40" ht="36.75" customHeight="1">
      <c r="A82" s="663" t="s">
        <v>1540</v>
      </c>
      <c r="B82" s="663"/>
      <c r="C82" s="663"/>
      <c r="D82" s="663"/>
      <c r="E82" s="663"/>
      <c r="F82" s="663"/>
      <c r="G82" s="663"/>
      <c r="H82" s="663"/>
      <c r="I82" s="663"/>
      <c r="J82" s="663"/>
      <c r="K82" s="663"/>
      <c r="L82" s="663"/>
      <c r="M82" s="663"/>
      <c r="N82" s="663"/>
      <c r="O82" s="663"/>
      <c r="P82" s="663"/>
      <c r="Q82" s="663"/>
      <c r="R82" s="663"/>
      <c r="S82" s="663"/>
      <c r="T82" s="663"/>
      <c r="U82" s="663"/>
      <c r="V82" s="663"/>
      <c r="W82" s="663"/>
      <c r="X82" s="663"/>
      <c r="Y82" s="663"/>
      <c r="Z82" s="663"/>
      <c r="AA82" s="663"/>
      <c r="AB82" s="663"/>
      <c r="AC82" s="663"/>
      <c r="AD82" s="663"/>
      <c r="AE82" s="663"/>
      <c r="AF82" s="663"/>
      <c r="AG82" s="663"/>
      <c r="AH82" s="663"/>
      <c r="AI82" s="663"/>
      <c r="AJ82" s="663"/>
      <c r="AK82" s="663"/>
      <c r="AL82" s="663"/>
      <c r="AM82" s="663"/>
      <c r="AN82" s="663"/>
    </row>
    <row r="83" spans="1:40" s="626" customFormat="1">
      <c r="A83" s="627"/>
      <c r="B83" s="632"/>
      <c r="C83" s="632"/>
      <c r="D83" s="632"/>
      <c r="E83" s="632"/>
      <c r="F83" s="632"/>
      <c r="G83" s="632"/>
      <c r="H83" s="632"/>
      <c r="I83" s="632"/>
      <c r="J83" s="632"/>
      <c r="K83" s="632"/>
      <c r="L83" s="632"/>
      <c r="M83" s="632"/>
      <c r="N83" s="632"/>
      <c r="O83" s="632"/>
      <c r="P83" s="632"/>
      <c r="Q83" s="632"/>
      <c r="R83" s="632"/>
      <c r="S83" s="632"/>
      <c r="T83" s="632"/>
      <c r="U83" s="632"/>
      <c r="V83" s="632"/>
      <c r="W83" s="632"/>
      <c r="X83" s="632"/>
      <c r="Y83" s="632"/>
      <c r="Z83" s="632"/>
      <c r="AA83" s="632"/>
      <c r="AB83" s="632"/>
      <c r="AC83" s="632"/>
      <c r="AD83" s="632"/>
      <c r="AE83" s="632"/>
      <c r="AF83" s="632"/>
      <c r="AG83" s="632"/>
      <c r="AH83" s="632"/>
      <c r="AJ83" s="625"/>
      <c r="AK83" s="625"/>
      <c r="AL83" s="625"/>
      <c r="AM83" s="625"/>
    </row>
    <row r="84" spans="1:40" s="626" customFormat="1">
      <c r="A84" s="627"/>
      <c r="B84" s="632"/>
      <c r="C84" s="632"/>
      <c r="D84" s="632"/>
      <c r="E84" s="632"/>
      <c r="F84" s="632"/>
      <c r="G84" s="632"/>
      <c r="H84" s="632"/>
      <c r="I84" s="632"/>
      <c r="J84" s="632"/>
      <c r="K84" s="632"/>
      <c r="L84" s="632"/>
      <c r="M84" s="632"/>
      <c r="N84" s="632"/>
      <c r="O84" s="632"/>
      <c r="P84" s="632"/>
      <c r="Q84" s="632"/>
      <c r="R84" s="632"/>
      <c r="S84" s="632"/>
      <c r="T84" s="632"/>
      <c r="U84" s="632"/>
      <c r="V84" s="632"/>
      <c r="W84" s="632"/>
      <c r="X84" s="632"/>
      <c r="Y84" s="632"/>
      <c r="Z84" s="632"/>
      <c r="AA84" s="632"/>
      <c r="AB84" s="632"/>
      <c r="AC84" s="632"/>
      <c r="AD84" s="632"/>
      <c r="AE84" s="632"/>
      <c r="AF84" s="632"/>
      <c r="AG84" s="632"/>
      <c r="AH84" s="632"/>
      <c r="AJ84" s="625"/>
      <c r="AK84" s="625"/>
      <c r="AL84" s="625"/>
      <c r="AM84" s="625"/>
    </row>
    <row r="85" spans="1:40" s="626" customFormat="1">
      <c r="A85" s="627"/>
      <c r="B85" s="632"/>
      <c r="C85" s="632"/>
      <c r="D85" s="632"/>
      <c r="E85" s="632"/>
      <c r="F85" s="632"/>
      <c r="G85" s="632"/>
      <c r="H85" s="632"/>
      <c r="I85" s="632"/>
      <c r="J85" s="632"/>
      <c r="K85" s="632"/>
      <c r="L85" s="632"/>
      <c r="M85" s="632"/>
      <c r="N85" s="632"/>
      <c r="O85" s="632"/>
      <c r="P85" s="632"/>
      <c r="Q85" s="632"/>
      <c r="R85" s="632"/>
      <c r="S85" s="632"/>
      <c r="T85" s="632"/>
      <c r="U85" s="632"/>
      <c r="V85" s="632"/>
      <c r="W85" s="632"/>
      <c r="X85" s="632"/>
      <c r="Y85" s="632"/>
      <c r="Z85" s="632"/>
      <c r="AA85" s="632"/>
      <c r="AB85" s="632"/>
      <c r="AC85" s="632"/>
      <c r="AD85" s="632"/>
      <c r="AE85" s="632"/>
      <c r="AF85" s="632"/>
      <c r="AG85" s="632"/>
      <c r="AH85" s="632"/>
      <c r="AJ85" s="625"/>
      <c r="AK85" s="625"/>
      <c r="AL85" s="625"/>
      <c r="AM85" s="625"/>
    </row>
    <row r="86" spans="1:40" ht="12.75">
      <c r="B86" s="662"/>
      <c r="C86" s="662"/>
      <c r="D86" s="662"/>
      <c r="E86" s="662"/>
      <c r="F86" s="662"/>
    </row>
    <row r="87" spans="1:40" ht="12.75">
      <c r="B87" s="662"/>
      <c r="C87" s="662"/>
      <c r="D87" s="662"/>
      <c r="E87" s="662"/>
      <c r="F87" s="662"/>
    </row>
    <row r="88" spans="1:40">
      <c r="B88" s="456" t="s">
        <v>1544</v>
      </c>
      <c r="C88" s="456"/>
      <c r="D88" s="456"/>
      <c r="E88" s="456"/>
      <c r="F88" s="456"/>
    </row>
    <row r="89" spans="1:40" s="626" customFormat="1">
      <c r="B89" s="625" t="s">
        <v>1545</v>
      </c>
      <c r="C89" s="625"/>
      <c r="D89" s="625"/>
      <c r="E89" s="625"/>
      <c r="F89" s="625"/>
    </row>
    <row r="90" spans="1:40">
      <c r="B90" s="660" t="s">
        <v>1546</v>
      </c>
      <c r="C90" s="660"/>
      <c r="D90" s="660"/>
      <c r="E90" s="660"/>
      <c r="F90" s="660"/>
    </row>
    <row r="91" spans="1:40">
      <c r="B91" s="660"/>
      <c r="C91" s="660"/>
      <c r="D91" s="660"/>
      <c r="E91" s="660"/>
      <c r="F91" s="660"/>
    </row>
    <row r="92" spans="1:40">
      <c r="B92" s="456"/>
      <c r="C92" s="456"/>
      <c r="D92" s="456"/>
      <c r="E92" s="456"/>
      <c r="F92" s="456"/>
    </row>
    <row r="93" spans="1:40">
      <c r="B93" s="660"/>
      <c r="C93" s="660"/>
      <c r="D93" s="660"/>
      <c r="E93" s="660"/>
      <c r="F93" s="660"/>
    </row>
    <row r="94" spans="1:40">
      <c r="B94" s="456"/>
      <c r="C94" s="456"/>
      <c r="D94" s="456"/>
      <c r="E94" s="456"/>
      <c r="F94" s="456"/>
    </row>
    <row r="95" spans="1:40">
      <c r="B95" s="456"/>
      <c r="C95" s="456"/>
      <c r="D95" s="456"/>
      <c r="E95" s="456"/>
      <c r="F95" s="456"/>
    </row>
    <row r="96" spans="1:40">
      <c r="B96" s="456"/>
      <c r="C96" s="456"/>
      <c r="D96" s="456"/>
      <c r="E96" s="456"/>
      <c r="F96" s="456"/>
    </row>
    <row r="97" spans="2:6">
      <c r="B97" s="456"/>
      <c r="C97" s="456"/>
      <c r="D97" s="456"/>
      <c r="E97" s="456"/>
      <c r="F97" s="456"/>
    </row>
    <row r="232" spans="5:5">
      <c r="E232" s="457"/>
    </row>
  </sheetData>
  <mergeCells count="7">
    <mergeCell ref="B93:F93"/>
    <mergeCell ref="B2:U2"/>
    <mergeCell ref="B86:F86"/>
    <mergeCell ref="B87:F87"/>
    <mergeCell ref="B90:F90"/>
    <mergeCell ref="B91:F91"/>
    <mergeCell ref="A82:AN82"/>
  </mergeCells>
  <pageMargins left="0.70866141732283472" right="0" top="0.11811023622047245" bottom="0" header="0" footer="0"/>
  <pageSetup paperSize="8" scale="68" fitToHeight="2" orientation="landscape" copies="4" r:id="rId1"/>
  <rowBreaks count="1" manualBreakCount="1">
    <brk id="5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212"/>
  <sheetViews>
    <sheetView topLeftCell="A46" zoomScaleNormal="100" workbookViewId="0">
      <selection activeCell="A56" sqref="A56"/>
    </sheetView>
  </sheetViews>
  <sheetFormatPr defaultRowHeight="15.75"/>
  <cols>
    <col min="1" max="1" width="9.28515625" style="64" bestFit="1" customWidth="1"/>
    <col min="2" max="2" width="33.5703125" style="64" customWidth="1"/>
    <col min="3" max="3" width="7.28515625" style="155" bestFit="1" customWidth="1"/>
    <col min="4" max="4" width="13.7109375" style="155" customWidth="1"/>
    <col min="5" max="5" width="9.140625" style="156" customWidth="1"/>
    <col min="6" max="6" width="11" style="155" customWidth="1"/>
    <col min="7" max="16384" width="9.140625" style="64"/>
  </cols>
  <sheetData>
    <row r="1" spans="1:6">
      <c r="F1" s="157" t="s">
        <v>1534</v>
      </c>
    </row>
    <row r="2" spans="1:6">
      <c r="A2" s="668"/>
      <c r="B2" s="668"/>
      <c r="E2" s="669"/>
      <c r="F2" s="669"/>
    </row>
    <row r="3" spans="1:6">
      <c r="A3" s="667" t="s">
        <v>585</v>
      </c>
      <c r="B3" s="667"/>
      <c r="C3" s="667"/>
      <c r="D3" s="667"/>
      <c r="E3" s="667"/>
      <c r="F3" s="667"/>
    </row>
    <row r="4" spans="1:6">
      <c r="A4" s="286"/>
      <c r="B4" s="286"/>
      <c r="C4" s="286"/>
      <c r="D4" s="286"/>
      <c r="E4" s="286"/>
      <c r="F4" s="286"/>
    </row>
    <row r="5" spans="1:6">
      <c r="A5" s="667" t="s">
        <v>586</v>
      </c>
      <c r="B5" s="667"/>
      <c r="C5" s="667"/>
      <c r="D5" s="667"/>
      <c r="E5" s="667"/>
      <c r="F5" s="667"/>
    </row>
    <row r="6" spans="1:6">
      <c r="A6" s="667" t="s">
        <v>587</v>
      </c>
      <c r="B6" s="667"/>
      <c r="C6" s="667"/>
      <c r="D6" s="667"/>
      <c r="E6" s="667"/>
      <c r="F6" s="667"/>
    </row>
    <row r="8" spans="1:6">
      <c r="A8" s="158" t="s">
        <v>239</v>
      </c>
      <c r="B8" s="158" t="s">
        <v>952</v>
      </c>
      <c r="C8" s="159" t="s">
        <v>588</v>
      </c>
      <c r="D8" s="159" t="s">
        <v>589</v>
      </c>
      <c r="E8" s="160" t="s">
        <v>590</v>
      </c>
      <c r="F8" s="160" t="s">
        <v>591</v>
      </c>
    </row>
    <row r="9" spans="1:6">
      <c r="A9" s="161">
        <v>1</v>
      </c>
      <c r="B9" s="162" t="s">
        <v>67</v>
      </c>
      <c r="C9" s="163">
        <v>398</v>
      </c>
      <c r="D9" s="164">
        <v>85</v>
      </c>
      <c r="E9" s="165">
        <f t="shared" ref="E9:E45" si="0">C9*D9</f>
        <v>33830</v>
      </c>
      <c r="F9" s="166">
        <f>E9/1000</f>
        <v>33.83</v>
      </c>
    </row>
    <row r="10" spans="1:6">
      <c r="A10" s="161">
        <v>2</v>
      </c>
      <c r="B10" s="167" t="s">
        <v>68</v>
      </c>
      <c r="C10" s="163">
        <v>227</v>
      </c>
      <c r="D10" s="164">
        <v>85</v>
      </c>
      <c r="E10" s="165">
        <f t="shared" si="0"/>
        <v>19295</v>
      </c>
      <c r="F10" s="166">
        <f t="shared" ref="F10:F45" si="1">E10/1000</f>
        <v>19.295000000000002</v>
      </c>
    </row>
    <row r="11" spans="1:6">
      <c r="A11" s="161">
        <v>3</v>
      </c>
      <c r="B11" s="167" t="s">
        <v>69</v>
      </c>
      <c r="C11" s="163">
        <v>221</v>
      </c>
      <c r="D11" s="164">
        <v>80</v>
      </c>
      <c r="E11" s="165">
        <f t="shared" si="0"/>
        <v>17680</v>
      </c>
      <c r="F11" s="166">
        <f t="shared" si="1"/>
        <v>17.68</v>
      </c>
    </row>
    <row r="12" spans="1:6">
      <c r="A12" s="161">
        <v>4</v>
      </c>
      <c r="B12" s="168" t="s">
        <v>70</v>
      </c>
      <c r="C12" s="163">
        <v>43</v>
      </c>
      <c r="D12" s="164">
        <v>70</v>
      </c>
      <c r="E12" s="165">
        <f t="shared" si="0"/>
        <v>3010</v>
      </c>
      <c r="F12" s="166">
        <f t="shared" si="1"/>
        <v>3.01</v>
      </c>
    </row>
    <row r="13" spans="1:6">
      <c r="A13" s="161">
        <v>5</v>
      </c>
      <c r="B13" s="167" t="s">
        <v>71</v>
      </c>
      <c r="C13" s="163">
        <v>159</v>
      </c>
      <c r="D13" s="164">
        <v>70</v>
      </c>
      <c r="E13" s="165">
        <f t="shared" si="0"/>
        <v>11130</v>
      </c>
      <c r="F13" s="166">
        <f t="shared" si="1"/>
        <v>11.13</v>
      </c>
    </row>
    <row r="14" spans="1:6">
      <c r="A14" s="161">
        <v>6</v>
      </c>
      <c r="B14" s="167" t="s">
        <v>72</v>
      </c>
      <c r="C14" s="163">
        <v>134</v>
      </c>
      <c r="D14" s="164">
        <v>70</v>
      </c>
      <c r="E14" s="165">
        <f t="shared" si="0"/>
        <v>9380</v>
      </c>
      <c r="F14" s="166">
        <f t="shared" si="1"/>
        <v>9.3800000000000008</v>
      </c>
    </row>
    <row r="15" spans="1:6">
      <c r="A15" s="161">
        <v>7</v>
      </c>
      <c r="B15" s="167" t="s">
        <v>73</v>
      </c>
      <c r="C15" s="163">
        <v>143</v>
      </c>
      <c r="D15" s="164">
        <v>70</v>
      </c>
      <c r="E15" s="165">
        <f t="shared" si="0"/>
        <v>10010</v>
      </c>
      <c r="F15" s="166">
        <f t="shared" si="1"/>
        <v>10.01</v>
      </c>
    </row>
    <row r="16" spans="1:6">
      <c r="A16" s="161">
        <v>8</v>
      </c>
      <c r="B16" s="167" t="s">
        <v>74</v>
      </c>
      <c r="C16" s="163">
        <v>127</v>
      </c>
      <c r="D16" s="164">
        <v>70</v>
      </c>
      <c r="E16" s="165">
        <f t="shared" si="0"/>
        <v>8890</v>
      </c>
      <c r="F16" s="166">
        <f t="shared" si="1"/>
        <v>8.89</v>
      </c>
    </row>
    <row r="17" spans="1:6">
      <c r="A17" s="161">
        <v>9</v>
      </c>
      <c r="B17" s="167" t="s">
        <v>450</v>
      </c>
      <c r="C17" s="163">
        <v>221</v>
      </c>
      <c r="D17" s="164">
        <v>70</v>
      </c>
      <c r="E17" s="165">
        <f t="shared" si="0"/>
        <v>15470</v>
      </c>
      <c r="F17" s="166">
        <f t="shared" si="1"/>
        <v>15.47</v>
      </c>
    </row>
    <row r="18" spans="1:6">
      <c r="A18" s="161">
        <v>10</v>
      </c>
      <c r="B18" s="167" t="s">
        <v>75</v>
      </c>
      <c r="C18" s="163">
        <v>101</v>
      </c>
      <c r="D18" s="164">
        <v>70</v>
      </c>
      <c r="E18" s="165">
        <f t="shared" si="0"/>
        <v>7070</v>
      </c>
      <c r="F18" s="166">
        <f t="shared" si="1"/>
        <v>7.07</v>
      </c>
    </row>
    <row r="19" spans="1:6">
      <c r="A19" s="161">
        <v>11</v>
      </c>
      <c r="B19" s="167" t="s">
        <v>76</v>
      </c>
      <c r="C19" s="163">
        <v>105</v>
      </c>
      <c r="D19" s="164">
        <v>70</v>
      </c>
      <c r="E19" s="165">
        <f t="shared" si="0"/>
        <v>7350</v>
      </c>
      <c r="F19" s="166">
        <f t="shared" si="1"/>
        <v>7.35</v>
      </c>
    </row>
    <row r="20" spans="1:6">
      <c r="A20" s="161">
        <v>12</v>
      </c>
      <c r="B20" s="168" t="s">
        <v>592</v>
      </c>
      <c r="C20" s="163">
        <v>83</v>
      </c>
      <c r="D20" s="164">
        <v>70</v>
      </c>
      <c r="E20" s="165">
        <f t="shared" si="0"/>
        <v>5810</v>
      </c>
      <c r="F20" s="166">
        <f t="shared" si="1"/>
        <v>5.81</v>
      </c>
    </row>
    <row r="21" spans="1:6">
      <c r="A21" s="161">
        <v>13</v>
      </c>
      <c r="B21" s="162" t="s">
        <v>77</v>
      </c>
      <c r="C21" s="169">
        <v>386</v>
      </c>
      <c r="D21" s="164">
        <v>90</v>
      </c>
      <c r="E21" s="165">
        <f t="shared" si="0"/>
        <v>34740</v>
      </c>
      <c r="F21" s="166">
        <f t="shared" si="1"/>
        <v>34.74</v>
      </c>
    </row>
    <row r="22" spans="1:6">
      <c r="A22" s="161">
        <v>14</v>
      </c>
      <c r="B22" s="167" t="s">
        <v>78</v>
      </c>
      <c r="C22" s="163">
        <v>181</v>
      </c>
      <c r="D22" s="164">
        <v>70</v>
      </c>
      <c r="E22" s="165">
        <f t="shared" si="0"/>
        <v>12670</v>
      </c>
      <c r="F22" s="166">
        <f t="shared" si="1"/>
        <v>12.67</v>
      </c>
    </row>
    <row r="23" spans="1:6">
      <c r="A23" s="161">
        <v>15</v>
      </c>
      <c r="B23" s="167" t="s">
        <v>79</v>
      </c>
      <c r="C23" s="163">
        <v>61</v>
      </c>
      <c r="D23" s="164">
        <v>70</v>
      </c>
      <c r="E23" s="165">
        <f t="shared" si="0"/>
        <v>4270</v>
      </c>
      <c r="F23" s="166">
        <f t="shared" si="1"/>
        <v>4.2699999999999996</v>
      </c>
    </row>
    <row r="24" spans="1:6">
      <c r="A24" s="161">
        <v>16</v>
      </c>
      <c r="B24" s="162" t="s">
        <v>80</v>
      </c>
      <c r="C24" s="169">
        <v>430</v>
      </c>
      <c r="D24" s="164">
        <v>85</v>
      </c>
      <c r="E24" s="165">
        <f t="shared" si="0"/>
        <v>36550</v>
      </c>
      <c r="F24" s="166">
        <f t="shared" si="1"/>
        <v>36.549999999999997</v>
      </c>
    </row>
    <row r="25" spans="1:6">
      <c r="A25" s="161">
        <v>17</v>
      </c>
      <c r="B25" s="167" t="s">
        <v>444</v>
      </c>
      <c r="C25" s="163">
        <v>183</v>
      </c>
      <c r="D25" s="164">
        <v>70</v>
      </c>
      <c r="E25" s="165">
        <f t="shared" si="0"/>
        <v>12810</v>
      </c>
      <c r="F25" s="166">
        <f t="shared" si="1"/>
        <v>12.81</v>
      </c>
    </row>
    <row r="26" spans="1:6">
      <c r="A26" s="161">
        <v>18</v>
      </c>
      <c r="B26" s="168" t="s">
        <v>81</v>
      </c>
      <c r="C26" s="163">
        <v>329</v>
      </c>
      <c r="D26" s="164">
        <v>70</v>
      </c>
      <c r="E26" s="165">
        <f t="shared" si="0"/>
        <v>23030</v>
      </c>
      <c r="F26" s="166">
        <f t="shared" si="1"/>
        <v>23.03</v>
      </c>
    </row>
    <row r="27" spans="1:6">
      <c r="A27" s="161">
        <v>19</v>
      </c>
      <c r="B27" s="167" t="s">
        <v>593</v>
      </c>
      <c r="C27" s="163">
        <v>164</v>
      </c>
      <c r="D27" s="164">
        <v>70</v>
      </c>
      <c r="E27" s="165">
        <f t="shared" si="0"/>
        <v>11480</v>
      </c>
      <c r="F27" s="166">
        <f t="shared" si="1"/>
        <v>11.48</v>
      </c>
    </row>
    <row r="28" spans="1:6">
      <c r="A28" s="161">
        <v>20</v>
      </c>
      <c r="B28" s="167" t="s">
        <v>82</v>
      </c>
      <c r="C28" s="163">
        <v>146</v>
      </c>
      <c r="D28" s="164">
        <v>70</v>
      </c>
      <c r="E28" s="165">
        <f t="shared" si="0"/>
        <v>10220</v>
      </c>
      <c r="F28" s="166">
        <f t="shared" si="1"/>
        <v>10.220000000000001</v>
      </c>
    </row>
    <row r="29" spans="1:6">
      <c r="A29" s="161">
        <v>21</v>
      </c>
      <c r="B29" s="167" t="s">
        <v>446</v>
      </c>
      <c r="C29" s="163">
        <v>114</v>
      </c>
      <c r="D29" s="164">
        <v>70</v>
      </c>
      <c r="E29" s="165">
        <f t="shared" si="0"/>
        <v>7980</v>
      </c>
      <c r="F29" s="166">
        <f t="shared" si="1"/>
        <v>7.98</v>
      </c>
    </row>
    <row r="30" spans="1:6">
      <c r="A30" s="161">
        <v>22</v>
      </c>
      <c r="B30" s="167" t="s">
        <v>83</v>
      </c>
      <c r="C30" s="163">
        <v>324</v>
      </c>
      <c r="D30" s="164">
        <v>85</v>
      </c>
      <c r="E30" s="165">
        <f t="shared" si="0"/>
        <v>27540</v>
      </c>
      <c r="F30" s="166">
        <f t="shared" si="1"/>
        <v>27.54</v>
      </c>
    </row>
    <row r="31" spans="1:6">
      <c r="A31" s="161">
        <v>23</v>
      </c>
      <c r="B31" s="167" t="s">
        <v>84</v>
      </c>
      <c r="C31" s="163">
        <v>170</v>
      </c>
      <c r="D31" s="164">
        <v>70</v>
      </c>
      <c r="E31" s="165">
        <f t="shared" si="0"/>
        <v>11900</v>
      </c>
      <c r="F31" s="166">
        <f t="shared" si="1"/>
        <v>11.9</v>
      </c>
    </row>
    <row r="32" spans="1:6">
      <c r="A32" s="161">
        <v>24</v>
      </c>
      <c r="B32" s="167" t="s">
        <v>85</v>
      </c>
      <c r="C32" s="163">
        <v>232</v>
      </c>
      <c r="D32" s="164">
        <v>70</v>
      </c>
      <c r="E32" s="165">
        <f t="shared" si="0"/>
        <v>16240</v>
      </c>
      <c r="F32" s="166">
        <f t="shared" si="1"/>
        <v>16.239999999999998</v>
      </c>
    </row>
    <row r="33" spans="1:6">
      <c r="A33" s="161">
        <v>25</v>
      </c>
      <c r="B33" s="167" t="s">
        <v>86</v>
      </c>
      <c r="C33" s="163">
        <v>217</v>
      </c>
      <c r="D33" s="164">
        <v>70</v>
      </c>
      <c r="E33" s="165">
        <f t="shared" si="0"/>
        <v>15190</v>
      </c>
      <c r="F33" s="166">
        <f t="shared" si="1"/>
        <v>15.19</v>
      </c>
    </row>
    <row r="34" spans="1:6">
      <c r="A34" s="161">
        <v>26</v>
      </c>
      <c r="B34" s="167" t="s">
        <v>87</v>
      </c>
      <c r="C34" s="163">
        <v>237</v>
      </c>
      <c r="D34" s="164">
        <v>70</v>
      </c>
      <c r="E34" s="165">
        <f t="shared" si="0"/>
        <v>16590</v>
      </c>
      <c r="F34" s="166">
        <f t="shared" si="1"/>
        <v>16.59</v>
      </c>
    </row>
    <row r="35" spans="1:6">
      <c r="A35" s="161">
        <v>27</v>
      </c>
      <c r="B35" s="168" t="s">
        <v>88</v>
      </c>
      <c r="C35" s="163">
        <v>103</v>
      </c>
      <c r="D35" s="164">
        <v>70</v>
      </c>
      <c r="E35" s="165">
        <f t="shared" si="0"/>
        <v>7210</v>
      </c>
      <c r="F35" s="166">
        <f t="shared" si="1"/>
        <v>7.21</v>
      </c>
    </row>
    <row r="36" spans="1:6">
      <c r="A36" s="161">
        <v>28</v>
      </c>
      <c r="B36" s="167" t="s">
        <v>89</v>
      </c>
      <c r="C36" s="163">
        <v>91</v>
      </c>
      <c r="D36" s="164">
        <v>70</v>
      </c>
      <c r="E36" s="165">
        <f t="shared" si="0"/>
        <v>6370</v>
      </c>
      <c r="F36" s="166">
        <f t="shared" si="1"/>
        <v>6.37</v>
      </c>
    </row>
    <row r="37" spans="1:6">
      <c r="A37" s="161">
        <v>29</v>
      </c>
      <c r="B37" s="167" t="s">
        <v>90</v>
      </c>
      <c r="C37" s="169">
        <v>945</v>
      </c>
      <c r="D37" s="164">
        <v>70</v>
      </c>
      <c r="E37" s="165">
        <f t="shared" si="0"/>
        <v>66150</v>
      </c>
      <c r="F37" s="166">
        <f t="shared" si="1"/>
        <v>66.150000000000006</v>
      </c>
    </row>
    <row r="38" spans="1:6">
      <c r="A38" s="161">
        <v>30</v>
      </c>
      <c r="B38" s="167" t="s">
        <v>91</v>
      </c>
      <c r="C38" s="169">
        <v>206</v>
      </c>
      <c r="D38" s="164">
        <v>70</v>
      </c>
      <c r="E38" s="165">
        <f t="shared" si="0"/>
        <v>14420</v>
      </c>
      <c r="F38" s="166">
        <f t="shared" si="1"/>
        <v>14.42</v>
      </c>
    </row>
    <row r="39" spans="1:6">
      <c r="A39" s="161">
        <v>31</v>
      </c>
      <c r="B39" s="167" t="s">
        <v>92</v>
      </c>
      <c r="C39" s="169">
        <v>410</v>
      </c>
      <c r="D39" s="164">
        <v>70</v>
      </c>
      <c r="E39" s="165">
        <f t="shared" si="0"/>
        <v>28700</v>
      </c>
      <c r="F39" s="166">
        <f t="shared" si="1"/>
        <v>28.7</v>
      </c>
    </row>
    <row r="40" spans="1:6">
      <c r="A40" s="161">
        <v>32</v>
      </c>
      <c r="B40" s="167" t="s">
        <v>93</v>
      </c>
      <c r="C40" s="163">
        <v>254</v>
      </c>
      <c r="D40" s="164">
        <v>80</v>
      </c>
      <c r="E40" s="165">
        <f t="shared" si="0"/>
        <v>20320</v>
      </c>
      <c r="F40" s="166">
        <f t="shared" si="1"/>
        <v>20.32</v>
      </c>
    </row>
    <row r="41" spans="1:6">
      <c r="A41" s="161">
        <v>33</v>
      </c>
      <c r="B41" s="167" t="s">
        <v>594</v>
      </c>
      <c r="C41" s="163">
        <v>171</v>
      </c>
      <c r="D41" s="164">
        <v>70</v>
      </c>
      <c r="E41" s="165">
        <f t="shared" si="0"/>
        <v>11970</v>
      </c>
      <c r="F41" s="166">
        <f t="shared" si="1"/>
        <v>11.97</v>
      </c>
    </row>
    <row r="42" spans="1:6">
      <c r="A42" s="161">
        <v>34</v>
      </c>
      <c r="B42" s="167" t="s">
        <v>94</v>
      </c>
      <c r="C42" s="163">
        <v>81</v>
      </c>
      <c r="D42" s="164">
        <v>70</v>
      </c>
      <c r="E42" s="165">
        <f t="shared" si="0"/>
        <v>5670</v>
      </c>
      <c r="F42" s="166">
        <f t="shared" si="1"/>
        <v>5.67</v>
      </c>
    </row>
    <row r="43" spans="1:6">
      <c r="A43" s="161">
        <v>35</v>
      </c>
      <c r="B43" s="168" t="s">
        <v>95</v>
      </c>
      <c r="C43" s="163">
        <v>217</v>
      </c>
      <c r="D43" s="164">
        <v>70</v>
      </c>
      <c r="E43" s="165">
        <f t="shared" si="0"/>
        <v>15190</v>
      </c>
      <c r="F43" s="166">
        <f t="shared" si="1"/>
        <v>15.19</v>
      </c>
    </row>
    <row r="44" spans="1:6">
      <c r="A44" s="161">
        <v>36</v>
      </c>
      <c r="B44" s="167" t="s">
        <v>96</v>
      </c>
      <c r="C44" s="163">
        <v>73</v>
      </c>
      <c r="D44" s="164">
        <v>70</v>
      </c>
      <c r="E44" s="165">
        <f t="shared" si="0"/>
        <v>5110</v>
      </c>
      <c r="F44" s="166">
        <f t="shared" si="1"/>
        <v>5.1100000000000003</v>
      </c>
    </row>
    <row r="45" spans="1:6">
      <c r="A45" s="161">
        <v>37</v>
      </c>
      <c r="B45" s="170" t="s">
        <v>97</v>
      </c>
      <c r="C45" s="163">
        <v>7718</v>
      </c>
      <c r="D45" s="164">
        <v>95</v>
      </c>
      <c r="E45" s="165">
        <f t="shared" si="0"/>
        <v>733210</v>
      </c>
      <c r="F45" s="166">
        <f t="shared" si="1"/>
        <v>733.21</v>
      </c>
    </row>
    <row r="46" spans="1:6">
      <c r="A46" s="171"/>
      <c r="B46" s="172"/>
      <c r="C46" s="164"/>
      <c r="D46" s="164"/>
      <c r="E46" s="165"/>
      <c r="F46" s="173"/>
    </row>
    <row r="47" spans="1:6">
      <c r="A47" s="664" t="s">
        <v>595</v>
      </c>
      <c r="B47" s="665"/>
      <c r="C47" s="174">
        <f>SUM(C9:C46)</f>
        <v>15405</v>
      </c>
      <c r="D47" s="175"/>
      <c r="E47" s="165"/>
      <c r="F47" s="176">
        <f>SUM(F9:F46)</f>
        <v>1304.4550000000002</v>
      </c>
    </row>
    <row r="48" spans="1:6">
      <c r="A48" s="177"/>
      <c r="B48" s="177"/>
      <c r="C48" s="178"/>
      <c r="D48" s="179"/>
      <c r="E48" s="180"/>
      <c r="F48" s="181"/>
    </row>
    <row r="49" spans="1:8" s="3" customFormat="1">
      <c r="A49" s="182"/>
      <c r="B49" s="2"/>
      <c r="C49" s="183"/>
      <c r="D49" s="183"/>
      <c r="E49" s="184"/>
      <c r="F49" s="184"/>
    </row>
    <row r="50" spans="1:8" s="3" customFormat="1">
      <c r="A50" s="182"/>
      <c r="B50" s="2"/>
      <c r="C50" s="183"/>
      <c r="D50" s="183"/>
      <c r="E50" s="184"/>
      <c r="F50" s="183"/>
    </row>
    <row r="51" spans="1:8" s="67" customFormat="1" ht="15" customHeight="1">
      <c r="A51" s="182"/>
      <c r="B51" s="2"/>
      <c r="C51" s="183"/>
      <c r="D51" s="183"/>
      <c r="E51" s="184"/>
      <c r="F51" s="183"/>
      <c r="G51" s="3"/>
      <c r="H51" s="3"/>
    </row>
    <row r="52" spans="1:8" s="68" customFormat="1">
      <c r="A52" s="182"/>
      <c r="B52" s="2"/>
      <c r="C52" s="183"/>
      <c r="D52" s="183"/>
      <c r="E52" s="184"/>
      <c r="F52" s="183"/>
      <c r="G52" s="3"/>
      <c r="H52" s="3"/>
    </row>
    <row r="53" spans="1:8" s="89" customFormat="1" ht="19.5" customHeight="1">
      <c r="A53" s="182"/>
      <c r="B53" s="2"/>
      <c r="C53" s="183"/>
      <c r="D53" s="183"/>
      <c r="E53" s="184"/>
      <c r="F53" s="183"/>
      <c r="G53" s="3"/>
      <c r="H53" s="3"/>
    </row>
    <row r="54" spans="1:8" ht="14.25" customHeight="1">
      <c r="A54" s="83" t="s">
        <v>1544</v>
      </c>
      <c r="B54" s="2"/>
      <c r="C54" s="183"/>
      <c r="D54" s="183"/>
      <c r="E54" s="184"/>
      <c r="F54" s="183"/>
      <c r="G54" s="3"/>
      <c r="H54" s="3"/>
    </row>
    <row r="55" spans="1:8">
      <c r="A55" s="83" t="s">
        <v>1545</v>
      </c>
      <c r="B55" s="2"/>
      <c r="C55" s="183"/>
      <c r="D55" s="183"/>
      <c r="E55" s="184"/>
      <c r="F55" s="183"/>
      <c r="G55" s="3"/>
      <c r="H55" s="3"/>
    </row>
    <row r="56" spans="1:8">
      <c r="A56" s="3" t="s">
        <v>1546</v>
      </c>
      <c r="B56" s="2"/>
      <c r="C56" s="183"/>
      <c r="D56" s="183"/>
      <c r="E56" s="184"/>
      <c r="F56" s="183"/>
      <c r="G56" s="3"/>
      <c r="H56" s="3"/>
    </row>
    <row r="57" spans="1:8">
      <c r="A57" s="185"/>
      <c r="B57" s="66"/>
      <c r="C57" s="186"/>
      <c r="D57" s="186"/>
      <c r="E57" s="187"/>
      <c r="F57" s="186"/>
      <c r="G57" s="67"/>
      <c r="H57" s="67"/>
    </row>
    <row r="58" spans="1:8">
      <c r="A58" s="188"/>
      <c r="B58" s="68"/>
      <c r="C58" s="189"/>
      <c r="D58" s="189"/>
      <c r="E58" s="190"/>
      <c r="F58" s="189"/>
      <c r="G58" s="68"/>
      <c r="H58" s="68"/>
    </row>
    <row r="59" spans="1:8">
      <c r="A59" s="83"/>
      <c r="B59" s="4"/>
      <c r="C59" s="191"/>
      <c r="D59" s="191"/>
      <c r="E59" s="192"/>
      <c r="F59" s="192"/>
      <c r="G59" s="5"/>
      <c r="H59" s="5"/>
    </row>
    <row r="60" spans="1:8">
      <c r="A60" s="193"/>
      <c r="B60" s="89"/>
      <c r="C60" s="194"/>
      <c r="D60" s="194"/>
      <c r="E60" s="195"/>
      <c r="F60" s="194"/>
      <c r="G60" s="89"/>
      <c r="H60" s="89"/>
    </row>
    <row r="61" spans="1:8">
      <c r="A61" s="196"/>
    </row>
    <row r="62" spans="1:8">
      <c r="A62" s="197"/>
      <c r="D62" s="666"/>
      <c r="E62" s="666"/>
      <c r="F62" s="666"/>
    </row>
    <row r="212" spans="3:6">
      <c r="C212" s="64"/>
      <c r="D212" s="64"/>
      <c r="E212" s="64"/>
      <c r="F212" s="64"/>
    </row>
  </sheetData>
  <mergeCells count="7">
    <mergeCell ref="A47:B47"/>
    <mergeCell ref="D62:F62"/>
    <mergeCell ref="A3:F3"/>
    <mergeCell ref="A6:F6"/>
    <mergeCell ref="A2:B2"/>
    <mergeCell ref="E2:F2"/>
    <mergeCell ref="A5:F5"/>
  </mergeCells>
  <printOptions horizontalCentered="1" verticalCentered="1"/>
  <pageMargins left="0.94488188976377963" right="0.55118110236220474" top="0.39370078740157483" bottom="0.59055118110236227" header="0" footer="0"/>
  <pageSetup paperSize="9" scale="81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>
      <selection activeCell="A5" sqref="A5"/>
    </sheetView>
  </sheetViews>
  <sheetFormatPr defaultRowHeight="15"/>
  <sheetData>
    <row r="1" spans="1:1">
      <c r="A1" t="s">
        <v>1542</v>
      </c>
    </row>
    <row r="4" spans="1:1">
      <c r="A4" t="s">
        <v>1543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208"/>
  <sheetViews>
    <sheetView view="pageBreakPreview" zoomScale="60" zoomScaleNormal="150" workbookViewId="0">
      <pane ySplit="5" topLeftCell="A129" activePane="bottomLeft" state="frozen"/>
      <selection sqref="A1:IV4"/>
      <selection pane="bottomLeft" activeCell="B198" sqref="B198"/>
    </sheetView>
  </sheetViews>
  <sheetFormatPr defaultRowHeight="12"/>
  <cols>
    <col min="1" max="1" width="7.5703125" style="250" customWidth="1"/>
    <col min="2" max="2" width="61.85546875" style="250" customWidth="1"/>
    <col min="3" max="9" width="10.85546875" style="250" bestFit="1" customWidth="1"/>
    <col min="10" max="10" width="10.85546875" style="251" bestFit="1" customWidth="1"/>
    <col min="11" max="11" width="11" style="252" customWidth="1"/>
    <col min="12" max="12" width="11.42578125" style="252" bestFit="1" customWidth="1"/>
    <col min="13" max="13" width="9.140625" style="253"/>
    <col min="14" max="16384" width="9.140625" style="250"/>
  </cols>
  <sheetData>
    <row r="1" spans="1:12" s="244" customFormat="1">
      <c r="B1" s="245"/>
      <c r="J1" s="246" t="s">
        <v>1189</v>
      </c>
      <c r="L1" s="247"/>
    </row>
    <row r="2" spans="1:12" s="244" customFormat="1">
      <c r="B2" s="245"/>
      <c r="J2" s="246"/>
      <c r="L2" s="247"/>
    </row>
    <row r="3" spans="1:12" s="244" customFormat="1">
      <c r="A3" s="248" t="s">
        <v>1509</v>
      </c>
      <c r="B3" s="249"/>
      <c r="C3" s="248"/>
      <c r="D3" s="248"/>
      <c r="E3" s="248"/>
      <c r="F3" s="248"/>
      <c r="G3" s="248"/>
      <c r="H3" s="248"/>
      <c r="I3" s="248"/>
      <c r="J3" s="248"/>
      <c r="L3" s="247"/>
    </row>
    <row r="4" spans="1:12" s="244" customFormat="1">
      <c r="A4" s="248" t="s">
        <v>418</v>
      </c>
      <c r="B4" s="249"/>
      <c r="C4" s="248"/>
      <c r="D4" s="248"/>
      <c r="E4" s="248"/>
      <c r="F4" s="248"/>
      <c r="G4" s="248"/>
      <c r="H4" s="248"/>
      <c r="I4" s="248"/>
      <c r="J4" s="248"/>
      <c r="L4" s="247"/>
    </row>
    <row r="6" spans="1:12">
      <c r="A6" s="244" t="s">
        <v>455</v>
      </c>
      <c r="B6" s="254"/>
      <c r="C6" s="254"/>
      <c r="D6" s="254"/>
      <c r="E6" s="254"/>
      <c r="F6" s="254"/>
      <c r="G6" s="254"/>
      <c r="H6" s="254"/>
      <c r="I6" s="254"/>
      <c r="J6" s="255"/>
    </row>
    <row r="7" spans="1:12">
      <c r="A7" s="244"/>
      <c r="B7" s="254"/>
      <c r="C7" s="254"/>
      <c r="D7" s="254"/>
      <c r="E7" s="254"/>
      <c r="F7" s="254"/>
      <c r="G7" s="254"/>
      <c r="H7" s="254"/>
      <c r="I7" s="254"/>
      <c r="J7" s="255"/>
    </row>
    <row r="8" spans="1:12" ht="24">
      <c r="A8" s="256" t="s">
        <v>404</v>
      </c>
      <c r="B8" s="257" t="s">
        <v>419</v>
      </c>
      <c r="C8" s="257" t="s">
        <v>420</v>
      </c>
      <c r="D8" s="257" t="s">
        <v>421</v>
      </c>
      <c r="E8" s="257" t="s">
        <v>422</v>
      </c>
      <c r="F8" s="257" t="s">
        <v>423</v>
      </c>
      <c r="G8" s="257" t="s">
        <v>424</v>
      </c>
      <c r="H8" s="257" t="s">
        <v>426</v>
      </c>
      <c r="I8" s="257" t="s">
        <v>427</v>
      </c>
      <c r="J8" s="257" t="s">
        <v>429</v>
      </c>
    </row>
    <row r="9" spans="1:12" ht="24">
      <c r="A9" s="258">
        <v>1</v>
      </c>
      <c r="B9" s="259" t="s">
        <v>1182</v>
      </c>
      <c r="C9" s="259">
        <v>0</v>
      </c>
      <c r="D9" s="259">
        <v>0</v>
      </c>
      <c r="E9" s="259">
        <v>52511205</v>
      </c>
      <c r="F9" s="259">
        <v>0</v>
      </c>
      <c r="G9" s="259">
        <v>0</v>
      </c>
      <c r="H9" s="259">
        <v>29981</v>
      </c>
      <c r="I9" s="259">
        <v>0</v>
      </c>
      <c r="J9" s="260">
        <f>SUM(C9:I9)</f>
        <v>52541186</v>
      </c>
    </row>
    <row r="10" spans="1:12">
      <c r="A10" s="261">
        <v>2</v>
      </c>
      <c r="B10" s="262" t="s">
        <v>430</v>
      </c>
      <c r="C10" s="263">
        <v>0</v>
      </c>
      <c r="D10" s="263">
        <v>0</v>
      </c>
      <c r="E10" s="263">
        <v>0</v>
      </c>
      <c r="F10" s="263">
        <v>0</v>
      </c>
      <c r="G10" s="263">
        <v>0</v>
      </c>
      <c r="H10" s="263">
        <v>0</v>
      </c>
      <c r="I10" s="263">
        <v>0</v>
      </c>
      <c r="J10" s="260">
        <f t="shared" ref="J10:J48" si="0">SUM(C10:I10)</f>
        <v>0</v>
      </c>
    </row>
    <row r="11" spans="1:12">
      <c r="A11" s="258">
        <v>3</v>
      </c>
      <c r="B11" s="262" t="s">
        <v>431</v>
      </c>
      <c r="C11" s="263">
        <v>0</v>
      </c>
      <c r="D11" s="263">
        <v>0</v>
      </c>
      <c r="E11" s="263">
        <v>0</v>
      </c>
      <c r="F11" s="263">
        <v>0</v>
      </c>
      <c r="G11" s="263">
        <v>0</v>
      </c>
      <c r="H11" s="263">
        <v>0</v>
      </c>
      <c r="I11" s="263">
        <v>0</v>
      </c>
      <c r="J11" s="260">
        <f t="shared" si="0"/>
        <v>0</v>
      </c>
    </row>
    <row r="12" spans="1:12">
      <c r="A12" s="261">
        <v>4</v>
      </c>
      <c r="B12" s="262" t="s">
        <v>432</v>
      </c>
      <c r="C12" s="263">
        <v>0</v>
      </c>
      <c r="D12" s="263">
        <v>0</v>
      </c>
      <c r="E12" s="263">
        <v>0</v>
      </c>
      <c r="F12" s="263">
        <v>0</v>
      </c>
      <c r="G12" s="263">
        <v>0</v>
      </c>
      <c r="H12" s="263">
        <v>0</v>
      </c>
      <c r="I12" s="263">
        <v>0</v>
      </c>
      <c r="J12" s="260">
        <f t="shared" si="0"/>
        <v>0</v>
      </c>
    </row>
    <row r="13" spans="1:12">
      <c r="A13" s="258">
        <v>5</v>
      </c>
      <c r="B13" s="262" t="s">
        <v>433</v>
      </c>
      <c r="C13" s="263">
        <v>0</v>
      </c>
      <c r="D13" s="263">
        <v>0</v>
      </c>
      <c r="E13" s="263">
        <v>0</v>
      </c>
      <c r="F13" s="263">
        <v>0</v>
      </c>
      <c r="G13" s="263">
        <v>0</v>
      </c>
      <c r="H13" s="263">
        <v>0</v>
      </c>
      <c r="I13" s="263">
        <v>0</v>
      </c>
      <c r="J13" s="260">
        <f t="shared" si="0"/>
        <v>0</v>
      </c>
    </row>
    <row r="14" spans="1:12">
      <c r="A14" s="261">
        <v>6</v>
      </c>
      <c r="B14" s="262" t="s">
        <v>434</v>
      </c>
      <c r="C14" s="263">
        <v>0</v>
      </c>
      <c r="D14" s="263">
        <v>19410</v>
      </c>
      <c r="E14" s="263">
        <v>0</v>
      </c>
      <c r="F14" s="263">
        <v>7269916</v>
      </c>
      <c r="G14" s="263">
        <v>13961111</v>
      </c>
      <c r="H14" s="263">
        <v>0</v>
      </c>
      <c r="I14" s="263">
        <v>0</v>
      </c>
      <c r="J14" s="260">
        <f t="shared" si="0"/>
        <v>21250437</v>
      </c>
    </row>
    <row r="15" spans="1:12">
      <c r="A15" s="258">
        <v>7</v>
      </c>
      <c r="B15" s="262" t="s">
        <v>435</v>
      </c>
      <c r="C15" s="263">
        <v>0</v>
      </c>
      <c r="D15" s="263">
        <v>0</v>
      </c>
      <c r="E15" s="263">
        <v>0</v>
      </c>
      <c r="F15" s="263">
        <v>0</v>
      </c>
      <c r="G15" s="263">
        <v>0</v>
      </c>
      <c r="H15" s="263">
        <v>0</v>
      </c>
      <c r="I15" s="263">
        <v>0</v>
      </c>
      <c r="J15" s="260">
        <f t="shared" si="0"/>
        <v>0</v>
      </c>
    </row>
    <row r="16" spans="1:12" ht="24">
      <c r="A16" s="261">
        <v>8</v>
      </c>
      <c r="B16" s="262" t="s">
        <v>1183</v>
      </c>
      <c r="C16" s="263">
        <v>0</v>
      </c>
      <c r="D16" s="263">
        <v>0</v>
      </c>
      <c r="E16" s="263">
        <v>0</v>
      </c>
      <c r="F16" s="263">
        <v>0</v>
      </c>
      <c r="G16" s="263">
        <v>0</v>
      </c>
      <c r="H16" s="263">
        <v>6319246</v>
      </c>
      <c r="I16" s="263">
        <v>0</v>
      </c>
      <c r="J16" s="260">
        <f t="shared" si="0"/>
        <v>6319246</v>
      </c>
    </row>
    <row r="17" spans="1:10">
      <c r="A17" s="258">
        <v>9</v>
      </c>
      <c r="B17" s="262" t="s">
        <v>436</v>
      </c>
      <c r="C17" s="263">
        <v>0</v>
      </c>
      <c r="D17" s="263">
        <v>0</v>
      </c>
      <c r="E17" s="263">
        <v>0</v>
      </c>
      <c r="F17" s="263">
        <v>0</v>
      </c>
      <c r="G17" s="263">
        <v>0</v>
      </c>
      <c r="H17" s="263">
        <v>0</v>
      </c>
      <c r="I17" s="263">
        <v>0</v>
      </c>
      <c r="J17" s="260">
        <f t="shared" si="0"/>
        <v>0</v>
      </c>
    </row>
    <row r="18" spans="1:10">
      <c r="A18" s="261">
        <v>10</v>
      </c>
      <c r="B18" s="262" t="s">
        <v>437</v>
      </c>
      <c r="C18" s="263">
        <v>0</v>
      </c>
      <c r="D18" s="263">
        <v>0</v>
      </c>
      <c r="E18" s="263">
        <v>0</v>
      </c>
      <c r="F18" s="263">
        <v>0</v>
      </c>
      <c r="G18" s="263">
        <v>0</v>
      </c>
      <c r="H18" s="263">
        <v>0</v>
      </c>
      <c r="I18" s="263">
        <v>0</v>
      </c>
      <c r="J18" s="260">
        <f t="shared" si="0"/>
        <v>0</v>
      </c>
    </row>
    <row r="19" spans="1:10">
      <c r="A19" s="258">
        <v>11</v>
      </c>
      <c r="B19" s="262" t="s">
        <v>438</v>
      </c>
      <c r="C19" s="263">
        <v>0</v>
      </c>
      <c r="D19" s="263">
        <v>0</v>
      </c>
      <c r="E19" s="263">
        <v>0</v>
      </c>
      <c r="F19" s="263">
        <v>0</v>
      </c>
      <c r="G19" s="263">
        <v>0</v>
      </c>
      <c r="H19" s="263">
        <v>0</v>
      </c>
      <c r="I19" s="263">
        <v>0</v>
      </c>
      <c r="J19" s="260">
        <f t="shared" si="0"/>
        <v>0</v>
      </c>
    </row>
    <row r="20" spans="1:10">
      <c r="A20" s="261">
        <v>12</v>
      </c>
      <c r="B20" s="262" t="s">
        <v>439</v>
      </c>
      <c r="C20" s="263">
        <v>0</v>
      </c>
      <c r="D20" s="263">
        <v>0</v>
      </c>
      <c r="E20" s="263">
        <v>0</v>
      </c>
      <c r="F20" s="263">
        <v>0</v>
      </c>
      <c r="G20" s="263">
        <v>0</v>
      </c>
      <c r="H20" s="263">
        <v>0</v>
      </c>
      <c r="I20" s="263">
        <v>0</v>
      </c>
      <c r="J20" s="260">
        <f t="shared" si="0"/>
        <v>0</v>
      </c>
    </row>
    <row r="21" spans="1:10">
      <c r="A21" s="258">
        <v>13</v>
      </c>
      <c r="B21" s="262" t="s">
        <v>440</v>
      </c>
      <c r="C21" s="263">
        <v>0</v>
      </c>
      <c r="D21" s="263">
        <v>0</v>
      </c>
      <c r="E21" s="263">
        <v>0</v>
      </c>
      <c r="F21" s="263">
        <v>0</v>
      </c>
      <c r="G21" s="263">
        <v>0</v>
      </c>
      <c r="H21" s="263">
        <v>0</v>
      </c>
      <c r="I21" s="263">
        <v>0</v>
      </c>
      <c r="J21" s="260">
        <f t="shared" si="0"/>
        <v>0</v>
      </c>
    </row>
    <row r="22" spans="1:10">
      <c r="A22" s="261">
        <v>14</v>
      </c>
      <c r="B22" s="262" t="s">
        <v>441</v>
      </c>
      <c r="C22" s="263">
        <v>0</v>
      </c>
      <c r="D22" s="263">
        <v>0</v>
      </c>
      <c r="E22" s="263">
        <v>0</v>
      </c>
      <c r="F22" s="263">
        <v>0</v>
      </c>
      <c r="G22" s="263">
        <v>0</v>
      </c>
      <c r="H22" s="263">
        <v>0</v>
      </c>
      <c r="I22" s="263">
        <v>0</v>
      </c>
      <c r="J22" s="260">
        <f t="shared" si="0"/>
        <v>0</v>
      </c>
    </row>
    <row r="23" spans="1:10">
      <c r="A23" s="258">
        <v>15</v>
      </c>
      <c r="B23" s="264" t="s">
        <v>442</v>
      </c>
      <c r="C23" s="264">
        <v>3308615</v>
      </c>
      <c r="D23" s="264">
        <v>1055725</v>
      </c>
      <c r="E23" s="264">
        <v>502887</v>
      </c>
      <c r="F23" s="264">
        <v>624420</v>
      </c>
      <c r="G23" s="264">
        <v>1803922</v>
      </c>
      <c r="H23" s="264">
        <v>17601</v>
      </c>
      <c r="I23" s="264">
        <v>403022</v>
      </c>
      <c r="J23" s="260">
        <f t="shared" si="0"/>
        <v>7716192</v>
      </c>
    </row>
    <row r="24" spans="1:10">
      <c r="A24" s="261">
        <v>16</v>
      </c>
      <c r="B24" s="264" t="s">
        <v>67</v>
      </c>
      <c r="C24" s="264">
        <v>29614</v>
      </c>
      <c r="D24" s="264">
        <v>110</v>
      </c>
      <c r="E24" s="264">
        <v>0</v>
      </c>
      <c r="F24" s="264">
        <v>0</v>
      </c>
      <c r="G24" s="264">
        <v>0</v>
      </c>
      <c r="H24" s="264">
        <v>0</v>
      </c>
      <c r="I24" s="264">
        <v>0</v>
      </c>
      <c r="J24" s="260">
        <f t="shared" si="0"/>
        <v>29724</v>
      </c>
    </row>
    <row r="25" spans="1:10">
      <c r="A25" s="258">
        <v>17</v>
      </c>
      <c r="B25" s="264" t="s">
        <v>68</v>
      </c>
      <c r="C25" s="264">
        <v>33239</v>
      </c>
      <c r="D25" s="264">
        <v>1320</v>
      </c>
      <c r="E25" s="264">
        <v>0</v>
      </c>
      <c r="F25" s="264">
        <v>0</v>
      </c>
      <c r="G25" s="264">
        <v>0</v>
      </c>
      <c r="H25" s="264">
        <v>0</v>
      </c>
      <c r="I25" s="264">
        <v>0</v>
      </c>
      <c r="J25" s="260">
        <f t="shared" si="0"/>
        <v>34559</v>
      </c>
    </row>
    <row r="26" spans="1:10">
      <c r="A26" s="261">
        <v>18</v>
      </c>
      <c r="B26" s="264" t="s">
        <v>69</v>
      </c>
      <c r="C26" s="264">
        <v>32353</v>
      </c>
      <c r="D26" s="264">
        <v>110</v>
      </c>
      <c r="E26" s="264">
        <v>0</v>
      </c>
      <c r="F26" s="264">
        <v>0</v>
      </c>
      <c r="G26" s="264">
        <v>0</v>
      </c>
      <c r="H26" s="264">
        <v>0</v>
      </c>
      <c r="I26" s="264">
        <v>0</v>
      </c>
      <c r="J26" s="260">
        <f t="shared" si="0"/>
        <v>32463</v>
      </c>
    </row>
    <row r="27" spans="1:10">
      <c r="A27" s="258">
        <v>19</v>
      </c>
      <c r="B27" s="264" t="s">
        <v>70</v>
      </c>
      <c r="C27" s="264">
        <v>21752</v>
      </c>
      <c r="D27" s="264">
        <v>150</v>
      </c>
      <c r="E27" s="264">
        <v>0</v>
      </c>
      <c r="F27" s="264">
        <v>0</v>
      </c>
      <c r="G27" s="264">
        <v>0</v>
      </c>
      <c r="H27" s="264">
        <v>0</v>
      </c>
      <c r="I27" s="264">
        <v>0</v>
      </c>
      <c r="J27" s="260">
        <f t="shared" si="0"/>
        <v>21902</v>
      </c>
    </row>
    <row r="28" spans="1:10">
      <c r="A28" s="261">
        <v>20</v>
      </c>
      <c r="B28" s="264" t="s">
        <v>71</v>
      </c>
      <c r="C28" s="264">
        <v>0</v>
      </c>
      <c r="D28" s="264">
        <v>250</v>
      </c>
      <c r="E28" s="264">
        <v>0</v>
      </c>
      <c r="F28" s="264">
        <v>0</v>
      </c>
      <c r="G28" s="264">
        <v>0</v>
      </c>
      <c r="H28" s="264">
        <v>0</v>
      </c>
      <c r="I28" s="264">
        <v>0</v>
      </c>
      <c r="J28" s="260">
        <f t="shared" si="0"/>
        <v>250</v>
      </c>
    </row>
    <row r="29" spans="1:10">
      <c r="A29" s="258">
        <v>21</v>
      </c>
      <c r="B29" s="264" t="s">
        <v>443</v>
      </c>
      <c r="C29" s="264">
        <v>0</v>
      </c>
      <c r="D29" s="264">
        <v>150</v>
      </c>
      <c r="E29" s="264">
        <v>0</v>
      </c>
      <c r="F29" s="264">
        <v>0</v>
      </c>
      <c r="G29" s="264">
        <v>0</v>
      </c>
      <c r="H29" s="264">
        <v>0</v>
      </c>
      <c r="I29" s="264">
        <v>0</v>
      </c>
      <c r="J29" s="260">
        <f t="shared" si="0"/>
        <v>150</v>
      </c>
    </row>
    <row r="30" spans="1:10">
      <c r="A30" s="261">
        <v>22</v>
      </c>
      <c r="B30" s="264" t="s">
        <v>73</v>
      </c>
      <c r="C30" s="264">
        <v>28092</v>
      </c>
      <c r="D30" s="264">
        <v>150</v>
      </c>
      <c r="E30" s="264">
        <v>0</v>
      </c>
      <c r="F30" s="264">
        <v>0</v>
      </c>
      <c r="G30" s="264">
        <v>0</v>
      </c>
      <c r="H30" s="264">
        <v>0</v>
      </c>
      <c r="I30" s="264">
        <v>0</v>
      </c>
      <c r="J30" s="260">
        <f t="shared" si="0"/>
        <v>28242</v>
      </c>
    </row>
    <row r="31" spans="1:10">
      <c r="A31" s="258">
        <v>23</v>
      </c>
      <c r="B31" s="264" t="s">
        <v>78</v>
      </c>
      <c r="C31" s="264">
        <v>23799</v>
      </c>
      <c r="D31" s="264">
        <v>250</v>
      </c>
      <c r="E31" s="264">
        <v>0</v>
      </c>
      <c r="F31" s="264">
        <v>0</v>
      </c>
      <c r="G31" s="264">
        <v>0</v>
      </c>
      <c r="H31" s="264">
        <v>0</v>
      </c>
      <c r="I31" s="264">
        <v>0</v>
      </c>
      <c r="J31" s="260">
        <f t="shared" si="0"/>
        <v>24049</v>
      </c>
    </row>
    <row r="32" spans="1:10">
      <c r="A32" s="261">
        <v>24</v>
      </c>
      <c r="B32" s="264" t="s">
        <v>79</v>
      </c>
      <c r="C32" s="264">
        <v>0</v>
      </c>
      <c r="D32" s="264">
        <v>180</v>
      </c>
      <c r="E32" s="264">
        <v>0</v>
      </c>
      <c r="F32" s="264">
        <v>0</v>
      </c>
      <c r="G32" s="264">
        <v>0</v>
      </c>
      <c r="H32" s="264">
        <v>0</v>
      </c>
      <c r="I32" s="264">
        <v>0</v>
      </c>
      <c r="J32" s="260">
        <f t="shared" si="0"/>
        <v>180</v>
      </c>
    </row>
    <row r="33" spans="1:10">
      <c r="A33" s="258">
        <v>25</v>
      </c>
      <c r="B33" s="264" t="s">
        <v>444</v>
      </c>
      <c r="C33" s="264">
        <v>23799</v>
      </c>
      <c r="D33" s="264">
        <v>180</v>
      </c>
      <c r="E33" s="264">
        <v>0</v>
      </c>
      <c r="F33" s="264">
        <v>0</v>
      </c>
      <c r="G33" s="264">
        <v>0</v>
      </c>
      <c r="H33" s="264">
        <v>0</v>
      </c>
      <c r="I33" s="264">
        <v>0</v>
      </c>
      <c r="J33" s="260">
        <f t="shared" si="0"/>
        <v>23979</v>
      </c>
    </row>
    <row r="34" spans="1:10">
      <c r="A34" s="261">
        <v>26</v>
      </c>
      <c r="B34" s="264" t="s">
        <v>81</v>
      </c>
      <c r="C34" s="264">
        <v>29038</v>
      </c>
      <c r="D34" s="264">
        <v>150</v>
      </c>
      <c r="E34" s="264">
        <v>0</v>
      </c>
      <c r="F34" s="264">
        <v>0</v>
      </c>
      <c r="G34" s="264">
        <v>0</v>
      </c>
      <c r="H34" s="264">
        <v>0</v>
      </c>
      <c r="I34" s="264">
        <v>0</v>
      </c>
      <c r="J34" s="260">
        <f t="shared" si="0"/>
        <v>29188</v>
      </c>
    </row>
    <row r="35" spans="1:10">
      <c r="A35" s="258">
        <v>27</v>
      </c>
      <c r="B35" s="264" t="s">
        <v>445</v>
      </c>
      <c r="C35" s="264">
        <v>29033</v>
      </c>
      <c r="D35" s="264">
        <v>150</v>
      </c>
      <c r="E35" s="264">
        <v>0</v>
      </c>
      <c r="F35" s="264">
        <v>0</v>
      </c>
      <c r="G35" s="264">
        <v>0</v>
      </c>
      <c r="H35" s="264">
        <v>0</v>
      </c>
      <c r="I35" s="264">
        <v>0</v>
      </c>
      <c r="J35" s="260">
        <f t="shared" si="0"/>
        <v>29183</v>
      </c>
    </row>
    <row r="36" spans="1:10">
      <c r="A36" s="261">
        <v>28</v>
      </c>
      <c r="B36" s="264" t="s">
        <v>82</v>
      </c>
      <c r="C36" s="264">
        <v>27094</v>
      </c>
      <c r="D36" s="264">
        <v>110</v>
      </c>
      <c r="E36" s="264">
        <v>0</v>
      </c>
      <c r="F36" s="264">
        <v>0</v>
      </c>
      <c r="G36" s="264">
        <v>0</v>
      </c>
      <c r="H36" s="264">
        <v>0</v>
      </c>
      <c r="I36" s="264">
        <v>0</v>
      </c>
      <c r="J36" s="260">
        <f t="shared" si="0"/>
        <v>27204</v>
      </c>
    </row>
    <row r="37" spans="1:10">
      <c r="A37" s="258">
        <v>29</v>
      </c>
      <c r="B37" s="264" t="s">
        <v>446</v>
      </c>
      <c r="C37" s="264">
        <v>0</v>
      </c>
      <c r="D37" s="264">
        <v>210</v>
      </c>
      <c r="E37" s="264">
        <v>0</v>
      </c>
      <c r="F37" s="264">
        <v>0</v>
      </c>
      <c r="G37" s="264">
        <v>0</v>
      </c>
      <c r="H37" s="264">
        <v>0</v>
      </c>
      <c r="I37" s="264">
        <v>0</v>
      </c>
      <c r="J37" s="260">
        <f t="shared" si="0"/>
        <v>210</v>
      </c>
    </row>
    <row r="38" spans="1:10">
      <c r="A38" s="261">
        <v>30</v>
      </c>
      <c r="B38" s="264" t="s">
        <v>84</v>
      </c>
      <c r="C38" s="264">
        <v>22055</v>
      </c>
      <c r="D38" s="264">
        <v>110</v>
      </c>
      <c r="E38" s="264">
        <v>0</v>
      </c>
      <c r="F38" s="264">
        <v>0</v>
      </c>
      <c r="G38" s="264">
        <v>0</v>
      </c>
      <c r="H38" s="264">
        <v>0</v>
      </c>
      <c r="I38" s="264">
        <v>0</v>
      </c>
      <c r="J38" s="260">
        <f t="shared" si="0"/>
        <v>22165</v>
      </c>
    </row>
    <row r="39" spans="1:10">
      <c r="A39" s="258">
        <v>31</v>
      </c>
      <c r="B39" s="264" t="s">
        <v>83</v>
      </c>
      <c r="C39" s="264">
        <v>46104</v>
      </c>
      <c r="D39" s="264">
        <v>320</v>
      </c>
      <c r="E39" s="264">
        <v>0</v>
      </c>
      <c r="F39" s="264">
        <v>0</v>
      </c>
      <c r="G39" s="264">
        <v>0</v>
      </c>
      <c r="H39" s="264">
        <v>0</v>
      </c>
      <c r="I39" s="264">
        <v>0</v>
      </c>
      <c r="J39" s="260">
        <f t="shared" si="0"/>
        <v>46424</v>
      </c>
    </row>
    <row r="40" spans="1:10">
      <c r="A40" s="261">
        <v>32</v>
      </c>
      <c r="B40" s="264" t="s">
        <v>86</v>
      </c>
      <c r="C40" s="264">
        <v>28645</v>
      </c>
      <c r="D40" s="264">
        <v>110</v>
      </c>
      <c r="E40" s="264">
        <v>0</v>
      </c>
      <c r="F40" s="264">
        <v>0</v>
      </c>
      <c r="G40" s="264">
        <v>0</v>
      </c>
      <c r="H40" s="264">
        <v>0</v>
      </c>
      <c r="I40" s="264">
        <v>0</v>
      </c>
      <c r="J40" s="260">
        <f t="shared" si="0"/>
        <v>28755</v>
      </c>
    </row>
    <row r="41" spans="1:10">
      <c r="A41" s="258">
        <v>33</v>
      </c>
      <c r="B41" s="264" t="s">
        <v>85</v>
      </c>
      <c r="C41" s="264">
        <v>34957</v>
      </c>
      <c r="D41" s="264">
        <v>180</v>
      </c>
      <c r="E41" s="264">
        <v>0</v>
      </c>
      <c r="F41" s="264">
        <v>0</v>
      </c>
      <c r="G41" s="264">
        <v>0</v>
      </c>
      <c r="H41" s="264">
        <v>0</v>
      </c>
      <c r="I41" s="264">
        <v>0</v>
      </c>
      <c r="J41" s="260">
        <f t="shared" si="0"/>
        <v>35137</v>
      </c>
    </row>
    <row r="42" spans="1:10">
      <c r="A42" s="261">
        <v>34</v>
      </c>
      <c r="B42" s="264" t="s">
        <v>88</v>
      </c>
      <c r="C42" s="264">
        <v>0</v>
      </c>
      <c r="D42" s="264">
        <v>150</v>
      </c>
      <c r="E42" s="264">
        <v>0</v>
      </c>
      <c r="F42" s="264">
        <v>0</v>
      </c>
      <c r="G42" s="264">
        <v>0</v>
      </c>
      <c r="H42" s="264">
        <v>0</v>
      </c>
      <c r="I42" s="264">
        <v>0</v>
      </c>
      <c r="J42" s="260">
        <f t="shared" si="0"/>
        <v>150</v>
      </c>
    </row>
    <row r="43" spans="1:10">
      <c r="A43" s="258">
        <v>35</v>
      </c>
      <c r="B43" s="264" t="s">
        <v>87</v>
      </c>
      <c r="C43" s="264">
        <v>35431</v>
      </c>
      <c r="D43" s="264">
        <v>180</v>
      </c>
      <c r="E43" s="264">
        <v>0</v>
      </c>
      <c r="F43" s="264">
        <v>0</v>
      </c>
      <c r="G43" s="264">
        <v>0</v>
      </c>
      <c r="H43" s="264">
        <v>0</v>
      </c>
      <c r="I43" s="264">
        <v>0</v>
      </c>
      <c r="J43" s="260">
        <f t="shared" si="0"/>
        <v>35611</v>
      </c>
    </row>
    <row r="44" spans="1:10">
      <c r="A44" s="261">
        <v>36</v>
      </c>
      <c r="B44" s="264" t="s">
        <v>91</v>
      </c>
      <c r="C44" s="264">
        <v>26125</v>
      </c>
      <c r="D44" s="264">
        <v>180</v>
      </c>
      <c r="E44" s="264">
        <v>0</v>
      </c>
      <c r="F44" s="264">
        <v>0</v>
      </c>
      <c r="G44" s="264">
        <v>0</v>
      </c>
      <c r="H44" s="264">
        <v>0</v>
      </c>
      <c r="I44" s="264">
        <v>0</v>
      </c>
      <c r="J44" s="260">
        <f t="shared" si="0"/>
        <v>26305</v>
      </c>
    </row>
    <row r="45" spans="1:10">
      <c r="A45" s="258">
        <v>37</v>
      </c>
      <c r="B45" s="264" t="s">
        <v>93</v>
      </c>
      <c r="C45" s="264">
        <v>23994</v>
      </c>
      <c r="D45" s="264">
        <v>250</v>
      </c>
      <c r="E45" s="264">
        <v>0</v>
      </c>
      <c r="F45" s="264">
        <v>0</v>
      </c>
      <c r="G45" s="264">
        <v>0</v>
      </c>
      <c r="H45" s="264">
        <v>0</v>
      </c>
      <c r="I45" s="264">
        <v>0</v>
      </c>
      <c r="J45" s="260">
        <f t="shared" si="0"/>
        <v>24244</v>
      </c>
    </row>
    <row r="46" spans="1:10">
      <c r="A46" s="261">
        <v>38</v>
      </c>
      <c r="B46" s="264" t="s">
        <v>94</v>
      </c>
      <c r="C46" s="264">
        <v>0</v>
      </c>
      <c r="D46" s="264">
        <v>250</v>
      </c>
      <c r="E46" s="264">
        <v>0</v>
      </c>
      <c r="F46" s="264">
        <v>0</v>
      </c>
      <c r="G46" s="264">
        <v>0</v>
      </c>
      <c r="H46" s="264">
        <v>0</v>
      </c>
      <c r="I46" s="264">
        <v>0</v>
      </c>
      <c r="J46" s="260">
        <f t="shared" si="0"/>
        <v>250</v>
      </c>
    </row>
    <row r="47" spans="1:10">
      <c r="A47" s="258">
        <v>39</v>
      </c>
      <c r="B47" s="264" t="s">
        <v>95</v>
      </c>
      <c r="C47" s="264">
        <v>34011</v>
      </c>
      <c r="D47" s="264">
        <v>150</v>
      </c>
      <c r="E47" s="264">
        <v>0</v>
      </c>
      <c r="F47" s="264">
        <v>0</v>
      </c>
      <c r="G47" s="264">
        <v>0</v>
      </c>
      <c r="H47" s="264">
        <v>0</v>
      </c>
      <c r="I47" s="264">
        <v>0</v>
      </c>
      <c r="J47" s="260">
        <f t="shared" si="0"/>
        <v>34161</v>
      </c>
    </row>
    <row r="48" spans="1:10">
      <c r="A48" s="258">
        <v>40</v>
      </c>
      <c r="B48" s="264" t="s">
        <v>447</v>
      </c>
      <c r="C48" s="264">
        <v>31597</v>
      </c>
      <c r="D48" s="264">
        <v>180</v>
      </c>
      <c r="E48" s="264">
        <v>0</v>
      </c>
      <c r="F48" s="264">
        <v>0</v>
      </c>
      <c r="G48" s="264">
        <v>0</v>
      </c>
      <c r="H48" s="264">
        <v>0</v>
      </c>
      <c r="I48" s="264">
        <v>0</v>
      </c>
      <c r="J48" s="260">
        <f t="shared" si="0"/>
        <v>31777</v>
      </c>
    </row>
    <row r="49" spans="1:10">
      <c r="A49" s="261"/>
      <c r="B49" s="265" t="s">
        <v>448</v>
      </c>
      <c r="C49" s="265">
        <f>SUM(C9:C48)</f>
        <v>3869347</v>
      </c>
      <c r="D49" s="265">
        <f t="shared" ref="D49:I49" si="1">SUM(D9:D48)</f>
        <v>1080665</v>
      </c>
      <c r="E49" s="265">
        <f t="shared" si="1"/>
        <v>53014092</v>
      </c>
      <c r="F49" s="265">
        <f t="shared" si="1"/>
        <v>7894336</v>
      </c>
      <c r="G49" s="265">
        <f t="shared" si="1"/>
        <v>15765033</v>
      </c>
      <c r="H49" s="265">
        <f t="shared" si="1"/>
        <v>6366828</v>
      </c>
      <c r="I49" s="265">
        <f t="shared" si="1"/>
        <v>403022</v>
      </c>
      <c r="J49" s="260">
        <f>SUM(C49:I49)</f>
        <v>88393323</v>
      </c>
    </row>
    <row r="50" spans="1:10">
      <c r="A50" s="261"/>
      <c r="B50" s="264" t="s">
        <v>449</v>
      </c>
      <c r="C50" s="264"/>
      <c r="D50" s="264"/>
      <c r="E50" s="264"/>
      <c r="F50" s="264"/>
      <c r="G50" s="264"/>
      <c r="H50" s="264"/>
      <c r="I50" s="264"/>
      <c r="J50" s="260"/>
    </row>
    <row r="51" spans="1:10">
      <c r="A51" s="261">
        <f>A48+1</f>
        <v>41</v>
      </c>
      <c r="B51" s="264" t="s">
        <v>74</v>
      </c>
      <c r="C51" s="264">
        <v>0</v>
      </c>
      <c r="D51" s="264">
        <v>300</v>
      </c>
      <c r="E51" s="264">
        <v>0</v>
      </c>
      <c r="F51" s="264">
        <v>0</v>
      </c>
      <c r="G51" s="264">
        <v>0</v>
      </c>
      <c r="H51" s="264">
        <v>0</v>
      </c>
      <c r="I51" s="264">
        <v>0</v>
      </c>
      <c r="J51" s="260">
        <f t="shared" ref="J51:J64" si="2">SUM(C51:I51)</f>
        <v>300</v>
      </c>
    </row>
    <row r="52" spans="1:10">
      <c r="A52" s="261">
        <f t="shared" ref="A52:A57" si="3">A51+1</f>
        <v>42</v>
      </c>
      <c r="B52" s="264" t="s">
        <v>450</v>
      </c>
      <c r="C52" s="264">
        <v>0</v>
      </c>
      <c r="D52" s="264">
        <v>100</v>
      </c>
      <c r="E52" s="264">
        <v>0</v>
      </c>
      <c r="F52" s="264">
        <v>0</v>
      </c>
      <c r="G52" s="264">
        <v>0</v>
      </c>
      <c r="H52" s="264">
        <v>0</v>
      </c>
      <c r="I52" s="264">
        <v>0</v>
      </c>
      <c r="J52" s="260">
        <f t="shared" si="2"/>
        <v>100</v>
      </c>
    </row>
    <row r="53" spans="1:10">
      <c r="A53" s="261">
        <f t="shared" si="3"/>
        <v>43</v>
      </c>
      <c r="B53" s="264" t="s">
        <v>75</v>
      </c>
      <c r="C53" s="264">
        <v>0</v>
      </c>
      <c r="D53" s="264">
        <v>150</v>
      </c>
      <c r="E53" s="264">
        <v>0</v>
      </c>
      <c r="F53" s="264">
        <v>0</v>
      </c>
      <c r="G53" s="264">
        <v>0</v>
      </c>
      <c r="H53" s="264">
        <v>0</v>
      </c>
      <c r="I53" s="264">
        <v>0</v>
      </c>
      <c r="J53" s="260">
        <f t="shared" si="2"/>
        <v>150</v>
      </c>
    </row>
    <row r="54" spans="1:10">
      <c r="A54" s="261">
        <f t="shared" si="3"/>
        <v>44</v>
      </c>
      <c r="B54" s="264" t="s">
        <v>76</v>
      </c>
      <c r="C54" s="264">
        <v>0</v>
      </c>
      <c r="D54" s="264">
        <v>150</v>
      </c>
      <c r="E54" s="264">
        <v>0</v>
      </c>
      <c r="F54" s="264">
        <v>0</v>
      </c>
      <c r="G54" s="264">
        <v>0</v>
      </c>
      <c r="H54" s="264">
        <v>0</v>
      </c>
      <c r="I54" s="264">
        <v>0</v>
      </c>
      <c r="J54" s="260">
        <f t="shared" si="2"/>
        <v>150</v>
      </c>
    </row>
    <row r="55" spans="1:10">
      <c r="A55" s="261">
        <f t="shared" si="3"/>
        <v>45</v>
      </c>
      <c r="B55" s="264" t="s">
        <v>102</v>
      </c>
      <c r="C55" s="264">
        <v>0</v>
      </c>
      <c r="D55" s="264">
        <v>150</v>
      </c>
      <c r="E55" s="264">
        <v>0</v>
      </c>
      <c r="F55" s="264">
        <v>0</v>
      </c>
      <c r="G55" s="264">
        <v>0</v>
      </c>
      <c r="H55" s="264">
        <v>0</v>
      </c>
      <c r="I55" s="264">
        <v>0</v>
      </c>
      <c r="J55" s="260">
        <f t="shared" si="2"/>
        <v>150</v>
      </c>
    </row>
    <row r="56" spans="1:10">
      <c r="A56" s="261">
        <f t="shared" si="3"/>
        <v>46</v>
      </c>
      <c r="B56" s="264" t="s">
        <v>89</v>
      </c>
      <c r="C56" s="264">
        <v>0</v>
      </c>
      <c r="D56" s="264">
        <v>100</v>
      </c>
      <c r="E56" s="264">
        <v>0</v>
      </c>
      <c r="F56" s="264">
        <v>0</v>
      </c>
      <c r="G56" s="264">
        <v>0</v>
      </c>
      <c r="H56" s="264">
        <v>0</v>
      </c>
      <c r="I56" s="264">
        <v>0</v>
      </c>
      <c r="J56" s="260">
        <f t="shared" si="2"/>
        <v>100</v>
      </c>
    </row>
    <row r="57" spans="1:10">
      <c r="A57" s="261">
        <f t="shared" si="3"/>
        <v>47</v>
      </c>
      <c r="B57" s="264" t="s">
        <v>96</v>
      </c>
      <c r="C57" s="264">
        <v>0</v>
      </c>
      <c r="D57" s="264">
        <v>100</v>
      </c>
      <c r="E57" s="264">
        <v>0</v>
      </c>
      <c r="F57" s="264">
        <v>0</v>
      </c>
      <c r="G57" s="264">
        <v>0</v>
      </c>
      <c r="H57" s="264">
        <v>0</v>
      </c>
      <c r="I57" s="264">
        <v>0</v>
      </c>
      <c r="J57" s="260">
        <f t="shared" si="2"/>
        <v>100</v>
      </c>
    </row>
    <row r="58" spans="1:10">
      <c r="A58" s="261"/>
      <c r="B58" s="265" t="s">
        <v>451</v>
      </c>
      <c r="C58" s="265">
        <f>SUM(C51:C57)</f>
        <v>0</v>
      </c>
      <c r="D58" s="265">
        <f t="shared" ref="D58:I58" si="4">SUM(D51:D57)</f>
        <v>1050</v>
      </c>
      <c r="E58" s="265">
        <f t="shared" si="4"/>
        <v>0</v>
      </c>
      <c r="F58" s="265">
        <f t="shared" si="4"/>
        <v>0</v>
      </c>
      <c r="G58" s="265">
        <f t="shared" si="4"/>
        <v>0</v>
      </c>
      <c r="H58" s="265">
        <f t="shared" si="4"/>
        <v>0</v>
      </c>
      <c r="I58" s="265">
        <f t="shared" si="4"/>
        <v>0</v>
      </c>
      <c r="J58" s="260">
        <f t="shared" si="2"/>
        <v>1050</v>
      </c>
    </row>
    <row r="59" spans="1:10">
      <c r="A59" s="261"/>
      <c r="B59" s="264" t="s">
        <v>452</v>
      </c>
      <c r="C59" s="264"/>
      <c r="D59" s="264"/>
      <c r="E59" s="264"/>
      <c r="F59" s="264"/>
      <c r="G59" s="264"/>
      <c r="H59" s="264"/>
      <c r="I59" s="264"/>
      <c r="J59" s="260"/>
    </row>
    <row r="60" spans="1:10">
      <c r="A60" s="261">
        <f>A57+1</f>
        <v>48</v>
      </c>
      <c r="B60" s="264" t="s">
        <v>77</v>
      </c>
      <c r="C60" s="264">
        <v>36306</v>
      </c>
      <c r="D60" s="264">
        <v>1000</v>
      </c>
      <c r="E60" s="264">
        <v>0</v>
      </c>
      <c r="F60" s="264">
        <v>0</v>
      </c>
      <c r="G60" s="264">
        <v>0</v>
      </c>
      <c r="H60" s="264">
        <v>0</v>
      </c>
      <c r="I60" s="264">
        <v>0</v>
      </c>
      <c r="J60" s="260">
        <f t="shared" si="2"/>
        <v>37306</v>
      </c>
    </row>
    <row r="61" spans="1:10">
      <c r="A61" s="261">
        <f>A60+1</f>
        <v>49</v>
      </c>
      <c r="B61" s="264" t="s">
        <v>80</v>
      </c>
      <c r="C61" s="264">
        <v>37842</v>
      </c>
      <c r="D61" s="264">
        <v>2100</v>
      </c>
      <c r="E61" s="264">
        <v>0</v>
      </c>
      <c r="F61" s="264">
        <v>0</v>
      </c>
      <c r="G61" s="264">
        <v>0</v>
      </c>
      <c r="H61" s="264">
        <v>0</v>
      </c>
      <c r="I61" s="264">
        <v>0</v>
      </c>
      <c r="J61" s="260">
        <f t="shared" si="2"/>
        <v>39942</v>
      </c>
    </row>
    <row r="62" spans="1:10">
      <c r="A62" s="261">
        <f>A61+1</f>
        <v>50</v>
      </c>
      <c r="B62" s="264" t="s">
        <v>90</v>
      </c>
      <c r="C62" s="264">
        <v>37900</v>
      </c>
      <c r="D62" s="264">
        <v>0</v>
      </c>
      <c r="E62" s="264">
        <v>0</v>
      </c>
      <c r="F62" s="264">
        <v>0</v>
      </c>
      <c r="G62" s="264">
        <v>0</v>
      </c>
      <c r="H62" s="264">
        <v>0</v>
      </c>
      <c r="I62" s="264">
        <v>0</v>
      </c>
      <c r="J62" s="260">
        <f t="shared" si="2"/>
        <v>37900</v>
      </c>
    </row>
    <row r="63" spans="1:10">
      <c r="A63" s="261">
        <f>A62+1</f>
        <v>51</v>
      </c>
      <c r="B63" s="264" t="s">
        <v>92</v>
      </c>
      <c r="C63" s="264">
        <v>29705</v>
      </c>
      <c r="D63" s="264">
        <v>0</v>
      </c>
      <c r="E63" s="264">
        <v>0</v>
      </c>
      <c r="F63" s="264">
        <v>0</v>
      </c>
      <c r="G63" s="264">
        <v>0</v>
      </c>
      <c r="H63" s="264">
        <v>0</v>
      </c>
      <c r="I63" s="264">
        <v>0</v>
      </c>
      <c r="J63" s="260">
        <f t="shared" si="2"/>
        <v>29705</v>
      </c>
    </row>
    <row r="64" spans="1:10">
      <c r="A64" s="261"/>
      <c r="B64" s="265" t="s">
        <v>453</v>
      </c>
      <c r="C64" s="265">
        <f>SUM(C60:C63)</f>
        <v>141753</v>
      </c>
      <c r="D64" s="265">
        <f>SUM(D60:D63)</f>
        <v>3100</v>
      </c>
      <c r="E64" s="265">
        <f t="shared" ref="E64:I64" si="5">SUM(E60:E63)</f>
        <v>0</v>
      </c>
      <c r="F64" s="265">
        <f t="shared" si="5"/>
        <v>0</v>
      </c>
      <c r="G64" s="265">
        <f t="shared" si="5"/>
        <v>0</v>
      </c>
      <c r="H64" s="265">
        <f t="shared" si="5"/>
        <v>0</v>
      </c>
      <c r="I64" s="265">
        <f t="shared" si="5"/>
        <v>0</v>
      </c>
      <c r="J64" s="260">
        <f t="shared" si="2"/>
        <v>144853</v>
      </c>
    </row>
    <row r="65" spans="1:12">
      <c r="A65" s="261"/>
      <c r="B65" s="265" t="s">
        <v>454</v>
      </c>
      <c r="C65" s="265">
        <f>SUM(C49,C58,C64)</f>
        <v>4011100</v>
      </c>
      <c r="D65" s="265">
        <f t="shared" ref="D65:I65" si="6">SUM(D49,D58,D64)</f>
        <v>1084815</v>
      </c>
      <c r="E65" s="265">
        <f t="shared" si="6"/>
        <v>53014092</v>
      </c>
      <c r="F65" s="265">
        <f t="shared" si="6"/>
        <v>7894336</v>
      </c>
      <c r="G65" s="265">
        <f t="shared" si="6"/>
        <v>15765033</v>
      </c>
      <c r="H65" s="265">
        <f t="shared" si="6"/>
        <v>6366828</v>
      </c>
      <c r="I65" s="265">
        <f t="shared" si="6"/>
        <v>403022</v>
      </c>
      <c r="J65" s="260">
        <f>SUM(C65:I65)</f>
        <v>88539226</v>
      </c>
    </row>
    <row r="67" spans="1:12">
      <c r="J67" s="266" t="s">
        <v>1022</v>
      </c>
    </row>
    <row r="68" spans="1:12">
      <c r="J68" s="266"/>
    </row>
    <row r="71" spans="1:12">
      <c r="A71" s="244" t="s">
        <v>941</v>
      </c>
      <c r="B71" s="254"/>
    </row>
    <row r="72" spans="1:12" ht="24">
      <c r="A72" s="256" t="s">
        <v>404</v>
      </c>
      <c r="B72" s="257" t="s">
        <v>419</v>
      </c>
      <c r="C72" s="256" t="s">
        <v>420</v>
      </c>
      <c r="D72" s="256" t="s">
        <v>421</v>
      </c>
      <c r="E72" s="256" t="s">
        <v>422</v>
      </c>
      <c r="F72" s="256" t="s">
        <v>423</v>
      </c>
      <c r="G72" s="256" t="s">
        <v>424</v>
      </c>
      <c r="H72" s="256" t="s">
        <v>425</v>
      </c>
      <c r="I72" s="256" t="s">
        <v>426</v>
      </c>
      <c r="J72" s="256" t="s">
        <v>427</v>
      </c>
      <c r="K72" s="256" t="s">
        <v>428</v>
      </c>
      <c r="L72" s="267" t="s">
        <v>429</v>
      </c>
    </row>
    <row r="73" spans="1:12" ht="24">
      <c r="A73" s="258">
        <v>1</v>
      </c>
      <c r="B73" s="259" t="s">
        <v>1182</v>
      </c>
      <c r="C73" s="268">
        <v>0</v>
      </c>
      <c r="D73" s="268">
        <v>0</v>
      </c>
      <c r="E73" s="268">
        <v>985859</v>
      </c>
      <c r="F73" s="268">
        <v>0</v>
      </c>
      <c r="G73" s="268">
        <v>0</v>
      </c>
      <c r="H73" s="268">
        <v>0</v>
      </c>
      <c r="I73" s="268">
        <v>778082</v>
      </c>
      <c r="J73" s="268">
        <v>0</v>
      </c>
      <c r="K73" s="268">
        <v>0</v>
      </c>
      <c r="L73" s="269">
        <f>SUM(C73:K73)</f>
        <v>1763941</v>
      </c>
    </row>
    <row r="74" spans="1:12">
      <c r="A74" s="261">
        <v>2</v>
      </c>
      <c r="B74" s="262" t="s">
        <v>430</v>
      </c>
      <c r="C74" s="268">
        <v>0</v>
      </c>
      <c r="D74" s="268">
        <v>0</v>
      </c>
      <c r="E74" s="268">
        <v>0</v>
      </c>
      <c r="F74" s="268">
        <v>0</v>
      </c>
      <c r="G74" s="268">
        <v>0</v>
      </c>
      <c r="H74" s="268">
        <v>0</v>
      </c>
      <c r="I74" s="268">
        <v>0</v>
      </c>
      <c r="J74" s="268">
        <v>0</v>
      </c>
      <c r="K74" s="268">
        <v>0</v>
      </c>
      <c r="L74" s="269">
        <f t="shared" ref="L74:L129" si="7">SUM(C74:K74)</f>
        <v>0</v>
      </c>
    </row>
    <row r="75" spans="1:12">
      <c r="A75" s="258">
        <v>3</v>
      </c>
      <c r="B75" s="262" t="s">
        <v>431</v>
      </c>
      <c r="C75" s="268">
        <v>0</v>
      </c>
      <c r="D75" s="268">
        <v>0</v>
      </c>
      <c r="E75" s="268">
        <v>0</v>
      </c>
      <c r="F75" s="268">
        <v>0</v>
      </c>
      <c r="G75" s="268">
        <v>0</v>
      </c>
      <c r="H75" s="268">
        <v>0</v>
      </c>
      <c r="I75" s="268">
        <v>0</v>
      </c>
      <c r="J75" s="268">
        <v>0</v>
      </c>
      <c r="K75" s="268">
        <v>0</v>
      </c>
      <c r="L75" s="269">
        <f t="shared" si="7"/>
        <v>0</v>
      </c>
    </row>
    <row r="76" spans="1:12">
      <c r="A76" s="258">
        <v>4</v>
      </c>
      <c r="B76" s="262" t="s">
        <v>432</v>
      </c>
      <c r="C76" s="268">
        <v>0</v>
      </c>
      <c r="D76" s="268">
        <v>0</v>
      </c>
      <c r="E76" s="268">
        <v>0</v>
      </c>
      <c r="F76" s="268">
        <v>0</v>
      </c>
      <c r="G76" s="268">
        <v>0</v>
      </c>
      <c r="H76" s="268">
        <v>0</v>
      </c>
      <c r="I76" s="268">
        <v>0</v>
      </c>
      <c r="J76" s="268">
        <v>0</v>
      </c>
      <c r="K76" s="268">
        <v>0</v>
      </c>
      <c r="L76" s="269">
        <f t="shared" si="7"/>
        <v>0</v>
      </c>
    </row>
    <row r="77" spans="1:12">
      <c r="A77" s="261">
        <v>5</v>
      </c>
      <c r="B77" s="262" t="s">
        <v>433</v>
      </c>
      <c r="C77" s="268">
        <v>0</v>
      </c>
      <c r="D77" s="268">
        <v>0</v>
      </c>
      <c r="E77" s="268">
        <v>0</v>
      </c>
      <c r="F77" s="268">
        <v>0</v>
      </c>
      <c r="G77" s="268">
        <v>0</v>
      </c>
      <c r="H77" s="268">
        <v>0</v>
      </c>
      <c r="I77" s="268">
        <v>0</v>
      </c>
      <c r="J77" s="268">
        <v>0</v>
      </c>
      <c r="K77" s="268">
        <v>0</v>
      </c>
      <c r="L77" s="269">
        <f t="shared" si="7"/>
        <v>0</v>
      </c>
    </row>
    <row r="78" spans="1:12">
      <c r="A78" s="258">
        <v>6</v>
      </c>
      <c r="B78" s="262" t="s">
        <v>434</v>
      </c>
      <c r="C78" s="268">
        <v>0</v>
      </c>
      <c r="D78" s="268">
        <v>0</v>
      </c>
      <c r="E78" s="268">
        <v>0</v>
      </c>
      <c r="F78" s="268">
        <v>151635</v>
      </c>
      <c r="G78" s="268">
        <v>2668432</v>
      </c>
      <c r="H78" s="268">
        <v>0</v>
      </c>
      <c r="I78" s="268">
        <v>0</v>
      </c>
      <c r="J78" s="268">
        <v>0</v>
      </c>
      <c r="K78" s="268">
        <v>0</v>
      </c>
      <c r="L78" s="269">
        <f t="shared" si="7"/>
        <v>2820067</v>
      </c>
    </row>
    <row r="79" spans="1:12">
      <c r="A79" s="258">
        <v>7</v>
      </c>
      <c r="B79" s="262" t="s">
        <v>435</v>
      </c>
      <c r="C79" s="268">
        <v>0</v>
      </c>
      <c r="D79" s="268">
        <v>0</v>
      </c>
      <c r="E79" s="268">
        <v>0</v>
      </c>
      <c r="F79" s="268">
        <v>0</v>
      </c>
      <c r="G79" s="268">
        <v>0</v>
      </c>
      <c r="H79" s="268">
        <v>0</v>
      </c>
      <c r="I79" s="268">
        <v>558253</v>
      </c>
      <c r="J79" s="268">
        <v>0</v>
      </c>
      <c r="K79" s="268">
        <v>0</v>
      </c>
      <c r="L79" s="269">
        <f t="shared" si="7"/>
        <v>558253</v>
      </c>
    </row>
    <row r="80" spans="1:12" ht="24">
      <c r="A80" s="261">
        <v>8</v>
      </c>
      <c r="B80" s="262" t="s">
        <v>1183</v>
      </c>
      <c r="C80" s="268">
        <v>0</v>
      </c>
      <c r="D80" s="268">
        <v>0</v>
      </c>
      <c r="E80" s="268">
        <v>0</v>
      </c>
      <c r="F80" s="268">
        <v>0</v>
      </c>
      <c r="G80" s="268">
        <v>0</v>
      </c>
      <c r="H80" s="268">
        <v>0</v>
      </c>
      <c r="I80" s="268">
        <v>2613963</v>
      </c>
      <c r="J80" s="268">
        <v>0</v>
      </c>
      <c r="K80" s="268">
        <v>0</v>
      </c>
      <c r="L80" s="269">
        <f t="shared" si="7"/>
        <v>2613963</v>
      </c>
    </row>
    <row r="81" spans="1:12">
      <c r="A81" s="258">
        <v>9</v>
      </c>
      <c r="B81" s="262" t="s">
        <v>436</v>
      </c>
      <c r="C81" s="268">
        <v>0</v>
      </c>
      <c r="D81" s="268">
        <v>0</v>
      </c>
      <c r="E81" s="268">
        <v>0</v>
      </c>
      <c r="F81" s="268">
        <v>0</v>
      </c>
      <c r="G81" s="268">
        <v>0</v>
      </c>
      <c r="H81" s="268">
        <v>0</v>
      </c>
      <c r="I81" s="268">
        <v>458637</v>
      </c>
      <c r="J81" s="268">
        <v>0</v>
      </c>
      <c r="K81" s="268">
        <v>0</v>
      </c>
      <c r="L81" s="269">
        <f t="shared" si="7"/>
        <v>458637</v>
      </c>
    </row>
    <row r="82" spans="1:12">
      <c r="A82" s="258">
        <v>10</v>
      </c>
      <c r="B82" s="262" t="s">
        <v>437</v>
      </c>
      <c r="C82" s="268">
        <v>0</v>
      </c>
      <c r="D82" s="268">
        <v>0</v>
      </c>
      <c r="E82" s="268">
        <v>0</v>
      </c>
      <c r="F82" s="268">
        <v>0</v>
      </c>
      <c r="G82" s="268">
        <v>0</v>
      </c>
      <c r="H82" s="268">
        <v>0</v>
      </c>
      <c r="I82" s="268">
        <v>395262</v>
      </c>
      <c r="J82" s="268">
        <v>0</v>
      </c>
      <c r="K82" s="268">
        <v>0</v>
      </c>
      <c r="L82" s="269">
        <f t="shared" si="7"/>
        <v>395262</v>
      </c>
    </row>
    <row r="83" spans="1:12">
      <c r="A83" s="261">
        <v>11</v>
      </c>
      <c r="B83" s="262" t="s">
        <v>438</v>
      </c>
      <c r="C83" s="268">
        <v>0</v>
      </c>
      <c r="D83" s="268">
        <v>0</v>
      </c>
      <c r="E83" s="268">
        <v>0</v>
      </c>
      <c r="F83" s="268">
        <v>0</v>
      </c>
      <c r="G83" s="268">
        <v>0</v>
      </c>
      <c r="H83" s="268">
        <v>0</v>
      </c>
      <c r="I83" s="268">
        <v>0</v>
      </c>
      <c r="J83" s="268">
        <v>168061</v>
      </c>
      <c r="K83" s="268">
        <v>0</v>
      </c>
      <c r="L83" s="269">
        <f t="shared" si="7"/>
        <v>168061</v>
      </c>
    </row>
    <row r="84" spans="1:12">
      <c r="A84" s="258">
        <v>12</v>
      </c>
      <c r="B84" s="262" t="s">
        <v>439</v>
      </c>
      <c r="C84" s="268">
        <v>0</v>
      </c>
      <c r="D84" s="268">
        <v>0</v>
      </c>
      <c r="E84" s="268">
        <v>0</v>
      </c>
      <c r="F84" s="268">
        <v>0</v>
      </c>
      <c r="G84" s="268">
        <v>0</v>
      </c>
      <c r="H84" s="268">
        <v>4147967</v>
      </c>
      <c r="I84" s="268">
        <v>0</v>
      </c>
      <c r="J84" s="268">
        <v>0</v>
      </c>
      <c r="K84" s="268">
        <v>0</v>
      </c>
      <c r="L84" s="269">
        <f t="shared" si="7"/>
        <v>4147967</v>
      </c>
    </row>
    <row r="85" spans="1:12">
      <c r="A85" s="258">
        <v>13</v>
      </c>
      <c r="B85" s="262" t="s">
        <v>440</v>
      </c>
      <c r="C85" s="268">
        <v>0</v>
      </c>
      <c r="D85" s="268">
        <v>0</v>
      </c>
      <c r="E85" s="268">
        <v>0</v>
      </c>
      <c r="F85" s="268">
        <v>0</v>
      </c>
      <c r="G85" s="268">
        <v>0</v>
      </c>
      <c r="H85" s="268">
        <v>0</v>
      </c>
      <c r="I85" s="268">
        <v>0</v>
      </c>
      <c r="J85" s="268">
        <v>483543</v>
      </c>
      <c r="K85" s="268">
        <v>0</v>
      </c>
      <c r="L85" s="269">
        <f t="shared" si="7"/>
        <v>483543</v>
      </c>
    </row>
    <row r="86" spans="1:12">
      <c r="A86" s="261">
        <v>14</v>
      </c>
      <c r="B86" s="262" t="s">
        <v>441</v>
      </c>
      <c r="C86" s="268">
        <v>0</v>
      </c>
      <c r="D86" s="268">
        <v>0</v>
      </c>
      <c r="E86" s="268">
        <v>0</v>
      </c>
      <c r="F86" s="268">
        <v>0</v>
      </c>
      <c r="G86" s="268">
        <v>0</v>
      </c>
      <c r="H86" s="268">
        <v>0</v>
      </c>
      <c r="I86" s="268">
        <v>0</v>
      </c>
      <c r="J86" s="268">
        <v>199100</v>
      </c>
      <c r="K86" s="268">
        <v>0</v>
      </c>
      <c r="L86" s="269">
        <f t="shared" si="7"/>
        <v>199100</v>
      </c>
    </row>
    <row r="87" spans="1:12">
      <c r="A87" s="258">
        <v>15</v>
      </c>
      <c r="B87" s="264" t="s">
        <v>442</v>
      </c>
      <c r="C87" s="268">
        <v>6338953</v>
      </c>
      <c r="D87" s="268">
        <v>483817</v>
      </c>
      <c r="E87" s="268">
        <v>631584</v>
      </c>
      <c r="F87" s="268">
        <v>119255</v>
      </c>
      <c r="G87" s="268">
        <v>196339</v>
      </c>
      <c r="H87" s="268">
        <v>22517581</v>
      </c>
      <c r="I87" s="268">
        <v>513885</v>
      </c>
      <c r="J87" s="268">
        <v>5493524</v>
      </c>
      <c r="K87" s="268">
        <v>198100</v>
      </c>
      <c r="L87" s="269">
        <f>SUM(C87:K87)</f>
        <v>36493038</v>
      </c>
    </row>
    <row r="88" spans="1:12">
      <c r="A88" s="258">
        <v>16</v>
      </c>
      <c r="B88" s="264" t="s">
        <v>67</v>
      </c>
      <c r="C88" s="268">
        <v>29490</v>
      </c>
      <c r="D88" s="268">
        <v>0</v>
      </c>
      <c r="E88" s="268">
        <v>0</v>
      </c>
      <c r="F88" s="268">
        <v>0</v>
      </c>
      <c r="G88" s="268">
        <v>0</v>
      </c>
      <c r="H88" s="268">
        <v>121801</v>
      </c>
      <c r="I88" s="268">
        <v>1000</v>
      </c>
      <c r="J88" s="268">
        <v>0</v>
      </c>
      <c r="K88" s="268">
        <v>0</v>
      </c>
      <c r="L88" s="269">
        <f t="shared" si="7"/>
        <v>152291</v>
      </c>
    </row>
    <row r="89" spans="1:12">
      <c r="A89" s="261">
        <v>17</v>
      </c>
      <c r="B89" s="264" t="s">
        <v>68</v>
      </c>
      <c r="C89" s="268">
        <v>27804</v>
      </c>
      <c r="D89" s="268">
        <v>0</v>
      </c>
      <c r="E89" s="268">
        <v>0</v>
      </c>
      <c r="F89" s="268">
        <v>0</v>
      </c>
      <c r="G89" s="268">
        <v>0</v>
      </c>
      <c r="H89" s="268">
        <v>106898</v>
      </c>
      <c r="I89" s="268">
        <v>1000</v>
      </c>
      <c r="J89" s="268">
        <v>0</v>
      </c>
      <c r="K89" s="268">
        <v>0</v>
      </c>
      <c r="L89" s="269">
        <f t="shared" si="7"/>
        <v>135702</v>
      </c>
    </row>
    <row r="90" spans="1:12">
      <c r="A90" s="258">
        <v>18</v>
      </c>
      <c r="B90" s="264" t="s">
        <v>69</v>
      </c>
      <c r="C90" s="268">
        <v>27482</v>
      </c>
      <c r="D90" s="268">
        <v>0</v>
      </c>
      <c r="E90" s="268">
        <v>0</v>
      </c>
      <c r="F90" s="268">
        <v>0</v>
      </c>
      <c r="G90" s="268">
        <v>0</v>
      </c>
      <c r="H90" s="268">
        <v>97511</v>
      </c>
      <c r="I90" s="268">
        <v>1000</v>
      </c>
      <c r="J90" s="268">
        <v>0</v>
      </c>
      <c r="K90" s="268">
        <v>0</v>
      </c>
      <c r="L90" s="269">
        <f t="shared" si="7"/>
        <v>125993</v>
      </c>
    </row>
    <row r="91" spans="1:12">
      <c r="A91" s="258">
        <v>19</v>
      </c>
      <c r="B91" s="264" t="s">
        <v>70</v>
      </c>
      <c r="C91" s="268">
        <v>5147</v>
      </c>
      <c r="D91" s="268">
        <v>0</v>
      </c>
      <c r="E91" s="268">
        <v>0</v>
      </c>
      <c r="F91" s="268">
        <v>0</v>
      </c>
      <c r="G91" s="268">
        <v>0</v>
      </c>
      <c r="H91" s="268">
        <v>23057</v>
      </c>
      <c r="I91" s="268">
        <v>0</v>
      </c>
      <c r="J91" s="268">
        <v>0</v>
      </c>
      <c r="K91" s="268">
        <v>0</v>
      </c>
      <c r="L91" s="269">
        <f t="shared" si="7"/>
        <v>28204</v>
      </c>
    </row>
    <row r="92" spans="1:12">
      <c r="A92" s="261">
        <v>20</v>
      </c>
      <c r="B92" s="264" t="s">
        <v>71</v>
      </c>
      <c r="C92" s="268">
        <v>26731</v>
      </c>
      <c r="D92" s="268">
        <v>0</v>
      </c>
      <c r="E92" s="268">
        <v>0</v>
      </c>
      <c r="F92" s="268">
        <v>0</v>
      </c>
      <c r="G92" s="268">
        <v>0</v>
      </c>
      <c r="H92" s="268">
        <v>60148</v>
      </c>
      <c r="I92" s="268">
        <v>0</v>
      </c>
      <c r="J92" s="268">
        <v>700</v>
      </c>
      <c r="K92" s="268">
        <v>0</v>
      </c>
      <c r="L92" s="269">
        <f t="shared" si="7"/>
        <v>87579</v>
      </c>
    </row>
    <row r="93" spans="1:12">
      <c r="A93" s="258">
        <v>21</v>
      </c>
      <c r="B93" s="264" t="s">
        <v>443</v>
      </c>
      <c r="C93" s="268">
        <v>22384</v>
      </c>
      <c r="D93" s="268">
        <v>0</v>
      </c>
      <c r="E93" s="268">
        <v>0</v>
      </c>
      <c r="F93" s="268">
        <v>0</v>
      </c>
      <c r="G93" s="268">
        <v>0</v>
      </c>
      <c r="H93" s="268">
        <v>41055</v>
      </c>
      <c r="I93" s="268">
        <v>0</v>
      </c>
      <c r="J93" s="268">
        <v>0</v>
      </c>
      <c r="K93" s="268">
        <v>0</v>
      </c>
      <c r="L93" s="269">
        <f t="shared" si="7"/>
        <v>63439</v>
      </c>
    </row>
    <row r="94" spans="1:12">
      <c r="A94" s="258">
        <v>22</v>
      </c>
      <c r="B94" s="264" t="s">
        <v>73</v>
      </c>
      <c r="C94" s="268">
        <v>22674</v>
      </c>
      <c r="D94" s="268">
        <v>0</v>
      </c>
      <c r="E94" s="268">
        <v>0</v>
      </c>
      <c r="F94" s="268">
        <v>0</v>
      </c>
      <c r="G94" s="268">
        <v>0</v>
      </c>
      <c r="H94" s="268">
        <v>49808</v>
      </c>
      <c r="I94" s="268">
        <v>0</v>
      </c>
      <c r="J94" s="268">
        <v>0</v>
      </c>
      <c r="K94" s="268">
        <v>0</v>
      </c>
      <c r="L94" s="269">
        <f t="shared" si="7"/>
        <v>72482</v>
      </c>
    </row>
    <row r="95" spans="1:12">
      <c r="A95" s="261">
        <v>23</v>
      </c>
      <c r="B95" s="264" t="s">
        <v>78</v>
      </c>
      <c r="C95" s="268">
        <v>22266</v>
      </c>
      <c r="D95" s="268">
        <v>0</v>
      </c>
      <c r="E95" s="268">
        <v>0</v>
      </c>
      <c r="F95" s="268">
        <v>0</v>
      </c>
      <c r="G95" s="268">
        <v>0</v>
      </c>
      <c r="H95" s="268">
        <v>55018</v>
      </c>
      <c r="I95" s="268">
        <v>0</v>
      </c>
      <c r="J95" s="268">
        <v>0</v>
      </c>
      <c r="K95" s="268">
        <v>0</v>
      </c>
      <c r="L95" s="269">
        <f t="shared" si="7"/>
        <v>77284</v>
      </c>
    </row>
    <row r="96" spans="1:12">
      <c r="A96" s="258">
        <v>24</v>
      </c>
      <c r="B96" s="264" t="s">
        <v>79</v>
      </c>
      <c r="C96" s="268">
        <v>27652</v>
      </c>
      <c r="D96" s="268">
        <v>0</v>
      </c>
      <c r="E96" s="268">
        <v>0</v>
      </c>
      <c r="F96" s="268">
        <v>0</v>
      </c>
      <c r="G96" s="268">
        <v>0</v>
      </c>
      <c r="H96" s="268">
        <v>35733</v>
      </c>
      <c r="I96" s="268">
        <v>0</v>
      </c>
      <c r="J96" s="268">
        <v>0</v>
      </c>
      <c r="K96" s="268">
        <v>0</v>
      </c>
      <c r="L96" s="269">
        <f t="shared" si="7"/>
        <v>63385</v>
      </c>
    </row>
    <row r="97" spans="1:12">
      <c r="A97" s="258">
        <v>25</v>
      </c>
      <c r="B97" s="264" t="s">
        <v>444</v>
      </c>
      <c r="C97" s="268">
        <v>22716</v>
      </c>
      <c r="D97" s="268">
        <v>0</v>
      </c>
      <c r="E97" s="268">
        <v>0</v>
      </c>
      <c r="F97" s="268">
        <v>0</v>
      </c>
      <c r="G97" s="268">
        <v>0</v>
      </c>
      <c r="H97" s="268">
        <v>56274</v>
      </c>
      <c r="I97" s="268">
        <v>0</v>
      </c>
      <c r="J97" s="268">
        <v>0</v>
      </c>
      <c r="K97" s="268">
        <v>0</v>
      </c>
      <c r="L97" s="269">
        <f t="shared" si="7"/>
        <v>78990</v>
      </c>
    </row>
    <row r="98" spans="1:12">
      <c r="A98" s="261">
        <v>26</v>
      </c>
      <c r="B98" s="264" t="s">
        <v>81</v>
      </c>
      <c r="C98" s="268">
        <v>27398</v>
      </c>
      <c r="D98" s="268">
        <v>0</v>
      </c>
      <c r="E98" s="268">
        <v>0</v>
      </c>
      <c r="F98" s="268">
        <v>0</v>
      </c>
      <c r="G98" s="268">
        <v>0</v>
      </c>
      <c r="H98" s="268">
        <v>147735</v>
      </c>
      <c r="I98" s="268">
        <v>1000</v>
      </c>
      <c r="J98" s="268">
        <v>0</v>
      </c>
      <c r="K98" s="268">
        <v>0</v>
      </c>
      <c r="L98" s="269">
        <f t="shared" si="7"/>
        <v>176133</v>
      </c>
    </row>
    <row r="99" spans="1:12">
      <c r="A99" s="258">
        <v>27</v>
      </c>
      <c r="B99" s="264" t="s">
        <v>445</v>
      </c>
      <c r="C99" s="268">
        <v>22748</v>
      </c>
      <c r="D99" s="268">
        <v>0</v>
      </c>
      <c r="E99" s="268">
        <v>0</v>
      </c>
      <c r="F99" s="268">
        <v>0</v>
      </c>
      <c r="G99" s="268">
        <v>0</v>
      </c>
      <c r="H99" s="268">
        <v>66156</v>
      </c>
      <c r="I99" s="268">
        <v>1000</v>
      </c>
      <c r="J99" s="268">
        <v>0</v>
      </c>
      <c r="K99" s="268">
        <v>0</v>
      </c>
      <c r="L99" s="269">
        <f t="shared" si="7"/>
        <v>89904</v>
      </c>
    </row>
    <row r="100" spans="1:12">
      <c r="A100" s="258">
        <v>28</v>
      </c>
      <c r="B100" s="264" t="s">
        <v>82</v>
      </c>
      <c r="C100" s="268">
        <v>22849</v>
      </c>
      <c r="D100" s="268">
        <v>0</v>
      </c>
      <c r="E100" s="268">
        <v>0</v>
      </c>
      <c r="F100" s="268">
        <v>0</v>
      </c>
      <c r="G100" s="268">
        <v>0</v>
      </c>
      <c r="H100" s="268">
        <v>69110</v>
      </c>
      <c r="I100" s="268">
        <v>0</v>
      </c>
      <c r="J100" s="268">
        <v>2200</v>
      </c>
      <c r="K100" s="268">
        <v>0</v>
      </c>
      <c r="L100" s="269">
        <f t="shared" si="7"/>
        <v>94159</v>
      </c>
    </row>
    <row r="101" spans="1:12">
      <c r="A101" s="261">
        <v>29</v>
      </c>
      <c r="B101" s="264" t="s">
        <v>446</v>
      </c>
      <c r="C101" s="268">
        <v>25868</v>
      </c>
      <c r="D101" s="268">
        <v>0</v>
      </c>
      <c r="E101" s="268">
        <v>0</v>
      </c>
      <c r="F101" s="268">
        <v>0</v>
      </c>
      <c r="G101" s="268">
        <v>0</v>
      </c>
      <c r="H101" s="268">
        <v>51214</v>
      </c>
      <c r="I101" s="268">
        <v>0</v>
      </c>
      <c r="J101" s="268">
        <v>0</v>
      </c>
      <c r="K101" s="268">
        <v>0</v>
      </c>
      <c r="L101" s="269">
        <f t="shared" si="7"/>
        <v>77082</v>
      </c>
    </row>
    <row r="102" spans="1:12">
      <c r="A102" s="258">
        <v>30</v>
      </c>
      <c r="B102" s="264" t="s">
        <v>84</v>
      </c>
      <c r="C102" s="268">
        <v>21480</v>
      </c>
      <c r="D102" s="268">
        <v>0</v>
      </c>
      <c r="E102" s="268">
        <v>0</v>
      </c>
      <c r="F102" s="268">
        <v>0</v>
      </c>
      <c r="G102" s="268">
        <v>0</v>
      </c>
      <c r="H102" s="268">
        <v>63035</v>
      </c>
      <c r="I102" s="268">
        <v>1000</v>
      </c>
      <c r="J102" s="268">
        <v>0</v>
      </c>
      <c r="K102" s="268">
        <v>0</v>
      </c>
      <c r="L102" s="269">
        <f t="shared" si="7"/>
        <v>85515</v>
      </c>
    </row>
    <row r="103" spans="1:12">
      <c r="A103" s="258">
        <v>31</v>
      </c>
      <c r="B103" s="264" t="s">
        <v>83</v>
      </c>
      <c r="C103" s="268">
        <v>30505</v>
      </c>
      <c r="D103" s="268">
        <v>0</v>
      </c>
      <c r="E103" s="268">
        <v>0</v>
      </c>
      <c r="F103" s="268">
        <v>0</v>
      </c>
      <c r="G103" s="268">
        <v>0</v>
      </c>
      <c r="H103" s="268">
        <v>122978</v>
      </c>
      <c r="I103" s="268">
        <v>1000</v>
      </c>
      <c r="J103" s="268">
        <v>0</v>
      </c>
      <c r="K103" s="268">
        <v>0</v>
      </c>
      <c r="L103" s="269">
        <f t="shared" si="7"/>
        <v>154483</v>
      </c>
    </row>
    <row r="104" spans="1:12">
      <c r="A104" s="261">
        <v>32</v>
      </c>
      <c r="B104" s="264" t="s">
        <v>86</v>
      </c>
      <c r="C104" s="268">
        <v>22638</v>
      </c>
      <c r="D104" s="268">
        <v>0</v>
      </c>
      <c r="E104" s="268">
        <v>0</v>
      </c>
      <c r="F104" s="268">
        <v>0</v>
      </c>
      <c r="G104" s="268">
        <v>0</v>
      </c>
      <c r="H104" s="268">
        <v>62618</v>
      </c>
      <c r="I104" s="268">
        <v>0</v>
      </c>
      <c r="J104" s="268">
        <v>0</v>
      </c>
      <c r="K104" s="268">
        <v>0</v>
      </c>
      <c r="L104" s="269">
        <f t="shared" si="7"/>
        <v>85256</v>
      </c>
    </row>
    <row r="105" spans="1:12">
      <c r="A105" s="258">
        <v>33</v>
      </c>
      <c r="B105" s="264" t="s">
        <v>85</v>
      </c>
      <c r="C105" s="268">
        <v>27547</v>
      </c>
      <c r="D105" s="268">
        <v>0</v>
      </c>
      <c r="E105" s="268">
        <v>0</v>
      </c>
      <c r="F105" s="268">
        <v>0</v>
      </c>
      <c r="G105" s="268">
        <v>0</v>
      </c>
      <c r="H105" s="268">
        <v>92360</v>
      </c>
      <c r="I105" s="268">
        <v>1000</v>
      </c>
      <c r="J105" s="268">
        <v>0</v>
      </c>
      <c r="K105" s="268">
        <v>0</v>
      </c>
      <c r="L105" s="269">
        <f t="shared" si="7"/>
        <v>120907</v>
      </c>
    </row>
    <row r="106" spans="1:12">
      <c r="A106" s="258">
        <v>34</v>
      </c>
      <c r="B106" s="264" t="s">
        <v>88</v>
      </c>
      <c r="C106" s="268">
        <v>27744</v>
      </c>
      <c r="D106" s="268">
        <v>0</v>
      </c>
      <c r="E106" s="268">
        <v>0</v>
      </c>
      <c r="F106" s="268">
        <v>0</v>
      </c>
      <c r="G106" s="268">
        <v>0</v>
      </c>
      <c r="H106" s="268">
        <v>46777</v>
      </c>
      <c r="I106" s="268">
        <v>0</v>
      </c>
      <c r="J106" s="268">
        <v>0</v>
      </c>
      <c r="K106" s="268">
        <v>0</v>
      </c>
      <c r="L106" s="269">
        <f t="shared" si="7"/>
        <v>74521</v>
      </c>
    </row>
    <row r="107" spans="1:12">
      <c r="A107" s="261">
        <v>35</v>
      </c>
      <c r="B107" s="264" t="s">
        <v>87</v>
      </c>
      <c r="C107" s="268">
        <v>27754</v>
      </c>
      <c r="D107" s="268">
        <v>0</v>
      </c>
      <c r="E107" s="268">
        <v>0</v>
      </c>
      <c r="F107" s="268">
        <v>0</v>
      </c>
      <c r="G107" s="268">
        <v>0</v>
      </c>
      <c r="H107" s="268">
        <v>98419</v>
      </c>
      <c r="I107" s="268">
        <v>1000</v>
      </c>
      <c r="J107" s="268">
        <v>0</v>
      </c>
      <c r="K107" s="268">
        <v>0</v>
      </c>
      <c r="L107" s="269">
        <f t="shared" si="7"/>
        <v>127173</v>
      </c>
    </row>
    <row r="108" spans="1:12">
      <c r="A108" s="258">
        <v>36</v>
      </c>
      <c r="B108" s="264" t="s">
        <v>91</v>
      </c>
      <c r="C108" s="268">
        <v>21983</v>
      </c>
      <c r="D108" s="268">
        <v>0</v>
      </c>
      <c r="E108" s="268">
        <v>0</v>
      </c>
      <c r="F108" s="268">
        <v>0</v>
      </c>
      <c r="G108" s="268">
        <v>0</v>
      </c>
      <c r="H108" s="268">
        <v>72680</v>
      </c>
      <c r="I108" s="268">
        <v>0</v>
      </c>
      <c r="J108" s="268">
        <v>0</v>
      </c>
      <c r="K108" s="268">
        <v>0</v>
      </c>
      <c r="L108" s="269">
        <f t="shared" si="7"/>
        <v>94663</v>
      </c>
    </row>
    <row r="109" spans="1:12">
      <c r="A109" s="258">
        <v>37</v>
      </c>
      <c r="B109" s="264" t="s">
        <v>93</v>
      </c>
      <c r="C109" s="268">
        <v>22871</v>
      </c>
      <c r="D109" s="268">
        <v>0</v>
      </c>
      <c r="E109" s="268">
        <v>0</v>
      </c>
      <c r="F109" s="268">
        <v>0</v>
      </c>
      <c r="G109" s="268">
        <v>0</v>
      </c>
      <c r="H109" s="268">
        <v>96771</v>
      </c>
      <c r="I109" s="268">
        <v>1000</v>
      </c>
      <c r="J109" s="268">
        <v>0</v>
      </c>
      <c r="K109" s="268">
        <v>0</v>
      </c>
      <c r="L109" s="269">
        <f t="shared" si="7"/>
        <v>120642</v>
      </c>
    </row>
    <row r="110" spans="1:12">
      <c r="A110" s="261">
        <v>38</v>
      </c>
      <c r="B110" s="264" t="s">
        <v>94</v>
      </c>
      <c r="C110" s="268">
        <v>49844</v>
      </c>
      <c r="D110" s="268">
        <v>0</v>
      </c>
      <c r="E110" s="268">
        <v>0</v>
      </c>
      <c r="F110" s="268">
        <v>0</v>
      </c>
      <c r="G110" s="268">
        <v>0</v>
      </c>
      <c r="H110" s="268">
        <v>85798</v>
      </c>
      <c r="I110" s="268">
        <v>1000</v>
      </c>
      <c r="J110" s="268">
        <v>0</v>
      </c>
      <c r="K110" s="268">
        <v>0</v>
      </c>
      <c r="L110" s="269">
        <f t="shared" si="7"/>
        <v>136642</v>
      </c>
    </row>
    <row r="111" spans="1:12">
      <c r="A111" s="258">
        <v>39</v>
      </c>
      <c r="B111" s="264" t="s">
        <v>95</v>
      </c>
      <c r="C111" s="268">
        <v>27723</v>
      </c>
      <c r="D111" s="268">
        <v>0</v>
      </c>
      <c r="E111" s="268">
        <v>0</v>
      </c>
      <c r="F111" s="268">
        <v>0</v>
      </c>
      <c r="G111" s="268">
        <v>0</v>
      </c>
      <c r="H111" s="268">
        <v>97714</v>
      </c>
      <c r="I111" s="268">
        <v>10000</v>
      </c>
      <c r="J111" s="268">
        <v>0</v>
      </c>
      <c r="K111" s="268">
        <v>0</v>
      </c>
      <c r="L111" s="269">
        <f t="shared" si="7"/>
        <v>135437</v>
      </c>
    </row>
    <row r="112" spans="1:12">
      <c r="A112" s="258">
        <v>40</v>
      </c>
      <c r="B112" s="264" t="s">
        <v>447</v>
      </c>
      <c r="C112" s="268">
        <v>27663</v>
      </c>
      <c r="D112" s="268">
        <v>0</v>
      </c>
      <c r="E112" s="268">
        <v>0</v>
      </c>
      <c r="F112" s="268">
        <v>0</v>
      </c>
      <c r="G112" s="268">
        <v>0</v>
      </c>
      <c r="H112" s="268">
        <v>69421</v>
      </c>
      <c r="I112" s="268">
        <v>1000</v>
      </c>
      <c r="J112" s="268">
        <v>0</v>
      </c>
      <c r="K112" s="268">
        <v>0</v>
      </c>
      <c r="L112" s="269">
        <f t="shared" si="7"/>
        <v>98084</v>
      </c>
    </row>
    <row r="113" spans="1:12">
      <c r="A113" s="261"/>
      <c r="B113" s="265" t="s">
        <v>448</v>
      </c>
      <c r="C113" s="327">
        <f>SUM(C73:C112)</f>
        <v>6979914</v>
      </c>
      <c r="D113" s="327">
        <f t="shared" ref="D113:K113" si="8">SUM(D73:D112)</f>
        <v>483817</v>
      </c>
      <c r="E113" s="327">
        <f t="shared" si="8"/>
        <v>1617443</v>
      </c>
      <c r="F113" s="327">
        <f t="shared" si="8"/>
        <v>270890</v>
      </c>
      <c r="G113" s="327">
        <f t="shared" si="8"/>
        <v>2864771</v>
      </c>
      <c r="H113" s="327">
        <f t="shared" si="8"/>
        <v>28555637</v>
      </c>
      <c r="I113" s="327">
        <f t="shared" si="8"/>
        <v>5340082</v>
      </c>
      <c r="J113" s="327">
        <f t="shared" si="8"/>
        <v>6347128</v>
      </c>
      <c r="K113" s="327">
        <f t="shared" si="8"/>
        <v>198100</v>
      </c>
      <c r="L113" s="269">
        <f t="shared" si="7"/>
        <v>52657782</v>
      </c>
    </row>
    <row r="114" spans="1:12">
      <c r="A114" s="261"/>
      <c r="B114" s="264" t="s">
        <v>449</v>
      </c>
      <c r="C114" s="270"/>
      <c r="D114" s="270"/>
      <c r="E114" s="270"/>
      <c r="F114" s="270"/>
      <c r="G114" s="270"/>
      <c r="H114" s="270"/>
      <c r="I114" s="270"/>
      <c r="J114" s="270"/>
      <c r="K114" s="270"/>
      <c r="L114" s="269"/>
    </row>
    <row r="115" spans="1:12">
      <c r="A115" s="261">
        <f>A112+1</f>
        <v>41</v>
      </c>
      <c r="B115" s="264" t="s">
        <v>74</v>
      </c>
      <c r="C115" s="268">
        <v>26421</v>
      </c>
      <c r="D115" s="268">
        <v>0</v>
      </c>
      <c r="E115" s="268">
        <v>0</v>
      </c>
      <c r="F115" s="268">
        <v>0</v>
      </c>
      <c r="G115" s="268">
        <v>0</v>
      </c>
      <c r="H115" s="268">
        <v>34235</v>
      </c>
      <c r="I115" s="268">
        <v>0</v>
      </c>
      <c r="J115" s="268">
        <v>0</v>
      </c>
      <c r="K115" s="268">
        <v>0</v>
      </c>
      <c r="L115" s="269">
        <f t="shared" si="7"/>
        <v>60656</v>
      </c>
    </row>
    <row r="116" spans="1:12">
      <c r="A116" s="261">
        <f t="shared" ref="A116:A121" si="9">A115+1</f>
        <v>42</v>
      </c>
      <c r="B116" s="264" t="s">
        <v>450</v>
      </c>
      <c r="C116" s="268">
        <v>59667</v>
      </c>
      <c r="D116" s="268">
        <v>0</v>
      </c>
      <c r="E116" s="268">
        <v>0</v>
      </c>
      <c r="F116" s="268">
        <v>0</v>
      </c>
      <c r="G116" s="268">
        <v>0</v>
      </c>
      <c r="H116" s="268">
        <v>83306</v>
      </c>
      <c r="I116" s="268">
        <v>1000</v>
      </c>
      <c r="J116" s="268">
        <v>2720</v>
      </c>
      <c r="K116" s="268">
        <v>0</v>
      </c>
      <c r="L116" s="269">
        <f t="shared" si="7"/>
        <v>146693</v>
      </c>
    </row>
    <row r="117" spans="1:12">
      <c r="A117" s="261">
        <f t="shared" si="9"/>
        <v>43</v>
      </c>
      <c r="B117" s="264" t="s">
        <v>75</v>
      </c>
      <c r="C117" s="268">
        <v>41992</v>
      </c>
      <c r="D117" s="268">
        <v>0</v>
      </c>
      <c r="E117" s="268">
        <v>0</v>
      </c>
      <c r="F117" s="268">
        <v>0</v>
      </c>
      <c r="G117" s="268">
        <v>0</v>
      </c>
      <c r="H117" s="268">
        <v>31737</v>
      </c>
      <c r="I117" s="268">
        <v>0</v>
      </c>
      <c r="J117" s="268">
        <v>0</v>
      </c>
      <c r="K117" s="268">
        <v>0</v>
      </c>
      <c r="L117" s="269">
        <f t="shared" si="7"/>
        <v>73729</v>
      </c>
    </row>
    <row r="118" spans="1:12">
      <c r="A118" s="261">
        <f t="shared" si="9"/>
        <v>44</v>
      </c>
      <c r="B118" s="264" t="s">
        <v>76</v>
      </c>
      <c r="C118" s="268">
        <v>22533</v>
      </c>
      <c r="D118" s="268">
        <v>0</v>
      </c>
      <c r="E118" s="268">
        <v>0</v>
      </c>
      <c r="F118" s="268">
        <v>0</v>
      </c>
      <c r="G118" s="268">
        <v>0</v>
      </c>
      <c r="H118" s="268">
        <v>30468</v>
      </c>
      <c r="I118" s="268">
        <v>0</v>
      </c>
      <c r="J118" s="268">
        <v>0</v>
      </c>
      <c r="K118" s="268">
        <v>0</v>
      </c>
      <c r="L118" s="269">
        <f t="shared" si="7"/>
        <v>53001</v>
      </c>
    </row>
    <row r="119" spans="1:12">
      <c r="A119" s="261">
        <f t="shared" si="9"/>
        <v>45</v>
      </c>
      <c r="B119" s="264" t="s">
        <v>102</v>
      </c>
      <c r="C119" s="268">
        <v>35288</v>
      </c>
      <c r="D119" s="268">
        <v>0</v>
      </c>
      <c r="E119" s="268">
        <v>0</v>
      </c>
      <c r="F119" s="268">
        <v>0</v>
      </c>
      <c r="G119" s="268">
        <v>0</v>
      </c>
      <c r="H119" s="268">
        <v>25586</v>
      </c>
      <c r="I119" s="268">
        <v>0</v>
      </c>
      <c r="J119" s="268">
        <v>0</v>
      </c>
      <c r="K119" s="268">
        <v>0</v>
      </c>
      <c r="L119" s="269">
        <f t="shared" si="7"/>
        <v>60874</v>
      </c>
    </row>
    <row r="120" spans="1:12">
      <c r="A120" s="261">
        <f t="shared" si="9"/>
        <v>46</v>
      </c>
      <c r="B120" s="264" t="s">
        <v>89</v>
      </c>
      <c r="C120" s="268">
        <v>21021</v>
      </c>
      <c r="D120" s="268">
        <v>0</v>
      </c>
      <c r="E120" s="268">
        <v>0</v>
      </c>
      <c r="F120" s="268">
        <v>0</v>
      </c>
      <c r="G120" s="268">
        <v>0</v>
      </c>
      <c r="H120" s="268">
        <v>30295</v>
      </c>
      <c r="I120" s="268">
        <v>0</v>
      </c>
      <c r="J120" s="268">
        <v>0</v>
      </c>
      <c r="K120" s="268">
        <v>0</v>
      </c>
      <c r="L120" s="269">
        <f t="shared" si="7"/>
        <v>51316</v>
      </c>
    </row>
    <row r="121" spans="1:12">
      <c r="A121" s="261">
        <f t="shared" si="9"/>
        <v>47</v>
      </c>
      <c r="B121" s="264" t="s">
        <v>96</v>
      </c>
      <c r="C121" s="268">
        <v>27926</v>
      </c>
      <c r="D121" s="268">
        <v>0</v>
      </c>
      <c r="E121" s="268">
        <v>0</v>
      </c>
      <c r="F121" s="268">
        <v>0</v>
      </c>
      <c r="G121" s="268">
        <v>0</v>
      </c>
      <c r="H121" s="268">
        <v>26086</v>
      </c>
      <c r="I121" s="268">
        <v>0</v>
      </c>
      <c r="J121" s="268">
        <v>0</v>
      </c>
      <c r="K121" s="268">
        <v>0</v>
      </c>
      <c r="L121" s="269">
        <f t="shared" si="7"/>
        <v>54012</v>
      </c>
    </row>
    <row r="122" spans="1:12">
      <c r="A122" s="261"/>
      <c r="B122" s="265" t="s">
        <v>451</v>
      </c>
      <c r="C122" s="269">
        <f>SUM(C115:C121)</f>
        <v>234848</v>
      </c>
      <c r="D122" s="269">
        <f t="shared" ref="D122:K122" si="10">SUM(D115:D121)</f>
        <v>0</v>
      </c>
      <c r="E122" s="269">
        <f t="shared" si="10"/>
        <v>0</v>
      </c>
      <c r="F122" s="269">
        <f t="shared" si="10"/>
        <v>0</v>
      </c>
      <c r="G122" s="269">
        <f t="shared" si="10"/>
        <v>0</v>
      </c>
      <c r="H122" s="269">
        <f t="shared" si="10"/>
        <v>261713</v>
      </c>
      <c r="I122" s="269">
        <f t="shared" si="10"/>
        <v>1000</v>
      </c>
      <c r="J122" s="269">
        <f t="shared" si="10"/>
        <v>2720</v>
      </c>
      <c r="K122" s="269">
        <f t="shared" si="10"/>
        <v>0</v>
      </c>
      <c r="L122" s="269">
        <f t="shared" si="7"/>
        <v>500281</v>
      </c>
    </row>
    <row r="123" spans="1:12">
      <c r="A123" s="261"/>
      <c r="B123" s="264" t="s">
        <v>452</v>
      </c>
      <c r="C123" s="271"/>
      <c r="D123" s="271"/>
      <c r="E123" s="271"/>
      <c r="F123" s="271"/>
      <c r="G123" s="271"/>
      <c r="H123" s="271"/>
      <c r="I123" s="271"/>
      <c r="J123" s="271"/>
      <c r="K123" s="271"/>
      <c r="L123" s="269"/>
    </row>
    <row r="124" spans="1:12">
      <c r="A124" s="261">
        <f>A121+1</f>
        <v>48</v>
      </c>
      <c r="B124" s="264" t="s">
        <v>77</v>
      </c>
      <c r="C124" s="268">
        <v>156564</v>
      </c>
      <c r="D124" s="268">
        <v>4988</v>
      </c>
      <c r="E124" s="268">
        <v>0</v>
      </c>
      <c r="F124" s="268">
        <v>0</v>
      </c>
      <c r="G124" s="268">
        <v>0</v>
      </c>
      <c r="H124" s="268">
        <v>426483</v>
      </c>
      <c r="I124" s="268">
        <v>59010</v>
      </c>
      <c r="J124" s="268">
        <v>52599</v>
      </c>
      <c r="K124" s="268">
        <v>0</v>
      </c>
      <c r="L124" s="269">
        <f t="shared" si="7"/>
        <v>699644</v>
      </c>
    </row>
    <row r="125" spans="1:12">
      <c r="A125" s="261">
        <f>A124+1</f>
        <v>49</v>
      </c>
      <c r="B125" s="264" t="s">
        <v>80</v>
      </c>
      <c r="C125" s="268">
        <v>167695</v>
      </c>
      <c r="D125" s="268">
        <v>0</v>
      </c>
      <c r="E125" s="268">
        <v>0</v>
      </c>
      <c r="F125" s="268">
        <v>0</v>
      </c>
      <c r="G125" s="268">
        <v>0</v>
      </c>
      <c r="H125" s="268">
        <v>247865</v>
      </c>
      <c r="I125" s="268">
        <v>14500</v>
      </c>
      <c r="J125" s="268">
        <v>65949</v>
      </c>
      <c r="K125" s="268">
        <v>0</v>
      </c>
      <c r="L125" s="269">
        <f t="shared" si="7"/>
        <v>496009</v>
      </c>
    </row>
    <row r="126" spans="1:12">
      <c r="A126" s="261">
        <f>A125+1</f>
        <v>50</v>
      </c>
      <c r="B126" s="264" t="s">
        <v>90</v>
      </c>
      <c r="C126" s="268">
        <v>144206</v>
      </c>
      <c r="D126" s="268">
        <v>5280</v>
      </c>
      <c r="E126" s="268">
        <v>0</v>
      </c>
      <c r="F126" s="268">
        <v>0</v>
      </c>
      <c r="G126" s="268">
        <v>0</v>
      </c>
      <c r="H126" s="268">
        <v>511224</v>
      </c>
      <c r="I126" s="268">
        <v>29490</v>
      </c>
      <c r="J126" s="268">
        <v>4100</v>
      </c>
      <c r="K126" s="268">
        <v>0</v>
      </c>
      <c r="L126" s="269">
        <f t="shared" si="7"/>
        <v>694300</v>
      </c>
    </row>
    <row r="127" spans="1:12">
      <c r="A127" s="261">
        <f>A126+1</f>
        <v>51</v>
      </c>
      <c r="B127" s="264" t="s">
        <v>92</v>
      </c>
      <c r="C127" s="268">
        <v>90245</v>
      </c>
      <c r="D127" s="268">
        <v>18000</v>
      </c>
      <c r="E127" s="268">
        <v>0</v>
      </c>
      <c r="F127" s="268">
        <v>0</v>
      </c>
      <c r="G127" s="268">
        <v>0</v>
      </c>
      <c r="H127" s="268">
        <v>266980</v>
      </c>
      <c r="I127" s="268">
        <v>9200</v>
      </c>
      <c r="J127" s="268">
        <v>0</v>
      </c>
      <c r="K127" s="268">
        <v>0</v>
      </c>
      <c r="L127" s="269">
        <f t="shared" si="7"/>
        <v>384425</v>
      </c>
    </row>
    <row r="128" spans="1:12">
      <c r="A128" s="261"/>
      <c r="B128" s="265" t="s">
        <v>453</v>
      </c>
      <c r="C128" s="269">
        <f>SUM(C124:C127)</f>
        <v>558710</v>
      </c>
      <c r="D128" s="269">
        <f t="shared" ref="D128:K128" si="11">SUM(D124:D127)</f>
        <v>28268</v>
      </c>
      <c r="E128" s="269">
        <f t="shared" si="11"/>
        <v>0</v>
      </c>
      <c r="F128" s="269">
        <f t="shared" si="11"/>
        <v>0</v>
      </c>
      <c r="G128" s="269">
        <f t="shared" si="11"/>
        <v>0</v>
      </c>
      <c r="H128" s="269">
        <f t="shared" si="11"/>
        <v>1452552</v>
      </c>
      <c r="I128" s="269">
        <f t="shared" si="11"/>
        <v>112200</v>
      </c>
      <c r="J128" s="269">
        <f t="shared" si="11"/>
        <v>122648</v>
      </c>
      <c r="K128" s="269">
        <f t="shared" si="11"/>
        <v>0</v>
      </c>
      <c r="L128" s="269">
        <f t="shared" si="7"/>
        <v>2274378</v>
      </c>
    </row>
    <row r="129" spans="1:12">
      <c r="A129" s="261"/>
      <c r="B129" s="265" t="s">
        <v>454</v>
      </c>
      <c r="C129" s="269">
        <f>SUM(C113,C122,C128)</f>
        <v>7773472</v>
      </c>
      <c r="D129" s="269">
        <f t="shared" ref="D129:K129" si="12">SUM(D113,D122,D128)</f>
        <v>512085</v>
      </c>
      <c r="E129" s="269">
        <f t="shared" si="12"/>
        <v>1617443</v>
      </c>
      <c r="F129" s="269">
        <f t="shared" si="12"/>
        <v>270890</v>
      </c>
      <c r="G129" s="269">
        <f t="shared" si="12"/>
        <v>2864771</v>
      </c>
      <c r="H129" s="269">
        <f t="shared" si="12"/>
        <v>30269902</v>
      </c>
      <c r="I129" s="269">
        <f t="shared" si="12"/>
        <v>5453282</v>
      </c>
      <c r="J129" s="269">
        <f t="shared" si="12"/>
        <v>6472496</v>
      </c>
      <c r="K129" s="269">
        <f t="shared" si="12"/>
        <v>198100</v>
      </c>
      <c r="L129" s="269">
        <f t="shared" si="7"/>
        <v>55432441</v>
      </c>
    </row>
    <row r="130" spans="1:12">
      <c r="J130" s="250"/>
    </row>
    <row r="131" spans="1:12">
      <c r="L131" s="272" t="s">
        <v>1021</v>
      </c>
    </row>
    <row r="135" spans="1:12">
      <c r="A135" s="244" t="s">
        <v>1023</v>
      </c>
      <c r="B135" s="254"/>
    </row>
    <row r="136" spans="1:12">
      <c r="A136" s="244"/>
      <c r="B136" s="254"/>
    </row>
    <row r="137" spans="1:12" ht="24">
      <c r="A137" s="256" t="s">
        <v>404</v>
      </c>
      <c r="B137" s="257" t="s">
        <v>419</v>
      </c>
      <c r="C137" s="256" t="s">
        <v>420</v>
      </c>
      <c r="D137" s="256" t="s">
        <v>421</v>
      </c>
      <c r="E137" s="256" t="s">
        <v>422</v>
      </c>
      <c r="F137" s="256" t="s">
        <v>423</v>
      </c>
      <c r="G137" s="256" t="s">
        <v>424</v>
      </c>
      <c r="H137" s="256" t="s">
        <v>425</v>
      </c>
      <c r="I137" s="256" t="s">
        <v>426</v>
      </c>
      <c r="J137" s="256" t="s">
        <v>427</v>
      </c>
      <c r="K137" s="256" t="s">
        <v>428</v>
      </c>
      <c r="L137" s="267" t="s">
        <v>429</v>
      </c>
    </row>
    <row r="138" spans="1:12" ht="24">
      <c r="A138" s="258">
        <v>1</v>
      </c>
      <c r="B138" s="259" t="s">
        <v>1182</v>
      </c>
      <c r="C138" s="268">
        <v>0</v>
      </c>
      <c r="D138" s="268">
        <v>0</v>
      </c>
      <c r="E138" s="268">
        <v>53497064</v>
      </c>
      <c r="F138" s="268">
        <v>0</v>
      </c>
      <c r="G138" s="268">
        <v>0</v>
      </c>
      <c r="H138" s="268">
        <v>0</v>
      </c>
      <c r="I138" s="268">
        <v>808063</v>
      </c>
      <c r="J138" s="268">
        <v>0</v>
      </c>
      <c r="K138" s="268">
        <v>0</v>
      </c>
      <c r="L138" s="269">
        <f>SUM(C138:K138)</f>
        <v>54305127</v>
      </c>
    </row>
    <row r="139" spans="1:12">
      <c r="A139" s="261">
        <v>2</v>
      </c>
      <c r="B139" s="262" t="s">
        <v>430</v>
      </c>
      <c r="C139" s="268">
        <v>0</v>
      </c>
      <c r="D139" s="268">
        <v>0</v>
      </c>
      <c r="E139" s="268">
        <v>0</v>
      </c>
      <c r="F139" s="268">
        <v>0</v>
      </c>
      <c r="G139" s="268">
        <v>0</v>
      </c>
      <c r="H139" s="268">
        <v>0</v>
      </c>
      <c r="I139" s="268">
        <v>0</v>
      </c>
      <c r="J139" s="268">
        <v>0</v>
      </c>
      <c r="K139" s="268">
        <v>0</v>
      </c>
      <c r="L139" s="269">
        <f t="shared" ref="L139:L194" si="13">SUM(C139:K139)</f>
        <v>0</v>
      </c>
    </row>
    <row r="140" spans="1:12">
      <c r="A140" s="258">
        <v>3</v>
      </c>
      <c r="B140" s="262" t="s">
        <v>431</v>
      </c>
      <c r="C140" s="268">
        <v>0</v>
      </c>
      <c r="D140" s="268">
        <v>0</v>
      </c>
      <c r="E140" s="268">
        <v>0</v>
      </c>
      <c r="F140" s="268">
        <v>0</v>
      </c>
      <c r="G140" s="268">
        <v>0</v>
      </c>
      <c r="H140" s="268">
        <v>0</v>
      </c>
      <c r="I140" s="268">
        <v>0</v>
      </c>
      <c r="J140" s="268">
        <v>0</v>
      </c>
      <c r="K140" s="268">
        <v>0</v>
      </c>
      <c r="L140" s="269">
        <f t="shared" si="13"/>
        <v>0</v>
      </c>
    </row>
    <row r="141" spans="1:12">
      <c r="A141" s="258">
        <v>4</v>
      </c>
      <c r="B141" s="262" t="s">
        <v>432</v>
      </c>
      <c r="C141" s="268">
        <v>0</v>
      </c>
      <c r="D141" s="268">
        <v>0</v>
      </c>
      <c r="E141" s="268">
        <v>0</v>
      </c>
      <c r="F141" s="268">
        <v>0</v>
      </c>
      <c r="G141" s="268">
        <v>0</v>
      </c>
      <c r="H141" s="268">
        <v>0</v>
      </c>
      <c r="I141" s="268">
        <v>0</v>
      </c>
      <c r="J141" s="268">
        <v>0</v>
      </c>
      <c r="K141" s="268">
        <v>0</v>
      </c>
      <c r="L141" s="269">
        <f t="shared" si="13"/>
        <v>0</v>
      </c>
    </row>
    <row r="142" spans="1:12">
      <c r="A142" s="261">
        <v>5</v>
      </c>
      <c r="B142" s="262" t="s">
        <v>433</v>
      </c>
      <c r="C142" s="268">
        <v>0</v>
      </c>
      <c r="D142" s="268">
        <v>0</v>
      </c>
      <c r="E142" s="268">
        <v>0</v>
      </c>
      <c r="F142" s="268">
        <v>0</v>
      </c>
      <c r="G142" s="268">
        <v>0</v>
      </c>
      <c r="H142" s="268">
        <v>0</v>
      </c>
      <c r="I142" s="268">
        <v>0</v>
      </c>
      <c r="J142" s="268">
        <v>0</v>
      </c>
      <c r="K142" s="268">
        <v>0</v>
      </c>
      <c r="L142" s="269">
        <f t="shared" si="13"/>
        <v>0</v>
      </c>
    </row>
    <row r="143" spans="1:12">
      <c r="A143" s="258">
        <v>6</v>
      </c>
      <c r="B143" s="262" t="s">
        <v>434</v>
      </c>
      <c r="C143" s="268">
        <v>0</v>
      </c>
      <c r="D143" s="268">
        <v>19410</v>
      </c>
      <c r="E143" s="268">
        <v>0</v>
      </c>
      <c r="F143" s="268">
        <v>7421551</v>
      </c>
      <c r="G143" s="268">
        <v>16629543</v>
      </c>
      <c r="H143" s="268">
        <v>0</v>
      </c>
      <c r="I143" s="268">
        <v>0</v>
      </c>
      <c r="J143" s="268">
        <v>0</v>
      </c>
      <c r="K143" s="268">
        <v>0</v>
      </c>
      <c r="L143" s="269">
        <f t="shared" si="13"/>
        <v>24070504</v>
      </c>
    </row>
    <row r="144" spans="1:12">
      <c r="A144" s="258">
        <v>7</v>
      </c>
      <c r="B144" s="262" t="s">
        <v>435</v>
      </c>
      <c r="C144" s="268">
        <v>0</v>
      </c>
      <c r="D144" s="268">
        <v>0</v>
      </c>
      <c r="E144" s="268">
        <v>0</v>
      </c>
      <c r="F144" s="268">
        <v>0</v>
      </c>
      <c r="G144" s="268">
        <v>0</v>
      </c>
      <c r="H144" s="268">
        <v>0</v>
      </c>
      <c r="I144" s="268">
        <v>558253</v>
      </c>
      <c r="J144" s="268">
        <v>0</v>
      </c>
      <c r="K144" s="268">
        <v>0</v>
      </c>
      <c r="L144" s="269">
        <f t="shared" si="13"/>
        <v>558253</v>
      </c>
    </row>
    <row r="145" spans="1:12" ht="24">
      <c r="A145" s="261">
        <v>8</v>
      </c>
      <c r="B145" s="262" t="s">
        <v>1183</v>
      </c>
      <c r="C145" s="268">
        <v>0</v>
      </c>
      <c r="D145" s="268">
        <v>0</v>
      </c>
      <c r="E145" s="268">
        <v>0</v>
      </c>
      <c r="F145" s="268">
        <v>0</v>
      </c>
      <c r="G145" s="268">
        <v>0</v>
      </c>
      <c r="H145" s="268">
        <v>0</v>
      </c>
      <c r="I145" s="268">
        <v>8933209</v>
      </c>
      <c r="J145" s="268">
        <v>0</v>
      </c>
      <c r="K145" s="268">
        <v>0</v>
      </c>
      <c r="L145" s="269">
        <f t="shared" si="13"/>
        <v>8933209</v>
      </c>
    </row>
    <row r="146" spans="1:12">
      <c r="A146" s="258">
        <v>9</v>
      </c>
      <c r="B146" s="262" t="s">
        <v>436</v>
      </c>
      <c r="C146" s="268">
        <v>0</v>
      </c>
      <c r="D146" s="268">
        <v>0</v>
      </c>
      <c r="E146" s="268">
        <v>0</v>
      </c>
      <c r="F146" s="268">
        <v>0</v>
      </c>
      <c r="G146" s="268">
        <v>0</v>
      </c>
      <c r="H146" s="268">
        <v>0</v>
      </c>
      <c r="I146" s="268">
        <v>458637</v>
      </c>
      <c r="J146" s="268">
        <v>0</v>
      </c>
      <c r="K146" s="268">
        <v>0</v>
      </c>
      <c r="L146" s="269">
        <f t="shared" si="13"/>
        <v>458637</v>
      </c>
    </row>
    <row r="147" spans="1:12">
      <c r="A147" s="258">
        <v>10</v>
      </c>
      <c r="B147" s="262" t="s">
        <v>437</v>
      </c>
      <c r="C147" s="268">
        <v>0</v>
      </c>
      <c r="D147" s="268">
        <v>0</v>
      </c>
      <c r="E147" s="268">
        <v>0</v>
      </c>
      <c r="F147" s="268">
        <v>0</v>
      </c>
      <c r="G147" s="268">
        <v>0</v>
      </c>
      <c r="H147" s="268">
        <v>0</v>
      </c>
      <c r="I147" s="268">
        <v>395262</v>
      </c>
      <c r="J147" s="268">
        <v>0</v>
      </c>
      <c r="K147" s="268">
        <v>0</v>
      </c>
      <c r="L147" s="269">
        <f t="shared" si="13"/>
        <v>395262</v>
      </c>
    </row>
    <row r="148" spans="1:12">
      <c r="A148" s="261">
        <v>11</v>
      </c>
      <c r="B148" s="262" t="s">
        <v>438</v>
      </c>
      <c r="C148" s="268">
        <v>0</v>
      </c>
      <c r="D148" s="268">
        <v>0</v>
      </c>
      <c r="E148" s="268">
        <v>0</v>
      </c>
      <c r="F148" s="268">
        <v>0</v>
      </c>
      <c r="G148" s="268">
        <v>0</v>
      </c>
      <c r="H148" s="268">
        <v>0</v>
      </c>
      <c r="I148" s="268">
        <v>0</v>
      </c>
      <c r="J148" s="268">
        <v>168061</v>
      </c>
      <c r="K148" s="268">
        <v>0</v>
      </c>
      <c r="L148" s="269">
        <f t="shared" si="13"/>
        <v>168061</v>
      </c>
    </row>
    <row r="149" spans="1:12">
      <c r="A149" s="258">
        <v>12</v>
      </c>
      <c r="B149" s="262" t="s">
        <v>439</v>
      </c>
      <c r="C149" s="268">
        <v>0</v>
      </c>
      <c r="D149" s="268">
        <v>0</v>
      </c>
      <c r="E149" s="268">
        <v>0</v>
      </c>
      <c r="F149" s="268">
        <v>0</v>
      </c>
      <c r="G149" s="268">
        <v>0</v>
      </c>
      <c r="H149" s="268">
        <v>4147967</v>
      </c>
      <c r="I149" s="268">
        <v>0</v>
      </c>
      <c r="J149" s="268">
        <v>0</v>
      </c>
      <c r="K149" s="268">
        <v>0</v>
      </c>
      <c r="L149" s="269">
        <f t="shared" si="13"/>
        <v>4147967</v>
      </c>
    </row>
    <row r="150" spans="1:12">
      <c r="A150" s="258">
        <v>13</v>
      </c>
      <c r="B150" s="262" t="s">
        <v>440</v>
      </c>
      <c r="C150" s="268">
        <v>0</v>
      </c>
      <c r="D150" s="268">
        <v>0</v>
      </c>
      <c r="E150" s="268">
        <v>0</v>
      </c>
      <c r="F150" s="268">
        <v>0</v>
      </c>
      <c r="G150" s="268">
        <v>0</v>
      </c>
      <c r="H150" s="268">
        <v>0</v>
      </c>
      <c r="I150" s="268">
        <v>0</v>
      </c>
      <c r="J150" s="268">
        <v>483543</v>
      </c>
      <c r="K150" s="268">
        <v>0</v>
      </c>
      <c r="L150" s="269">
        <f t="shared" si="13"/>
        <v>483543</v>
      </c>
    </row>
    <row r="151" spans="1:12">
      <c r="A151" s="261">
        <v>14</v>
      </c>
      <c r="B151" s="262" t="s">
        <v>441</v>
      </c>
      <c r="C151" s="268">
        <v>0</v>
      </c>
      <c r="D151" s="268">
        <v>0</v>
      </c>
      <c r="E151" s="268">
        <v>0</v>
      </c>
      <c r="F151" s="268">
        <v>0</v>
      </c>
      <c r="G151" s="268">
        <v>0</v>
      </c>
      <c r="H151" s="268">
        <v>0</v>
      </c>
      <c r="I151" s="268">
        <v>0</v>
      </c>
      <c r="J151" s="268">
        <v>199100</v>
      </c>
      <c r="K151" s="268">
        <v>0</v>
      </c>
      <c r="L151" s="269">
        <f t="shared" si="13"/>
        <v>199100</v>
      </c>
    </row>
    <row r="152" spans="1:12">
      <c r="A152" s="258">
        <v>15</v>
      </c>
      <c r="B152" s="264" t="s">
        <v>442</v>
      </c>
      <c r="C152" s="268">
        <v>9647568</v>
      </c>
      <c r="D152" s="268">
        <v>1539542</v>
      </c>
      <c r="E152" s="268">
        <v>1134471</v>
      </c>
      <c r="F152" s="268">
        <v>743675</v>
      </c>
      <c r="G152" s="268">
        <v>2000261</v>
      </c>
      <c r="H152" s="268">
        <v>22517581</v>
      </c>
      <c r="I152" s="268">
        <v>531486</v>
      </c>
      <c r="J152" s="268">
        <v>5896546</v>
      </c>
      <c r="K152" s="268">
        <v>198100</v>
      </c>
      <c r="L152" s="269">
        <f t="shared" si="13"/>
        <v>44209230</v>
      </c>
    </row>
    <row r="153" spans="1:12">
      <c r="A153" s="258">
        <v>16</v>
      </c>
      <c r="B153" s="264" t="s">
        <v>67</v>
      </c>
      <c r="C153" s="268">
        <v>59104</v>
      </c>
      <c r="D153" s="268">
        <v>110</v>
      </c>
      <c r="E153" s="268">
        <v>0</v>
      </c>
      <c r="F153" s="268">
        <v>0</v>
      </c>
      <c r="G153" s="268">
        <v>0</v>
      </c>
      <c r="H153" s="268">
        <v>121801</v>
      </c>
      <c r="I153" s="268">
        <v>1000</v>
      </c>
      <c r="J153" s="268">
        <v>0</v>
      </c>
      <c r="K153" s="268">
        <v>0</v>
      </c>
      <c r="L153" s="269">
        <f t="shared" si="13"/>
        <v>182015</v>
      </c>
    </row>
    <row r="154" spans="1:12">
      <c r="A154" s="261">
        <v>17</v>
      </c>
      <c r="B154" s="264" t="s">
        <v>68</v>
      </c>
      <c r="C154" s="268">
        <v>61043</v>
      </c>
      <c r="D154" s="268">
        <v>1320</v>
      </c>
      <c r="E154" s="268">
        <v>0</v>
      </c>
      <c r="F154" s="268">
        <v>0</v>
      </c>
      <c r="G154" s="268">
        <v>0</v>
      </c>
      <c r="H154" s="268">
        <v>106898</v>
      </c>
      <c r="I154" s="268">
        <v>1000</v>
      </c>
      <c r="J154" s="268">
        <v>0</v>
      </c>
      <c r="K154" s="268">
        <v>0</v>
      </c>
      <c r="L154" s="269">
        <f t="shared" si="13"/>
        <v>170261</v>
      </c>
    </row>
    <row r="155" spans="1:12">
      <c r="A155" s="258">
        <v>18</v>
      </c>
      <c r="B155" s="264" t="s">
        <v>69</v>
      </c>
      <c r="C155" s="268">
        <v>59835</v>
      </c>
      <c r="D155" s="268">
        <v>110</v>
      </c>
      <c r="E155" s="268">
        <v>0</v>
      </c>
      <c r="F155" s="268">
        <v>0</v>
      </c>
      <c r="G155" s="268">
        <v>0</v>
      </c>
      <c r="H155" s="268">
        <v>97511</v>
      </c>
      <c r="I155" s="268">
        <v>1000</v>
      </c>
      <c r="J155" s="268">
        <v>0</v>
      </c>
      <c r="K155" s="268">
        <v>0</v>
      </c>
      <c r="L155" s="269">
        <f t="shared" si="13"/>
        <v>158456</v>
      </c>
    </row>
    <row r="156" spans="1:12">
      <c r="A156" s="258">
        <v>19</v>
      </c>
      <c r="B156" s="264" t="s">
        <v>70</v>
      </c>
      <c r="C156" s="268">
        <v>26899</v>
      </c>
      <c r="D156" s="268">
        <v>150</v>
      </c>
      <c r="E156" s="268">
        <v>0</v>
      </c>
      <c r="F156" s="268">
        <v>0</v>
      </c>
      <c r="G156" s="268">
        <v>0</v>
      </c>
      <c r="H156" s="268">
        <v>23057</v>
      </c>
      <c r="I156" s="268">
        <v>0</v>
      </c>
      <c r="J156" s="268">
        <v>0</v>
      </c>
      <c r="K156" s="268">
        <v>0</v>
      </c>
      <c r="L156" s="269">
        <f t="shared" si="13"/>
        <v>50106</v>
      </c>
    </row>
    <row r="157" spans="1:12">
      <c r="A157" s="261">
        <v>20</v>
      </c>
      <c r="B157" s="264" t="s">
        <v>71</v>
      </c>
      <c r="C157" s="268">
        <v>26731</v>
      </c>
      <c r="D157" s="268">
        <v>250</v>
      </c>
      <c r="E157" s="268">
        <v>0</v>
      </c>
      <c r="F157" s="268">
        <v>0</v>
      </c>
      <c r="G157" s="268">
        <v>0</v>
      </c>
      <c r="H157" s="268">
        <v>60148</v>
      </c>
      <c r="I157" s="268">
        <v>0</v>
      </c>
      <c r="J157" s="268">
        <v>700</v>
      </c>
      <c r="K157" s="268">
        <v>0</v>
      </c>
      <c r="L157" s="269">
        <f t="shared" si="13"/>
        <v>87829</v>
      </c>
    </row>
    <row r="158" spans="1:12">
      <c r="A158" s="258">
        <v>21</v>
      </c>
      <c r="B158" s="264" t="s">
        <v>443</v>
      </c>
      <c r="C158" s="268">
        <v>22384</v>
      </c>
      <c r="D158" s="268">
        <v>150</v>
      </c>
      <c r="E158" s="268">
        <v>0</v>
      </c>
      <c r="F158" s="268">
        <v>0</v>
      </c>
      <c r="G158" s="268">
        <v>0</v>
      </c>
      <c r="H158" s="268">
        <v>41055</v>
      </c>
      <c r="I158" s="268">
        <v>0</v>
      </c>
      <c r="J158" s="268">
        <v>0</v>
      </c>
      <c r="K158" s="268">
        <v>0</v>
      </c>
      <c r="L158" s="269">
        <f t="shared" si="13"/>
        <v>63589</v>
      </c>
    </row>
    <row r="159" spans="1:12">
      <c r="A159" s="258">
        <v>22</v>
      </c>
      <c r="B159" s="264" t="s">
        <v>73</v>
      </c>
      <c r="C159" s="268">
        <v>50766</v>
      </c>
      <c r="D159" s="268">
        <v>150</v>
      </c>
      <c r="E159" s="268">
        <v>0</v>
      </c>
      <c r="F159" s="268">
        <v>0</v>
      </c>
      <c r="G159" s="268">
        <v>0</v>
      </c>
      <c r="H159" s="268">
        <v>49808</v>
      </c>
      <c r="I159" s="268">
        <v>0</v>
      </c>
      <c r="J159" s="268">
        <v>0</v>
      </c>
      <c r="K159" s="268">
        <v>0</v>
      </c>
      <c r="L159" s="269">
        <f t="shared" si="13"/>
        <v>100724</v>
      </c>
    </row>
    <row r="160" spans="1:12">
      <c r="A160" s="261">
        <v>23</v>
      </c>
      <c r="B160" s="264" t="s">
        <v>78</v>
      </c>
      <c r="C160" s="268">
        <v>46065</v>
      </c>
      <c r="D160" s="268">
        <v>250</v>
      </c>
      <c r="E160" s="268">
        <v>0</v>
      </c>
      <c r="F160" s="268">
        <v>0</v>
      </c>
      <c r="G160" s="268">
        <v>0</v>
      </c>
      <c r="H160" s="268">
        <v>55018</v>
      </c>
      <c r="I160" s="268">
        <v>0</v>
      </c>
      <c r="J160" s="268">
        <v>0</v>
      </c>
      <c r="K160" s="268">
        <v>0</v>
      </c>
      <c r="L160" s="269">
        <f t="shared" si="13"/>
        <v>101333</v>
      </c>
    </row>
    <row r="161" spans="1:12">
      <c r="A161" s="258">
        <v>24</v>
      </c>
      <c r="B161" s="264" t="s">
        <v>79</v>
      </c>
      <c r="C161" s="268">
        <v>27652</v>
      </c>
      <c r="D161" s="268">
        <v>180</v>
      </c>
      <c r="E161" s="268">
        <v>0</v>
      </c>
      <c r="F161" s="268">
        <v>0</v>
      </c>
      <c r="G161" s="268">
        <v>0</v>
      </c>
      <c r="H161" s="268">
        <v>35733</v>
      </c>
      <c r="I161" s="268">
        <v>0</v>
      </c>
      <c r="J161" s="268">
        <v>0</v>
      </c>
      <c r="K161" s="268">
        <v>0</v>
      </c>
      <c r="L161" s="269">
        <f t="shared" si="13"/>
        <v>63565</v>
      </c>
    </row>
    <row r="162" spans="1:12">
      <c r="A162" s="258">
        <v>25</v>
      </c>
      <c r="B162" s="264" t="s">
        <v>444</v>
      </c>
      <c r="C162" s="268">
        <v>46515</v>
      </c>
      <c r="D162" s="268">
        <v>180</v>
      </c>
      <c r="E162" s="268">
        <v>0</v>
      </c>
      <c r="F162" s="268">
        <v>0</v>
      </c>
      <c r="G162" s="268">
        <v>0</v>
      </c>
      <c r="H162" s="268">
        <v>56274</v>
      </c>
      <c r="I162" s="268">
        <v>0</v>
      </c>
      <c r="J162" s="268">
        <v>0</v>
      </c>
      <c r="K162" s="268">
        <v>0</v>
      </c>
      <c r="L162" s="269">
        <f t="shared" si="13"/>
        <v>102969</v>
      </c>
    </row>
    <row r="163" spans="1:12">
      <c r="A163" s="261">
        <v>26</v>
      </c>
      <c r="B163" s="264" t="s">
        <v>81</v>
      </c>
      <c r="C163" s="268">
        <v>56436</v>
      </c>
      <c r="D163" s="268">
        <v>150</v>
      </c>
      <c r="E163" s="268">
        <v>0</v>
      </c>
      <c r="F163" s="268">
        <v>0</v>
      </c>
      <c r="G163" s="268">
        <v>0</v>
      </c>
      <c r="H163" s="268">
        <v>147735</v>
      </c>
      <c r="I163" s="268">
        <v>1000</v>
      </c>
      <c r="J163" s="268">
        <v>0</v>
      </c>
      <c r="K163" s="268">
        <v>0</v>
      </c>
      <c r="L163" s="269">
        <f t="shared" si="13"/>
        <v>205321</v>
      </c>
    </row>
    <row r="164" spans="1:12">
      <c r="A164" s="258">
        <v>27</v>
      </c>
      <c r="B164" s="264" t="s">
        <v>445</v>
      </c>
      <c r="C164" s="268">
        <v>51781</v>
      </c>
      <c r="D164" s="268">
        <v>150</v>
      </c>
      <c r="E164" s="268">
        <v>0</v>
      </c>
      <c r="F164" s="268">
        <v>0</v>
      </c>
      <c r="G164" s="268">
        <v>0</v>
      </c>
      <c r="H164" s="268">
        <v>66156</v>
      </c>
      <c r="I164" s="268">
        <v>1000</v>
      </c>
      <c r="J164" s="268">
        <v>0</v>
      </c>
      <c r="K164" s="268">
        <v>0</v>
      </c>
      <c r="L164" s="269">
        <f t="shared" si="13"/>
        <v>119087</v>
      </c>
    </row>
    <row r="165" spans="1:12">
      <c r="A165" s="258">
        <v>28</v>
      </c>
      <c r="B165" s="264" t="s">
        <v>82</v>
      </c>
      <c r="C165" s="268">
        <v>49943</v>
      </c>
      <c r="D165" s="268">
        <v>110</v>
      </c>
      <c r="E165" s="268">
        <v>0</v>
      </c>
      <c r="F165" s="268">
        <v>0</v>
      </c>
      <c r="G165" s="268">
        <v>0</v>
      </c>
      <c r="H165" s="268">
        <v>69110</v>
      </c>
      <c r="I165" s="268">
        <v>0</v>
      </c>
      <c r="J165" s="268">
        <v>2200</v>
      </c>
      <c r="K165" s="268">
        <v>0</v>
      </c>
      <c r="L165" s="269">
        <f t="shared" si="13"/>
        <v>121363</v>
      </c>
    </row>
    <row r="166" spans="1:12">
      <c r="A166" s="261">
        <v>29</v>
      </c>
      <c r="B166" s="264" t="s">
        <v>446</v>
      </c>
      <c r="C166" s="268">
        <v>25868</v>
      </c>
      <c r="D166" s="268">
        <v>210</v>
      </c>
      <c r="E166" s="268">
        <v>0</v>
      </c>
      <c r="F166" s="268">
        <v>0</v>
      </c>
      <c r="G166" s="268">
        <v>0</v>
      </c>
      <c r="H166" s="268">
        <v>51214</v>
      </c>
      <c r="I166" s="268">
        <v>0</v>
      </c>
      <c r="J166" s="268">
        <v>0</v>
      </c>
      <c r="K166" s="268">
        <v>0</v>
      </c>
      <c r="L166" s="269">
        <f t="shared" si="13"/>
        <v>77292</v>
      </c>
    </row>
    <row r="167" spans="1:12">
      <c r="A167" s="258">
        <v>30</v>
      </c>
      <c r="B167" s="264" t="s">
        <v>84</v>
      </c>
      <c r="C167" s="268">
        <v>43535</v>
      </c>
      <c r="D167" s="268">
        <v>110</v>
      </c>
      <c r="E167" s="268">
        <v>0</v>
      </c>
      <c r="F167" s="268">
        <v>0</v>
      </c>
      <c r="G167" s="268">
        <v>0</v>
      </c>
      <c r="H167" s="268">
        <v>63035</v>
      </c>
      <c r="I167" s="268">
        <v>1000</v>
      </c>
      <c r="J167" s="268">
        <v>0</v>
      </c>
      <c r="K167" s="268">
        <v>0</v>
      </c>
      <c r="L167" s="269">
        <f t="shared" si="13"/>
        <v>107680</v>
      </c>
    </row>
    <row r="168" spans="1:12">
      <c r="A168" s="258">
        <v>31</v>
      </c>
      <c r="B168" s="264" t="s">
        <v>83</v>
      </c>
      <c r="C168" s="268">
        <v>76609</v>
      </c>
      <c r="D168" s="268">
        <v>320</v>
      </c>
      <c r="E168" s="268">
        <v>0</v>
      </c>
      <c r="F168" s="268">
        <v>0</v>
      </c>
      <c r="G168" s="268">
        <v>0</v>
      </c>
      <c r="H168" s="268">
        <v>122978</v>
      </c>
      <c r="I168" s="268">
        <v>1000</v>
      </c>
      <c r="J168" s="268">
        <v>0</v>
      </c>
      <c r="K168" s="268">
        <v>0</v>
      </c>
      <c r="L168" s="269">
        <f t="shared" si="13"/>
        <v>200907</v>
      </c>
    </row>
    <row r="169" spans="1:12">
      <c r="A169" s="261">
        <v>32</v>
      </c>
      <c r="B169" s="264" t="s">
        <v>86</v>
      </c>
      <c r="C169" s="268">
        <v>51283</v>
      </c>
      <c r="D169" s="268">
        <v>110</v>
      </c>
      <c r="E169" s="268">
        <v>0</v>
      </c>
      <c r="F169" s="268">
        <v>0</v>
      </c>
      <c r="G169" s="268">
        <v>0</v>
      </c>
      <c r="H169" s="268">
        <v>62618</v>
      </c>
      <c r="I169" s="268">
        <v>0</v>
      </c>
      <c r="J169" s="268">
        <v>0</v>
      </c>
      <c r="K169" s="268">
        <v>0</v>
      </c>
      <c r="L169" s="269">
        <f t="shared" si="13"/>
        <v>114011</v>
      </c>
    </row>
    <row r="170" spans="1:12">
      <c r="A170" s="258">
        <v>33</v>
      </c>
      <c r="B170" s="264" t="s">
        <v>85</v>
      </c>
      <c r="C170" s="268">
        <v>62504</v>
      </c>
      <c r="D170" s="268">
        <v>180</v>
      </c>
      <c r="E170" s="268">
        <v>0</v>
      </c>
      <c r="F170" s="268">
        <v>0</v>
      </c>
      <c r="G170" s="268">
        <v>0</v>
      </c>
      <c r="H170" s="268">
        <v>92360</v>
      </c>
      <c r="I170" s="268">
        <v>1000</v>
      </c>
      <c r="J170" s="268">
        <v>0</v>
      </c>
      <c r="K170" s="268">
        <v>0</v>
      </c>
      <c r="L170" s="269">
        <f t="shared" si="13"/>
        <v>156044</v>
      </c>
    </row>
    <row r="171" spans="1:12">
      <c r="A171" s="258">
        <v>34</v>
      </c>
      <c r="B171" s="264" t="s">
        <v>88</v>
      </c>
      <c r="C171" s="268">
        <v>27744</v>
      </c>
      <c r="D171" s="268">
        <v>150</v>
      </c>
      <c r="E171" s="268">
        <v>0</v>
      </c>
      <c r="F171" s="268">
        <v>0</v>
      </c>
      <c r="G171" s="268">
        <v>0</v>
      </c>
      <c r="H171" s="268">
        <v>46777</v>
      </c>
      <c r="I171" s="268">
        <v>0</v>
      </c>
      <c r="J171" s="268">
        <v>0</v>
      </c>
      <c r="K171" s="268">
        <v>0</v>
      </c>
      <c r="L171" s="269">
        <f t="shared" si="13"/>
        <v>74671</v>
      </c>
    </row>
    <row r="172" spans="1:12">
      <c r="A172" s="261">
        <v>35</v>
      </c>
      <c r="B172" s="264" t="s">
        <v>87</v>
      </c>
      <c r="C172" s="268">
        <v>63185</v>
      </c>
      <c r="D172" s="268">
        <v>180</v>
      </c>
      <c r="E172" s="268">
        <v>0</v>
      </c>
      <c r="F172" s="268">
        <v>0</v>
      </c>
      <c r="G172" s="268">
        <v>0</v>
      </c>
      <c r="H172" s="268">
        <v>98419</v>
      </c>
      <c r="I172" s="268">
        <v>1000</v>
      </c>
      <c r="J172" s="268">
        <v>0</v>
      </c>
      <c r="K172" s="268">
        <v>0</v>
      </c>
      <c r="L172" s="269">
        <f t="shared" si="13"/>
        <v>162784</v>
      </c>
    </row>
    <row r="173" spans="1:12">
      <c r="A173" s="258">
        <v>36</v>
      </c>
      <c r="B173" s="264" t="s">
        <v>91</v>
      </c>
      <c r="C173" s="268">
        <v>48108</v>
      </c>
      <c r="D173" s="268">
        <v>180</v>
      </c>
      <c r="E173" s="268">
        <v>0</v>
      </c>
      <c r="F173" s="268">
        <v>0</v>
      </c>
      <c r="G173" s="268">
        <v>0</v>
      </c>
      <c r="H173" s="268">
        <v>72680</v>
      </c>
      <c r="I173" s="268">
        <v>0</v>
      </c>
      <c r="J173" s="268">
        <v>0</v>
      </c>
      <c r="K173" s="268">
        <v>0</v>
      </c>
      <c r="L173" s="269">
        <f t="shared" si="13"/>
        <v>120968</v>
      </c>
    </row>
    <row r="174" spans="1:12">
      <c r="A174" s="258">
        <v>37</v>
      </c>
      <c r="B174" s="264" t="s">
        <v>93</v>
      </c>
      <c r="C174" s="268">
        <v>46865</v>
      </c>
      <c r="D174" s="268">
        <v>250</v>
      </c>
      <c r="E174" s="268">
        <v>0</v>
      </c>
      <c r="F174" s="268">
        <v>0</v>
      </c>
      <c r="G174" s="268">
        <v>0</v>
      </c>
      <c r="H174" s="268">
        <v>96771</v>
      </c>
      <c r="I174" s="268">
        <v>1000</v>
      </c>
      <c r="J174" s="268">
        <v>0</v>
      </c>
      <c r="K174" s="268">
        <v>0</v>
      </c>
      <c r="L174" s="269">
        <f t="shared" si="13"/>
        <v>144886</v>
      </c>
    </row>
    <row r="175" spans="1:12">
      <c r="A175" s="261">
        <v>38</v>
      </c>
      <c r="B175" s="264" t="s">
        <v>94</v>
      </c>
      <c r="C175" s="268">
        <v>49844</v>
      </c>
      <c r="D175" s="268">
        <v>250</v>
      </c>
      <c r="E175" s="268">
        <v>0</v>
      </c>
      <c r="F175" s="268">
        <v>0</v>
      </c>
      <c r="G175" s="268">
        <v>0</v>
      </c>
      <c r="H175" s="268">
        <v>85798</v>
      </c>
      <c r="I175" s="268">
        <v>1000</v>
      </c>
      <c r="J175" s="268">
        <v>0</v>
      </c>
      <c r="K175" s="268">
        <v>0</v>
      </c>
      <c r="L175" s="269">
        <f t="shared" si="13"/>
        <v>136892</v>
      </c>
    </row>
    <row r="176" spans="1:12">
      <c r="A176" s="258">
        <v>39</v>
      </c>
      <c r="B176" s="264" t="s">
        <v>95</v>
      </c>
      <c r="C176" s="268">
        <v>61734</v>
      </c>
      <c r="D176" s="268">
        <v>150</v>
      </c>
      <c r="E176" s="268">
        <v>0</v>
      </c>
      <c r="F176" s="268">
        <v>0</v>
      </c>
      <c r="G176" s="268">
        <v>0</v>
      </c>
      <c r="H176" s="268">
        <v>97714</v>
      </c>
      <c r="I176" s="268">
        <v>10000</v>
      </c>
      <c r="J176" s="268">
        <v>0</v>
      </c>
      <c r="K176" s="268">
        <v>0</v>
      </c>
      <c r="L176" s="269">
        <f t="shared" si="13"/>
        <v>169598</v>
      </c>
    </row>
    <row r="177" spans="1:12">
      <c r="A177" s="258">
        <v>40</v>
      </c>
      <c r="B177" s="264" t="s">
        <v>447</v>
      </c>
      <c r="C177" s="268">
        <v>59260</v>
      </c>
      <c r="D177" s="268">
        <v>180</v>
      </c>
      <c r="E177" s="268">
        <v>0</v>
      </c>
      <c r="F177" s="268">
        <v>0</v>
      </c>
      <c r="G177" s="268">
        <v>0</v>
      </c>
      <c r="H177" s="268">
        <v>69421</v>
      </c>
      <c r="I177" s="268">
        <v>1000</v>
      </c>
      <c r="J177" s="268">
        <v>0</v>
      </c>
      <c r="K177" s="268">
        <v>0</v>
      </c>
      <c r="L177" s="269">
        <f t="shared" si="13"/>
        <v>129861</v>
      </c>
    </row>
    <row r="178" spans="1:12">
      <c r="A178" s="261"/>
      <c r="B178" s="265" t="s">
        <v>448</v>
      </c>
      <c r="C178" s="327">
        <f>SUM(C138:C177)</f>
        <v>10849261</v>
      </c>
      <c r="D178" s="327">
        <f t="shared" ref="D178:K178" si="14">SUM(D138:D177)</f>
        <v>1564482</v>
      </c>
      <c r="E178" s="327">
        <f t="shared" si="14"/>
        <v>54631535</v>
      </c>
      <c r="F178" s="327">
        <f t="shared" si="14"/>
        <v>8165226</v>
      </c>
      <c r="G178" s="327">
        <f t="shared" si="14"/>
        <v>18629804</v>
      </c>
      <c r="H178" s="327">
        <f t="shared" si="14"/>
        <v>28555637</v>
      </c>
      <c r="I178" s="327">
        <f t="shared" si="14"/>
        <v>11706910</v>
      </c>
      <c r="J178" s="327">
        <f t="shared" si="14"/>
        <v>6750150</v>
      </c>
      <c r="K178" s="327">
        <f t="shared" si="14"/>
        <v>198100</v>
      </c>
      <c r="L178" s="269">
        <f t="shared" si="13"/>
        <v>141051105</v>
      </c>
    </row>
    <row r="179" spans="1:12">
      <c r="A179" s="261"/>
      <c r="B179" s="264" t="s">
        <v>449</v>
      </c>
      <c r="C179" s="270"/>
      <c r="D179" s="270"/>
      <c r="E179" s="270"/>
      <c r="F179" s="270"/>
      <c r="G179" s="270"/>
      <c r="H179" s="270"/>
      <c r="I179" s="270"/>
      <c r="J179" s="270"/>
      <c r="K179" s="270"/>
      <c r="L179" s="269"/>
    </row>
    <row r="180" spans="1:12">
      <c r="A180" s="261">
        <f>A177+1</f>
        <v>41</v>
      </c>
      <c r="B180" s="264" t="s">
        <v>74</v>
      </c>
      <c r="C180" s="268">
        <v>26421</v>
      </c>
      <c r="D180" s="268">
        <v>300</v>
      </c>
      <c r="E180" s="268">
        <v>0</v>
      </c>
      <c r="F180" s="268">
        <v>0</v>
      </c>
      <c r="G180" s="268">
        <v>0</v>
      </c>
      <c r="H180" s="268">
        <v>34235</v>
      </c>
      <c r="I180" s="268">
        <v>0</v>
      </c>
      <c r="J180" s="268">
        <v>0</v>
      </c>
      <c r="K180" s="268">
        <v>0</v>
      </c>
      <c r="L180" s="269">
        <f t="shared" si="13"/>
        <v>60956</v>
      </c>
    </row>
    <row r="181" spans="1:12">
      <c r="A181" s="261">
        <f t="shared" ref="A181:A186" si="15">A180+1</f>
        <v>42</v>
      </c>
      <c r="B181" s="264" t="s">
        <v>450</v>
      </c>
      <c r="C181" s="268">
        <v>59667</v>
      </c>
      <c r="D181" s="268">
        <v>100</v>
      </c>
      <c r="E181" s="268">
        <v>0</v>
      </c>
      <c r="F181" s="268">
        <v>0</v>
      </c>
      <c r="G181" s="268">
        <v>0</v>
      </c>
      <c r="H181" s="268">
        <v>83306</v>
      </c>
      <c r="I181" s="268">
        <v>1000</v>
      </c>
      <c r="J181" s="268">
        <v>2720</v>
      </c>
      <c r="K181" s="268">
        <v>0</v>
      </c>
      <c r="L181" s="269">
        <f t="shared" si="13"/>
        <v>146793</v>
      </c>
    </row>
    <row r="182" spans="1:12">
      <c r="A182" s="261">
        <f t="shared" si="15"/>
        <v>43</v>
      </c>
      <c r="B182" s="264" t="s">
        <v>75</v>
      </c>
      <c r="C182" s="268">
        <v>41992</v>
      </c>
      <c r="D182" s="268">
        <v>150</v>
      </c>
      <c r="E182" s="268">
        <v>0</v>
      </c>
      <c r="F182" s="268">
        <v>0</v>
      </c>
      <c r="G182" s="268">
        <v>0</v>
      </c>
      <c r="H182" s="268">
        <v>31737</v>
      </c>
      <c r="I182" s="268">
        <v>0</v>
      </c>
      <c r="J182" s="268">
        <v>0</v>
      </c>
      <c r="K182" s="268">
        <v>0</v>
      </c>
      <c r="L182" s="269">
        <f t="shared" si="13"/>
        <v>73879</v>
      </c>
    </row>
    <row r="183" spans="1:12">
      <c r="A183" s="261">
        <f t="shared" si="15"/>
        <v>44</v>
      </c>
      <c r="B183" s="264" t="s">
        <v>76</v>
      </c>
      <c r="C183" s="268">
        <v>22533</v>
      </c>
      <c r="D183" s="268">
        <v>150</v>
      </c>
      <c r="E183" s="268">
        <v>0</v>
      </c>
      <c r="F183" s="268">
        <v>0</v>
      </c>
      <c r="G183" s="268">
        <v>0</v>
      </c>
      <c r="H183" s="268">
        <v>30468</v>
      </c>
      <c r="I183" s="268">
        <v>0</v>
      </c>
      <c r="J183" s="268">
        <v>0</v>
      </c>
      <c r="K183" s="268">
        <v>0</v>
      </c>
      <c r="L183" s="269">
        <f t="shared" si="13"/>
        <v>53151</v>
      </c>
    </row>
    <row r="184" spans="1:12">
      <c r="A184" s="261">
        <f t="shared" si="15"/>
        <v>45</v>
      </c>
      <c r="B184" s="264" t="s">
        <v>102</v>
      </c>
      <c r="C184" s="268">
        <v>35288</v>
      </c>
      <c r="D184" s="268">
        <v>150</v>
      </c>
      <c r="E184" s="268">
        <v>0</v>
      </c>
      <c r="F184" s="268">
        <v>0</v>
      </c>
      <c r="G184" s="268">
        <v>0</v>
      </c>
      <c r="H184" s="268">
        <v>25586</v>
      </c>
      <c r="I184" s="268">
        <v>0</v>
      </c>
      <c r="J184" s="268">
        <v>0</v>
      </c>
      <c r="K184" s="268">
        <v>0</v>
      </c>
      <c r="L184" s="269">
        <f t="shared" si="13"/>
        <v>61024</v>
      </c>
    </row>
    <row r="185" spans="1:12">
      <c r="A185" s="261">
        <f t="shared" si="15"/>
        <v>46</v>
      </c>
      <c r="B185" s="264" t="s">
        <v>89</v>
      </c>
      <c r="C185" s="268">
        <v>21021</v>
      </c>
      <c r="D185" s="268">
        <v>100</v>
      </c>
      <c r="E185" s="268">
        <v>0</v>
      </c>
      <c r="F185" s="268">
        <v>0</v>
      </c>
      <c r="G185" s="268">
        <v>0</v>
      </c>
      <c r="H185" s="268">
        <v>30295</v>
      </c>
      <c r="I185" s="268">
        <v>0</v>
      </c>
      <c r="J185" s="268">
        <v>0</v>
      </c>
      <c r="K185" s="268">
        <v>0</v>
      </c>
      <c r="L185" s="269">
        <f t="shared" si="13"/>
        <v>51416</v>
      </c>
    </row>
    <row r="186" spans="1:12">
      <c r="A186" s="261">
        <f t="shared" si="15"/>
        <v>47</v>
      </c>
      <c r="B186" s="264" t="s">
        <v>96</v>
      </c>
      <c r="C186" s="268">
        <v>27926</v>
      </c>
      <c r="D186" s="268">
        <v>100</v>
      </c>
      <c r="E186" s="268">
        <v>0</v>
      </c>
      <c r="F186" s="268">
        <v>0</v>
      </c>
      <c r="G186" s="268">
        <v>0</v>
      </c>
      <c r="H186" s="268">
        <v>26086</v>
      </c>
      <c r="I186" s="268">
        <v>0</v>
      </c>
      <c r="J186" s="268">
        <v>0</v>
      </c>
      <c r="K186" s="268">
        <v>0</v>
      </c>
      <c r="L186" s="269">
        <f t="shared" si="13"/>
        <v>54112</v>
      </c>
    </row>
    <row r="187" spans="1:12">
      <c r="A187" s="261"/>
      <c r="B187" s="265" t="s">
        <v>451</v>
      </c>
      <c r="C187" s="269">
        <f>SUM(C180:C186)</f>
        <v>234848</v>
      </c>
      <c r="D187" s="269">
        <f t="shared" ref="D187:K187" si="16">SUM(D180:D186)</f>
        <v>1050</v>
      </c>
      <c r="E187" s="269">
        <f t="shared" si="16"/>
        <v>0</v>
      </c>
      <c r="F187" s="269">
        <f t="shared" si="16"/>
        <v>0</v>
      </c>
      <c r="G187" s="269">
        <f t="shared" si="16"/>
        <v>0</v>
      </c>
      <c r="H187" s="269">
        <f t="shared" si="16"/>
        <v>261713</v>
      </c>
      <c r="I187" s="269">
        <f t="shared" si="16"/>
        <v>1000</v>
      </c>
      <c r="J187" s="269">
        <f t="shared" si="16"/>
        <v>2720</v>
      </c>
      <c r="K187" s="269">
        <f t="shared" si="16"/>
        <v>0</v>
      </c>
      <c r="L187" s="269">
        <f t="shared" si="13"/>
        <v>501331</v>
      </c>
    </row>
    <row r="188" spans="1:12">
      <c r="A188" s="261"/>
      <c r="B188" s="264" t="s">
        <v>452</v>
      </c>
      <c r="C188" s="271"/>
      <c r="D188" s="271"/>
      <c r="E188" s="271"/>
      <c r="F188" s="271"/>
      <c r="G188" s="271"/>
      <c r="H188" s="271"/>
      <c r="I188" s="271"/>
      <c r="J188" s="271"/>
      <c r="K188" s="271"/>
      <c r="L188" s="269"/>
    </row>
    <row r="189" spans="1:12">
      <c r="A189" s="261">
        <f>A186+1</f>
        <v>48</v>
      </c>
      <c r="B189" s="264" t="s">
        <v>77</v>
      </c>
      <c r="C189" s="268">
        <v>192870</v>
      </c>
      <c r="D189" s="268">
        <v>5988</v>
      </c>
      <c r="E189" s="268">
        <v>0</v>
      </c>
      <c r="F189" s="268">
        <v>0</v>
      </c>
      <c r="G189" s="268">
        <v>0</v>
      </c>
      <c r="H189" s="268">
        <v>426483</v>
      </c>
      <c r="I189" s="268">
        <v>59010</v>
      </c>
      <c r="J189" s="268">
        <v>52599</v>
      </c>
      <c r="K189" s="268">
        <v>0</v>
      </c>
      <c r="L189" s="269">
        <f t="shared" si="13"/>
        <v>736950</v>
      </c>
    </row>
    <row r="190" spans="1:12">
      <c r="A190" s="261">
        <f>A189+1</f>
        <v>49</v>
      </c>
      <c r="B190" s="264" t="s">
        <v>80</v>
      </c>
      <c r="C190" s="268">
        <v>205537</v>
      </c>
      <c r="D190" s="268">
        <v>2100</v>
      </c>
      <c r="E190" s="268">
        <v>0</v>
      </c>
      <c r="F190" s="268">
        <v>0</v>
      </c>
      <c r="G190" s="268">
        <v>0</v>
      </c>
      <c r="H190" s="268">
        <v>247865</v>
      </c>
      <c r="I190" s="268">
        <v>14500</v>
      </c>
      <c r="J190" s="268">
        <v>65949</v>
      </c>
      <c r="K190" s="268">
        <v>0</v>
      </c>
      <c r="L190" s="269">
        <f t="shared" si="13"/>
        <v>535951</v>
      </c>
    </row>
    <row r="191" spans="1:12">
      <c r="A191" s="261">
        <f>A190+1</f>
        <v>50</v>
      </c>
      <c r="B191" s="264" t="s">
        <v>90</v>
      </c>
      <c r="C191" s="268">
        <v>182106</v>
      </c>
      <c r="D191" s="268">
        <v>5280</v>
      </c>
      <c r="E191" s="268">
        <v>0</v>
      </c>
      <c r="F191" s="268">
        <v>0</v>
      </c>
      <c r="G191" s="268">
        <v>0</v>
      </c>
      <c r="H191" s="268">
        <v>511224</v>
      </c>
      <c r="I191" s="268">
        <v>29490</v>
      </c>
      <c r="J191" s="268">
        <v>4100</v>
      </c>
      <c r="K191" s="268">
        <v>0</v>
      </c>
      <c r="L191" s="269">
        <f>SUM(C191:K191)</f>
        <v>732200</v>
      </c>
    </row>
    <row r="192" spans="1:12">
      <c r="A192" s="261">
        <f>A191+1</f>
        <v>51</v>
      </c>
      <c r="B192" s="264" t="s">
        <v>92</v>
      </c>
      <c r="C192" s="268">
        <v>119950</v>
      </c>
      <c r="D192" s="268">
        <v>18000</v>
      </c>
      <c r="E192" s="268">
        <v>0</v>
      </c>
      <c r="F192" s="268">
        <v>0</v>
      </c>
      <c r="G192" s="268">
        <v>0</v>
      </c>
      <c r="H192" s="268">
        <v>266980</v>
      </c>
      <c r="I192" s="268">
        <v>9200</v>
      </c>
      <c r="J192" s="268">
        <v>0</v>
      </c>
      <c r="K192" s="268">
        <v>0</v>
      </c>
      <c r="L192" s="269">
        <f t="shared" si="13"/>
        <v>414130</v>
      </c>
    </row>
    <row r="193" spans="1:12">
      <c r="A193" s="261"/>
      <c r="B193" s="265" t="s">
        <v>453</v>
      </c>
      <c r="C193" s="269">
        <f>SUM(C189:C192)</f>
        <v>700463</v>
      </c>
      <c r="D193" s="269">
        <f t="shared" ref="D193:K193" si="17">SUM(D189:D192)</f>
        <v>31368</v>
      </c>
      <c r="E193" s="269">
        <f t="shared" si="17"/>
        <v>0</v>
      </c>
      <c r="F193" s="269">
        <f t="shared" si="17"/>
        <v>0</v>
      </c>
      <c r="G193" s="269">
        <f t="shared" si="17"/>
        <v>0</v>
      </c>
      <c r="H193" s="269">
        <f t="shared" si="17"/>
        <v>1452552</v>
      </c>
      <c r="I193" s="269">
        <f t="shared" si="17"/>
        <v>112200</v>
      </c>
      <c r="J193" s="269">
        <f t="shared" si="17"/>
        <v>122648</v>
      </c>
      <c r="K193" s="269">
        <f t="shared" si="17"/>
        <v>0</v>
      </c>
      <c r="L193" s="269">
        <f t="shared" si="13"/>
        <v>2419231</v>
      </c>
    </row>
    <row r="194" spans="1:12">
      <c r="A194" s="261"/>
      <c r="B194" s="265" t="s">
        <v>454</v>
      </c>
      <c r="C194" s="269">
        <f>SUM(C178,C187,C193)</f>
        <v>11784572</v>
      </c>
      <c r="D194" s="269">
        <f t="shared" ref="D194:K194" si="18">SUM(D178,D187,D193)</f>
        <v>1596900</v>
      </c>
      <c r="E194" s="269">
        <f t="shared" si="18"/>
        <v>54631535</v>
      </c>
      <c r="F194" s="269">
        <f t="shared" si="18"/>
        <v>8165226</v>
      </c>
      <c r="G194" s="269">
        <f t="shared" si="18"/>
        <v>18629804</v>
      </c>
      <c r="H194" s="269">
        <f t="shared" si="18"/>
        <v>30269902</v>
      </c>
      <c r="I194" s="269">
        <f t="shared" si="18"/>
        <v>11820110</v>
      </c>
      <c r="J194" s="269">
        <f t="shared" si="18"/>
        <v>6875518</v>
      </c>
      <c r="K194" s="269">
        <f t="shared" si="18"/>
        <v>198100</v>
      </c>
      <c r="L194" s="269">
        <f t="shared" si="13"/>
        <v>143971667</v>
      </c>
    </row>
    <row r="195" spans="1:12">
      <c r="J195" s="250"/>
    </row>
    <row r="196" spans="1:12">
      <c r="A196" s="273"/>
      <c r="D196" s="273"/>
      <c r="H196" s="274"/>
      <c r="L196" s="272" t="s">
        <v>1024</v>
      </c>
    </row>
    <row r="197" spans="1:12">
      <c r="A197" s="275"/>
      <c r="D197" s="275"/>
      <c r="H197" s="276"/>
    </row>
    <row r="198" spans="1:12">
      <c r="A198" s="273"/>
      <c r="D198" s="273"/>
      <c r="H198" s="276"/>
    </row>
    <row r="199" spans="1:12">
      <c r="A199" s="277"/>
      <c r="D199" s="273"/>
      <c r="H199" s="624"/>
    </row>
    <row r="200" spans="1:12">
      <c r="A200" s="277" t="s">
        <v>1544</v>
      </c>
      <c r="D200" s="275"/>
    </row>
    <row r="201" spans="1:12">
      <c r="A201" s="277" t="s">
        <v>1545</v>
      </c>
    </row>
    <row r="202" spans="1:12">
      <c r="A202" s="277" t="s">
        <v>1546</v>
      </c>
    </row>
    <row r="208" spans="1:12">
      <c r="A208" s="275"/>
    </row>
  </sheetData>
  <printOptions horizontalCentered="1" verticalCentered="1"/>
  <pageMargins left="0.15748031496062992" right="0.15748031496062992" top="0.15748031496062992" bottom="0.15748031496062992" header="0.11811023622047245" footer="0.11811023622047245"/>
  <pageSetup paperSize="9" scale="69" orientation="landscape" r:id="rId1"/>
  <headerFooter alignWithMargins="0"/>
  <rowBreaks count="1" manualBreakCount="1">
    <brk id="134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43"/>
  <sheetViews>
    <sheetView topLeftCell="A28" zoomScale="124" zoomScaleNormal="124" workbookViewId="0">
      <selection activeCell="B31" sqref="B31"/>
    </sheetView>
  </sheetViews>
  <sheetFormatPr defaultRowHeight="15.75"/>
  <cols>
    <col min="1" max="1" width="7.28515625" style="27" customWidth="1"/>
    <col min="2" max="2" width="45" style="28" customWidth="1"/>
    <col min="3" max="3" width="10.140625" style="29" customWidth="1"/>
    <col min="4" max="4" width="43.28515625" style="28" customWidth="1"/>
    <col min="5" max="5" width="10.28515625" style="28" bestFit="1" customWidth="1"/>
    <col min="6" max="6" width="18.7109375" style="28" customWidth="1"/>
    <col min="7" max="16384" width="9.140625" style="28"/>
  </cols>
  <sheetData>
    <row r="1" spans="1:5">
      <c r="D1" s="30" t="s">
        <v>1190</v>
      </c>
    </row>
    <row r="2" spans="1:5">
      <c r="D2" s="30"/>
    </row>
    <row r="3" spans="1:5">
      <c r="A3" s="31" t="s">
        <v>1479</v>
      </c>
      <c r="B3" s="31"/>
      <c r="C3" s="32"/>
      <c r="D3" s="31"/>
    </row>
    <row r="4" spans="1:5">
      <c r="A4" s="31" t="s">
        <v>1480</v>
      </c>
      <c r="B4" s="31"/>
      <c r="C4" s="32"/>
      <c r="D4" s="31"/>
    </row>
    <row r="5" spans="1:5">
      <c r="A5" s="31"/>
      <c r="B5" s="31"/>
      <c r="C5" s="32"/>
      <c r="D5" s="31"/>
    </row>
    <row r="6" spans="1:5" s="33" customFormat="1" ht="31.5">
      <c r="A6" s="233" t="s">
        <v>404</v>
      </c>
      <c r="B6" s="233" t="s">
        <v>456</v>
      </c>
      <c r="C6" s="234" t="s">
        <v>457</v>
      </c>
      <c r="D6" s="233" t="s">
        <v>458</v>
      </c>
    </row>
    <row r="7" spans="1:5" s="34" customFormat="1" ht="31.5">
      <c r="A7" s="233">
        <v>1</v>
      </c>
      <c r="B7" s="63" t="s">
        <v>460</v>
      </c>
      <c r="C7" s="623">
        <v>20000</v>
      </c>
      <c r="D7" s="63" t="s">
        <v>459</v>
      </c>
      <c r="E7" s="126"/>
    </row>
    <row r="8" spans="1:5" s="34" customFormat="1" ht="63">
      <c r="A8" s="233">
        <v>2</v>
      </c>
      <c r="B8" s="63" t="s">
        <v>1482</v>
      </c>
      <c r="C8" s="623">
        <v>500</v>
      </c>
      <c r="D8" s="63" t="s">
        <v>461</v>
      </c>
    </row>
    <row r="9" spans="1:5" s="34" customFormat="1" ht="94.5">
      <c r="A9" s="233">
        <v>3</v>
      </c>
      <c r="B9" s="63" t="s">
        <v>1537</v>
      </c>
      <c r="C9" s="623">
        <v>30000</v>
      </c>
      <c r="D9" s="63" t="s">
        <v>461</v>
      </c>
    </row>
    <row r="10" spans="1:5" s="34" customFormat="1" ht="31.5">
      <c r="A10" s="233">
        <v>4</v>
      </c>
      <c r="B10" s="63" t="s">
        <v>1217</v>
      </c>
      <c r="C10" s="623">
        <v>60000</v>
      </c>
      <c r="D10" s="63" t="s">
        <v>1218</v>
      </c>
    </row>
    <row r="11" spans="1:5" s="34" customFormat="1" ht="47.25">
      <c r="A11" s="233">
        <v>5</v>
      </c>
      <c r="B11" s="63" t="s">
        <v>1484</v>
      </c>
      <c r="C11" s="623">
        <v>300000</v>
      </c>
      <c r="D11" s="63" t="s">
        <v>1483</v>
      </c>
    </row>
    <row r="12" spans="1:5" s="34" customFormat="1" ht="78.75">
      <c r="A12" s="233">
        <v>6</v>
      </c>
      <c r="B12" s="63" t="s">
        <v>462</v>
      </c>
      <c r="C12" s="623">
        <v>500000</v>
      </c>
      <c r="D12" s="63" t="s">
        <v>463</v>
      </c>
    </row>
    <row r="13" spans="1:5" s="34" customFormat="1" ht="47.25">
      <c r="A13" s="233">
        <v>7</v>
      </c>
      <c r="B13" s="63" t="s">
        <v>1481</v>
      </c>
      <c r="C13" s="623">
        <v>21400</v>
      </c>
      <c r="D13" s="63" t="s">
        <v>1219</v>
      </c>
    </row>
    <row r="14" spans="1:5" s="34" customFormat="1" ht="47.25">
      <c r="A14" s="233">
        <v>8</v>
      </c>
      <c r="B14" s="63" t="s">
        <v>464</v>
      </c>
      <c r="C14" s="623">
        <v>525700</v>
      </c>
      <c r="D14" s="63" t="s">
        <v>1220</v>
      </c>
    </row>
    <row r="15" spans="1:5" s="34" customFormat="1" ht="47.25">
      <c r="A15" s="233">
        <v>9</v>
      </c>
      <c r="B15" s="63" t="s">
        <v>465</v>
      </c>
      <c r="C15" s="623">
        <v>750000</v>
      </c>
      <c r="D15" s="63" t="s">
        <v>1221</v>
      </c>
    </row>
    <row r="16" spans="1:5" s="34" customFormat="1" ht="47.25">
      <c r="A16" s="233">
        <v>10</v>
      </c>
      <c r="B16" s="63" t="s">
        <v>466</v>
      </c>
      <c r="C16" s="623">
        <v>20000</v>
      </c>
      <c r="D16" s="63" t="s">
        <v>1222</v>
      </c>
    </row>
    <row r="17" spans="1:5" s="34" customFormat="1" ht="31.5">
      <c r="A17" s="233">
        <v>11</v>
      </c>
      <c r="B17" s="63" t="s">
        <v>467</v>
      </c>
      <c r="C17" s="623">
        <v>12000</v>
      </c>
      <c r="D17" s="63" t="s">
        <v>468</v>
      </c>
    </row>
    <row r="18" spans="1:5" s="34" customFormat="1" ht="47.25">
      <c r="A18" s="233">
        <v>12</v>
      </c>
      <c r="B18" s="63" t="s">
        <v>1186</v>
      </c>
      <c r="C18" s="623">
        <v>4000</v>
      </c>
      <c r="D18" s="63" t="s">
        <v>468</v>
      </c>
    </row>
    <row r="19" spans="1:5" s="34" customFormat="1" ht="47.25">
      <c r="A19" s="233">
        <v>13</v>
      </c>
      <c r="B19" s="63" t="s">
        <v>1187</v>
      </c>
      <c r="C19" s="623">
        <v>3000</v>
      </c>
      <c r="D19" s="63" t="s">
        <v>468</v>
      </c>
      <c r="E19" s="126"/>
    </row>
    <row r="20" spans="1:5" s="34" customFormat="1" ht="31.5">
      <c r="A20" s="233">
        <v>14</v>
      </c>
      <c r="B20" s="63" t="s">
        <v>469</v>
      </c>
      <c r="C20" s="623">
        <v>10000</v>
      </c>
      <c r="D20" s="63" t="s">
        <v>470</v>
      </c>
    </row>
    <row r="21" spans="1:5" s="34" customFormat="1" ht="63">
      <c r="A21" s="233">
        <v>15</v>
      </c>
      <c r="B21" s="63" t="s">
        <v>1263</v>
      </c>
      <c r="C21" s="623">
        <v>4000</v>
      </c>
      <c r="D21" s="63" t="s">
        <v>471</v>
      </c>
    </row>
    <row r="22" spans="1:5" s="34" customFormat="1" ht="63">
      <c r="A22" s="233">
        <v>16</v>
      </c>
      <c r="B22" s="63" t="s">
        <v>1262</v>
      </c>
      <c r="C22" s="623">
        <v>7000</v>
      </c>
      <c r="D22" s="63" t="s">
        <v>472</v>
      </c>
    </row>
    <row r="23" spans="1:5" s="34" customFormat="1" ht="63">
      <c r="A23" s="233">
        <v>17</v>
      </c>
      <c r="B23" s="63" t="s">
        <v>1261</v>
      </c>
      <c r="C23" s="623">
        <v>6000</v>
      </c>
      <c r="D23" s="63" t="s">
        <v>471</v>
      </c>
      <c r="E23" s="126"/>
    </row>
    <row r="24" spans="1:5" s="34" customFormat="1" ht="31.5">
      <c r="A24" s="233">
        <v>18</v>
      </c>
      <c r="B24" s="63" t="s">
        <v>473</v>
      </c>
      <c r="C24" s="623">
        <v>10000</v>
      </c>
      <c r="D24" s="63" t="s">
        <v>468</v>
      </c>
      <c r="E24" s="126"/>
    </row>
    <row r="25" spans="1:5" s="34" customFormat="1" ht="31.5">
      <c r="A25" s="233">
        <v>19</v>
      </c>
      <c r="B25" s="63" t="s">
        <v>953</v>
      </c>
      <c r="C25" s="623">
        <v>1000</v>
      </c>
      <c r="D25" s="63" t="s">
        <v>468</v>
      </c>
      <c r="E25" s="126"/>
    </row>
    <row r="26" spans="1:5" s="34" customFormat="1" ht="47.25">
      <c r="A26" s="233">
        <v>20</v>
      </c>
      <c r="B26" s="63" t="s">
        <v>1083</v>
      </c>
      <c r="C26" s="623">
        <v>70000</v>
      </c>
      <c r="D26" s="63" t="s">
        <v>468</v>
      </c>
    </row>
    <row r="27" spans="1:5" s="34" customFormat="1">
      <c r="A27" s="35"/>
      <c r="B27" s="36"/>
      <c r="C27" s="37"/>
      <c r="D27" s="36"/>
    </row>
    <row r="28" spans="1:5" s="7" customFormat="1">
      <c r="A28" s="38"/>
      <c r="B28" s="13"/>
      <c r="C28" s="13"/>
      <c r="D28" s="13"/>
    </row>
    <row r="29" spans="1:5" s="7" customFormat="1">
      <c r="A29" s="40"/>
      <c r="B29" s="13"/>
      <c r="C29" s="13"/>
      <c r="D29" s="13"/>
    </row>
    <row r="30" spans="1:5" s="7" customFormat="1">
      <c r="A30" s="38"/>
      <c r="B30" s="13"/>
      <c r="C30" s="13"/>
      <c r="D30" s="13"/>
    </row>
    <row r="31" spans="1:5" s="7" customFormat="1">
      <c r="A31" s="41"/>
      <c r="B31" s="13"/>
      <c r="C31" s="13"/>
      <c r="D31" s="13"/>
    </row>
    <row r="32" spans="1:5" s="43" customFormat="1">
      <c r="A32" s="38"/>
    </row>
    <row r="33" spans="1:4" s="14" customFormat="1">
      <c r="A33" s="41" t="s">
        <v>1544</v>
      </c>
    </row>
    <row r="34" spans="1:4" s="5" customFormat="1">
      <c r="A34" s="41" t="s">
        <v>1545</v>
      </c>
      <c r="B34" s="4"/>
      <c r="C34" s="4"/>
      <c r="D34" s="4"/>
    </row>
    <row r="35" spans="1:4" s="7" customFormat="1">
      <c r="A35" s="41" t="s">
        <v>1546</v>
      </c>
      <c r="B35" s="6"/>
      <c r="C35" s="6"/>
      <c r="D35" s="6"/>
    </row>
    <row r="36" spans="1:4" s="9" customFormat="1">
      <c r="A36" s="40"/>
      <c r="B36" s="8"/>
      <c r="C36" s="8"/>
      <c r="D36" s="8"/>
    </row>
    <row r="37" spans="1:4" s="11" customFormat="1">
      <c r="A37" s="38"/>
      <c r="B37" s="10"/>
      <c r="C37" s="10"/>
      <c r="D37" s="10"/>
    </row>
    <row r="38" spans="1:4" s="7" customFormat="1">
      <c r="A38" s="38"/>
      <c r="B38" s="6"/>
      <c r="C38" s="6"/>
      <c r="D38" s="15"/>
    </row>
    <row r="39" spans="1:4" s="9" customFormat="1">
      <c r="A39" s="40"/>
      <c r="B39" s="8"/>
      <c r="C39" s="8"/>
      <c r="D39" s="16"/>
    </row>
    <row r="40" spans="1:4" s="9" customFormat="1">
      <c r="A40" s="40"/>
      <c r="B40" s="8"/>
      <c r="C40" s="8"/>
      <c r="D40" s="16"/>
    </row>
    <row r="41" spans="1:4" s="9" customFormat="1">
      <c r="A41" s="44"/>
      <c r="B41" s="12"/>
      <c r="C41" s="12"/>
      <c r="D41" s="12"/>
    </row>
    <row r="42" spans="1:4" s="41" customFormat="1">
      <c r="A42" s="45"/>
    </row>
    <row r="43" spans="1:4" s="41" customFormat="1">
      <c r="A43" s="45"/>
    </row>
  </sheetData>
  <pageMargins left="0.59055118110236227" right="0" top="0.39370078740157483" bottom="0.39370078740157483" header="0.51181102362204722" footer="0.11811023622047245"/>
  <pageSetup paperSize="9" scale="85" orientation="portrait" r:id="rId1"/>
  <headerFooter alignWithMargins="0">
    <oddFooter>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Q52"/>
  <sheetViews>
    <sheetView topLeftCell="A31" workbookViewId="0">
      <selection activeCell="B47" sqref="B47"/>
    </sheetView>
  </sheetViews>
  <sheetFormatPr defaultRowHeight="15"/>
  <cols>
    <col min="1" max="1" width="9.7109375" style="222" customWidth="1"/>
    <col min="2" max="2" width="78.85546875" style="222" customWidth="1"/>
    <col min="3" max="3" width="17.28515625" style="301" customWidth="1"/>
    <col min="4" max="4" width="17.5703125" style="301" customWidth="1"/>
    <col min="5" max="5" width="12.5703125" style="301" customWidth="1"/>
    <col min="6" max="6" width="13.28515625" style="222" customWidth="1"/>
    <col min="7" max="7" width="13.140625" style="301" customWidth="1"/>
    <col min="8" max="8" width="13.42578125" style="301" customWidth="1"/>
    <col min="9" max="9" width="13.7109375" style="301" customWidth="1"/>
    <col min="10" max="10" width="9.140625" style="222" customWidth="1"/>
    <col min="11" max="249" width="9.140625" style="222"/>
    <col min="250" max="250" width="9.7109375" style="222" customWidth="1"/>
    <col min="251" max="251" width="48.7109375" style="222" customWidth="1"/>
    <col min="252" max="252" width="10.85546875" style="222" customWidth="1"/>
    <col min="253" max="253" width="10.7109375" style="222" customWidth="1"/>
    <col min="254" max="254" width="12.42578125" style="222" customWidth="1"/>
    <col min="255" max="255" width="8.5703125" style="222" customWidth="1"/>
    <col min="256" max="256" width="10.7109375" style="222" customWidth="1"/>
    <col min="257" max="257" width="11.28515625" style="222" customWidth="1"/>
    <col min="258" max="258" width="13.28515625" style="222" customWidth="1"/>
    <col min="259" max="259" width="13.42578125" style="222" customWidth="1"/>
    <col min="260" max="260" width="12.28515625" style="222" customWidth="1"/>
    <col min="261" max="261" width="12.42578125" style="222" customWidth="1"/>
    <col min="262" max="262" width="12.28515625" style="222" customWidth="1"/>
    <col min="263" max="263" width="12.42578125" style="222" customWidth="1"/>
    <col min="264" max="264" width="12.28515625" style="222" customWidth="1"/>
    <col min="265" max="265" width="13.7109375" style="222" customWidth="1"/>
    <col min="266" max="505" width="9.140625" style="222"/>
    <col min="506" max="506" width="9.7109375" style="222" customWidth="1"/>
    <col min="507" max="507" width="48.7109375" style="222" customWidth="1"/>
    <col min="508" max="508" width="10.85546875" style="222" customWidth="1"/>
    <col min="509" max="509" width="10.7109375" style="222" customWidth="1"/>
    <col min="510" max="510" width="12.42578125" style="222" customWidth="1"/>
    <col min="511" max="511" width="8.5703125" style="222" customWidth="1"/>
    <col min="512" max="512" width="10.7109375" style="222" customWidth="1"/>
    <col min="513" max="513" width="11.28515625" style="222" customWidth="1"/>
    <col min="514" max="514" width="13.28515625" style="222" customWidth="1"/>
    <col min="515" max="515" width="13.42578125" style="222" customWidth="1"/>
    <col min="516" max="516" width="12.28515625" style="222" customWidth="1"/>
    <col min="517" max="517" width="12.42578125" style="222" customWidth="1"/>
    <col min="518" max="518" width="12.28515625" style="222" customWidth="1"/>
    <col min="519" max="519" width="12.42578125" style="222" customWidth="1"/>
    <col min="520" max="520" width="12.28515625" style="222" customWidth="1"/>
    <col min="521" max="521" width="13.7109375" style="222" customWidth="1"/>
    <col min="522" max="761" width="9.140625" style="222"/>
    <col min="762" max="762" width="9.7109375" style="222" customWidth="1"/>
    <col min="763" max="763" width="48.7109375" style="222" customWidth="1"/>
    <col min="764" max="764" width="10.85546875" style="222" customWidth="1"/>
    <col min="765" max="765" width="10.7109375" style="222" customWidth="1"/>
    <col min="766" max="766" width="12.42578125" style="222" customWidth="1"/>
    <col min="767" max="767" width="8.5703125" style="222" customWidth="1"/>
    <col min="768" max="768" width="10.7109375" style="222" customWidth="1"/>
    <col min="769" max="769" width="11.28515625" style="222" customWidth="1"/>
    <col min="770" max="770" width="13.28515625" style="222" customWidth="1"/>
    <col min="771" max="771" width="13.42578125" style="222" customWidth="1"/>
    <col min="772" max="772" width="12.28515625" style="222" customWidth="1"/>
    <col min="773" max="773" width="12.42578125" style="222" customWidth="1"/>
    <col min="774" max="774" width="12.28515625" style="222" customWidth="1"/>
    <col min="775" max="775" width="12.42578125" style="222" customWidth="1"/>
    <col min="776" max="776" width="12.28515625" style="222" customWidth="1"/>
    <col min="777" max="777" width="13.7109375" style="222" customWidth="1"/>
    <col min="778" max="1017" width="9.140625" style="222"/>
    <col min="1018" max="1018" width="9.7109375" style="222" customWidth="1"/>
    <col min="1019" max="1019" width="48.7109375" style="222" customWidth="1"/>
    <col min="1020" max="1020" width="10.85546875" style="222" customWidth="1"/>
    <col min="1021" max="1021" width="10.7109375" style="222" customWidth="1"/>
    <col min="1022" max="1022" width="12.42578125" style="222" customWidth="1"/>
    <col min="1023" max="1023" width="8.5703125" style="222" customWidth="1"/>
    <col min="1024" max="1024" width="10.7109375" style="222" customWidth="1"/>
    <col min="1025" max="1025" width="11.28515625" style="222" customWidth="1"/>
    <col min="1026" max="1026" width="13.28515625" style="222" customWidth="1"/>
    <col min="1027" max="1027" width="13.42578125" style="222" customWidth="1"/>
    <col min="1028" max="1028" width="12.28515625" style="222" customWidth="1"/>
    <col min="1029" max="1029" width="12.42578125" style="222" customWidth="1"/>
    <col min="1030" max="1030" width="12.28515625" style="222" customWidth="1"/>
    <col min="1031" max="1031" width="12.42578125" style="222" customWidth="1"/>
    <col min="1032" max="1032" width="12.28515625" style="222" customWidth="1"/>
    <col min="1033" max="1033" width="13.7109375" style="222" customWidth="1"/>
    <col min="1034" max="1273" width="9.140625" style="222"/>
    <col min="1274" max="1274" width="9.7109375" style="222" customWidth="1"/>
    <col min="1275" max="1275" width="48.7109375" style="222" customWidth="1"/>
    <col min="1276" max="1276" width="10.85546875" style="222" customWidth="1"/>
    <col min="1277" max="1277" width="10.7109375" style="222" customWidth="1"/>
    <col min="1278" max="1278" width="12.42578125" style="222" customWidth="1"/>
    <col min="1279" max="1279" width="8.5703125" style="222" customWidth="1"/>
    <col min="1280" max="1280" width="10.7109375" style="222" customWidth="1"/>
    <col min="1281" max="1281" width="11.28515625" style="222" customWidth="1"/>
    <col min="1282" max="1282" width="13.28515625" style="222" customWidth="1"/>
    <col min="1283" max="1283" width="13.42578125" style="222" customWidth="1"/>
    <col min="1284" max="1284" width="12.28515625" style="222" customWidth="1"/>
    <col min="1285" max="1285" width="12.42578125" style="222" customWidth="1"/>
    <col min="1286" max="1286" width="12.28515625" style="222" customWidth="1"/>
    <col min="1287" max="1287" width="12.42578125" style="222" customWidth="1"/>
    <col min="1288" max="1288" width="12.28515625" style="222" customWidth="1"/>
    <col min="1289" max="1289" width="13.7109375" style="222" customWidth="1"/>
    <col min="1290" max="1529" width="9.140625" style="222"/>
    <col min="1530" max="1530" width="9.7109375" style="222" customWidth="1"/>
    <col min="1531" max="1531" width="48.7109375" style="222" customWidth="1"/>
    <col min="1532" max="1532" width="10.85546875" style="222" customWidth="1"/>
    <col min="1533" max="1533" width="10.7109375" style="222" customWidth="1"/>
    <col min="1534" max="1534" width="12.42578125" style="222" customWidth="1"/>
    <col min="1535" max="1535" width="8.5703125" style="222" customWidth="1"/>
    <col min="1536" max="1536" width="10.7109375" style="222" customWidth="1"/>
    <col min="1537" max="1537" width="11.28515625" style="222" customWidth="1"/>
    <col min="1538" max="1538" width="13.28515625" style="222" customWidth="1"/>
    <col min="1539" max="1539" width="13.42578125" style="222" customWidth="1"/>
    <col min="1540" max="1540" width="12.28515625" style="222" customWidth="1"/>
    <col min="1541" max="1541" width="12.42578125" style="222" customWidth="1"/>
    <col min="1542" max="1542" width="12.28515625" style="222" customWidth="1"/>
    <col min="1543" max="1543" width="12.42578125" style="222" customWidth="1"/>
    <col min="1544" max="1544" width="12.28515625" style="222" customWidth="1"/>
    <col min="1545" max="1545" width="13.7109375" style="222" customWidth="1"/>
    <col min="1546" max="1785" width="9.140625" style="222"/>
    <col min="1786" max="1786" width="9.7109375" style="222" customWidth="1"/>
    <col min="1787" max="1787" width="48.7109375" style="222" customWidth="1"/>
    <col min="1788" max="1788" width="10.85546875" style="222" customWidth="1"/>
    <col min="1789" max="1789" width="10.7109375" style="222" customWidth="1"/>
    <col min="1790" max="1790" width="12.42578125" style="222" customWidth="1"/>
    <col min="1791" max="1791" width="8.5703125" style="222" customWidth="1"/>
    <col min="1792" max="1792" width="10.7109375" style="222" customWidth="1"/>
    <col min="1793" max="1793" width="11.28515625" style="222" customWidth="1"/>
    <col min="1794" max="1794" width="13.28515625" style="222" customWidth="1"/>
    <col min="1795" max="1795" width="13.42578125" style="222" customWidth="1"/>
    <col min="1796" max="1796" width="12.28515625" style="222" customWidth="1"/>
    <col min="1797" max="1797" width="12.42578125" style="222" customWidth="1"/>
    <col min="1798" max="1798" width="12.28515625" style="222" customWidth="1"/>
    <col min="1799" max="1799" width="12.42578125" style="222" customWidth="1"/>
    <col min="1800" max="1800" width="12.28515625" style="222" customWidth="1"/>
    <col min="1801" max="1801" width="13.7109375" style="222" customWidth="1"/>
    <col min="1802" max="2041" width="9.140625" style="222"/>
    <col min="2042" max="2042" width="9.7109375" style="222" customWidth="1"/>
    <col min="2043" max="2043" width="48.7109375" style="222" customWidth="1"/>
    <col min="2044" max="2044" width="10.85546875" style="222" customWidth="1"/>
    <col min="2045" max="2045" width="10.7109375" style="222" customWidth="1"/>
    <col min="2046" max="2046" width="12.42578125" style="222" customWidth="1"/>
    <col min="2047" max="2047" width="8.5703125" style="222" customWidth="1"/>
    <col min="2048" max="2048" width="10.7109375" style="222" customWidth="1"/>
    <col min="2049" max="2049" width="11.28515625" style="222" customWidth="1"/>
    <col min="2050" max="2050" width="13.28515625" style="222" customWidth="1"/>
    <col min="2051" max="2051" width="13.42578125" style="222" customWidth="1"/>
    <col min="2052" max="2052" width="12.28515625" style="222" customWidth="1"/>
    <col min="2053" max="2053" width="12.42578125" style="222" customWidth="1"/>
    <col min="2054" max="2054" width="12.28515625" style="222" customWidth="1"/>
    <col min="2055" max="2055" width="12.42578125" style="222" customWidth="1"/>
    <col min="2056" max="2056" width="12.28515625" style="222" customWidth="1"/>
    <col min="2057" max="2057" width="13.7109375" style="222" customWidth="1"/>
    <col min="2058" max="2297" width="9.140625" style="222"/>
    <col min="2298" max="2298" width="9.7109375" style="222" customWidth="1"/>
    <col min="2299" max="2299" width="48.7109375" style="222" customWidth="1"/>
    <col min="2300" max="2300" width="10.85546875" style="222" customWidth="1"/>
    <col min="2301" max="2301" width="10.7109375" style="222" customWidth="1"/>
    <col min="2302" max="2302" width="12.42578125" style="222" customWidth="1"/>
    <col min="2303" max="2303" width="8.5703125" style="222" customWidth="1"/>
    <col min="2304" max="2304" width="10.7109375" style="222" customWidth="1"/>
    <col min="2305" max="2305" width="11.28515625" style="222" customWidth="1"/>
    <col min="2306" max="2306" width="13.28515625" style="222" customWidth="1"/>
    <col min="2307" max="2307" width="13.42578125" style="222" customWidth="1"/>
    <col min="2308" max="2308" width="12.28515625" style="222" customWidth="1"/>
    <col min="2309" max="2309" width="12.42578125" style="222" customWidth="1"/>
    <col min="2310" max="2310" width="12.28515625" style="222" customWidth="1"/>
    <col min="2311" max="2311" width="12.42578125" style="222" customWidth="1"/>
    <col min="2312" max="2312" width="12.28515625" style="222" customWidth="1"/>
    <col min="2313" max="2313" width="13.7109375" style="222" customWidth="1"/>
    <col min="2314" max="2553" width="9.140625" style="222"/>
    <col min="2554" max="2554" width="9.7109375" style="222" customWidth="1"/>
    <col min="2555" max="2555" width="48.7109375" style="222" customWidth="1"/>
    <col min="2556" max="2556" width="10.85546875" style="222" customWidth="1"/>
    <col min="2557" max="2557" width="10.7109375" style="222" customWidth="1"/>
    <col min="2558" max="2558" width="12.42578125" style="222" customWidth="1"/>
    <col min="2559" max="2559" width="8.5703125" style="222" customWidth="1"/>
    <col min="2560" max="2560" width="10.7109375" style="222" customWidth="1"/>
    <col min="2561" max="2561" width="11.28515625" style="222" customWidth="1"/>
    <col min="2562" max="2562" width="13.28515625" style="222" customWidth="1"/>
    <col min="2563" max="2563" width="13.42578125" style="222" customWidth="1"/>
    <col min="2564" max="2564" width="12.28515625" style="222" customWidth="1"/>
    <col min="2565" max="2565" width="12.42578125" style="222" customWidth="1"/>
    <col min="2566" max="2566" width="12.28515625" style="222" customWidth="1"/>
    <col min="2567" max="2567" width="12.42578125" style="222" customWidth="1"/>
    <col min="2568" max="2568" width="12.28515625" style="222" customWidth="1"/>
    <col min="2569" max="2569" width="13.7109375" style="222" customWidth="1"/>
    <col min="2570" max="2809" width="9.140625" style="222"/>
    <col min="2810" max="2810" width="9.7109375" style="222" customWidth="1"/>
    <col min="2811" max="2811" width="48.7109375" style="222" customWidth="1"/>
    <col min="2812" max="2812" width="10.85546875" style="222" customWidth="1"/>
    <col min="2813" max="2813" width="10.7109375" style="222" customWidth="1"/>
    <col min="2814" max="2814" width="12.42578125" style="222" customWidth="1"/>
    <col min="2815" max="2815" width="8.5703125" style="222" customWidth="1"/>
    <col min="2816" max="2816" width="10.7109375" style="222" customWidth="1"/>
    <col min="2817" max="2817" width="11.28515625" style="222" customWidth="1"/>
    <col min="2818" max="2818" width="13.28515625" style="222" customWidth="1"/>
    <col min="2819" max="2819" width="13.42578125" style="222" customWidth="1"/>
    <col min="2820" max="2820" width="12.28515625" style="222" customWidth="1"/>
    <col min="2821" max="2821" width="12.42578125" style="222" customWidth="1"/>
    <col min="2822" max="2822" width="12.28515625" style="222" customWidth="1"/>
    <col min="2823" max="2823" width="12.42578125" style="222" customWidth="1"/>
    <col min="2824" max="2824" width="12.28515625" style="222" customWidth="1"/>
    <col min="2825" max="2825" width="13.7109375" style="222" customWidth="1"/>
    <col min="2826" max="3065" width="9.140625" style="222"/>
    <col min="3066" max="3066" width="9.7109375" style="222" customWidth="1"/>
    <col min="3067" max="3067" width="48.7109375" style="222" customWidth="1"/>
    <col min="3068" max="3068" width="10.85546875" style="222" customWidth="1"/>
    <col min="3069" max="3069" width="10.7109375" style="222" customWidth="1"/>
    <col min="3070" max="3070" width="12.42578125" style="222" customWidth="1"/>
    <col min="3071" max="3071" width="8.5703125" style="222" customWidth="1"/>
    <col min="3072" max="3072" width="10.7109375" style="222" customWidth="1"/>
    <col min="3073" max="3073" width="11.28515625" style="222" customWidth="1"/>
    <col min="3074" max="3074" width="13.28515625" style="222" customWidth="1"/>
    <col min="3075" max="3075" width="13.42578125" style="222" customWidth="1"/>
    <col min="3076" max="3076" width="12.28515625" style="222" customWidth="1"/>
    <col min="3077" max="3077" width="12.42578125" style="222" customWidth="1"/>
    <col min="3078" max="3078" width="12.28515625" style="222" customWidth="1"/>
    <col min="3079" max="3079" width="12.42578125" style="222" customWidth="1"/>
    <col min="3080" max="3080" width="12.28515625" style="222" customWidth="1"/>
    <col min="3081" max="3081" width="13.7109375" style="222" customWidth="1"/>
    <col min="3082" max="3321" width="9.140625" style="222"/>
    <col min="3322" max="3322" width="9.7109375" style="222" customWidth="1"/>
    <col min="3323" max="3323" width="48.7109375" style="222" customWidth="1"/>
    <col min="3324" max="3324" width="10.85546875" style="222" customWidth="1"/>
    <col min="3325" max="3325" width="10.7109375" style="222" customWidth="1"/>
    <col min="3326" max="3326" width="12.42578125" style="222" customWidth="1"/>
    <col min="3327" max="3327" width="8.5703125" style="222" customWidth="1"/>
    <col min="3328" max="3328" width="10.7109375" style="222" customWidth="1"/>
    <col min="3329" max="3329" width="11.28515625" style="222" customWidth="1"/>
    <col min="3330" max="3330" width="13.28515625" style="222" customWidth="1"/>
    <col min="3331" max="3331" width="13.42578125" style="222" customWidth="1"/>
    <col min="3332" max="3332" width="12.28515625" style="222" customWidth="1"/>
    <col min="3333" max="3333" width="12.42578125" style="222" customWidth="1"/>
    <col min="3334" max="3334" width="12.28515625" style="222" customWidth="1"/>
    <col min="3335" max="3335" width="12.42578125" style="222" customWidth="1"/>
    <col min="3336" max="3336" width="12.28515625" style="222" customWidth="1"/>
    <col min="3337" max="3337" width="13.7109375" style="222" customWidth="1"/>
    <col min="3338" max="3577" width="9.140625" style="222"/>
    <col min="3578" max="3578" width="9.7109375" style="222" customWidth="1"/>
    <col min="3579" max="3579" width="48.7109375" style="222" customWidth="1"/>
    <col min="3580" max="3580" width="10.85546875" style="222" customWidth="1"/>
    <col min="3581" max="3581" width="10.7109375" style="222" customWidth="1"/>
    <col min="3582" max="3582" width="12.42578125" style="222" customWidth="1"/>
    <col min="3583" max="3583" width="8.5703125" style="222" customWidth="1"/>
    <col min="3584" max="3584" width="10.7109375" style="222" customWidth="1"/>
    <col min="3585" max="3585" width="11.28515625" style="222" customWidth="1"/>
    <col min="3586" max="3586" width="13.28515625" style="222" customWidth="1"/>
    <col min="3587" max="3587" width="13.42578125" style="222" customWidth="1"/>
    <col min="3588" max="3588" width="12.28515625" style="222" customWidth="1"/>
    <col min="3589" max="3589" width="12.42578125" style="222" customWidth="1"/>
    <col min="3590" max="3590" width="12.28515625" style="222" customWidth="1"/>
    <col min="3591" max="3591" width="12.42578125" style="222" customWidth="1"/>
    <col min="3592" max="3592" width="12.28515625" style="222" customWidth="1"/>
    <col min="3593" max="3593" width="13.7109375" style="222" customWidth="1"/>
    <col min="3594" max="3833" width="9.140625" style="222"/>
    <col min="3834" max="3834" width="9.7109375" style="222" customWidth="1"/>
    <col min="3835" max="3835" width="48.7109375" style="222" customWidth="1"/>
    <col min="3836" max="3836" width="10.85546875" style="222" customWidth="1"/>
    <col min="3837" max="3837" width="10.7109375" style="222" customWidth="1"/>
    <col min="3838" max="3838" width="12.42578125" style="222" customWidth="1"/>
    <col min="3839" max="3839" width="8.5703125" style="222" customWidth="1"/>
    <col min="3840" max="3840" width="10.7109375" style="222" customWidth="1"/>
    <col min="3841" max="3841" width="11.28515625" style="222" customWidth="1"/>
    <col min="3842" max="3842" width="13.28515625" style="222" customWidth="1"/>
    <col min="3843" max="3843" width="13.42578125" style="222" customWidth="1"/>
    <col min="3844" max="3844" width="12.28515625" style="222" customWidth="1"/>
    <col min="3845" max="3845" width="12.42578125" style="222" customWidth="1"/>
    <col min="3846" max="3846" width="12.28515625" style="222" customWidth="1"/>
    <col min="3847" max="3847" width="12.42578125" style="222" customWidth="1"/>
    <col min="3848" max="3848" width="12.28515625" style="222" customWidth="1"/>
    <col min="3849" max="3849" width="13.7109375" style="222" customWidth="1"/>
    <col min="3850" max="4089" width="9.140625" style="222"/>
    <col min="4090" max="4090" width="9.7109375" style="222" customWidth="1"/>
    <col min="4091" max="4091" width="48.7109375" style="222" customWidth="1"/>
    <col min="4092" max="4092" width="10.85546875" style="222" customWidth="1"/>
    <col min="4093" max="4093" width="10.7109375" style="222" customWidth="1"/>
    <col min="4094" max="4094" width="12.42578125" style="222" customWidth="1"/>
    <col min="4095" max="4095" width="8.5703125" style="222" customWidth="1"/>
    <col min="4096" max="4096" width="10.7109375" style="222" customWidth="1"/>
    <col min="4097" max="4097" width="11.28515625" style="222" customWidth="1"/>
    <col min="4098" max="4098" width="13.28515625" style="222" customWidth="1"/>
    <col min="4099" max="4099" width="13.42578125" style="222" customWidth="1"/>
    <col min="4100" max="4100" width="12.28515625" style="222" customWidth="1"/>
    <col min="4101" max="4101" width="12.42578125" style="222" customWidth="1"/>
    <col min="4102" max="4102" width="12.28515625" style="222" customWidth="1"/>
    <col min="4103" max="4103" width="12.42578125" style="222" customWidth="1"/>
    <col min="4104" max="4104" width="12.28515625" style="222" customWidth="1"/>
    <col min="4105" max="4105" width="13.7109375" style="222" customWidth="1"/>
    <col min="4106" max="4345" width="9.140625" style="222"/>
    <col min="4346" max="4346" width="9.7109375" style="222" customWidth="1"/>
    <col min="4347" max="4347" width="48.7109375" style="222" customWidth="1"/>
    <col min="4348" max="4348" width="10.85546875" style="222" customWidth="1"/>
    <col min="4349" max="4349" width="10.7109375" style="222" customWidth="1"/>
    <col min="4350" max="4350" width="12.42578125" style="222" customWidth="1"/>
    <col min="4351" max="4351" width="8.5703125" style="222" customWidth="1"/>
    <col min="4352" max="4352" width="10.7109375" style="222" customWidth="1"/>
    <col min="4353" max="4353" width="11.28515625" style="222" customWidth="1"/>
    <col min="4354" max="4354" width="13.28515625" style="222" customWidth="1"/>
    <col min="4355" max="4355" width="13.42578125" style="222" customWidth="1"/>
    <col min="4356" max="4356" width="12.28515625" style="222" customWidth="1"/>
    <col min="4357" max="4357" width="12.42578125" style="222" customWidth="1"/>
    <col min="4358" max="4358" width="12.28515625" style="222" customWidth="1"/>
    <col min="4359" max="4359" width="12.42578125" style="222" customWidth="1"/>
    <col min="4360" max="4360" width="12.28515625" style="222" customWidth="1"/>
    <col min="4361" max="4361" width="13.7109375" style="222" customWidth="1"/>
    <col min="4362" max="4601" width="9.140625" style="222"/>
    <col min="4602" max="4602" width="9.7109375" style="222" customWidth="1"/>
    <col min="4603" max="4603" width="48.7109375" style="222" customWidth="1"/>
    <col min="4604" max="4604" width="10.85546875" style="222" customWidth="1"/>
    <col min="4605" max="4605" width="10.7109375" style="222" customWidth="1"/>
    <col min="4606" max="4606" width="12.42578125" style="222" customWidth="1"/>
    <col min="4607" max="4607" width="8.5703125" style="222" customWidth="1"/>
    <col min="4608" max="4608" width="10.7109375" style="222" customWidth="1"/>
    <col min="4609" max="4609" width="11.28515625" style="222" customWidth="1"/>
    <col min="4610" max="4610" width="13.28515625" style="222" customWidth="1"/>
    <col min="4611" max="4611" width="13.42578125" style="222" customWidth="1"/>
    <col min="4612" max="4612" width="12.28515625" style="222" customWidth="1"/>
    <col min="4613" max="4613" width="12.42578125" style="222" customWidth="1"/>
    <col min="4614" max="4614" width="12.28515625" style="222" customWidth="1"/>
    <col min="4615" max="4615" width="12.42578125" style="222" customWidth="1"/>
    <col min="4616" max="4616" width="12.28515625" style="222" customWidth="1"/>
    <col min="4617" max="4617" width="13.7109375" style="222" customWidth="1"/>
    <col min="4618" max="4857" width="9.140625" style="222"/>
    <col min="4858" max="4858" width="9.7109375" style="222" customWidth="1"/>
    <col min="4859" max="4859" width="48.7109375" style="222" customWidth="1"/>
    <col min="4860" max="4860" width="10.85546875" style="222" customWidth="1"/>
    <col min="4861" max="4861" width="10.7109375" style="222" customWidth="1"/>
    <col min="4862" max="4862" width="12.42578125" style="222" customWidth="1"/>
    <col min="4863" max="4863" width="8.5703125" style="222" customWidth="1"/>
    <col min="4864" max="4864" width="10.7109375" style="222" customWidth="1"/>
    <col min="4865" max="4865" width="11.28515625" style="222" customWidth="1"/>
    <col min="4866" max="4866" width="13.28515625" style="222" customWidth="1"/>
    <col min="4867" max="4867" width="13.42578125" style="222" customWidth="1"/>
    <col min="4868" max="4868" width="12.28515625" style="222" customWidth="1"/>
    <col min="4869" max="4869" width="12.42578125" style="222" customWidth="1"/>
    <col min="4870" max="4870" width="12.28515625" style="222" customWidth="1"/>
    <col min="4871" max="4871" width="12.42578125" style="222" customWidth="1"/>
    <col min="4872" max="4872" width="12.28515625" style="222" customWidth="1"/>
    <col min="4873" max="4873" width="13.7109375" style="222" customWidth="1"/>
    <col min="4874" max="5113" width="9.140625" style="222"/>
    <col min="5114" max="5114" width="9.7109375" style="222" customWidth="1"/>
    <col min="5115" max="5115" width="48.7109375" style="222" customWidth="1"/>
    <col min="5116" max="5116" width="10.85546875" style="222" customWidth="1"/>
    <col min="5117" max="5117" width="10.7109375" style="222" customWidth="1"/>
    <col min="5118" max="5118" width="12.42578125" style="222" customWidth="1"/>
    <col min="5119" max="5119" width="8.5703125" style="222" customWidth="1"/>
    <col min="5120" max="5120" width="10.7109375" style="222" customWidth="1"/>
    <col min="5121" max="5121" width="11.28515625" style="222" customWidth="1"/>
    <col min="5122" max="5122" width="13.28515625" style="222" customWidth="1"/>
    <col min="5123" max="5123" width="13.42578125" style="222" customWidth="1"/>
    <col min="5124" max="5124" width="12.28515625" style="222" customWidth="1"/>
    <col min="5125" max="5125" width="12.42578125" style="222" customWidth="1"/>
    <col min="5126" max="5126" width="12.28515625" style="222" customWidth="1"/>
    <col min="5127" max="5127" width="12.42578125" style="222" customWidth="1"/>
    <col min="5128" max="5128" width="12.28515625" style="222" customWidth="1"/>
    <col min="5129" max="5129" width="13.7109375" style="222" customWidth="1"/>
    <col min="5130" max="5369" width="9.140625" style="222"/>
    <col min="5370" max="5370" width="9.7109375" style="222" customWidth="1"/>
    <col min="5371" max="5371" width="48.7109375" style="222" customWidth="1"/>
    <col min="5372" max="5372" width="10.85546875" style="222" customWidth="1"/>
    <col min="5373" max="5373" width="10.7109375" style="222" customWidth="1"/>
    <col min="5374" max="5374" width="12.42578125" style="222" customWidth="1"/>
    <col min="5375" max="5375" width="8.5703125" style="222" customWidth="1"/>
    <col min="5376" max="5376" width="10.7109375" style="222" customWidth="1"/>
    <col min="5377" max="5377" width="11.28515625" style="222" customWidth="1"/>
    <col min="5378" max="5378" width="13.28515625" style="222" customWidth="1"/>
    <col min="5379" max="5379" width="13.42578125" style="222" customWidth="1"/>
    <col min="5380" max="5380" width="12.28515625" style="222" customWidth="1"/>
    <col min="5381" max="5381" width="12.42578125" style="222" customWidth="1"/>
    <col min="5382" max="5382" width="12.28515625" style="222" customWidth="1"/>
    <col min="5383" max="5383" width="12.42578125" style="222" customWidth="1"/>
    <col min="5384" max="5384" width="12.28515625" style="222" customWidth="1"/>
    <col min="5385" max="5385" width="13.7109375" style="222" customWidth="1"/>
    <col min="5386" max="5625" width="9.140625" style="222"/>
    <col min="5626" max="5626" width="9.7109375" style="222" customWidth="1"/>
    <col min="5627" max="5627" width="48.7109375" style="222" customWidth="1"/>
    <col min="5628" max="5628" width="10.85546875" style="222" customWidth="1"/>
    <col min="5629" max="5629" width="10.7109375" style="222" customWidth="1"/>
    <col min="5630" max="5630" width="12.42578125" style="222" customWidth="1"/>
    <col min="5631" max="5631" width="8.5703125" style="222" customWidth="1"/>
    <col min="5632" max="5632" width="10.7109375" style="222" customWidth="1"/>
    <col min="5633" max="5633" width="11.28515625" style="222" customWidth="1"/>
    <col min="5634" max="5634" width="13.28515625" style="222" customWidth="1"/>
    <col min="5635" max="5635" width="13.42578125" style="222" customWidth="1"/>
    <col min="5636" max="5636" width="12.28515625" style="222" customWidth="1"/>
    <col min="5637" max="5637" width="12.42578125" style="222" customWidth="1"/>
    <col min="5638" max="5638" width="12.28515625" style="222" customWidth="1"/>
    <col min="5639" max="5639" width="12.42578125" style="222" customWidth="1"/>
    <col min="5640" max="5640" width="12.28515625" style="222" customWidth="1"/>
    <col min="5641" max="5641" width="13.7109375" style="222" customWidth="1"/>
    <col min="5642" max="5881" width="9.140625" style="222"/>
    <col min="5882" max="5882" width="9.7109375" style="222" customWidth="1"/>
    <col min="5883" max="5883" width="48.7109375" style="222" customWidth="1"/>
    <col min="5884" max="5884" width="10.85546875" style="222" customWidth="1"/>
    <col min="5885" max="5885" width="10.7109375" style="222" customWidth="1"/>
    <col min="5886" max="5886" width="12.42578125" style="222" customWidth="1"/>
    <col min="5887" max="5887" width="8.5703125" style="222" customWidth="1"/>
    <col min="5888" max="5888" width="10.7109375" style="222" customWidth="1"/>
    <col min="5889" max="5889" width="11.28515625" style="222" customWidth="1"/>
    <col min="5890" max="5890" width="13.28515625" style="222" customWidth="1"/>
    <col min="5891" max="5891" width="13.42578125" style="222" customWidth="1"/>
    <col min="5892" max="5892" width="12.28515625" style="222" customWidth="1"/>
    <col min="5893" max="5893" width="12.42578125" style="222" customWidth="1"/>
    <col min="5894" max="5894" width="12.28515625" style="222" customWidth="1"/>
    <col min="5895" max="5895" width="12.42578125" style="222" customWidth="1"/>
    <col min="5896" max="5896" width="12.28515625" style="222" customWidth="1"/>
    <col min="5897" max="5897" width="13.7109375" style="222" customWidth="1"/>
    <col min="5898" max="6137" width="9.140625" style="222"/>
    <col min="6138" max="6138" width="9.7109375" style="222" customWidth="1"/>
    <col min="6139" max="6139" width="48.7109375" style="222" customWidth="1"/>
    <col min="6140" max="6140" width="10.85546875" style="222" customWidth="1"/>
    <col min="6141" max="6141" width="10.7109375" style="222" customWidth="1"/>
    <col min="6142" max="6142" width="12.42578125" style="222" customWidth="1"/>
    <col min="6143" max="6143" width="8.5703125" style="222" customWidth="1"/>
    <col min="6144" max="6144" width="10.7109375" style="222" customWidth="1"/>
    <col min="6145" max="6145" width="11.28515625" style="222" customWidth="1"/>
    <col min="6146" max="6146" width="13.28515625" style="222" customWidth="1"/>
    <col min="6147" max="6147" width="13.42578125" style="222" customWidth="1"/>
    <col min="6148" max="6148" width="12.28515625" style="222" customWidth="1"/>
    <col min="6149" max="6149" width="12.42578125" style="222" customWidth="1"/>
    <col min="6150" max="6150" width="12.28515625" style="222" customWidth="1"/>
    <col min="6151" max="6151" width="12.42578125" style="222" customWidth="1"/>
    <col min="6152" max="6152" width="12.28515625" style="222" customWidth="1"/>
    <col min="6153" max="6153" width="13.7109375" style="222" customWidth="1"/>
    <col min="6154" max="6393" width="9.140625" style="222"/>
    <col min="6394" max="6394" width="9.7109375" style="222" customWidth="1"/>
    <col min="6395" max="6395" width="48.7109375" style="222" customWidth="1"/>
    <col min="6396" max="6396" width="10.85546875" style="222" customWidth="1"/>
    <col min="6397" max="6397" width="10.7109375" style="222" customWidth="1"/>
    <col min="6398" max="6398" width="12.42578125" style="222" customWidth="1"/>
    <col min="6399" max="6399" width="8.5703125" style="222" customWidth="1"/>
    <col min="6400" max="6400" width="10.7109375" style="222" customWidth="1"/>
    <col min="6401" max="6401" width="11.28515625" style="222" customWidth="1"/>
    <col min="6402" max="6402" width="13.28515625" style="222" customWidth="1"/>
    <col min="6403" max="6403" width="13.42578125" style="222" customWidth="1"/>
    <col min="6404" max="6404" width="12.28515625" style="222" customWidth="1"/>
    <col min="6405" max="6405" width="12.42578125" style="222" customWidth="1"/>
    <col min="6406" max="6406" width="12.28515625" style="222" customWidth="1"/>
    <col min="6407" max="6407" width="12.42578125" style="222" customWidth="1"/>
    <col min="6408" max="6408" width="12.28515625" style="222" customWidth="1"/>
    <col min="6409" max="6409" width="13.7109375" style="222" customWidth="1"/>
    <col min="6410" max="6649" width="9.140625" style="222"/>
    <col min="6650" max="6650" width="9.7109375" style="222" customWidth="1"/>
    <col min="6651" max="6651" width="48.7109375" style="222" customWidth="1"/>
    <col min="6652" max="6652" width="10.85546875" style="222" customWidth="1"/>
    <col min="6653" max="6653" width="10.7109375" style="222" customWidth="1"/>
    <col min="6654" max="6654" width="12.42578125" style="222" customWidth="1"/>
    <col min="6655" max="6655" width="8.5703125" style="222" customWidth="1"/>
    <col min="6656" max="6656" width="10.7109375" style="222" customWidth="1"/>
    <col min="6657" max="6657" width="11.28515625" style="222" customWidth="1"/>
    <col min="6658" max="6658" width="13.28515625" style="222" customWidth="1"/>
    <col min="6659" max="6659" width="13.42578125" style="222" customWidth="1"/>
    <col min="6660" max="6660" width="12.28515625" style="222" customWidth="1"/>
    <col min="6661" max="6661" width="12.42578125" style="222" customWidth="1"/>
    <col min="6662" max="6662" width="12.28515625" style="222" customWidth="1"/>
    <col min="6663" max="6663" width="12.42578125" style="222" customWidth="1"/>
    <col min="6664" max="6664" width="12.28515625" style="222" customWidth="1"/>
    <col min="6665" max="6665" width="13.7109375" style="222" customWidth="1"/>
    <col min="6666" max="6905" width="9.140625" style="222"/>
    <col min="6906" max="6906" width="9.7109375" style="222" customWidth="1"/>
    <col min="6907" max="6907" width="48.7109375" style="222" customWidth="1"/>
    <col min="6908" max="6908" width="10.85546875" style="222" customWidth="1"/>
    <col min="6909" max="6909" width="10.7109375" style="222" customWidth="1"/>
    <col min="6910" max="6910" width="12.42578125" style="222" customWidth="1"/>
    <col min="6911" max="6911" width="8.5703125" style="222" customWidth="1"/>
    <col min="6912" max="6912" width="10.7109375" style="222" customWidth="1"/>
    <col min="6913" max="6913" width="11.28515625" style="222" customWidth="1"/>
    <col min="6914" max="6914" width="13.28515625" style="222" customWidth="1"/>
    <col min="6915" max="6915" width="13.42578125" style="222" customWidth="1"/>
    <col min="6916" max="6916" width="12.28515625" style="222" customWidth="1"/>
    <col min="6917" max="6917" width="12.42578125" style="222" customWidth="1"/>
    <col min="6918" max="6918" width="12.28515625" style="222" customWidth="1"/>
    <col min="6919" max="6919" width="12.42578125" style="222" customWidth="1"/>
    <col min="6920" max="6920" width="12.28515625" style="222" customWidth="1"/>
    <col min="6921" max="6921" width="13.7109375" style="222" customWidth="1"/>
    <col min="6922" max="7161" width="9.140625" style="222"/>
    <col min="7162" max="7162" width="9.7109375" style="222" customWidth="1"/>
    <col min="7163" max="7163" width="48.7109375" style="222" customWidth="1"/>
    <col min="7164" max="7164" width="10.85546875" style="222" customWidth="1"/>
    <col min="7165" max="7165" width="10.7109375" style="222" customWidth="1"/>
    <col min="7166" max="7166" width="12.42578125" style="222" customWidth="1"/>
    <col min="7167" max="7167" width="8.5703125" style="222" customWidth="1"/>
    <col min="7168" max="7168" width="10.7109375" style="222" customWidth="1"/>
    <col min="7169" max="7169" width="11.28515625" style="222" customWidth="1"/>
    <col min="7170" max="7170" width="13.28515625" style="222" customWidth="1"/>
    <col min="7171" max="7171" width="13.42578125" style="222" customWidth="1"/>
    <col min="7172" max="7172" width="12.28515625" style="222" customWidth="1"/>
    <col min="7173" max="7173" width="12.42578125" style="222" customWidth="1"/>
    <col min="7174" max="7174" width="12.28515625" style="222" customWidth="1"/>
    <col min="7175" max="7175" width="12.42578125" style="222" customWidth="1"/>
    <col min="7176" max="7176" width="12.28515625" style="222" customWidth="1"/>
    <col min="7177" max="7177" width="13.7109375" style="222" customWidth="1"/>
    <col min="7178" max="7417" width="9.140625" style="222"/>
    <col min="7418" max="7418" width="9.7109375" style="222" customWidth="1"/>
    <col min="7419" max="7419" width="48.7109375" style="222" customWidth="1"/>
    <col min="7420" max="7420" width="10.85546875" style="222" customWidth="1"/>
    <col min="7421" max="7421" width="10.7109375" style="222" customWidth="1"/>
    <col min="7422" max="7422" width="12.42578125" style="222" customWidth="1"/>
    <col min="7423" max="7423" width="8.5703125" style="222" customWidth="1"/>
    <col min="7424" max="7424" width="10.7109375" style="222" customWidth="1"/>
    <col min="7425" max="7425" width="11.28515625" style="222" customWidth="1"/>
    <col min="7426" max="7426" width="13.28515625" style="222" customWidth="1"/>
    <col min="7427" max="7427" width="13.42578125" style="222" customWidth="1"/>
    <col min="7428" max="7428" width="12.28515625" style="222" customWidth="1"/>
    <col min="7429" max="7429" width="12.42578125" style="222" customWidth="1"/>
    <col min="7430" max="7430" width="12.28515625" style="222" customWidth="1"/>
    <col min="7431" max="7431" width="12.42578125" style="222" customWidth="1"/>
    <col min="7432" max="7432" width="12.28515625" style="222" customWidth="1"/>
    <col min="7433" max="7433" width="13.7109375" style="222" customWidth="1"/>
    <col min="7434" max="7673" width="9.140625" style="222"/>
    <col min="7674" max="7674" width="9.7109375" style="222" customWidth="1"/>
    <col min="7675" max="7675" width="48.7109375" style="222" customWidth="1"/>
    <col min="7676" max="7676" width="10.85546875" style="222" customWidth="1"/>
    <col min="7677" max="7677" width="10.7109375" style="222" customWidth="1"/>
    <col min="7678" max="7678" width="12.42578125" style="222" customWidth="1"/>
    <col min="7679" max="7679" width="8.5703125" style="222" customWidth="1"/>
    <col min="7680" max="7680" width="10.7109375" style="222" customWidth="1"/>
    <col min="7681" max="7681" width="11.28515625" style="222" customWidth="1"/>
    <col min="7682" max="7682" width="13.28515625" style="222" customWidth="1"/>
    <col min="7683" max="7683" width="13.42578125" style="222" customWidth="1"/>
    <col min="7684" max="7684" width="12.28515625" style="222" customWidth="1"/>
    <col min="7685" max="7685" width="12.42578125" style="222" customWidth="1"/>
    <col min="7686" max="7686" width="12.28515625" style="222" customWidth="1"/>
    <col min="7687" max="7687" width="12.42578125" style="222" customWidth="1"/>
    <col min="7688" max="7688" width="12.28515625" style="222" customWidth="1"/>
    <col min="7689" max="7689" width="13.7109375" style="222" customWidth="1"/>
    <col min="7690" max="7929" width="9.140625" style="222"/>
    <col min="7930" max="7930" width="9.7109375" style="222" customWidth="1"/>
    <col min="7931" max="7931" width="48.7109375" style="222" customWidth="1"/>
    <col min="7932" max="7932" width="10.85546875" style="222" customWidth="1"/>
    <col min="7933" max="7933" width="10.7109375" style="222" customWidth="1"/>
    <col min="7934" max="7934" width="12.42578125" style="222" customWidth="1"/>
    <col min="7935" max="7935" width="8.5703125" style="222" customWidth="1"/>
    <col min="7936" max="7936" width="10.7109375" style="222" customWidth="1"/>
    <col min="7937" max="7937" width="11.28515625" style="222" customWidth="1"/>
    <col min="7938" max="7938" width="13.28515625" style="222" customWidth="1"/>
    <col min="7939" max="7939" width="13.42578125" style="222" customWidth="1"/>
    <col min="7940" max="7940" width="12.28515625" style="222" customWidth="1"/>
    <col min="7941" max="7941" width="12.42578125" style="222" customWidth="1"/>
    <col min="7942" max="7942" width="12.28515625" style="222" customWidth="1"/>
    <col min="7943" max="7943" width="12.42578125" style="222" customWidth="1"/>
    <col min="7944" max="7944" width="12.28515625" style="222" customWidth="1"/>
    <col min="7945" max="7945" width="13.7109375" style="222" customWidth="1"/>
    <col min="7946" max="8185" width="9.140625" style="222"/>
    <col min="8186" max="8186" width="9.7109375" style="222" customWidth="1"/>
    <col min="8187" max="8187" width="48.7109375" style="222" customWidth="1"/>
    <col min="8188" max="8188" width="10.85546875" style="222" customWidth="1"/>
    <col min="8189" max="8189" width="10.7109375" style="222" customWidth="1"/>
    <col min="8190" max="8190" width="12.42578125" style="222" customWidth="1"/>
    <col min="8191" max="8191" width="8.5703125" style="222" customWidth="1"/>
    <col min="8192" max="8192" width="10.7109375" style="222" customWidth="1"/>
    <col min="8193" max="8193" width="11.28515625" style="222" customWidth="1"/>
    <col min="8194" max="8194" width="13.28515625" style="222" customWidth="1"/>
    <col min="8195" max="8195" width="13.42578125" style="222" customWidth="1"/>
    <col min="8196" max="8196" width="12.28515625" style="222" customWidth="1"/>
    <col min="8197" max="8197" width="12.42578125" style="222" customWidth="1"/>
    <col min="8198" max="8198" width="12.28515625" style="222" customWidth="1"/>
    <col min="8199" max="8199" width="12.42578125" style="222" customWidth="1"/>
    <col min="8200" max="8200" width="12.28515625" style="222" customWidth="1"/>
    <col min="8201" max="8201" width="13.7109375" style="222" customWidth="1"/>
    <col min="8202" max="8441" width="9.140625" style="222"/>
    <col min="8442" max="8442" width="9.7109375" style="222" customWidth="1"/>
    <col min="8443" max="8443" width="48.7109375" style="222" customWidth="1"/>
    <col min="8444" max="8444" width="10.85546875" style="222" customWidth="1"/>
    <col min="8445" max="8445" width="10.7109375" style="222" customWidth="1"/>
    <col min="8446" max="8446" width="12.42578125" style="222" customWidth="1"/>
    <col min="8447" max="8447" width="8.5703125" style="222" customWidth="1"/>
    <col min="8448" max="8448" width="10.7109375" style="222" customWidth="1"/>
    <col min="8449" max="8449" width="11.28515625" style="222" customWidth="1"/>
    <col min="8450" max="8450" width="13.28515625" style="222" customWidth="1"/>
    <col min="8451" max="8451" width="13.42578125" style="222" customWidth="1"/>
    <col min="8452" max="8452" width="12.28515625" style="222" customWidth="1"/>
    <col min="8453" max="8453" width="12.42578125" style="222" customWidth="1"/>
    <col min="8454" max="8454" width="12.28515625" style="222" customWidth="1"/>
    <col min="8455" max="8455" width="12.42578125" style="222" customWidth="1"/>
    <col min="8456" max="8456" width="12.28515625" style="222" customWidth="1"/>
    <col min="8457" max="8457" width="13.7109375" style="222" customWidth="1"/>
    <col min="8458" max="8697" width="9.140625" style="222"/>
    <col min="8698" max="8698" width="9.7109375" style="222" customWidth="1"/>
    <col min="8699" max="8699" width="48.7109375" style="222" customWidth="1"/>
    <col min="8700" max="8700" width="10.85546875" style="222" customWidth="1"/>
    <col min="8701" max="8701" width="10.7109375" style="222" customWidth="1"/>
    <col min="8702" max="8702" width="12.42578125" style="222" customWidth="1"/>
    <col min="8703" max="8703" width="8.5703125" style="222" customWidth="1"/>
    <col min="8704" max="8704" width="10.7109375" style="222" customWidth="1"/>
    <col min="8705" max="8705" width="11.28515625" style="222" customWidth="1"/>
    <col min="8706" max="8706" width="13.28515625" style="222" customWidth="1"/>
    <col min="8707" max="8707" width="13.42578125" style="222" customWidth="1"/>
    <col min="8708" max="8708" width="12.28515625" style="222" customWidth="1"/>
    <col min="8709" max="8709" width="12.42578125" style="222" customWidth="1"/>
    <col min="8710" max="8710" width="12.28515625" style="222" customWidth="1"/>
    <col min="8711" max="8711" width="12.42578125" style="222" customWidth="1"/>
    <col min="8712" max="8712" width="12.28515625" style="222" customWidth="1"/>
    <col min="8713" max="8713" width="13.7109375" style="222" customWidth="1"/>
    <col min="8714" max="8953" width="9.140625" style="222"/>
    <col min="8954" max="8954" width="9.7109375" style="222" customWidth="1"/>
    <col min="8955" max="8955" width="48.7109375" style="222" customWidth="1"/>
    <col min="8956" max="8956" width="10.85546875" style="222" customWidth="1"/>
    <col min="8957" max="8957" width="10.7109375" style="222" customWidth="1"/>
    <col min="8958" max="8958" width="12.42578125" style="222" customWidth="1"/>
    <col min="8959" max="8959" width="8.5703125" style="222" customWidth="1"/>
    <col min="8960" max="8960" width="10.7109375" style="222" customWidth="1"/>
    <col min="8961" max="8961" width="11.28515625" style="222" customWidth="1"/>
    <col min="8962" max="8962" width="13.28515625" style="222" customWidth="1"/>
    <col min="8963" max="8963" width="13.42578125" style="222" customWidth="1"/>
    <col min="8964" max="8964" width="12.28515625" style="222" customWidth="1"/>
    <col min="8965" max="8965" width="12.42578125" style="222" customWidth="1"/>
    <col min="8966" max="8966" width="12.28515625" style="222" customWidth="1"/>
    <col min="8967" max="8967" width="12.42578125" style="222" customWidth="1"/>
    <col min="8968" max="8968" width="12.28515625" style="222" customWidth="1"/>
    <col min="8969" max="8969" width="13.7109375" style="222" customWidth="1"/>
    <col min="8970" max="9209" width="9.140625" style="222"/>
    <col min="9210" max="9210" width="9.7109375" style="222" customWidth="1"/>
    <col min="9211" max="9211" width="48.7109375" style="222" customWidth="1"/>
    <col min="9212" max="9212" width="10.85546875" style="222" customWidth="1"/>
    <col min="9213" max="9213" width="10.7109375" style="222" customWidth="1"/>
    <col min="9214" max="9214" width="12.42578125" style="222" customWidth="1"/>
    <col min="9215" max="9215" width="8.5703125" style="222" customWidth="1"/>
    <col min="9216" max="9216" width="10.7109375" style="222" customWidth="1"/>
    <col min="9217" max="9217" width="11.28515625" style="222" customWidth="1"/>
    <col min="9218" max="9218" width="13.28515625" style="222" customWidth="1"/>
    <col min="9219" max="9219" width="13.42578125" style="222" customWidth="1"/>
    <col min="9220" max="9220" width="12.28515625" style="222" customWidth="1"/>
    <col min="9221" max="9221" width="12.42578125" style="222" customWidth="1"/>
    <col min="9222" max="9222" width="12.28515625" style="222" customWidth="1"/>
    <col min="9223" max="9223" width="12.42578125" style="222" customWidth="1"/>
    <col min="9224" max="9224" width="12.28515625" style="222" customWidth="1"/>
    <col min="9225" max="9225" width="13.7109375" style="222" customWidth="1"/>
    <col min="9226" max="9465" width="9.140625" style="222"/>
    <col min="9466" max="9466" width="9.7109375" style="222" customWidth="1"/>
    <col min="9467" max="9467" width="48.7109375" style="222" customWidth="1"/>
    <col min="9468" max="9468" width="10.85546875" style="222" customWidth="1"/>
    <col min="9469" max="9469" width="10.7109375" style="222" customWidth="1"/>
    <col min="9470" max="9470" width="12.42578125" style="222" customWidth="1"/>
    <col min="9471" max="9471" width="8.5703125" style="222" customWidth="1"/>
    <col min="9472" max="9472" width="10.7109375" style="222" customWidth="1"/>
    <col min="9473" max="9473" width="11.28515625" style="222" customWidth="1"/>
    <col min="9474" max="9474" width="13.28515625" style="222" customWidth="1"/>
    <col min="9475" max="9475" width="13.42578125" style="222" customWidth="1"/>
    <col min="9476" max="9476" width="12.28515625" style="222" customWidth="1"/>
    <col min="9477" max="9477" width="12.42578125" style="222" customWidth="1"/>
    <col min="9478" max="9478" width="12.28515625" style="222" customWidth="1"/>
    <col min="9479" max="9479" width="12.42578125" style="222" customWidth="1"/>
    <col min="9480" max="9480" width="12.28515625" style="222" customWidth="1"/>
    <col min="9481" max="9481" width="13.7109375" style="222" customWidth="1"/>
    <col min="9482" max="9721" width="9.140625" style="222"/>
    <col min="9722" max="9722" width="9.7109375" style="222" customWidth="1"/>
    <col min="9723" max="9723" width="48.7109375" style="222" customWidth="1"/>
    <col min="9724" max="9724" width="10.85546875" style="222" customWidth="1"/>
    <col min="9725" max="9725" width="10.7109375" style="222" customWidth="1"/>
    <col min="9726" max="9726" width="12.42578125" style="222" customWidth="1"/>
    <col min="9727" max="9727" width="8.5703125" style="222" customWidth="1"/>
    <col min="9728" max="9728" width="10.7109375" style="222" customWidth="1"/>
    <col min="9729" max="9729" width="11.28515625" style="222" customWidth="1"/>
    <col min="9730" max="9730" width="13.28515625" style="222" customWidth="1"/>
    <col min="9731" max="9731" width="13.42578125" style="222" customWidth="1"/>
    <col min="9732" max="9732" width="12.28515625" style="222" customWidth="1"/>
    <col min="9733" max="9733" width="12.42578125" style="222" customWidth="1"/>
    <col min="9734" max="9734" width="12.28515625" style="222" customWidth="1"/>
    <col min="9735" max="9735" width="12.42578125" style="222" customWidth="1"/>
    <col min="9736" max="9736" width="12.28515625" style="222" customWidth="1"/>
    <col min="9737" max="9737" width="13.7109375" style="222" customWidth="1"/>
    <col min="9738" max="9977" width="9.140625" style="222"/>
    <col min="9978" max="9978" width="9.7109375" style="222" customWidth="1"/>
    <col min="9979" max="9979" width="48.7109375" style="222" customWidth="1"/>
    <col min="9980" max="9980" width="10.85546875" style="222" customWidth="1"/>
    <col min="9981" max="9981" width="10.7109375" style="222" customWidth="1"/>
    <col min="9982" max="9982" width="12.42578125" style="222" customWidth="1"/>
    <col min="9983" max="9983" width="8.5703125" style="222" customWidth="1"/>
    <col min="9984" max="9984" width="10.7109375" style="222" customWidth="1"/>
    <col min="9985" max="9985" width="11.28515625" style="222" customWidth="1"/>
    <col min="9986" max="9986" width="13.28515625" style="222" customWidth="1"/>
    <col min="9987" max="9987" width="13.42578125" style="222" customWidth="1"/>
    <col min="9988" max="9988" width="12.28515625" style="222" customWidth="1"/>
    <col min="9989" max="9989" width="12.42578125" style="222" customWidth="1"/>
    <col min="9990" max="9990" width="12.28515625" style="222" customWidth="1"/>
    <col min="9991" max="9991" width="12.42578125" style="222" customWidth="1"/>
    <col min="9992" max="9992" width="12.28515625" style="222" customWidth="1"/>
    <col min="9993" max="9993" width="13.7109375" style="222" customWidth="1"/>
    <col min="9994" max="10233" width="9.140625" style="222"/>
    <col min="10234" max="10234" width="9.7109375" style="222" customWidth="1"/>
    <col min="10235" max="10235" width="48.7109375" style="222" customWidth="1"/>
    <col min="10236" max="10236" width="10.85546875" style="222" customWidth="1"/>
    <col min="10237" max="10237" width="10.7109375" style="222" customWidth="1"/>
    <col min="10238" max="10238" width="12.42578125" style="222" customWidth="1"/>
    <col min="10239" max="10239" width="8.5703125" style="222" customWidth="1"/>
    <col min="10240" max="10240" width="10.7109375" style="222" customWidth="1"/>
    <col min="10241" max="10241" width="11.28515625" style="222" customWidth="1"/>
    <col min="10242" max="10242" width="13.28515625" style="222" customWidth="1"/>
    <col min="10243" max="10243" width="13.42578125" style="222" customWidth="1"/>
    <col min="10244" max="10244" width="12.28515625" style="222" customWidth="1"/>
    <col min="10245" max="10245" width="12.42578125" style="222" customWidth="1"/>
    <col min="10246" max="10246" width="12.28515625" style="222" customWidth="1"/>
    <col min="10247" max="10247" width="12.42578125" style="222" customWidth="1"/>
    <col min="10248" max="10248" width="12.28515625" style="222" customWidth="1"/>
    <col min="10249" max="10249" width="13.7109375" style="222" customWidth="1"/>
    <col min="10250" max="10489" width="9.140625" style="222"/>
    <col min="10490" max="10490" width="9.7109375" style="222" customWidth="1"/>
    <col min="10491" max="10491" width="48.7109375" style="222" customWidth="1"/>
    <col min="10492" max="10492" width="10.85546875" style="222" customWidth="1"/>
    <col min="10493" max="10493" width="10.7109375" style="222" customWidth="1"/>
    <col min="10494" max="10494" width="12.42578125" style="222" customWidth="1"/>
    <col min="10495" max="10495" width="8.5703125" style="222" customWidth="1"/>
    <col min="10496" max="10496" width="10.7109375" style="222" customWidth="1"/>
    <col min="10497" max="10497" width="11.28515625" style="222" customWidth="1"/>
    <col min="10498" max="10498" width="13.28515625" style="222" customWidth="1"/>
    <col min="10499" max="10499" width="13.42578125" style="222" customWidth="1"/>
    <col min="10500" max="10500" width="12.28515625" style="222" customWidth="1"/>
    <col min="10501" max="10501" width="12.42578125" style="222" customWidth="1"/>
    <col min="10502" max="10502" width="12.28515625" style="222" customWidth="1"/>
    <col min="10503" max="10503" width="12.42578125" style="222" customWidth="1"/>
    <col min="10504" max="10504" width="12.28515625" style="222" customWidth="1"/>
    <col min="10505" max="10505" width="13.7109375" style="222" customWidth="1"/>
    <col min="10506" max="10745" width="9.140625" style="222"/>
    <col min="10746" max="10746" width="9.7109375" style="222" customWidth="1"/>
    <col min="10747" max="10747" width="48.7109375" style="222" customWidth="1"/>
    <col min="10748" max="10748" width="10.85546875" style="222" customWidth="1"/>
    <col min="10749" max="10749" width="10.7109375" style="222" customWidth="1"/>
    <col min="10750" max="10750" width="12.42578125" style="222" customWidth="1"/>
    <col min="10751" max="10751" width="8.5703125" style="222" customWidth="1"/>
    <col min="10752" max="10752" width="10.7109375" style="222" customWidth="1"/>
    <col min="10753" max="10753" width="11.28515625" style="222" customWidth="1"/>
    <col min="10754" max="10754" width="13.28515625" style="222" customWidth="1"/>
    <col min="10755" max="10755" width="13.42578125" style="222" customWidth="1"/>
    <col min="10756" max="10756" width="12.28515625" style="222" customWidth="1"/>
    <col min="10757" max="10757" width="12.42578125" style="222" customWidth="1"/>
    <col min="10758" max="10758" width="12.28515625" style="222" customWidth="1"/>
    <col min="10759" max="10759" width="12.42578125" style="222" customWidth="1"/>
    <col min="10760" max="10760" width="12.28515625" style="222" customWidth="1"/>
    <col min="10761" max="10761" width="13.7109375" style="222" customWidth="1"/>
    <col min="10762" max="11001" width="9.140625" style="222"/>
    <col min="11002" max="11002" width="9.7109375" style="222" customWidth="1"/>
    <col min="11003" max="11003" width="48.7109375" style="222" customWidth="1"/>
    <col min="11004" max="11004" width="10.85546875" style="222" customWidth="1"/>
    <col min="11005" max="11005" width="10.7109375" style="222" customWidth="1"/>
    <col min="11006" max="11006" width="12.42578125" style="222" customWidth="1"/>
    <col min="11007" max="11007" width="8.5703125" style="222" customWidth="1"/>
    <col min="11008" max="11008" width="10.7109375" style="222" customWidth="1"/>
    <col min="11009" max="11009" width="11.28515625" style="222" customWidth="1"/>
    <col min="11010" max="11010" width="13.28515625" style="222" customWidth="1"/>
    <col min="11011" max="11011" width="13.42578125" style="222" customWidth="1"/>
    <col min="11012" max="11012" width="12.28515625" style="222" customWidth="1"/>
    <col min="11013" max="11013" width="12.42578125" style="222" customWidth="1"/>
    <col min="11014" max="11014" width="12.28515625" style="222" customWidth="1"/>
    <col min="11015" max="11015" width="12.42578125" style="222" customWidth="1"/>
    <col min="11016" max="11016" width="12.28515625" style="222" customWidth="1"/>
    <col min="11017" max="11017" width="13.7109375" style="222" customWidth="1"/>
    <col min="11018" max="11257" width="9.140625" style="222"/>
    <col min="11258" max="11258" width="9.7109375" style="222" customWidth="1"/>
    <col min="11259" max="11259" width="48.7109375" style="222" customWidth="1"/>
    <col min="11260" max="11260" width="10.85546875" style="222" customWidth="1"/>
    <col min="11261" max="11261" width="10.7109375" style="222" customWidth="1"/>
    <col min="11262" max="11262" width="12.42578125" style="222" customWidth="1"/>
    <col min="11263" max="11263" width="8.5703125" style="222" customWidth="1"/>
    <col min="11264" max="11264" width="10.7109375" style="222" customWidth="1"/>
    <col min="11265" max="11265" width="11.28515625" style="222" customWidth="1"/>
    <col min="11266" max="11266" width="13.28515625" style="222" customWidth="1"/>
    <col min="11267" max="11267" width="13.42578125" style="222" customWidth="1"/>
    <col min="11268" max="11268" width="12.28515625" style="222" customWidth="1"/>
    <col min="11269" max="11269" width="12.42578125" style="222" customWidth="1"/>
    <col min="11270" max="11270" width="12.28515625" style="222" customWidth="1"/>
    <col min="11271" max="11271" width="12.42578125" style="222" customWidth="1"/>
    <col min="11272" max="11272" width="12.28515625" style="222" customWidth="1"/>
    <col min="11273" max="11273" width="13.7109375" style="222" customWidth="1"/>
    <col min="11274" max="11513" width="9.140625" style="222"/>
    <col min="11514" max="11514" width="9.7109375" style="222" customWidth="1"/>
    <col min="11515" max="11515" width="48.7109375" style="222" customWidth="1"/>
    <col min="11516" max="11516" width="10.85546875" style="222" customWidth="1"/>
    <col min="11517" max="11517" width="10.7109375" style="222" customWidth="1"/>
    <col min="11518" max="11518" width="12.42578125" style="222" customWidth="1"/>
    <col min="11519" max="11519" width="8.5703125" style="222" customWidth="1"/>
    <col min="11520" max="11520" width="10.7109375" style="222" customWidth="1"/>
    <col min="11521" max="11521" width="11.28515625" style="222" customWidth="1"/>
    <col min="11522" max="11522" width="13.28515625" style="222" customWidth="1"/>
    <col min="11523" max="11523" width="13.42578125" style="222" customWidth="1"/>
    <col min="11524" max="11524" width="12.28515625" style="222" customWidth="1"/>
    <col min="11525" max="11525" width="12.42578125" style="222" customWidth="1"/>
    <col min="11526" max="11526" width="12.28515625" style="222" customWidth="1"/>
    <col min="11527" max="11527" width="12.42578125" style="222" customWidth="1"/>
    <col min="11528" max="11528" width="12.28515625" style="222" customWidth="1"/>
    <col min="11529" max="11529" width="13.7109375" style="222" customWidth="1"/>
    <col min="11530" max="11769" width="9.140625" style="222"/>
    <col min="11770" max="11770" width="9.7109375" style="222" customWidth="1"/>
    <col min="11771" max="11771" width="48.7109375" style="222" customWidth="1"/>
    <col min="11772" max="11772" width="10.85546875" style="222" customWidth="1"/>
    <col min="11773" max="11773" width="10.7109375" style="222" customWidth="1"/>
    <col min="11774" max="11774" width="12.42578125" style="222" customWidth="1"/>
    <col min="11775" max="11775" width="8.5703125" style="222" customWidth="1"/>
    <col min="11776" max="11776" width="10.7109375" style="222" customWidth="1"/>
    <col min="11777" max="11777" width="11.28515625" style="222" customWidth="1"/>
    <col min="11778" max="11778" width="13.28515625" style="222" customWidth="1"/>
    <col min="11779" max="11779" width="13.42578125" style="222" customWidth="1"/>
    <col min="11780" max="11780" width="12.28515625" style="222" customWidth="1"/>
    <col min="11781" max="11781" width="12.42578125" style="222" customWidth="1"/>
    <col min="11782" max="11782" width="12.28515625" style="222" customWidth="1"/>
    <col min="11783" max="11783" width="12.42578125" style="222" customWidth="1"/>
    <col min="11784" max="11784" width="12.28515625" style="222" customWidth="1"/>
    <col min="11785" max="11785" width="13.7109375" style="222" customWidth="1"/>
    <col min="11786" max="12025" width="9.140625" style="222"/>
    <col min="12026" max="12026" width="9.7109375" style="222" customWidth="1"/>
    <col min="12027" max="12027" width="48.7109375" style="222" customWidth="1"/>
    <col min="12028" max="12028" width="10.85546875" style="222" customWidth="1"/>
    <col min="12029" max="12029" width="10.7109375" style="222" customWidth="1"/>
    <col min="12030" max="12030" width="12.42578125" style="222" customWidth="1"/>
    <col min="12031" max="12031" width="8.5703125" style="222" customWidth="1"/>
    <col min="12032" max="12032" width="10.7109375" style="222" customWidth="1"/>
    <col min="12033" max="12033" width="11.28515625" style="222" customWidth="1"/>
    <col min="12034" max="12034" width="13.28515625" style="222" customWidth="1"/>
    <col min="12035" max="12035" width="13.42578125" style="222" customWidth="1"/>
    <col min="12036" max="12036" width="12.28515625" style="222" customWidth="1"/>
    <col min="12037" max="12037" width="12.42578125" style="222" customWidth="1"/>
    <col min="12038" max="12038" width="12.28515625" style="222" customWidth="1"/>
    <col min="12039" max="12039" width="12.42578125" style="222" customWidth="1"/>
    <col min="12040" max="12040" width="12.28515625" style="222" customWidth="1"/>
    <col min="12041" max="12041" width="13.7109375" style="222" customWidth="1"/>
    <col min="12042" max="12281" width="9.140625" style="222"/>
    <col min="12282" max="12282" width="9.7109375" style="222" customWidth="1"/>
    <col min="12283" max="12283" width="48.7109375" style="222" customWidth="1"/>
    <col min="12284" max="12284" width="10.85546875" style="222" customWidth="1"/>
    <col min="12285" max="12285" width="10.7109375" style="222" customWidth="1"/>
    <col min="12286" max="12286" width="12.42578125" style="222" customWidth="1"/>
    <col min="12287" max="12287" width="8.5703125" style="222" customWidth="1"/>
    <col min="12288" max="12288" width="10.7109375" style="222" customWidth="1"/>
    <col min="12289" max="12289" width="11.28515625" style="222" customWidth="1"/>
    <col min="12290" max="12290" width="13.28515625" style="222" customWidth="1"/>
    <col min="12291" max="12291" width="13.42578125" style="222" customWidth="1"/>
    <col min="12292" max="12292" width="12.28515625" style="222" customWidth="1"/>
    <col min="12293" max="12293" width="12.42578125" style="222" customWidth="1"/>
    <col min="12294" max="12294" width="12.28515625" style="222" customWidth="1"/>
    <col min="12295" max="12295" width="12.42578125" style="222" customWidth="1"/>
    <col min="12296" max="12296" width="12.28515625" style="222" customWidth="1"/>
    <col min="12297" max="12297" width="13.7109375" style="222" customWidth="1"/>
    <col min="12298" max="12537" width="9.140625" style="222"/>
    <col min="12538" max="12538" width="9.7109375" style="222" customWidth="1"/>
    <col min="12539" max="12539" width="48.7109375" style="222" customWidth="1"/>
    <col min="12540" max="12540" width="10.85546875" style="222" customWidth="1"/>
    <col min="12541" max="12541" width="10.7109375" style="222" customWidth="1"/>
    <col min="12542" max="12542" width="12.42578125" style="222" customWidth="1"/>
    <col min="12543" max="12543" width="8.5703125" style="222" customWidth="1"/>
    <col min="12544" max="12544" width="10.7109375" style="222" customWidth="1"/>
    <col min="12545" max="12545" width="11.28515625" style="222" customWidth="1"/>
    <col min="12546" max="12546" width="13.28515625" style="222" customWidth="1"/>
    <col min="12547" max="12547" width="13.42578125" style="222" customWidth="1"/>
    <col min="12548" max="12548" width="12.28515625" style="222" customWidth="1"/>
    <col min="12549" max="12549" width="12.42578125" style="222" customWidth="1"/>
    <col min="12550" max="12550" width="12.28515625" style="222" customWidth="1"/>
    <col min="12551" max="12551" width="12.42578125" style="222" customWidth="1"/>
    <col min="12552" max="12552" width="12.28515625" style="222" customWidth="1"/>
    <col min="12553" max="12553" width="13.7109375" style="222" customWidth="1"/>
    <col min="12554" max="12793" width="9.140625" style="222"/>
    <col min="12794" max="12794" width="9.7109375" style="222" customWidth="1"/>
    <col min="12795" max="12795" width="48.7109375" style="222" customWidth="1"/>
    <col min="12796" max="12796" width="10.85546875" style="222" customWidth="1"/>
    <col min="12797" max="12797" width="10.7109375" style="222" customWidth="1"/>
    <col min="12798" max="12798" width="12.42578125" style="222" customWidth="1"/>
    <col min="12799" max="12799" width="8.5703125" style="222" customWidth="1"/>
    <col min="12800" max="12800" width="10.7109375" style="222" customWidth="1"/>
    <col min="12801" max="12801" width="11.28515625" style="222" customWidth="1"/>
    <col min="12802" max="12802" width="13.28515625" style="222" customWidth="1"/>
    <col min="12803" max="12803" width="13.42578125" style="222" customWidth="1"/>
    <col min="12804" max="12804" width="12.28515625" style="222" customWidth="1"/>
    <col min="12805" max="12805" width="12.42578125" style="222" customWidth="1"/>
    <col min="12806" max="12806" width="12.28515625" style="222" customWidth="1"/>
    <col min="12807" max="12807" width="12.42578125" style="222" customWidth="1"/>
    <col min="12808" max="12808" width="12.28515625" style="222" customWidth="1"/>
    <col min="12809" max="12809" width="13.7109375" style="222" customWidth="1"/>
    <col min="12810" max="13049" width="9.140625" style="222"/>
    <col min="13050" max="13050" width="9.7109375" style="222" customWidth="1"/>
    <col min="13051" max="13051" width="48.7109375" style="222" customWidth="1"/>
    <col min="13052" max="13052" width="10.85546875" style="222" customWidth="1"/>
    <col min="13053" max="13053" width="10.7109375" style="222" customWidth="1"/>
    <col min="13054" max="13054" width="12.42578125" style="222" customWidth="1"/>
    <col min="13055" max="13055" width="8.5703125" style="222" customWidth="1"/>
    <col min="13056" max="13056" width="10.7109375" style="222" customWidth="1"/>
    <col min="13057" max="13057" width="11.28515625" style="222" customWidth="1"/>
    <col min="13058" max="13058" width="13.28515625" style="222" customWidth="1"/>
    <col min="13059" max="13059" width="13.42578125" style="222" customWidth="1"/>
    <col min="13060" max="13060" width="12.28515625" style="222" customWidth="1"/>
    <col min="13061" max="13061" width="12.42578125" style="222" customWidth="1"/>
    <col min="13062" max="13062" width="12.28515625" style="222" customWidth="1"/>
    <col min="13063" max="13063" width="12.42578125" style="222" customWidth="1"/>
    <col min="13064" max="13064" width="12.28515625" style="222" customWidth="1"/>
    <col min="13065" max="13065" width="13.7109375" style="222" customWidth="1"/>
    <col min="13066" max="13305" width="9.140625" style="222"/>
    <col min="13306" max="13306" width="9.7109375" style="222" customWidth="1"/>
    <col min="13307" max="13307" width="48.7109375" style="222" customWidth="1"/>
    <col min="13308" max="13308" width="10.85546875" style="222" customWidth="1"/>
    <col min="13309" max="13309" width="10.7109375" style="222" customWidth="1"/>
    <col min="13310" max="13310" width="12.42578125" style="222" customWidth="1"/>
    <col min="13311" max="13311" width="8.5703125" style="222" customWidth="1"/>
    <col min="13312" max="13312" width="10.7109375" style="222" customWidth="1"/>
    <col min="13313" max="13313" width="11.28515625" style="222" customWidth="1"/>
    <col min="13314" max="13314" width="13.28515625" style="222" customWidth="1"/>
    <col min="13315" max="13315" width="13.42578125" style="222" customWidth="1"/>
    <col min="13316" max="13316" width="12.28515625" style="222" customWidth="1"/>
    <col min="13317" max="13317" width="12.42578125" style="222" customWidth="1"/>
    <col min="13318" max="13318" width="12.28515625" style="222" customWidth="1"/>
    <col min="13319" max="13319" width="12.42578125" style="222" customWidth="1"/>
    <col min="13320" max="13320" width="12.28515625" style="222" customWidth="1"/>
    <col min="13321" max="13321" width="13.7109375" style="222" customWidth="1"/>
    <col min="13322" max="13561" width="9.140625" style="222"/>
    <col min="13562" max="13562" width="9.7109375" style="222" customWidth="1"/>
    <col min="13563" max="13563" width="48.7109375" style="222" customWidth="1"/>
    <col min="13564" max="13564" width="10.85546875" style="222" customWidth="1"/>
    <col min="13565" max="13565" width="10.7109375" style="222" customWidth="1"/>
    <col min="13566" max="13566" width="12.42578125" style="222" customWidth="1"/>
    <col min="13567" max="13567" width="8.5703125" style="222" customWidth="1"/>
    <col min="13568" max="13568" width="10.7109375" style="222" customWidth="1"/>
    <col min="13569" max="13569" width="11.28515625" style="222" customWidth="1"/>
    <col min="13570" max="13570" width="13.28515625" style="222" customWidth="1"/>
    <col min="13571" max="13571" width="13.42578125" style="222" customWidth="1"/>
    <col min="13572" max="13572" width="12.28515625" style="222" customWidth="1"/>
    <col min="13573" max="13573" width="12.42578125" style="222" customWidth="1"/>
    <col min="13574" max="13574" width="12.28515625" style="222" customWidth="1"/>
    <col min="13575" max="13575" width="12.42578125" style="222" customWidth="1"/>
    <col min="13576" max="13576" width="12.28515625" style="222" customWidth="1"/>
    <col min="13577" max="13577" width="13.7109375" style="222" customWidth="1"/>
    <col min="13578" max="13817" width="9.140625" style="222"/>
    <col min="13818" max="13818" width="9.7109375" style="222" customWidth="1"/>
    <col min="13819" max="13819" width="48.7109375" style="222" customWidth="1"/>
    <col min="13820" max="13820" width="10.85546875" style="222" customWidth="1"/>
    <col min="13821" max="13821" width="10.7109375" style="222" customWidth="1"/>
    <col min="13822" max="13822" width="12.42578125" style="222" customWidth="1"/>
    <col min="13823" max="13823" width="8.5703125" style="222" customWidth="1"/>
    <col min="13824" max="13824" width="10.7109375" style="222" customWidth="1"/>
    <col min="13825" max="13825" width="11.28515625" style="222" customWidth="1"/>
    <col min="13826" max="13826" width="13.28515625" style="222" customWidth="1"/>
    <col min="13827" max="13827" width="13.42578125" style="222" customWidth="1"/>
    <col min="13828" max="13828" width="12.28515625" style="222" customWidth="1"/>
    <col min="13829" max="13829" width="12.42578125" style="222" customWidth="1"/>
    <col min="13830" max="13830" width="12.28515625" style="222" customWidth="1"/>
    <col min="13831" max="13831" width="12.42578125" style="222" customWidth="1"/>
    <col min="13832" max="13832" width="12.28515625" style="222" customWidth="1"/>
    <col min="13833" max="13833" width="13.7109375" style="222" customWidth="1"/>
    <col min="13834" max="14073" width="9.140625" style="222"/>
    <col min="14074" max="14074" width="9.7109375" style="222" customWidth="1"/>
    <col min="14075" max="14075" width="48.7109375" style="222" customWidth="1"/>
    <col min="14076" max="14076" width="10.85546875" style="222" customWidth="1"/>
    <col min="14077" max="14077" width="10.7109375" style="222" customWidth="1"/>
    <col min="14078" max="14078" width="12.42578125" style="222" customWidth="1"/>
    <col min="14079" max="14079" width="8.5703125" style="222" customWidth="1"/>
    <col min="14080" max="14080" width="10.7109375" style="222" customWidth="1"/>
    <col min="14081" max="14081" width="11.28515625" style="222" customWidth="1"/>
    <col min="14082" max="14082" width="13.28515625" style="222" customWidth="1"/>
    <col min="14083" max="14083" width="13.42578125" style="222" customWidth="1"/>
    <col min="14084" max="14084" width="12.28515625" style="222" customWidth="1"/>
    <col min="14085" max="14085" width="12.42578125" style="222" customWidth="1"/>
    <col min="14086" max="14086" width="12.28515625" style="222" customWidth="1"/>
    <col min="14087" max="14087" width="12.42578125" style="222" customWidth="1"/>
    <col min="14088" max="14088" width="12.28515625" style="222" customWidth="1"/>
    <col min="14089" max="14089" width="13.7109375" style="222" customWidth="1"/>
    <col min="14090" max="14329" width="9.140625" style="222"/>
    <col min="14330" max="14330" width="9.7109375" style="222" customWidth="1"/>
    <col min="14331" max="14331" width="48.7109375" style="222" customWidth="1"/>
    <col min="14332" max="14332" width="10.85546875" style="222" customWidth="1"/>
    <col min="14333" max="14333" width="10.7109375" style="222" customWidth="1"/>
    <col min="14334" max="14334" width="12.42578125" style="222" customWidth="1"/>
    <col min="14335" max="14335" width="8.5703125" style="222" customWidth="1"/>
    <col min="14336" max="14336" width="10.7109375" style="222" customWidth="1"/>
    <col min="14337" max="14337" width="11.28515625" style="222" customWidth="1"/>
    <col min="14338" max="14338" width="13.28515625" style="222" customWidth="1"/>
    <col min="14339" max="14339" width="13.42578125" style="222" customWidth="1"/>
    <col min="14340" max="14340" width="12.28515625" style="222" customWidth="1"/>
    <col min="14341" max="14341" width="12.42578125" style="222" customWidth="1"/>
    <col min="14342" max="14342" width="12.28515625" style="222" customWidth="1"/>
    <col min="14343" max="14343" width="12.42578125" style="222" customWidth="1"/>
    <col min="14344" max="14344" width="12.28515625" style="222" customWidth="1"/>
    <col min="14345" max="14345" width="13.7109375" style="222" customWidth="1"/>
    <col min="14346" max="14585" width="9.140625" style="222"/>
    <col min="14586" max="14586" width="9.7109375" style="222" customWidth="1"/>
    <col min="14587" max="14587" width="48.7109375" style="222" customWidth="1"/>
    <col min="14588" max="14588" width="10.85546875" style="222" customWidth="1"/>
    <col min="14589" max="14589" width="10.7109375" style="222" customWidth="1"/>
    <col min="14590" max="14590" width="12.42578125" style="222" customWidth="1"/>
    <col min="14591" max="14591" width="8.5703125" style="222" customWidth="1"/>
    <col min="14592" max="14592" width="10.7109375" style="222" customWidth="1"/>
    <col min="14593" max="14593" width="11.28515625" style="222" customWidth="1"/>
    <col min="14594" max="14594" width="13.28515625" style="222" customWidth="1"/>
    <col min="14595" max="14595" width="13.42578125" style="222" customWidth="1"/>
    <col min="14596" max="14596" width="12.28515625" style="222" customWidth="1"/>
    <col min="14597" max="14597" width="12.42578125" style="222" customWidth="1"/>
    <col min="14598" max="14598" width="12.28515625" style="222" customWidth="1"/>
    <col min="14599" max="14599" width="12.42578125" style="222" customWidth="1"/>
    <col min="14600" max="14600" width="12.28515625" style="222" customWidth="1"/>
    <col min="14601" max="14601" width="13.7109375" style="222" customWidth="1"/>
    <col min="14602" max="14841" width="9.140625" style="222"/>
    <col min="14842" max="14842" width="9.7109375" style="222" customWidth="1"/>
    <col min="14843" max="14843" width="48.7109375" style="222" customWidth="1"/>
    <col min="14844" max="14844" width="10.85546875" style="222" customWidth="1"/>
    <col min="14845" max="14845" width="10.7109375" style="222" customWidth="1"/>
    <col min="14846" max="14846" width="12.42578125" style="222" customWidth="1"/>
    <col min="14847" max="14847" width="8.5703125" style="222" customWidth="1"/>
    <col min="14848" max="14848" width="10.7109375" style="222" customWidth="1"/>
    <col min="14849" max="14849" width="11.28515625" style="222" customWidth="1"/>
    <col min="14850" max="14850" width="13.28515625" style="222" customWidth="1"/>
    <col min="14851" max="14851" width="13.42578125" style="222" customWidth="1"/>
    <col min="14852" max="14852" width="12.28515625" style="222" customWidth="1"/>
    <col min="14853" max="14853" width="12.42578125" style="222" customWidth="1"/>
    <col min="14854" max="14854" width="12.28515625" style="222" customWidth="1"/>
    <col min="14855" max="14855" width="12.42578125" style="222" customWidth="1"/>
    <col min="14856" max="14856" width="12.28515625" style="222" customWidth="1"/>
    <col min="14857" max="14857" width="13.7109375" style="222" customWidth="1"/>
    <col min="14858" max="15097" width="9.140625" style="222"/>
    <col min="15098" max="15098" width="9.7109375" style="222" customWidth="1"/>
    <col min="15099" max="15099" width="48.7109375" style="222" customWidth="1"/>
    <col min="15100" max="15100" width="10.85546875" style="222" customWidth="1"/>
    <col min="15101" max="15101" width="10.7109375" style="222" customWidth="1"/>
    <col min="15102" max="15102" width="12.42578125" style="222" customWidth="1"/>
    <col min="15103" max="15103" width="8.5703125" style="222" customWidth="1"/>
    <col min="15104" max="15104" width="10.7109375" style="222" customWidth="1"/>
    <col min="15105" max="15105" width="11.28515625" style="222" customWidth="1"/>
    <col min="15106" max="15106" width="13.28515625" style="222" customWidth="1"/>
    <col min="15107" max="15107" width="13.42578125" style="222" customWidth="1"/>
    <col min="15108" max="15108" width="12.28515625" style="222" customWidth="1"/>
    <col min="15109" max="15109" width="12.42578125" style="222" customWidth="1"/>
    <col min="15110" max="15110" width="12.28515625" style="222" customWidth="1"/>
    <col min="15111" max="15111" width="12.42578125" style="222" customWidth="1"/>
    <col min="15112" max="15112" width="12.28515625" style="222" customWidth="1"/>
    <col min="15113" max="15113" width="13.7109375" style="222" customWidth="1"/>
    <col min="15114" max="15353" width="9.140625" style="222"/>
    <col min="15354" max="15354" width="9.7109375" style="222" customWidth="1"/>
    <col min="15355" max="15355" width="48.7109375" style="222" customWidth="1"/>
    <col min="15356" max="15356" width="10.85546875" style="222" customWidth="1"/>
    <col min="15357" max="15357" width="10.7109375" style="222" customWidth="1"/>
    <col min="15358" max="15358" width="12.42578125" style="222" customWidth="1"/>
    <col min="15359" max="15359" width="8.5703125" style="222" customWidth="1"/>
    <col min="15360" max="15360" width="10.7109375" style="222" customWidth="1"/>
    <col min="15361" max="15361" width="11.28515625" style="222" customWidth="1"/>
    <col min="15362" max="15362" width="13.28515625" style="222" customWidth="1"/>
    <col min="15363" max="15363" width="13.42578125" style="222" customWidth="1"/>
    <col min="15364" max="15364" width="12.28515625" style="222" customWidth="1"/>
    <col min="15365" max="15365" width="12.42578125" style="222" customWidth="1"/>
    <col min="15366" max="15366" width="12.28515625" style="222" customWidth="1"/>
    <col min="15367" max="15367" width="12.42578125" style="222" customWidth="1"/>
    <col min="15368" max="15368" width="12.28515625" style="222" customWidth="1"/>
    <col min="15369" max="15369" width="13.7109375" style="222" customWidth="1"/>
    <col min="15370" max="15609" width="9.140625" style="222"/>
    <col min="15610" max="15610" width="9.7109375" style="222" customWidth="1"/>
    <col min="15611" max="15611" width="48.7109375" style="222" customWidth="1"/>
    <col min="15612" max="15612" width="10.85546875" style="222" customWidth="1"/>
    <col min="15613" max="15613" width="10.7109375" style="222" customWidth="1"/>
    <col min="15614" max="15614" width="12.42578125" style="222" customWidth="1"/>
    <col min="15615" max="15615" width="8.5703125" style="222" customWidth="1"/>
    <col min="15616" max="15616" width="10.7109375" style="222" customWidth="1"/>
    <col min="15617" max="15617" width="11.28515625" style="222" customWidth="1"/>
    <col min="15618" max="15618" width="13.28515625" style="222" customWidth="1"/>
    <col min="15619" max="15619" width="13.42578125" style="222" customWidth="1"/>
    <col min="15620" max="15620" width="12.28515625" style="222" customWidth="1"/>
    <col min="15621" max="15621" width="12.42578125" style="222" customWidth="1"/>
    <col min="15622" max="15622" width="12.28515625" style="222" customWidth="1"/>
    <col min="15623" max="15623" width="12.42578125" style="222" customWidth="1"/>
    <col min="15624" max="15624" width="12.28515625" style="222" customWidth="1"/>
    <col min="15625" max="15625" width="13.7109375" style="222" customWidth="1"/>
    <col min="15626" max="15865" width="9.140625" style="222"/>
    <col min="15866" max="15866" width="9.7109375" style="222" customWidth="1"/>
    <col min="15867" max="15867" width="48.7109375" style="222" customWidth="1"/>
    <col min="15868" max="15868" width="10.85546875" style="222" customWidth="1"/>
    <col min="15869" max="15869" width="10.7109375" style="222" customWidth="1"/>
    <col min="15870" max="15870" width="12.42578125" style="222" customWidth="1"/>
    <col min="15871" max="15871" width="8.5703125" style="222" customWidth="1"/>
    <col min="15872" max="15872" width="10.7109375" style="222" customWidth="1"/>
    <col min="15873" max="15873" width="11.28515625" style="222" customWidth="1"/>
    <col min="15874" max="15874" width="13.28515625" style="222" customWidth="1"/>
    <col min="15875" max="15875" width="13.42578125" style="222" customWidth="1"/>
    <col min="15876" max="15876" width="12.28515625" style="222" customWidth="1"/>
    <col min="15877" max="15877" width="12.42578125" style="222" customWidth="1"/>
    <col min="15878" max="15878" width="12.28515625" style="222" customWidth="1"/>
    <col min="15879" max="15879" width="12.42578125" style="222" customWidth="1"/>
    <col min="15880" max="15880" width="12.28515625" style="222" customWidth="1"/>
    <col min="15881" max="15881" width="13.7109375" style="222" customWidth="1"/>
    <col min="15882" max="16121" width="9.140625" style="222"/>
    <col min="16122" max="16122" width="9.7109375" style="222" customWidth="1"/>
    <col min="16123" max="16123" width="48.7109375" style="222" customWidth="1"/>
    <col min="16124" max="16124" width="10.85546875" style="222" customWidth="1"/>
    <col min="16125" max="16125" width="10.7109375" style="222" customWidth="1"/>
    <col min="16126" max="16126" width="12.42578125" style="222" customWidth="1"/>
    <col min="16127" max="16127" width="8.5703125" style="222" customWidth="1"/>
    <col min="16128" max="16128" width="10.7109375" style="222" customWidth="1"/>
    <col min="16129" max="16129" width="11.28515625" style="222" customWidth="1"/>
    <col min="16130" max="16130" width="13.28515625" style="222" customWidth="1"/>
    <col min="16131" max="16131" width="13.42578125" style="222" customWidth="1"/>
    <col min="16132" max="16132" width="12.28515625" style="222" customWidth="1"/>
    <col min="16133" max="16133" width="12.42578125" style="222" customWidth="1"/>
    <col min="16134" max="16134" width="12.28515625" style="222" customWidth="1"/>
    <col min="16135" max="16135" width="12.42578125" style="222" customWidth="1"/>
    <col min="16136" max="16136" width="12.28515625" style="222" customWidth="1"/>
    <col min="16137" max="16137" width="13.7109375" style="222" customWidth="1"/>
    <col min="16138" max="16384" width="9.140625" style="222"/>
  </cols>
  <sheetData>
    <row r="2" spans="1:17">
      <c r="I2" s="302" t="s">
        <v>1252</v>
      </c>
    </row>
    <row r="3" spans="1:17">
      <c r="I3" s="302"/>
    </row>
    <row r="4" spans="1:17">
      <c r="A4" s="566" t="s">
        <v>1478</v>
      </c>
      <c r="B4" s="566"/>
      <c r="C4" s="567"/>
      <c r="D4" s="567"/>
      <c r="E4" s="567"/>
      <c r="F4" s="568"/>
      <c r="G4" s="567"/>
      <c r="H4" s="567"/>
      <c r="I4" s="567"/>
    </row>
    <row r="5" spans="1:17">
      <c r="A5" s="566"/>
      <c r="B5" s="566"/>
      <c r="C5" s="567"/>
      <c r="D5" s="567"/>
      <c r="E5" s="567"/>
      <c r="F5" s="568"/>
      <c r="G5" s="567"/>
      <c r="H5" s="567"/>
      <c r="I5" s="567"/>
    </row>
    <row r="6" spans="1:17">
      <c r="A6" s="638"/>
      <c r="B6" s="638"/>
      <c r="C6" s="639"/>
      <c r="D6" s="303"/>
      <c r="E6" s="303"/>
      <c r="F6" s="544"/>
      <c r="G6" s="303"/>
      <c r="H6" s="303"/>
      <c r="I6" s="303"/>
    </row>
    <row r="7" spans="1:17" s="225" customFormat="1" ht="43.5">
      <c r="A7" s="226" t="s">
        <v>1095</v>
      </c>
      <c r="B7" s="226" t="s">
        <v>1096</v>
      </c>
      <c r="C7" s="569" t="s">
        <v>1090</v>
      </c>
      <c r="D7" s="569" t="s">
        <v>1117</v>
      </c>
      <c r="E7" s="569" t="s">
        <v>1091</v>
      </c>
      <c r="F7" s="570" t="s">
        <v>1092</v>
      </c>
      <c r="G7" s="569" t="s">
        <v>1093</v>
      </c>
      <c r="H7" s="569" t="s">
        <v>1094</v>
      </c>
      <c r="I7" s="569" t="s">
        <v>508</v>
      </c>
      <c r="J7" s="571"/>
      <c r="K7" s="571"/>
      <c r="L7" s="571"/>
      <c r="M7" s="571"/>
      <c r="N7" s="571"/>
      <c r="O7" s="571"/>
      <c r="P7" s="571"/>
      <c r="Q7" s="571"/>
    </row>
    <row r="8" spans="1:17" ht="29.25">
      <c r="A8" s="227" t="s">
        <v>3</v>
      </c>
      <c r="B8" s="228" t="s">
        <v>325</v>
      </c>
      <c r="C8" s="414">
        <f t="shared" ref="C8:I8" si="0">SUM(C9:C9)</f>
        <v>2394160</v>
      </c>
      <c r="D8" s="414">
        <f t="shared" si="0"/>
        <v>256260</v>
      </c>
      <c r="E8" s="414">
        <f t="shared" si="0"/>
        <v>210684</v>
      </c>
      <c r="F8" s="414">
        <f t="shared" si="0"/>
        <v>129250</v>
      </c>
      <c r="G8" s="414">
        <f t="shared" si="0"/>
        <v>95908</v>
      </c>
      <c r="H8" s="414">
        <f t="shared" si="0"/>
        <v>237366</v>
      </c>
      <c r="I8" s="414">
        <f t="shared" si="0"/>
        <v>247817</v>
      </c>
    </row>
    <row r="9" spans="1:17">
      <c r="A9" s="229" t="s">
        <v>667</v>
      </c>
      <c r="B9" s="230" t="s">
        <v>1097</v>
      </c>
      <c r="C9" s="415">
        <v>2394160</v>
      </c>
      <c r="D9" s="415">
        <v>256260</v>
      </c>
      <c r="E9" s="415">
        <v>210684</v>
      </c>
      <c r="F9" s="415">
        <v>129250</v>
      </c>
      <c r="G9" s="572">
        <v>95908</v>
      </c>
      <c r="H9" s="415">
        <v>237366</v>
      </c>
      <c r="I9" s="415">
        <v>247817</v>
      </c>
    </row>
    <row r="10" spans="1:17">
      <c r="A10" s="227" t="s">
        <v>633</v>
      </c>
      <c r="B10" s="231" t="s">
        <v>331</v>
      </c>
      <c r="C10" s="414">
        <f t="shared" ref="C10:I10" si="1">SUM(C11:C13)</f>
        <v>88563</v>
      </c>
      <c r="D10" s="414">
        <f t="shared" si="1"/>
        <v>23350</v>
      </c>
      <c r="E10" s="414">
        <f t="shared" si="1"/>
        <v>13860</v>
      </c>
      <c r="F10" s="414">
        <f t="shared" si="1"/>
        <v>7300</v>
      </c>
      <c r="G10" s="414">
        <f t="shared" si="1"/>
        <v>2829</v>
      </c>
      <c r="H10" s="414">
        <f t="shared" si="1"/>
        <v>116114</v>
      </c>
      <c r="I10" s="414">
        <f t="shared" si="1"/>
        <v>14435</v>
      </c>
    </row>
    <row r="11" spans="1:17">
      <c r="A11" s="229" t="s">
        <v>634</v>
      </c>
      <c r="B11" s="230" t="s">
        <v>1098</v>
      </c>
      <c r="C11" s="415">
        <v>8830</v>
      </c>
      <c r="D11" s="415">
        <v>18720</v>
      </c>
      <c r="E11" s="415">
        <v>5040</v>
      </c>
      <c r="F11" s="415">
        <v>4200</v>
      </c>
      <c r="G11" s="415"/>
      <c r="H11" s="415">
        <v>80000</v>
      </c>
      <c r="I11" s="415">
        <v>0</v>
      </c>
    </row>
    <row r="12" spans="1:17" ht="30">
      <c r="A12" s="229" t="s">
        <v>1002</v>
      </c>
      <c r="B12" s="230" t="s">
        <v>1099</v>
      </c>
      <c r="C12" s="415">
        <v>60733</v>
      </c>
      <c r="D12" s="415">
        <v>4630</v>
      </c>
      <c r="E12" s="415">
        <v>6320</v>
      </c>
      <c r="F12" s="415">
        <v>3100</v>
      </c>
      <c r="G12" s="572">
        <v>2829</v>
      </c>
      <c r="H12" s="415">
        <v>4100</v>
      </c>
      <c r="I12" s="415">
        <v>7435</v>
      </c>
    </row>
    <row r="13" spans="1:17">
      <c r="A13" s="229" t="s">
        <v>669</v>
      </c>
      <c r="B13" s="230" t="s">
        <v>1100</v>
      </c>
      <c r="C13" s="415">
        <v>19000</v>
      </c>
      <c r="D13" s="412"/>
      <c r="E13" s="415">
        <v>2500</v>
      </c>
      <c r="F13" s="415"/>
      <c r="G13" s="412"/>
      <c r="H13" s="415">
        <v>32014</v>
      </c>
      <c r="I13" s="415">
        <v>7000</v>
      </c>
    </row>
    <row r="14" spans="1:17">
      <c r="A14" s="227" t="s">
        <v>673</v>
      </c>
      <c r="B14" s="228" t="s">
        <v>341</v>
      </c>
      <c r="C14" s="414">
        <f t="shared" ref="C14:I14" si="2">SUM(C15:C17)</f>
        <v>481827</v>
      </c>
      <c r="D14" s="414">
        <f t="shared" si="2"/>
        <v>50143</v>
      </c>
      <c r="E14" s="414">
        <f t="shared" si="2"/>
        <v>41274</v>
      </c>
      <c r="F14" s="414">
        <f t="shared" si="2"/>
        <v>25800</v>
      </c>
      <c r="G14" s="414">
        <f t="shared" si="2"/>
        <v>18434</v>
      </c>
      <c r="H14" s="414">
        <f t="shared" si="2"/>
        <v>60363</v>
      </c>
      <c r="I14" s="414">
        <f t="shared" si="2"/>
        <v>47650</v>
      </c>
    </row>
    <row r="15" spans="1:17" ht="30">
      <c r="A15" s="229" t="s">
        <v>674</v>
      </c>
      <c r="B15" s="230" t="s">
        <v>1101</v>
      </c>
      <c r="C15" s="415">
        <v>314165</v>
      </c>
      <c r="D15" s="415">
        <v>30754</v>
      </c>
      <c r="E15" s="415">
        <v>24782</v>
      </c>
      <c r="F15" s="415">
        <v>16100</v>
      </c>
      <c r="G15" s="572">
        <v>11145</v>
      </c>
      <c r="H15" s="415">
        <v>36244</v>
      </c>
      <c r="I15" s="415">
        <v>28800</v>
      </c>
    </row>
    <row r="16" spans="1:17">
      <c r="A16" s="229" t="s">
        <v>676</v>
      </c>
      <c r="B16" s="230" t="s">
        <v>1102</v>
      </c>
      <c r="C16" s="415">
        <v>119172</v>
      </c>
      <c r="D16" s="415">
        <v>12522</v>
      </c>
      <c r="E16" s="415">
        <v>10416</v>
      </c>
      <c r="F16" s="415">
        <v>6600</v>
      </c>
      <c r="G16" s="572">
        <v>4604</v>
      </c>
      <c r="H16" s="415">
        <v>15233</v>
      </c>
      <c r="I16" s="415">
        <v>11900</v>
      </c>
    </row>
    <row r="17" spans="1:9">
      <c r="A17" s="229" t="s">
        <v>678</v>
      </c>
      <c r="B17" s="230" t="s">
        <v>1103</v>
      </c>
      <c r="C17" s="415">
        <v>48490</v>
      </c>
      <c r="D17" s="415">
        <v>6867</v>
      </c>
      <c r="E17" s="415">
        <v>6076</v>
      </c>
      <c r="F17" s="415">
        <v>3100</v>
      </c>
      <c r="G17" s="572">
        <v>2685</v>
      </c>
      <c r="H17" s="415">
        <v>8886</v>
      </c>
      <c r="I17" s="415">
        <v>6950</v>
      </c>
    </row>
    <row r="18" spans="1:9">
      <c r="A18" s="227" t="s">
        <v>636</v>
      </c>
      <c r="B18" s="227" t="s">
        <v>351</v>
      </c>
      <c r="C18" s="414">
        <f t="shared" ref="C18:I18" si="3">SUM(C19:C29)</f>
        <v>784634</v>
      </c>
      <c r="D18" s="414">
        <f t="shared" si="3"/>
        <v>223500</v>
      </c>
      <c r="E18" s="414">
        <f t="shared" si="3"/>
        <v>121044</v>
      </c>
      <c r="F18" s="414">
        <f t="shared" si="3"/>
        <v>33550</v>
      </c>
      <c r="G18" s="414">
        <f t="shared" si="3"/>
        <v>49550</v>
      </c>
      <c r="H18" s="414">
        <f t="shared" si="3"/>
        <v>61000</v>
      </c>
      <c r="I18" s="414">
        <f t="shared" si="3"/>
        <v>113000</v>
      </c>
    </row>
    <row r="19" spans="1:9">
      <c r="A19" s="229" t="s">
        <v>692</v>
      </c>
      <c r="B19" s="229" t="s">
        <v>604</v>
      </c>
      <c r="C19" s="412"/>
      <c r="D19" s="415"/>
      <c r="E19" s="412"/>
      <c r="F19" s="415"/>
      <c r="G19" s="415"/>
      <c r="H19" s="415"/>
      <c r="I19" s="415"/>
    </row>
    <row r="20" spans="1:9">
      <c r="A20" s="229" t="s">
        <v>694</v>
      </c>
      <c r="B20" s="229" t="s">
        <v>605</v>
      </c>
      <c r="C20" s="415">
        <v>1300</v>
      </c>
      <c r="D20" s="415">
        <v>200</v>
      </c>
      <c r="E20" s="412"/>
      <c r="F20" s="415"/>
      <c r="G20" s="415"/>
      <c r="H20" s="415"/>
      <c r="I20" s="415"/>
    </row>
    <row r="21" spans="1:9">
      <c r="A21" s="229" t="s">
        <v>684</v>
      </c>
      <c r="B21" s="229" t="s">
        <v>606</v>
      </c>
      <c r="C21" s="415">
        <v>43650</v>
      </c>
      <c r="D21" s="415">
        <v>3300</v>
      </c>
      <c r="E21" s="415">
        <v>3916</v>
      </c>
      <c r="F21" s="415">
        <v>1650</v>
      </c>
      <c r="G21" s="572">
        <v>7500</v>
      </c>
      <c r="H21" s="415">
        <v>4000</v>
      </c>
      <c r="I21" s="415">
        <v>3800</v>
      </c>
    </row>
    <row r="22" spans="1:9">
      <c r="A22" s="229" t="s">
        <v>637</v>
      </c>
      <c r="B22" s="229" t="s">
        <v>1104</v>
      </c>
      <c r="C22" s="415">
        <v>334484</v>
      </c>
      <c r="D22" s="415">
        <v>30000</v>
      </c>
      <c r="E22" s="415">
        <v>9828</v>
      </c>
      <c r="F22" s="415">
        <v>6500</v>
      </c>
      <c r="G22" s="572">
        <v>10250</v>
      </c>
      <c r="H22" s="415">
        <v>9000</v>
      </c>
      <c r="I22" s="415">
        <v>27800</v>
      </c>
    </row>
    <row r="23" spans="1:9">
      <c r="A23" s="229" t="s">
        <v>686</v>
      </c>
      <c r="B23" s="229" t="s">
        <v>1105</v>
      </c>
      <c r="C23" s="415">
        <v>230000</v>
      </c>
      <c r="D23" s="415">
        <v>130000</v>
      </c>
      <c r="E23" s="415">
        <v>19412</v>
      </c>
      <c r="F23" s="415">
        <v>9400</v>
      </c>
      <c r="G23" s="572">
        <v>14900</v>
      </c>
      <c r="H23" s="415">
        <v>26000</v>
      </c>
      <c r="I23" s="415">
        <v>50000</v>
      </c>
    </row>
    <row r="24" spans="1:9">
      <c r="A24" s="229" t="s">
        <v>647</v>
      </c>
      <c r="B24" s="229" t="s">
        <v>1106</v>
      </c>
      <c r="C24" s="415">
        <v>139500</v>
      </c>
      <c r="D24" s="415">
        <v>45000</v>
      </c>
      <c r="E24" s="415">
        <v>86088</v>
      </c>
      <c r="F24" s="415">
        <v>16000</v>
      </c>
      <c r="G24" s="572">
        <v>15900</v>
      </c>
      <c r="H24" s="415">
        <v>12000</v>
      </c>
      <c r="I24" s="415">
        <v>20200</v>
      </c>
    </row>
    <row r="25" spans="1:9">
      <c r="A25" s="229" t="s">
        <v>649</v>
      </c>
      <c r="B25" s="229" t="s">
        <v>609</v>
      </c>
      <c r="C25" s="415">
        <v>5500</v>
      </c>
      <c r="D25" s="415"/>
      <c r="E25" s="412"/>
      <c r="F25" s="415"/>
      <c r="G25" s="415"/>
      <c r="H25" s="415"/>
      <c r="I25" s="415">
        <v>4900</v>
      </c>
    </row>
    <row r="26" spans="1:9">
      <c r="A26" s="229" t="s">
        <v>638</v>
      </c>
      <c r="B26" s="229" t="s">
        <v>1107</v>
      </c>
      <c r="C26" s="415">
        <v>200</v>
      </c>
      <c r="D26" s="415"/>
      <c r="E26" s="415">
        <v>1000</v>
      </c>
      <c r="F26" s="415"/>
      <c r="G26" s="415"/>
      <c r="H26" s="415">
        <v>2000</v>
      </c>
      <c r="I26" s="415"/>
    </row>
    <row r="27" spans="1:9" s="301" customFormat="1">
      <c r="A27" s="584">
        <v>1052</v>
      </c>
      <c r="B27" s="584" t="s">
        <v>1280</v>
      </c>
      <c r="C27" s="585"/>
      <c r="D27" s="585"/>
      <c r="E27" s="585"/>
      <c r="F27" s="585"/>
      <c r="G27" s="585"/>
      <c r="H27" s="585">
        <v>8000</v>
      </c>
      <c r="I27" s="585"/>
    </row>
    <row r="28" spans="1:9">
      <c r="A28" s="229" t="s">
        <v>655</v>
      </c>
      <c r="B28" s="229" t="s">
        <v>1108</v>
      </c>
      <c r="C28" s="415">
        <v>30000</v>
      </c>
      <c r="D28" s="415">
        <v>15000</v>
      </c>
      <c r="E28" s="415">
        <v>800</v>
      </c>
      <c r="F28" s="415"/>
      <c r="G28" s="572">
        <v>1000</v>
      </c>
      <c r="H28" s="415"/>
      <c r="I28" s="415">
        <v>6300</v>
      </c>
    </row>
    <row r="29" spans="1:9">
      <c r="A29" s="229">
        <v>1092</v>
      </c>
      <c r="B29" s="229" t="s">
        <v>1215</v>
      </c>
      <c r="C29" s="412"/>
      <c r="D29" s="415"/>
      <c r="E29" s="412"/>
      <c r="F29" s="415"/>
      <c r="G29" s="415"/>
      <c r="H29" s="415"/>
      <c r="I29" s="415"/>
    </row>
    <row r="30" spans="1:9">
      <c r="A30" s="227" t="s">
        <v>696</v>
      </c>
      <c r="B30" s="228" t="s">
        <v>234</v>
      </c>
      <c r="C30" s="414">
        <f t="shared" ref="C30:I30" si="4">SUM(C31:C32)</f>
        <v>9268</v>
      </c>
      <c r="D30" s="414">
        <f t="shared" si="4"/>
        <v>5000</v>
      </c>
      <c r="E30" s="414">
        <f t="shared" si="4"/>
        <v>3951</v>
      </c>
      <c r="F30" s="414">
        <f t="shared" si="4"/>
        <v>200</v>
      </c>
      <c r="G30" s="414">
        <f t="shared" si="4"/>
        <v>1340</v>
      </c>
      <c r="H30" s="414">
        <f t="shared" si="4"/>
        <v>5700</v>
      </c>
      <c r="I30" s="414">
        <f t="shared" si="4"/>
        <v>26935</v>
      </c>
    </row>
    <row r="31" spans="1:9">
      <c r="A31" s="229" t="s">
        <v>697</v>
      </c>
      <c r="B31" s="230" t="s">
        <v>1109</v>
      </c>
      <c r="C31" s="415">
        <v>4348</v>
      </c>
      <c r="D31" s="415"/>
      <c r="E31" s="415">
        <v>2725</v>
      </c>
      <c r="F31" s="415">
        <v>200</v>
      </c>
      <c r="G31" s="572">
        <v>1000</v>
      </c>
      <c r="H31" s="415"/>
      <c r="I31" s="415"/>
    </row>
    <row r="32" spans="1:9">
      <c r="A32" s="229" t="s">
        <v>711</v>
      </c>
      <c r="B32" s="230" t="s">
        <v>1110</v>
      </c>
      <c r="C32" s="415">
        <v>4920</v>
      </c>
      <c r="D32" s="415">
        <v>5000</v>
      </c>
      <c r="E32" s="415">
        <v>1226</v>
      </c>
      <c r="F32" s="415"/>
      <c r="G32" s="572">
        <v>340</v>
      </c>
      <c r="H32" s="415">
        <v>5700</v>
      </c>
      <c r="I32" s="415">
        <v>26935</v>
      </c>
    </row>
    <row r="33" spans="1:13">
      <c r="A33" s="223" t="s">
        <v>643</v>
      </c>
      <c r="B33" s="229"/>
      <c r="C33" s="414">
        <f t="shared" ref="C33:I33" si="5">SUM(C8+C10+C14+C18+C30)</f>
        <v>3758452</v>
      </c>
      <c r="D33" s="414">
        <f t="shared" si="5"/>
        <v>558253</v>
      </c>
      <c r="E33" s="414">
        <f t="shared" si="5"/>
        <v>390813</v>
      </c>
      <c r="F33" s="414">
        <f t="shared" si="5"/>
        <v>196100</v>
      </c>
      <c r="G33" s="414">
        <f t="shared" si="5"/>
        <v>168061</v>
      </c>
      <c r="H33" s="414">
        <f t="shared" si="5"/>
        <v>480543</v>
      </c>
      <c r="I33" s="414">
        <f t="shared" si="5"/>
        <v>449837</v>
      </c>
    </row>
    <row r="34" spans="1:13">
      <c r="A34" s="232"/>
      <c r="B34" s="232"/>
      <c r="C34" s="418"/>
      <c r="D34" s="418"/>
      <c r="E34" s="418"/>
      <c r="F34" s="418"/>
      <c r="G34" s="418"/>
      <c r="H34" s="413"/>
      <c r="I34" s="413"/>
    </row>
    <row r="35" spans="1:13">
      <c r="A35" s="227" t="s">
        <v>652</v>
      </c>
      <c r="B35" s="228" t="s">
        <v>617</v>
      </c>
      <c r="C35" s="414">
        <f t="shared" ref="C35:I35" si="6">SUM(C36:C41)</f>
        <v>389515</v>
      </c>
      <c r="D35" s="414">
        <f t="shared" si="6"/>
        <v>0</v>
      </c>
      <c r="E35" s="414">
        <f t="shared" si="6"/>
        <v>4449</v>
      </c>
      <c r="F35" s="414">
        <f t="shared" si="6"/>
        <v>3000</v>
      </c>
      <c r="G35" s="414">
        <f t="shared" si="6"/>
        <v>0</v>
      </c>
      <c r="H35" s="414">
        <f t="shared" si="6"/>
        <v>3000</v>
      </c>
      <c r="I35" s="414">
        <f t="shared" si="6"/>
        <v>8800</v>
      </c>
    </row>
    <row r="36" spans="1:13">
      <c r="A36" s="229">
        <v>5201</v>
      </c>
      <c r="B36" s="230" t="s">
        <v>1118</v>
      </c>
      <c r="C36" s="415">
        <v>3900</v>
      </c>
      <c r="D36" s="415"/>
      <c r="E36" s="415">
        <v>2461</v>
      </c>
      <c r="F36" s="415"/>
      <c r="G36" s="415"/>
      <c r="H36" s="415">
        <v>3000</v>
      </c>
      <c r="I36" s="415">
        <v>3900</v>
      </c>
    </row>
    <row r="37" spans="1:13">
      <c r="A37" s="229" t="s">
        <v>680</v>
      </c>
      <c r="B37" s="230" t="s">
        <v>1111</v>
      </c>
      <c r="C37" s="415"/>
      <c r="D37" s="415"/>
      <c r="E37" s="415">
        <v>1988</v>
      </c>
      <c r="F37" s="415">
        <v>3000</v>
      </c>
      <c r="G37" s="415"/>
      <c r="H37" s="412"/>
      <c r="I37" s="415">
        <v>4900</v>
      </c>
    </row>
    <row r="38" spans="1:13">
      <c r="A38" s="229" t="s">
        <v>892</v>
      </c>
      <c r="B38" s="229" t="s">
        <v>1112</v>
      </c>
      <c r="C38" s="415">
        <v>350532</v>
      </c>
      <c r="D38" s="415"/>
      <c r="E38" s="415"/>
      <c r="F38" s="415"/>
      <c r="G38" s="415"/>
      <c r="H38" s="412"/>
      <c r="I38" s="415"/>
    </row>
    <row r="39" spans="1:13">
      <c r="A39" s="229" t="s">
        <v>890</v>
      </c>
      <c r="B39" s="229" t="s">
        <v>1113</v>
      </c>
      <c r="C39" s="415">
        <v>35083</v>
      </c>
      <c r="D39" s="415"/>
      <c r="E39" s="415"/>
      <c r="F39" s="415"/>
      <c r="G39" s="415"/>
      <c r="H39" s="415"/>
      <c r="I39" s="415"/>
    </row>
    <row r="40" spans="1:13">
      <c r="A40" s="229">
        <v>5206</v>
      </c>
      <c r="B40" s="229" t="s">
        <v>1216</v>
      </c>
      <c r="C40" s="415"/>
      <c r="D40" s="415"/>
      <c r="E40" s="415"/>
      <c r="F40" s="415"/>
      <c r="G40" s="415"/>
      <c r="H40" s="415"/>
      <c r="I40" s="415"/>
    </row>
    <row r="41" spans="1:13">
      <c r="A41" s="229" t="s">
        <v>1015</v>
      </c>
      <c r="B41" s="229" t="s">
        <v>1114</v>
      </c>
      <c r="C41" s="415"/>
      <c r="D41" s="415"/>
      <c r="E41" s="415"/>
      <c r="F41" s="415"/>
      <c r="G41" s="415"/>
      <c r="H41" s="415"/>
      <c r="I41" s="415"/>
    </row>
    <row r="42" spans="1:13">
      <c r="A42" s="223" t="s">
        <v>1115</v>
      </c>
      <c r="B42" s="223"/>
      <c r="C42" s="414">
        <f t="shared" ref="C42:I42" si="7">SUM(C35)</f>
        <v>389515</v>
      </c>
      <c r="D42" s="414">
        <f t="shared" si="7"/>
        <v>0</v>
      </c>
      <c r="E42" s="414">
        <f t="shared" si="7"/>
        <v>4449</v>
      </c>
      <c r="F42" s="414">
        <f t="shared" si="7"/>
        <v>3000</v>
      </c>
      <c r="G42" s="414">
        <f t="shared" si="7"/>
        <v>0</v>
      </c>
      <c r="H42" s="414">
        <f t="shared" si="7"/>
        <v>3000</v>
      </c>
      <c r="I42" s="414">
        <f t="shared" si="7"/>
        <v>8800</v>
      </c>
    </row>
    <row r="43" spans="1:13">
      <c r="A43" s="223"/>
      <c r="B43" s="223"/>
      <c r="C43" s="416"/>
      <c r="D43" s="416"/>
      <c r="E43" s="416"/>
      <c r="F43" s="416"/>
      <c r="G43" s="416"/>
      <c r="H43" s="416"/>
      <c r="I43" s="416"/>
    </row>
    <row r="44" spans="1:13">
      <c r="A44" s="224" t="s">
        <v>1116</v>
      </c>
      <c r="B44" s="223"/>
      <c r="C44" s="417">
        <f t="shared" ref="C44:I44" si="8">SUM(C33+C42)</f>
        <v>4147967</v>
      </c>
      <c r="D44" s="417">
        <f t="shared" si="8"/>
        <v>558253</v>
      </c>
      <c r="E44" s="417">
        <f t="shared" si="8"/>
        <v>395262</v>
      </c>
      <c r="F44" s="417">
        <f t="shared" si="8"/>
        <v>199100</v>
      </c>
      <c r="G44" s="417">
        <f t="shared" si="8"/>
        <v>168061</v>
      </c>
      <c r="H44" s="417">
        <f t="shared" si="8"/>
        <v>483543</v>
      </c>
      <c r="I44" s="417">
        <f t="shared" si="8"/>
        <v>458637</v>
      </c>
    </row>
    <row r="45" spans="1:13" s="573" customFormat="1">
      <c r="E45" s="574"/>
      <c r="F45" s="574"/>
      <c r="K45" s="575"/>
      <c r="L45" s="575"/>
      <c r="M45" s="576"/>
    </row>
    <row r="46" spans="1:13" s="573" customFormat="1">
      <c r="A46" s="577"/>
      <c r="C46" s="577"/>
      <c r="E46" s="574"/>
      <c r="F46" s="574"/>
      <c r="G46" s="578"/>
      <c r="J46" s="579"/>
      <c r="K46" s="575"/>
      <c r="L46" s="580"/>
      <c r="M46" s="576"/>
    </row>
    <row r="47" spans="1:13" s="573" customFormat="1">
      <c r="A47" s="581"/>
      <c r="C47" s="581"/>
      <c r="F47" s="574"/>
      <c r="G47" s="582"/>
      <c r="J47" s="579"/>
      <c r="K47" s="575"/>
      <c r="L47" s="575"/>
      <c r="M47" s="576"/>
    </row>
    <row r="48" spans="1:13" s="573" customFormat="1">
      <c r="A48" s="577"/>
      <c r="C48" s="577"/>
      <c r="F48" s="574"/>
      <c r="J48" s="579"/>
      <c r="K48" s="575"/>
      <c r="L48" s="575"/>
      <c r="M48" s="576"/>
    </row>
    <row r="49" spans="1:13" s="573" customFormat="1">
      <c r="A49" s="583" t="s">
        <v>1544</v>
      </c>
      <c r="C49" s="577"/>
      <c r="F49" s="574"/>
      <c r="G49" s="582"/>
      <c r="J49" s="579"/>
      <c r="K49" s="575"/>
      <c r="L49" s="575"/>
      <c r="M49" s="576"/>
    </row>
    <row r="50" spans="1:13" s="573" customFormat="1">
      <c r="A50" s="583" t="s">
        <v>1545</v>
      </c>
      <c r="C50" s="581"/>
      <c r="F50" s="574"/>
      <c r="J50" s="579"/>
      <c r="K50" s="575"/>
      <c r="L50" s="575"/>
      <c r="M50" s="576"/>
    </row>
    <row r="51" spans="1:13" s="573" customFormat="1">
      <c r="A51" s="583" t="s">
        <v>1546</v>
      </c>
      <c r="F51" s="574"/>
      <c r="J51" s="579"/>
      <c r="K51" s="575"/>
      <c r="L51" s="575"/>
      <c r="M51" s="576"/>
    </row>
    <row r="52" spans="1:13" s="573" customFormat="1">
      <c r="A52" s="583"/>
      <c r="F52" s="574"/>
      <c r="J52" s="579"/>
      <c r="K52" s="575"/>
      <c r="L52" s="575"/>
      <c r="M52" s="576"/>
    </row>
  </sheetData>
  <mergeCells count="1">
    <mergeCell ref="A6:C6"/>
  </mergeCells>
  <pageMargins left="0.31496062992125984" right="0.11811023622047245" top="0.35433070866141736" bottom="0.35433070866141736" header="0.31496062992125984" footer="0.31496062992125984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142"/>
  <sheetViews>
    <sheetView zoomScaleNormal="100" workbookViewId="0">
      <pane ySplit="10" topLeftCell="A122" activePane="bottomLeft" state="frozen"/>
      <selection sqref="A1:IV4"/>
      <selection pane="bottomLeft" activeCell="A132" sqref="A132"/>
    </sheetView>
  </sheetViews>
  <sheetFormatPr defaultRowHeight="15"/>
  <cols>
    <col min="1" max="1" width="53.28515625" style="487" customWidth="1"/>
    <col min="2" max="2" width="11" style="488" customWidth="1"/>
    <col min="3" max="3" width="13.5703125" style="488" customWidth="1"/>
    <col min="4" max="4" width="16.140625" style="488" customWidth="1"/>
    <col min="5" max="5" width="14.28515625" style="488" customWidth="1"/>
    <col min="6" max="6" width="11.140625" style="488" customWidth="1"/>
    <col min="7" max="7" width="15.5703125" style="488" bestFit="1" customWidth="1"/>
    <col min="8" max="16384" width="9.140625" style="488"/>
  </cols>
  <sheetData>
    <row r="1" spans="1:7">
      <c r="G1" s="489" t="s">
        <v>1514</v>
      </c>
    </row>
    <row r="2" spans="1:7">
      <c r="F2" s="490"/>
    </row>
    <row r="4" spans="1:7" s="493" customFormat="1">
      <c r="A4" s="491" t="s">
        <v>1426</v>
      </c>
      <c r="B4" s="492"/>
      <c r="C4" s="492"/>
      <c r="D4" s="492"/>
      <c r="E4" s="492"/>
      <c r="F4" s="492"/>
      <c r="G4" s="492"/>
    </row>
    <row r="5" spans="1:7" s="493" customFormat="1">
      <c r="A5" s="491"/>
      <c r="B5" s="492"/>
      <c r="C5" s="492"/>
      <c r="D5" s="492"/>
      <c r="E5" s="492"/>
      <c r="F5" s="492"/>
      <c r="G5" s="492"/>
    </row>
    <row r="6" spans="1:7" s="493" customFormat="1">
      <c r="A6" s="491" t="s">
        <v>284</v>
      </c>
      <c r="B6" s="492"/>
      <c r="C6" s="492"/>
      <c r="D6" s="492"/>
      <c r="E6" s="492"/>
      <c r="F6" s="492"/>
      <c r="G6" s="492"/>
    </row>
    <row r="7" spans="1:7" s="493" customFormat="1">
      <c r="A7" s="491" t="s">
        <v>1427</v>
      </c>
      <c r="B7" s="492"/>
      <c r="C7" s="492"/>
      <c r="D7" s="492"/>
      <c r="E7" s="492"/>
      <c r="F7" s="492"/>
      <c r="G7" s="492"/>
    </row>
    <row r="8" spans="1:7" s="493" customFormat="1">
      <c r="A8" s="491"/>
      <c r="B8" s="492"/>
      <c r="C8" s="492"/>
      <c r="D8" s="492"/>
      <c r="E8" s="492"/>
      <c r="F8" s="492"/>
      <c r="G8" s="492"/>
    </row>
    <row r="9" spans="1:7" s="495" customFormat="1">
      <c r="A9" s="494"/>
      <c r="B9" s="494"/>
      <c r="C9" s="491"/>
      <c r="D9" s="491"/>
      <c r="E9" s="491"/>
      <c r="F9" s="491"/>
      <c r="G9" s="491"/>
    </row>
    <row r="10" spans="1:7" s="500" customFormat="1" ht="99.75">
      <c r="A10" s="496" t="s">
        <v>1428</v>
      </c>
      <c r="B10" s="497" t="s">
        <v>285</v>
      </c>
      <c r="C10" s="498" t="s">
        <v>1429</v>
      </c>
      <c r="D10" s="499" t="s">
        <v>954</v>
      </c>
      <c r="E10" s="499" t="s">
        <v>955</v>
      </c>
      <c r="F10" s="499" t="s">
        <v>956</v>
      </c>
      <c r="G10" s="499" t="s">
        <v>957</v>
      </c>
    </row>
    <row r="11" spans="1:7" s="500" customFormat="1">
      <c r="A11" s="501" t="s">
        <v>286</v>
      </c>
      <c r="B11" s="502"/>
      <c r="C11" s="503" t="s">
        <v>1430</v>
      </c>
      <c r="D11" s="504" t="s">
        <v>1430</v>
      </c>
      <c r="E11" s="504" t="s">
        <v>1430</v>
      </c>
      <c r="F11" s="504" t="s">
        <v>1430</v>
      </c>
      <c r="G11" s="503" t="s">
        <v>1430</v>
      </c>
    </row>
    <row r="12" spans="1:7" ht="28.5">
      <c r="A12" s="505" t="s">
        <v>287</v>
      </c>
      <c r="B12" s="506"/>
      <c r="C12" s="507"/>
      <c r="D12" s="507"/>
      <c r="E12" s="507"/>
      <c r="F12" s="507"/>
      <c r="G12" s="507"/>
    </row>
    <row r="13" spans="1:7">
      <c r="A13" s="508"/>
      <c r="B13" s="509"/>
      <c r="C13" s="507"/>
      <c r="D13" s="507"/>
      <c r="E13" s="507"/>
      <c r="F13" s="507"/>
      <c r="G13" s="507"/>
    </row>
    <row r="14" spans="1:7" s="500" customFormat="1">
      <c r="A14" s="508" t="s">
        <v>0</v>
      </c>
      <c r="B14" s="502" t="s">
        <v>288</v>
      </c>
      <c r="C14" s="510">
        <f>SUM(D14:G14)</f>
        <v>57</v>
      </c>
      <c r="D14" s="511">
        <f>SUM(D15)</f>
        <v>0</v>
      </c>
      <c r="E14" s="511">
        <f t="shared" ref="E14:G14" si="0">SUM(E15)</f>
        <v>57</v>
      </c>
      <c r="F14" s="511">
        <f t="shared" si="0"/>
        <v>0</v>
      </c>
      <c r="G14" s="511">
        <f t="shared" si="0"/>
        <v>0</v>
      </c>
    </row>
    <row r="15" spans="1:7" s="500" customFormat="1">
      <c r="A15" s="512" t="s">
        <v>289</v>
      </c>
      <c r="B15" s="513" t="s">
        <v>290</v>
      </c>
      <c r="C15" s="514">
        <f t="shared" ref="C15:C28" si="1">SUM(D15:G15)</f>
        <v>57</v>
      </c>
      <c r="D15" s="507"/>
      <c r="E15" s="507">
        <v>57</v>
      </c>
      <c r="F15" s="507"/>
      <c r="G15" s="507"/>
    </row>
    <row r="16" spans="1:7" s="500" customFormat="1">
      <c r="A16" s="508" t="s">
        <v>291</v>
      </c>
      <c r="B16" s="502" t="s">
        <v>1431</v>
      </c>
      <c r="C16" s="510">
        <f t="shared" si="1"/>
        <v>0</v>
      </c>
      <c r="D16" s="511">
        <f>SUM(D17)</f>
        <v>0</v>
      </c>
      <c r="E16" s="511">
        <f t="shared" ref="E16:G18" si="2">SUM(E17)</f>
        <v>0</v>
      </c>
      <c r="F16" s="511">
        <f t="shared" si="2"/>
        <v>0</v>
      </c>
      <c r="G16" s="511">
        <f t="shared" si="2"/>
        <v>0</v>
      </c>
    </row>
    <row r="17" spans="1:7" s="500" customFormat="1" ht="30">
      <c r="A17" s="512" t="s">
        <v>1432</v>
      </c>
      <c r="B17" s="513" t="s">
        <v>1433</v>
      </c>
      <c r="C17" s="514">
        <f t="shared" si="1"/>
        <v>0</v>
      </c>
      <c r="D17" s="507"/>
      <c r="E17" s="507"/>
      <c r="F17" s="507"/>
      <c r="G17" s="507"/>
    </row>
    <row r="18" spans="1:7" s="500" customFormat="1">
      <c r="A18" s="508" t="s">
        <v>598</v>
      </c>
      <c r="B18" s="502" t="s">
        <v>1434</v>
      </c>
      <c r="C18" s="510">
        <f t="shared" si="1"/>
        <v>10370</v>
      </c>
      <c r="D18" s="511">
        <f>SUM(D19)</f>
        <v>0</v>
      </c>
      <c r="E18" s="511">
        <f t="shared" si="2"/>
        <v>0</v>
      </c>
      <c r="F18" s="511">
        <f t="shared" si="2"/>
        <v>10370</v>
      </c>
      <c r="G18" s="511">
        <f t="shared" si="2"/>
        <v>0</v>
      </c>
    </row>
    <row r="19" spans="1:7" s="500" customFormat="1" ht="30">
      <c r="A19" s="512" t="s">
        <v>1435</v>
      </c>
      <c r="B19" s="513" t="s">
        <v>1436</v>
      </c>
      <c r="C19" s="514">
        <f t="shared" si="1"/>
        <v>10370</v>
      </c>
      <c r="D19" s="507"/>
      <c r="E19" s="507"/>
      <c r="F19" s="507">
        <v>10370</v>
      </c>
      <c r="G19" s="507"/>
    </row>
    <row r="20" spans="1:7" s="500" customFormat="1">
      <c r="A20" s="508" t="s">
        <v>1437</v>
      </c>
      <c r="B20" s="502" t="s">
        <v>1438</v>
      </c>
      <c r="C20" s="510">
        <f t="shared" si="1"/>
        <v>0</v>
      </c>
      <c r="D20" s="511">
        <f>SUM(D21)</f>
        <v>0</v>
      </c>
      <c r="E20" s="511">
        <f t="shared" ref="E20:G20" si="3">SUM(E21)</f>
        <v>0</v>
      </c>
      <c r="F20" s="511">
        <f t="shared" si="3"/>
        <v>0</v>
      </c>
      <c r="G20" s="511">
        <f t="shared" si="3"/>
        <v>0</v>
      </c>
    </row>
    <row r="21" spans="1:7" s="500" customFormat="1" ht="30">
      <c r="A21" s="512" t="s">
        <v>1439</v>
      </c>
      <c r="B21" s="513" t="s">
        <v>1440</v>
      </c>
      <c r="C21" s="514">
        <f t="shared" si="1"/>
        <v>0</v>
      </c>
      <c r="D21" s="507"/>
      <c r="E21" s="507"/>
      <c r="F21" s="507"/>
      <c r="G21" s="507"/>
    </row>
    <row r="22" spans="1:7" s="500" customFormat="1">
      <c r="A22" s="508" t="s">
        <v>292</v>
      </c>
      <c r="B22" s="502" t="s">
        <v>383</v>
      </c>
      <c r="C22" s="510">
        <f t="shared" si="1"/>
        <v>0</v>
      </c>
      <c r="D22" s="511">
        <f>SUM(D23:D24)</f>
        <v>0</v>
      </c>
      <c r="E22" s="511">
        <f t="shared" ref="E22:G22" si="4">SUM(E23:E24)</f>
        <v>0</v>
      </c>
      <c r="F22" s="511">
        <f t="shared" si="4"/>
        <v>0</v>
      </c>
      <c r="G22" s="511">
        <f t="shared" si="4"/>
        <v>0</v>
      </c>
    </row>
    <row r="23" spans="1:7" s="500" customFormat="1">
      <c r="A23" s="512" t="s">
        <v>1250</v>
      </c>
      <c r="B23" s="513" t="s">
        <v>1249</v>
      </c>
      <c r="C23" s="514">
        <f t="shared" si="1"/>
        <v>0</v>
      </c>
      <c r="D23" s="507"/>
      <c r="E23" s="507"/>
      <c r="F23" s="507"/>
      <c r="G23" s="507"/>
    </row>
    <row r="24" spans="1:7" s="500" customFormat="1">
      <c r="A24" s="512" t="s">
        <v>1441</v>
      </c>
      <c r="B24" s="513" t="s">
        <v>1442</v>
      </c>
      <c r="C24" s="514">
        <f t="shared" si="1"/>
        <v>0</v>
      </c>
      <c r="D24" s="507"/>
      <c r="E24" s="507"/>
      <c r="F24" s="507"/>
      <c r="G24" s="507"/>
    </row>
    <row r="25" spans="1:7" s="500" customFormat="1">
      <c r="A25" s="508" t="s">
        <v>292</v>
      </c>
      <c r="B25" s="502" t="s">
        <v>293</v>
      </c>
      <c r="C25" s="510">
        <f t="shared" si="1"/>
        <v>7404713</v>
      </c>
      <c r="D25" s="511">
        <f>SUM(D26:D27)</f>
        <v>0</v>
      </c>
      <c r="E25" s="511">
        <f t="shared" ref="E25:G25" si="5">SUM(E26:E27)</f>
        <v>0</v>
      </c>
      <c r="F25" s="511">
        <f t="shared" si="5"/>
        <v>7404713</v>
      </c>
      <c r="G25" s="511">
        <f t="shared" si="5"/>
        <v>0</v>
      </c>
    </row>
    <row r="26" spans="1:7" s="500" customFormat="1">
      <c r="A26" s="512" t="s">
        <v>294</v>
      </c>
      <c r="B26" s="513" t="s">
        <v>295</v>
      </c>
      <c r="C26" s="514">
        <f t="shared" si="1"/>
        <v>16332</v>
      </c>
      <c r="D26" s="507"/>
      <c r="E26" s="507"/>
      <c r="F26" s="507">
        <v>16332</v>
      </c>
      <c r="G26" s="507"/>
    </row>
    <row r="27" spans="1:7" s="500" customFormat="1">
      <c r="A27" s="512" t="s">
        <v>1121</v>
      </c>
      <c r="B27" s="513" t="s">
        <v>1122</v>
      </c>
      <c r="C27" s="514">
        <f t="shared" si="1"/>
        <v>7388381</v>
      </c>
      <c r="D27" s="507"/>
      <c r="E27" s="507"/>
      <c r="F27" s="507">
        <v>7388381</v>
      </c>
      <c r="G27" s="507"/>
    </row>
    <row r="28" spans="1:7" s="500" customFormat="1" ht="28.5">
      <c r="A28" s="508" t="s">
        <v>1443</v>
      </c>
      <c r="B28" s="502" t="s">
        <v>1444</v>
      </c>
      <c r="C28" s="510">
        <f t="shared" si="1"/>
        <v>42415</v>
      </c>
      <c r="D28" s="511">
        <f>SUM(D29:D30)</f>
        <v>0</v>
      </c>
      <c r="E28" s="511">
        <f t="shared" ref="E28:G28" si="6">SUM(E29:E30)</f>
        <v>0</v>
      </c>
      <c r="F28" s="511">
        <f t="shared" si="6"/>
        <v>0</v>
      </c>
      <c r="G28" s="511">
        <f t="shared" si="6"/>
        <v>42415</v>
      </c>
    </row>
    <row r="29" spans="1:7" s="500" customFormat="1" ht="30">
      <c r="A29" s="512" t="s">
        <v>1445</v>
      </c>
      <c r="B29" s="513" t="s">
        <v>1446</v>
      </c>
      <c r="C29" s="514">
        <f>SUM(D29:G29)</f>
        <v>28028</v>
      </c>
      <c r="D29" s="511"/>
      <c r="E29" s="511"/>
      <c r="F29" s="511"/>
      <c r="G29" s="511">
        <v>28028</v>
      </c>
    </row>
    <row r="30" spans="1:7" s="500" customFormat="1" ht="30">
      <c r="A30" s="512" t="s">
        <v>1447</v>
      </c>
      <c r="B30" s="513" t="s">
        <v>1448</v>
      </c>
      <c r="C30" s="514">
        <f>SUM(D30:G30)</f>
        <v>14387</v>
      </c>
      <c r="D30" s="511"/>
      <c r="E30" s="511"/>
      <c r="F30" s="511"/>
      <c r="G30" s="511">
        <v>14387</v>
      </c>
    </row>
    <row r="31" spans="1:7" s="500" customFormat="1">
      <c r="A31" s="512"/>
      <c r="B31" s="513"/>
      <c r="C31" s="514"/>
      <c r="D31" s="507"/>
      <c r="E31" s="507"/>
      <c r="F31" s="507"/>
      <c r="G31" s="507"/>
    </row>
    <row r="32" spans="1:7" s="500" customFormat="1">
      <c r="A32" s="505" t="s">
        <v>296</v>
      </c>
      <c r="B32" s="501" t="s">
        <v>297</v>
      </c>
      <c r="C32" s="515">
        <f>SUM(D32:G32)</f>
        <v>7457555</v>
      </c>
      <c r="D32" s="515">
        <f>SUM(D14,D16,D20,D25,D22,D18,D28)</f>
        <v>0</v>
      </c>
      <c r="E32" s="515">
        <f t="shared" ref="E32:G32" si="7">SUM(E14,E16,E20,E25,E22,E18,E28)</f>
        <v>57</v>
      </c>
      <c r="F32" s="515">
        <f t="shared" si="7"/>
        <v>7415083</v>
      </c>
      <c r="G32" s="515">
        <f t="shared" si="7"/>
        <v>42415</v>
      </c>
    </row>
    <row r="33" spans="1:7" s="500" customFormat="1">
      <c r="A33" s="505"/>
      <c r="B33" s="501"/>
      <c r="C33" s="515"/>
      <c r="D33" s="511"/>
      <c r="E33" s="511"/>
      <c r="F33" s="511"/>
      <c r="G33" s="511"/>
    </row>
    <row r="34" spans="1:7" s="500" customFormat="1">
      <c r="A34" s="516" t="s">
        <v>298</v>
      </c>
      <c r="B34" s="517"/>
      <c r="C34" s="515"/>
      <c r="D34" s="511"/>
      <c r="E34" s="511"/>
      <c r="F34" s="511"/>
      <c r="G34" s="511"/>
    </row>
    <row r="35" spans="1:7" s="500" customFormat="1">
      <c r="A35" s="512"/>
      <c r="B35" s="513"/>
      <c r="C35" s="507"/>
      <c r="D35" s="507"/>
      <c r="E35" s="507"/>
      <c r="F35" s="507"/>
      <c r="G35" s="507"/>
    </row>
    <row r="36" spans="1:7" s="500" customFormat="1" ht="28.5">
      <c r="A36" s="508" t="s">
        <v>299</v>
      </c>
      <c r="B36" s="502" t="s">
        <v>300</v>
      </c>
      <c r="C36" s="510">
        <f t="shared" ref="C36:C41" si="8">SUM(D36:G36)</f>
        <v>11658237</v>
      </c>
      <c r="D36" s="511">
        <f>SUM(D37:D38)</f>
        <v>0</v>
      </c>
      <c r="E36" s="511">
        <f t="shared" ref="E36:G36" si="9">SUM(E37:E38)</f>
        <v>2691082</v>
      </c>
      <c r="F36" s="511">
        <f t="shared" si="9"/>
        <v>8967155</v>
      </c>
      <c r="G36" s="511">
        <f t="shared" si="9"/>
        <v>0</v>
      </c>
    </row>
    <row r="37" spans="1:7" s="500" customFormat="1">
      <c r="A37" s="512" t="s">
        <v>301</v>
      </c>
      <c r="B37" s="513" t="s">
        <v>302</v>
      </c>
      <c r="C37" s="514">
        <f t="shared" si="8"/>
        <v>11676392</v>
      </c>
      <c r="D37" s="507"/>
      <c r="E37" s="507">
        <v>2691082</v>
      </c>
      <c r="F37" s="507">
        <v>8985310</v>
      </c>
      <c r="G37" s="507"/>
    </row>
    <row r="38" spans="1:7" s="518" customFormat="1">
      <c r="A38" s="512" t="s">
        <v>1449</v>
      </c>
      <c r="B38" s="513" t="s">
        <v>1450</v>
      </c>
      <c r="C38" s="514">
        <f t="shared" si="8"/>
        <v>-18155</v>
      </c>
      <c r="D38" s="507"/>
      <c r="E38" s="507"/>
      <c r="F38" s="507">
        <v>-18155</v>
      </c>
      <c r="G38" s="507"/>
    </row>
    <row r="39" spans="1:7" s="518" customFormat="1" ht="28.5">
      <c r="A39" s="508" t="s">
        <v>303</v>
      </c>
      <c r="B39" s="502" t="s">
        <v>304</v>
      </c>
      <c r="C39" s="510">
        <f t="shared" si="8"/>
        <v>12224752</v>
      </c>
      <c r="D39" s="511">
        <f>SUM(D40:D41)</f>
        <v>0</v>
      </c>
      <c r="E39" s="511">
        <f t="shared" ref="E39:G39" si="10">SUM(E40:E41)</f>
        <v>11239329</v>
      </c>
      <c r="F39" s="511">
        <f t="shared" si="10"/>
        <v>440042</v>
      </c>
      <c r="G39" s="511">
        <f t="shared" si="10"/>
        <v>545381</v>
      </c>
    </row>
    <row r="40" spans="1:7" s="519" customFormat="1">
      <c r="A40" s="512" t="s">
        <v>305</v>
      </c>
      <c r="B40" s="513" t="s">
        <v>306</v>
      </c>
      <c r="C40" s="514">
        <f t="shared" si="8"/>
        <v>12224825</v>
      </c>
      <c r="D40" s="507"/>
      <c r="E40" s="507">
        <v>11239385</v>
      </c>
      <c r="F40" s="507">
        <v>440042</v>
      </c>
      <c r="G40" s="507">
        <v>545398</v>
      </c>
    </row>
    <row r="41" spans="1:7" s="500" customFormat="1">
      <c r="A41" s="512" t="s">
        <v>307</v>
      </c>
      <c r="B41" s="513" t="s">
        <v>308</v>
      </c>
      <c r="C41" s="514">
        <f t="shared" si="8"/>
        <v>-73</v>
      </c>
      <c r="D41" s="507"/>
      <c r="E41" s="507">
        <v>-56</v>
      </c>
      <c r="F41" s="507"/>
      <c r="G41" s="507">
        <v>-17</v>
      </c>
    </row>
    <row r="42" spans="1:7" s="500" customFormat="1">
      <c r="A42" s="512"/>
      <c r="B42" s="513"/>
      <c r="C42" s="514"/>
      <c r="D42" s="507"/>
      <c r="E42" s="507"/>
      <c r="F42" s="507"/>
      <c r="G42" s="507"/>
    </row>
    <row r="43" spans="1:7" s="518" customFormat="1" ht="14.25">
      <c r="A43" s="516" t="s">
        <v>107</v>
      </c>
      <c r="B43" s="506" t="s">
        <v>297</v>
      </c>
      <c r="C43" s="515">
        <f t="shared" ref="C43" si="11">SUM(D43:G43)</f>
        <v>23882989</v>
      </c>
      <c r="D43" s="515">
        <f>SUM(D36,D39)</f>
        <v>0</v>
      </c>
      <c r="E43" s="515">
        <f t="shared" ref="E43:G43" si="12">SUM(E36,E39)</f>
        <v>13930411</v>
      </c>
      <c r="F43" s="515">
        <f t="shared" si="12"/>
        <v>9407197</v>
      </c>
      <c r="G43" s="515">
        <f t="shared" si="12"/>
        <v>545381</v>
      </c>
    </row>
    <row r="44" spans="1:7" s="518" customFormat="1" ht="14.25">
      <c r="A44" s="516"/>
      <c r="B44" s="506"/>
      <c r="C44" s="515"/>
      <c r="D44" s="511"/>
      <c r="E44" s="511"/>
      <c r="F44" s="511"/>
      <c r="G44" s="511"/>
    </row>
    <row r="45" spans="1:7" s="521" customFormat="1">
      <c r="A45" s="516" t="s">
        <v>309</v>
      </c>
      <c r="B45" s="520"/>
      <c r="C45" s="515"/>
      <c r="D45" s="511"/>
      <c r="E45" s="511"/>
      <c r="F45" s="511"/>
      <c r="G45" s="511"/>
    </row>
    <row r="46" spans="1:7" s="500" customFormat="1" ht="28.5">
      <c r="A46" s="522" t="s">
        <v>310</v>
      </c>
      <c r="B46" s="523" t="s">
        <v>311</v>
      </c>
      <c r="C46" s="510">
        <f>SUM(D46:G46)</f>
        <v>-2289500</v>
      </c>
      <c r="D46" s="511"/>
      <c r="E46" s="511">
        <v>-1721764</v>
      </c>
      <c r="F46" s="511">
        <v>-24517</v>
      </c>
      <c r="G46" s="511">
        <v>-543219</v>
      </c>
    </row>
    <row r="47" spans="1:7" s="521" customFormat="1" ht="28.5">
      <c r="A47" s="522" t="s">
        <v>1123</v>
      </c>
      <c r="B47" s="523" t="s">
        <v>1124</v>
      </c>
      <c r="C47" s="510">
        <f>SUM(D47:G47)</f>
        <v>0</v>
      </c>
      <c r="D47" s="511"/>
      <c r="E47" s="511"/>
      <c r="F47" s="511"/>
      <c r="G47" s="511"/>
    </row>
    <row r="48" spans="1:7" s="521" customFormat="1" ht="14.25">
      <c r="A48" s="516" t="s">
        <v>107</v>
      </c>
      <c r="B48" s="506" t="s">
        <v>297</v>
      </c>
      <c r="C48" s="515">
        <f>SUM(D48:G48)</f>
        <v>-2289500</v>
      </c>
      <c r="D48" s="515">
        <f>SUM(D46:D47)</f>
        <v>0</v>
      </c>
      <c r="E48" s="515">
        <f t="shared" ref="E48:G48" si="13">SUM(E46:E47)</f>
        <v>-1721764</v>
      </c>
      <c r="F48" s="515">
        <f t="shared" si="13"/>
        <v>-24517</v>
      </c>
      <c r="G48" s="515">
        <f t="shared" si="13"/>
        <v>-543219</v>
      </c>
    </row>
    <row r="49" spans="1:7" s="500" customFormat="1">
      <c r="A49" s="516"/>
      <c r="B49" s="506"/>
      <c r="C49" s="507"/>
      <c r="D49" s="507"/>
      <c r="E49" s="507"/>
      <c r="F49" s="507"/>
      <c r="G49" s="507"/>
    </row>
    <row r="50" spans="1:7" s="500" customFormat="1" ht="28.5">
      <c r="A50" s="516" t="s">
        <v>312</v>
      </c>
      <c r="B50" s="501"/>
      <c r="C50" s="524"/>
      <c r="D50" s="507"/>
      <c r="E50" s="507"/>
      <c r="F50" s="507"/>
      <c r="G50" s="507"/>
    </row>
    <row r="51" spans="1:7" s="500" customFormat="1">
      <c r="A51" s="512"/>
      <c r="B51" s="513"/>
      <c r="C51" s="524"/>
      <c r="D51" s="507"/>
      <c r="E51" s="507"/>
      <c r="F51" s="507"/>
      <c r="G51" s="507"/>
    </row>
    <row r="52" spans="1:7" s="500" customFormat="1" ht="28.5">
      <c r="A52" s="522" t="s">
        <v>313</v>
      </c>
      <c r="B52" s="523" t="s">
        <v>314</v>
      </c>
      <c r="C52" s="510">
        <f t="shared" ref="C52:C59" si="14">SUM(D52:G52)</f>
        <v>972603</v>
      </c>
      <c r="D52" s="511">
        <f>SUM(D53)</f>
        <v>0</v>
      </c>
      <c r="E52" s="511">
        <f t="shared" ref="E52:G52" si="15">SUM(E53)</f>
        <v>211356</v>
      </c>
      <c r="F52" s="511">
        <f t="shared" si="15"/>
        <v>761230</v>
      </c>
      <c r="G52" s="511">
        <f t="shared" si="15"/>
        <v>17</v>
      </c>
    </row>
    <row r="53" spans="1:7" ht="30">
      <c r="A53" s="525" t="s">
        <v>315</v>
      </c>
      <c r="B53" s="520" t="s">
        <v>316</v>
      </c>
      <c r="C53" s="514">
        <f t="shared" si="14"/>
        <v>972603</v>
      </c>
      <c r="D53" s="507"/>
      <c r="E53" s="507">
        <v>211356</v>
      </c>
      <c r="F53" s="507">
        <v>761230</v>
      </c>
      <c r="G53" s="507">
        <v>17</v>
      </c>
    </row>
    <row r="54" spans="1:7" s="500" customFormat="1" ht="42.75">
      <c r="A54" s="526" t="s">
        <v>317</v>
      </c>
      <c r="B54" s="523" t="s">
        <v>318</v>
      </c>
      <c r="C54" s="510">
        <f t="shared" si="14"/>
        <v>658868</v>
      </c>
      <c r="D54" s="511">
        <f>SUM(D55:D56)</f>
        <v>0</v>
      </c>
      <c r="E54" s="511">
        <f t="shared" ref="E54:G54" si="16">SUM(E55:E56)</f>
        <v>658868</v>
      </c>
      <c r="F54" s="511">
        <f t="shared" si="16"/>
        <v>0</v>
      </c>
      <c r="G54" s="511">
        <f t="shared" si="16"/>
        <v>0</v>
      </c>
    </row>
    <row r="55" spans="1:7" s="500" customFormat="1">
      <c r="A55" s="525" t="s">
        <v>319</v>
      </c>
      <c r="B55" s="520" t="s">
        <v>320</v>
      </c>
      <c r="C55" s="514">
        <f t="shared" si="14"/>
        <v>658944</v>
      </c>
      <c r="D55" s="507"/>
      <c r="E55" s="507">
        <v>658944</v>
      </c>
      <c r="F55" s="507"/>
      <c r="G55" s="507"/>
    </row>
    <row r="56" spans="1:7" s="500" customFormat="1">
      <c r="A56" s="525" t="s">
        <v>321</v>
      </c>
      <c r="B56" s="520" t="s">
        <v>322</v>
      </c>
      <c r="C56" s="514">
        <f t="shared" si="14"/>
        <v>-76</v>
      </c>
      <c r="D56" s="507"/>
      <c r="E56" s="507">
        <v>-76</v>
      </c>
      <c r="F56" s="507"/>
      <c r="G56" s="507"/>
    </row>
    <row r="57" spans="1:7" s="500" customFormat="1" ht="28.5">
      <c r="A57" s="516" t="s">
        <v>323</v>
      </c>
      <c r="B57" s="501" t="s">
        <v>297</v>
      </c>
      <c r="C57" s="515">
        <f t="shared" si="14"/>
        <v>1631471</v>
      </c>
      <c r="D57" s="515">
        <f>SUM(D52,D54)</f>
        <v>0</v>
      </c>
      <c r="E57" s="515">
        <f t="shared" ref="E57:G57" si="17">SUM(E52,E54)</f>
        <v>870224</v>
      </c>
      <c r="F57" s="515">
        <f t="shared" si="17"/>
        <v>761230</v>
      </c>
      <c r="G57" s="515">
        <f t="shared" si="17"/>
        <v>17</v>
      </c>
    </row>
    <row r="58" spans="1:7" s="500" customFormat="1">
      <c r="A58" s="527"/>
      <c r="B58" s="528"/>
      <c r="C58" s="529"/>
      <c r="D58" s="507"/>
      <c r="E58" s="507"/>
      <c r="F58" s="507"/>
      <c r="G58" s="507"/>
    </row>
    <row r="59" spans="1:7" s="500" customFormat="1">
      <c r="A59" s="505" t="s">
        <v>324</v>
      </c>
      <c r="B59" s="501" t="s">
        <v>297</v>
      </c>
      <c r="C59" s="515">
        <f t="shared" si="14"/>
        <v>30682515</v>
      </c>
      <c r="D59" s="515">
        <f>SUM(D32,D43,D48,D57)</f>
        <v>0</v>
      </c>
      <c r="E59" s="515">
        <f t="shared" ref="E59:G59" si="18">SUM(E32,E43,E48,E57)</f>
        <v>13078928</v>
      </c>
      <c r="F59" s="515">
        <f t="shared" si="18"/>
        <v>17558993</v>
      </c>
      <c r="G59" s="515">
        <f t="shared" si="18"/>
        <v>44594</v>
      </c>
    </row>
    <row r="60" spans="1:7" s="500" customFormat="1">
      <c r="A60" s="505"/>
      <c r="B60" s="501"/>
      <c r="C60" s="515"/>
      <c r="D60" s="511"/>
      <c r="E60" s="511"/>
      <c r="F60" s="511"/>
      <c r="G60" s="515"/>
    </row>
    <row r="61" spans="1:7" s="500" customFormat="1">
      <c r="A61" s="530" t="s">
        <v>1451</v>
      </c>
      <c r="B61" s="531"/>
      <c r="C61" s="507"/>
      <c r="D61" s="507"/>
      <c r="E61" s="507"/>
      <c r="F61" s="507"/>
      <c r="G61" s="507"/>
    </row>
    <row r="62" spans="1:7" s="500" customFormat="1" ht="28.5">
      <c r="A62" s="522" t="s">
        <v>325</v>
      </c>
      <c r="B62" s="523" t="s">
        <v>326</v>
      </c>
      <c r="C62" s="510">
        <f>SUM(D62:G62)</f>
        <v>1830718</v>
      </c>
      <c r="D62" s="510">
        <f>SUM(D63:D64)</f>
        <v>0</v>
      </c>
      <c r="E62" s="510">
        <f t="shared" ref="E62:G62" si="19">SUM(E63:E64)</f>
        <v>1772338</v>
      </c>
      <c r="F62" s="510">
        <f t="shared" si="19"/>
        <v>58380</v>
      </c>
      <c r="G62" s="510">
        <f t="shared" si="19"/>
        <v>0</v>
      </c>
    </row>
    <row r="63" spans="1:7" s="500" customFormat="1" ht="30">
      <c r="A63" s="525" t="s">
        <v>327</v>
      </c>
      <c r="B63" s="520" t="s">
        <v>328</v>
      </c>
      <c r="C63" s="514">
        <f t="shared" ref="C63:C125" si="20">SUM(D63:G63)</f>
        <v>1713199</v>
      </c>
      <c r="D63" s="507"/>
      <c r="E63" s="507">
        <v>1694599</v>
      </c>
      <c r="F63" s="507">
        <v>18600</v>
      </c>
      <c r="G63" s="507"/>
    </row>
    <row r="64" spans="1:7" s="500" customFormat="1" ht="30">
      <c r="A64" s="525" t="s">
        <v>329</v>
      </c>
      <c r="B64" s="520" t="s">
        <v>330</v>
      </c>
      <c r="C64" s="514">
        <f t="shared" si="20"/>
        <v>117519</v>
      </c>
      <c r="D64" s="507"/>
      <c r="E64" s="507">
        <v>77739</v>
      </c>
      <c r="F64" s="507">
        <v>39780</v>
      </c>
      <c r="G64" s="507"/>
    </row>
    <row r="65" spans="1:7" s="500" customFormat="1">
      <c r="A65" s="522" t="s">
        <v>331</v>
      </c>
      <c r="B65" s="523" t="s">
        <v>332</v>
      </c>
      <c r="C65" s="510">
        <f t="shared" si="20"/>
        <v>63173</v>
      </c>
      <c r="D65" s="511">
        <f>SUM(D66:D70)</f>
        <v>0</v>
      </c>
      <c r="E65" s="511">
        <f t="shared" ref="E65:G65" si="21">SUM(E66:E70)</f>
        <v>11650</v>
      </c>
      <c r="F65" s="511">
        <f t="shared" si="21"/>
        <v>51523</v>
      </c>
      <c r="G65" s="511">
        <f t="shared" si="21"/>
        <v>0</v>
      </c>
    </row>
    <row r="66" spans="1:7" s="500" customFormat="1">
      <c r="A66" s="525" t="s">
        <v>333</v>
      </c>
      <c r="B66" s="520" t="s">
        <v>334</v>
      </c>
      <c r="C66" s="514">
        <f t="shared" si="20"/>
        <v>0</v>
      </c>
      <c r="D66" s="507"/>
      <c r="E66" s="507"/>
      <c r="F66" s="507"/>
      <c r="G66" s="507"/>
    </row>
    <row r="67" spans="1:7" s="500" customFormat="1">
      <c r="A67" s="525" t="s">
        <v>335</v>
      </c>
      <c r="B67" s="520" t="s">
        <v>336</v>
      </c>
      <c r="C67" s="514">
        <f t="shared" si="20"/>
        <v>62323</v>
      </c>
      <c r="D67" s="507"/>
      <c r="E67" s="507">
        <v>10800</v>
      </c>
      <c r="F67" s="507">
        <v>51523</v>
      </c>
      <c r="G67" s="507"/>
    </row>
    <row r="68" spans="1:7" s="500" customFormat="1" ht="30">
      <c r="A68" s="525" t="s">
        <v>337</v>
      </c>
      <c r="B68" s="520" t="s">
        <v>338</v>
      </c>
      <c r="C68" s="514">
        <f t="shared" si="20"/>
        <v>850</v>
      </c>
      <c r="D68" s="507"/>
      <c r="E68" s="507">
        <v>850</v>
      </c>
      <c r="F68" s="507"/>
      <c r="G68" s="507"/>
    </row>
    <row r="69" spans="1:7" s="500" customFormat="1" ht="30">
      <c r="A69" s="525" t="s">
        <v>1248</v>
      </c>
      <c r="B69" s="520" t="s">
        <v>1247</v>
      </c>
      <c r="C69" s="514">
        <f t="shared" si="20"/>
        <v>0</v>
      </c>
      <c r="D69" s="507"/>
      <c r="E69" s="507"/>
      <c r="F69" s="507"/>
      <c r="G69" s="507"/>
    </row>
    <row r="70" spans="1:7" s="500" customFormat="1">
      <c r="A70" s="525" t="s">
        <v>339</v>
      </c>
      <c r="B70" s="520" t="s">
        <v>340</v>
      </c>
      <c r="C70" s="514">
        <f t="shared" si="20"/>
        <v>0</v>
      </c>
      <c r="D70" s="507"/>
      <c r="E70" s="507"/>
      <c r="F70" s="507"/>
      <c r="G70" s="507"/>
    </row>
    <row r="71" spans="1:7" s="500" customFormat="1" ht="28.5">
      <c r="A71" s="522" t="s">
        <v>341</v>
      </c>
      <c r="B71" s="523" t="s">
        <v>342</v>
      </c>
      <c r="C71" s="510">
        <f t="shared" si="20"/>
        <v>481405</v>
      </c>
      <c r="D71" s="511">
        <f>SUM(D72:D75)</f>
        <v>0</v>
      </c>
      <c r="E71" s="511">
        <f t="shared" ref="E71:G71" si="22">SUM(E72:E75)</f>
        <v>455827</v>
      </c>
      <c r="F71" s="511">
        <f t="shared" si="22"/>
        <v>25578</v>
      </c>
      <c r="G71" s="511">
        <f t="shared" si="22"/>
        <v>0</v>
      </c>
    </row>
    <row r="72" spans="1:7" s="500" customFormat="1" ht="30">
      <c r="A72" s="532" t="s">
        <v>343</v>
      </c>
      <c r="B72" s="520" t="s">
        <v>344</v>
      </c>
      <c r="C72" s="514">
        <f t="shared" si="20"/>
        <v>289039</v>
      </c>
      <c r="D72" s="507"/>
      <c r="E72" s="507">
        <v>274172</v>
      </c>
      <c r="F72" s="507">
        <v>14867</v>
      </c>
      <c r="G72" s="507"/>
    </row>
    <row r="73" spans="1:7" s="500" customFormat="1" ht="30">
      <c r="A73" s="532" t="s">
        <v>345</v>
      </c>
      <c r="B73" s="520" t="s">
        <v>346</v>
      </c>
      <c r="C73" s="514">
        <f t="shared" si="20"/>
        <v>1734</v>
      </c>
      <c r="D73" s="507"/>
      <c r="E73" s="507">
        <v>1734</v>
      </c>
      <c r="F73" s="507"/>
      <c r="G73" s="507"/>
    </row>
    <row r="74" spans="1:7" s="500" customFormat="1">
      <c r="A74" s="525" t="s">
        <v>347</v>
      </c>
      <c r="B74" s="520" t="s">
        <v>348</v>
      </c>
      <c r="C74" s="514">
        <f t="shared" si="20"/>
        <v>119691</v>
      </c>
      <c r="D74" s="507"/>
      <c r="E74" s="507">
        <v>113082</v>
      </c>
      <c r="F74" s="507">
        <v>6609</v>
      </c>
      <c r="G74" s="507"/>
    </row>
    <row r="75" spans="1:7" s="500" customFormat="1" ht="30">
      <c r="A75" s="532" t="s">
        <v>349</v>
      </c>
      <c r="B75" s="520" t="s">
        <v>350</v>
      </c>
      <c r="C75" s="514">
        <f t="shared" si="20"/>
        <v>70941</v>
      </c>
      <c r="D75" s="507"/>
      <c r="E75" s="507">
        <v>66839</v>
      </c>
      <c r="F75" s="507">
        <v>4102</v>
      </c>
      <c r="G75" s="507"/>
    </row>
    <row r="76" spans="1:7" s="500" customFormat="1">
      <c r="A76" s="522" t="s">
        <v>351</v>
      </c>
      <c r="B76" s="523" t="s">
        <v>352</v>
      </c>
      <c r="C76" s="510">
        <f t="shared" si="20"/>
        <v>1888457</v>
      </c>
      <c r="D76" s="511">
        <f>SUM(D77:D92)</f>
        <v>0</v>
      </c>
      <c r="E76" s="511">
        <f t="shared" ref="E76:G76" si="23">SUM(E77:E92)</f>
        <v>1586843</v>
      </c>
      <c r="F76" s="511">
        <f t="shared" si="23"/>
        <v>257020</v>
      </c>
      <c r="G76" s="511">
        <f t="shared" si="23"/>
        <v>44594</v>
      </c>
    </row>
    <row r="77" spans="1:7" s="500" customFormat="1">
      <c r="A77" s="525" t="s">
        <v>353</v>
      </c>
      <c r="B77" s="520" t="s">
        <v>354</v>
      </c>
      <c r="C77" s="514">
        <f t="shared" si="20"/>
        <v>187600</v>
      </c>
      <c r="D77" s="507"/>
      <c r="E77" s="507">
        <v>187600</v>
      </c>
      <c r="F77" s="507"/>
      <c r="G77" s="507"/>
    </row>
    <row r="78" spans="1:7" s="500" customFormat="1">
      <c r="A78" s="525" t="s">
        <v>1082</v>
      </c>
      <c r="B78" s="520" t="s">
        <v>355</v>
      </c>
      <c r="C78" s="514">
        <f t="shared" si="20"/>
        <v>2846</v>
      </c>
      <c r="D78" s="507"/>
      <c r="E78" s="507">
        <v>2846</v>
      </c>
      <c r="F78" s="507"/>
      <c r="G78" s="507"/>
    </row>
    <row r="79" spans="1:7" s="500" customFormat="1">
      <c r="A79" s="525" t="s">
        <v>356</v>
      </c>
      <c r="B79" s="520" t="s">
        <v>357</v>
      </c>
      <c r="C79" s="514">
        <f t="shared" si="20"/>
        <v>8358</v>
      </c>
      <c r="D79" s="507"/>
      <c r="E79" s="507">
        <v>8358</v>
      </c>
      <c r="F79" s="507"/>
      <c r="G79" s="507"/>
    </row>
    <row r="80" spans="1:7" s="500" customFormat="1" ht="30">
      <c r="A80" s="525" t="s">
        <v>358</v>
      </c>
      <c r="B80" s="520" t="s">
        <v>359</v>
      </c>
      <c r="C80" s="514">
        <f t="shared" si="20"/>
        <v>200</v>
      </c>
      <c r="D80" s="507"/>
      <c r="E80" s="507">
        <v>200</v>
      </c>
      <c r="F80" s="507"/>
      <c r="G80" s="507"/>
    </row>
    <row r="81" spans="1:7" s="500" customFormat="1">
      <c r="A81" s="525" t="s">
        <v>360</v>
      </c>
      <c r="B81" s="520" t="s">
        <v>361</v>
      </c>
      <c r="C81" s="514">
        <f t="shared" si="20"/>
        <v>579147</v>
      </c>
      <c r="D81" s="507"/>
      <c r="E81" s="507">
        <v>519531</v>
      </c>
      <c r="F81" s="507">
        <v>55368</v>
      </c>
      <c r="G81" s="507">
        <v>4248</v>
      </c>
    </row>
    <row r="82" spans="1:7" s="500" customFormat="1">
      <c r="A82" s="525" t="s">
        <v>362</v>
      </c>
      <c r="B82" s="520" t="s">
        <v>363</v>
      </c>
      <c r="C82" s="514">
        <f t="shared" si="20"/>
        <v>170200</v>
      </c>
      <c r="D82" s="507"/>
      <c r="E82" s="507">
        <v>170200</v>
      </c>
      <c r="F82" s="507"/>
      <c r="G82" s="507"/>
    </row>
    <row r="83" spans="1:7" s="500" customFormat="1">
      <c r="A83" s="525" t="s">
        <v>364</v>
      </c>
      <c r="B83" s="520" t="s">
        <v>365</v>
      </c>
      <c r="C83" s="514">
        <f t="shared" si="20"/>
        <v>621453</v>
      </c>
      <c r="D83" s="507"/>
      <c r="E83" s="507">
        <v>453618</v>
      </c>
      <c r="F83" s="507">
        <v>160662</v>
      </c>
      <c r="G83" s="507">
        <v>7173</v>
      </c>
    </row>
    <row r="84" spans="1:7" s="500" customFormat="1">
      <c r="A84" s="525" t="s">
        <v>366</v>
      </c>
      <c r="B84" s="520" t="s">
        <v>367</v>
      </c>
      <c r="C84" s="514">
        <f t="shared" si="20"/>
        <v>19976</v>
      </c>
      <c r="D84" s="507"/>
      <c r="E84" s="507">
        <v>19976</v>
      </c>
      <c r="F84" s="507"/>
      <c r="G84" s="507"/>
    </row>
    <row r="85" spans="1:7" s="500" customFormat="1">
      <c r="A85" s="525" t="s">
        <v>368</v>
      </c>
      <c r="B85" s="520" t="s">
        <v>369</v>
      </c>
      <c r="C85" s="514">
        <f t="shared" si="20"/>
        <v>7900</v>
      </c>
      <c r="D85" s="507"/>
      <c r="E85" s="507">
        <v>5900</v>
      </c>
      <c r="F85" s="507">
        <v>2000</v>
      </c>
      <c r="G85" s="507"/>
    </row>
    <row r="86" spans="1:7" s="500" customFormat="1">
      <c r="A86" s="525" t="s">
        <v>370</v>
      </c>
      <c r="B86" s="520" t="s">
        <v>371</v>
      </c>
      <c r="C86" s="514">
        <f t="shared" si="20"/>
        <v>27324</v>
      </c>
      <c r="D86" s="507"/>
      <c r="E86" s="507"/>
      <c r="F86" s="507">
        <v>16816</v>
      </c>
      <c r="G86" s="507">
        <v>10508</v>
      </c>
    </row>
    <row r="87" spans="1:7" s="500" customFormat="1">
      <c r="A87" s="525" t="s">
        <v>372</v>
      </c>
      <c r="B87" s="520" t="s">
        <v>373</v>
      </c>
      <c r="C87" s="514">
        <f t="shared" si="20"/>
        <v>3400</v>
      </c>
      <c r="D87" s="507"/>
      <c r="E87" s="507">
        <v>3400</v>
      </c>
      <c r="F87" s="507"/>
      <c r="G87" s="507"/>
    </row>
    <row r="88" spans="1:7" s="500" customFormat="1">
      <c r="A88" s="533" t="s">
        <v>1452</v>
      </c>
      <c r="B88" s="534" t="s">
        <v>1453</v>
      </c>
      <c r="C88" s="514">
        <f t="shared" si="20"/>
        <v>0</v>
      </c>
      <c r="D88" s="507"/>
      <c r="E88" s="507"/>
      <c r="F88" s="507"/>
      <c r="G88" s="507"/>
    </row>
    <row r="89" spans="1:7" s="500" customFormat="1">
      <c r="A89" s="525" t="s">
        <v>1454</v>
      </c>
      <c r="B89" s="520" t="s">
        <v>1455</v>
      </c>
      <c r="C89" s="514">
        <f t="shared" si="20"/>
        <v>0</v>
      </c>
      <c r="D89" s="507"/>
      <c r="E89" s="507"/>
      <c r="F89" s="507"/>
      <c r="G89" s="507"/>
    </row>
    <row r="90" spans="1:7" s="500" customFormat="1" ht="30">
      <c r="A90" s="533" t="s">
        <v>1456</v>
      </c>
      <c r="B90" s="534" t="s">
        <v>1457</v>
      </c>
      <c r="C90" s="514">
        <f t="shared" si="20"/>
        <v>0</v>
      </c>
      <c r="D90" s="507"/>
      <c r="E90" s="507"/>
      <c r="F90" s="507"/>
      <c r="G90" s="507"/>
    </row>
    <row r="91" spans="1:7" s="500" customFormat="1" ht="30">
      <c r="A91" s="533" t="s">
        <v>1458</v>
      </c>
      <c r="B91" s="534" t="s">
        <v>1459</v>
      </c>
      <c r="C91" s="514">
        <f t="shared" si="20"/>
        <v>0</v>
      </c>
      <c r="D91" s="507"/>
      <c r="E91" s="507"/>
      <c r="F91" s="507"/>
      <c r="G91" s="507"/>
    </row>
    <row r="92" spans="1:7" s="535" customFormat="1" ht="30">
      <c r="A92" s="525" t="s">
        <v>374</v>
      </c>
      <c r="B92" s="520" t="s">
        <v>375</v>
      </c>
      <c r="C92" s="514">
        <f t="shared" si="20"/>
        <v>260053</v>
      </c>
      <c r="D92" s="507"/>
      <c r="E92" s="507">
        <v>215214</v>
      </c>
      <c r="F92" s="507">
        <v>22174</v>
      </c>
      <c r="G92" s="507">
        <v>22665</v>
      </c>
    </row>
    <row r="93" spans="1:7" s="500" customFormat="1" ht="28.5">
      <c r="A93" s="522" t="s">
        <v>234</v>
      </c>
      <c r="B93" s="523" t="s">
        <v>376</v>
      </c>
      <c r="C93" s="510">
        <f t="shared" si="20"/>
        <v>230</v>
      </c>
      <c r="D93" s="510">
        <f>SUM(D94:D96)</f>
        <v>0</v>
      </c>
      <c r="E93" s="510">
        <f t="shared" ref="E93:G93" si="24">SUM(E94:E96)</f>
        <v>230</v>
      </c>
      <c r="F93" s="510">
        <f t="shared" si="24"/>
        <v>0</v>
      </c>
      <c r="G93" s="510">
        <f t="shared" si="24"/>
        <v>0</v>
      </c>
    </row>
    <row r="94" spans="1:7" s="500" customFormat="1" ht="30">
      <c r="A94" s="525" t="s">
        <v>377</v>
      </c>
      <c r="B94" s="520" t="s">
        <v>378</v>
      </c>
      <c r="C94" s="514">
        <f t="shared" si="20"/>
        <v>230</v>
      </c>
      <c r="D94" s="507"/>
      <c r="E94" s="507">
        <v>230</v>
      </c>
      <c r="F94" s="507"/>
      <c r="G94" s="507"/>
    </row>
    <row r="95" spans="1:7" s="500" customFormat="1" ht="30">
      <c r="A95" s="533" t="s">
        <v>377</v>
      </c>
      <c r="B95" s="534" t="s">
        <v>1460</v>
      </c>
      <c r="C95" s="514">
        <f t="shared" si="20"/>
        <v>0</v>
      </c>
      <c r="D95" s="507"/>
      <c r="E95" s="507"/>
      <c r="F95" s="507"/>
      <c r="G95" s="507"/>
    </row>
    <row r="96" spans="1:7" s="500" customFormat="1" ht="37.5" customHeight="1">
      <c r="A96" s="533" t="s">
        <v>1461</v>
      </c>
      <c r="B96" s="534" t="s">
        <v>1462</v>
      </c>
      <c r="C96" s="514">
        <f t="shared" si="20"/>
        <v>0</v>
      </c>
      <c r="D96" s="507"/>
      <c r="E96" s="507"/>
      <c r="F96" s="507"/>
      <c r="G96" s="507"/>
    </row>
    <row r="97" spans="1:7" s="535" customFormat="1" ht="20.25" customHeight="1">
      <c r="A97" s="536" t="s">
        <v>613</v>
      </c>
      <c r="B97" s="537" t="s">
        <v>1463</v>
      </c>
      <c r="C97" s="538">
        <f t="shared" si="20"/>
        <v>0</v>
      </c>
      <c r="D97" s="538"/>
      <c r="E97" s="538"/>
      <c r="F97" s="538"/>
      <c r="G97" s="538"/>
    </row>
    <row r="98" spans="1:7" s="539" customFormat="1" ht="35.25" customHeight="1">
      <c r="A98" s="522" t="s">
        <v>235</v>
      </c>
      <c r="B98" s="523" t="s">
        <v>379</v>
      </c>
      <c r="C98" s="510">
        <f t="shared" si="20"/>
        <v>52260</v>
      </c>
      <c r="D98" s="510">
        <f>SUM(D99:D101)</f>
        <v>0</v>
      </c>
      <c r="E98" s="510">
        <f t="shared" ref="E98:G98" si="25">SUM(E99:E101)</f>
        <v>0</v>
      </c>
      <c r="F98" s="510">
        <f t="shared" si="25"/>
        <v>52260</v>
      </c>
      <c r="G98" s="510">
        <f t="shared" si="25"/>
        <v>0</v>
      </c>
    </row>
    <row r="99" spans="1:7" s="539" customFormat="1">
      <c r="A99" s="525" t="s">
        <v>380</v>
      </c>
      <c r="B99" s="520" t="s">
        <v>381</v>
      </c>
      <c r="C99" s="514">
        <f t="shared" si="20"/>
        <v>0</v>
      </c>
      <c r="D99" s="507"/>
      <c r="E99" s="507"/>
      <c r="F99" s="507"/>
      <c r="G99" s="507"/>
    </row>
    <row r="100" spans="1:7" s="500" customFormat="1" ht="30">
      <c r="A100" s="525" t="s">
        <v>1464</v>
      </c>
      <c r="B100" s="520" t="s">
        <v>1246</v>
      </c>
      <c r="C100" s="514">
        <f t="shared" si="20"/>
        <v>0</v>
      </c>
      <c r="D100" s="507"/>
      <c r="E100" s="507"/>
      <c r="F100" s="507"/>
      <c r="G100" s="507"/>
    </row>
    <row r="101" spans="1:7" s="500" customFormat="1">
      <c r="A101" s="525" t="s">
        <v>707</v>
      </c>
      <c r="B101" s="520" t="s">
        <v>1465</v>
      </c>
      <c r="C101" s="514">
        <f t="shared" si="20"/>
        <v>52260</v>
      </c>
      <c r="D101" s="507"/>
      <c r="E101" s="507"/>
      <c r="F101" s="507">
        <v>52260</v>
      </c>
      <c r="G101" s="507"/>
    </row>
    <row r="102" spans="1:7" s="521" customFormat="1" ht="28.5">
      <c r="A102" s="522" t="s">
        <v>382</v>
      </c>
      <c r="B102" s="523" t="s">
        <v>383</v>
      </c>
      <c r="C102" s="510">
        <f t="shared" si="20"/>
        <v>161834</v>
      </c>
      <c r="D102" s="510"/>
      <c r="E102" s="510"/>
      <c r="F102" s="510">
        <v>161834</v>
      </c>
      <c r="G102" s="510"/>
    </row>
    <row r="103" spans="1:7" s="521" customFormat="1" ht="28.5">
      <c r="A103" s="536" t="s">
        <v>398</v>
      </c>
      <c r="B103" s="537" t="s">
        <v>399</v>
      </c>
      <c r="C103" s="538">
        <f t="shared" si="20"/>
        <v>854638</v>
      </c>
      <c r="D103" s="538">
        <f>SUM(D104:D105)</f>
        <v>0</v>
      </c>
      <c r="E103" s="538">
        <f t="shared" ref="E103:G103" si="26">SUM(E104:E105)</f>
        <v>0</v>
      </c>
      <c r="F103" s="538">
        <f t="shared" si="26"/>
        <v>854638</v>
      </c>
      <c r="G103" s="538">
        <f t="shared" si="26"/>
        <v>0</v>
      </c>
    </row>
    <row r="104" spans="1:7" s="500" customFormat="1">
      <c r="A104" s="533" t="s">
        <v>1245</v>
      </c>
      <c r="B104" s="534" t="s">
        <v>400</v>
      </c>
      <c r="C104" s="540">
        <f t="shared" si="20"/>
        <v>0</v>
      </c>
      <c r="D104" s="540"/>
      <c r="E104" s="540"/>
      <c r="F104" s="540"/>
      <c r="G104" s="540"/>
    </row>
    <row r="105" spans="1:7" s="500" customFormat="1">
      <c r="A105" s="533" t="s">
        <v>401</v>
      </c>
      <c r="B105" s="534" t="s">
        <v>402</v>
      </c>
      <c r="C105" s="540">
        <f t="shared" si="20"/>
        <v>854638</v>
      </c>
      <c r="D105" s="540"/>
      <c r="E105" s="540"/>
      <c r="F105" s="540">
        <v>854638</v>
      </c>
      <c r="G105" s="540"/>
    </row>
    <row r="106" spans="1:7" s="500" customFormat="1">
      <c r="A106" s="522" t="s">
        <v>227</v>
      </c>
      <c r="B106" s="523" t="s">
        <v>297</v>
      </c>
      <c r="C106" s="510">
        <f t="shared" si="20"/>
        <v>5332715</v>
      </c>
      <c r="D106" s="510">
        <f>SUM(D62,D65,D71,D76,D93,D97,D98,D102,D103)</f>
        <v>0</v>
      </c>
      <c r="E106" s="510">
        <f t="shared" ref="E106:G106" si="27">SUM(E62,E65,E71,E76,E93,E97,E98,E102,E103)</f>
        <v>3826888</v>
      </c>
      <c r="F106" s="510">
        <f t="shared" si="27"/>
        <v>1461233</v>
      </c>
      <c r="G106" s="510">
        <f t="shared" si="27"/>
        <v>44594</v>
      </c>
    </row>
    <row r="107" spans="1:7" s="500" customFormat="1">
      <c r="A107" s="525"/>
      <c r="B107" s="520"/>
      <c r="C107" s="514"/>
      <c r="D107" s="507"/>
      <c r="E107" s="507"/>
      <c r="F107" s="507"/>
      <c r="G107" s="507"/>
    </row>
    <row r="108" spans="1:7" s="500" customFormat="1">
      <c r="A108" s="522" t="s">
        <v>384</v>
      </c>
      <c r="B108" s="523" t="s">
        <v>385</v>
      </c>
      <c r="C108" s="510">
        <f t="shared" si="20"/>
        <v>15204403</v>
      </c>
      <c r="D108" s="511"/>
      <c r="E108" s="511">
        <v>6758534</v>
      </c>
      <c r="F108" s="511">
        <v>8445869</v>
      </c>
      <c r="G108" s="511"/>
    </row>
    <row r="109" spans="1:7" s="500" customFormat="1">
      <c r="A109" s="522" t="s">
        <v>386</v>
      </c>
      <c r="B109" s="523" t="s">
        <v>387</v>
      </c>
      <c r="C109" s="510">
        <f t="shared" si="20"/>
        <v>10145397</v>
      </c>
      <c r="D109" s="511">
        <f>SUM(D110:D116)</f>
        <v>0</v>
      </c>
      <c r="E109" s="511">
        <f t="shared" ref="E109:G109" si="28">SUM(E110:E116)</f>
        <v>2493506</v>
      </c>
      <c r="F109" s="511">
        <f t="shared" si="28"/>
        <v>7651891</v>
      </c>
      <c r="G109" s="511">
        <f t="shared" si="28"/>
        <v>0</v>
      </c>
    </row>
    <row r="110" spans="1:7" s="500" customFormat="1">
      <c r="A110" s="525" t="s">
        <v>388</v>
      </c>
      <c r="B110" s="520" t="s">
        <v>389</v>
      </c>
      <c r="C110" s="514">
        <f t="shared" si="20"/>
        <v>17542</v>
      </c>
      <c r="D110" s="507"/>
      <c r="E110" s="507">
        <v>17542</v>
      </c>
      <c r="F110" s="507"/>
      <c r="G110" s="507"/>
    </row>
    <row r="111" spans="1:7" s="521" customFormat="1">
      <c r="A111" s="525" t="s">
        <v>1466</v>
      </c>
      <c r="B111" s="520" t="s">
        <v>1467</v>
      </c>
      <c r="C111" s="514">
        <f t="shared" si="20"/>
        <v>230800</v>
      </c>
      <c r="D111" s="507"/>
      <c r="E111" s="507">
        <v>230800</v>
      </c>
      <c r="F111" s="507"/>
      <c r="G111" s="507"/>
    </row>
    <row r="112" spans="1:7" s="500" customFormat="1" ht="30">
      <c r="A112" s="533" t="s">
        <v>390</v>
      </c>
      <c r="B112" s="534" t="s">
        <v>391</v>
      </c>
      <c r="C112" s="540">
        <f t="shared" si="20"/>
        <v>1053211</v>
      </c>
      <c r="D112" s="507"/>
      <c r="E112" s="507">
        <v>572211</v>
      </c>
      <c r="F112" s="507">
        <v>481000</v>
      </c>
      <c r="G112" s="507"/>
    </row>
    <row r="113" spans="1:7" s="500" customFormat="1">
      <c r="A113" s="533" t="s">
        <v>1125</v>
      </c>
      <c r="B113" s="534" t="s">
        <v>1126</v>
      </c>
      <c r="C113" s="540">
        <f t="shared" si="20"/>
        <v>0</v>
      </c>
      <c r="D113" s="507"/>
      <c r="E113" s="507"/>
      <c r="F113" s="507"/>
      <c r="G113" s="507"/>
    </row>
    <row r="114" spans="1:7" s="521" customFormat="1">
      <c r="A114" s="533" t="s">
        <v>1127</v>
      </c>
      <c r="B114" s="534" t="s">
        <v>1128</v>
      </c>
      <c r="C114" s="514">
        <f t="shared" si="20"/>
        <v>260309</v>
      </c>
      <c r="D114" s="507"/>
      <c r="E114" s="507">
        <v>260309</v>
      </c>
      <c r="F114" s="507"/>
      <c r="G114" s="507"/>
    </row>
    <row r="115" spans="1:7" s="521" customFormat="1">
      <c r="A115" s="525" t="s">
        <v>392</v>
      </c>
      <c r="B115" s="520" t="s">
        <v>393</v>
      </c>
      <c r="C115" s="514">
        <f t="shared" si="20"/>
        <v>7249040</v>
      </c>
      <c r="D115" s="507"/>
      <c r="E115" s="507">
        <v>78149</v>
      </c>
      <c r="F115" s="507">
        <v>7170891</v>
      </c>
      <c r="G115" s="507"/>
    </row>
    <row r="116" spans="1:7" s="500" customFormat="1">
      <c r="A116" s="533" t="s">
        <v>958</v>
      </c>
      <c r="B116" s="534" t="s">
        <v>959</v>
      </c>
      <c r="C116" s="514">
        <f t="shared" si="20"/>
        <v>1334495</v>
      </c>
      <c r="D116" s="507"/>
      <c r="E116" s="507">
        <v>1334495</v>
      </c>
      <c r="F116" s="507"/>
      <c r="G116" s="507"/>
    </row>
    <row r="117" spans="1:7" s="541" customFormat="1" ht="28.5">
      <c r="A117" s="522" t="s">
        <v>394</v>
      </c>
      <c r="B117" s="523" t="s">
        <v>1468</v>
      </c>
      <c r="C117" s="510">
        <f t="shared" si="20"/>
        <v>0</v>
      </c>
      <c r="D117" s="511">
        <f>SUM(D118:D119)</f>
        <v>0</v>
      </c>
      <c r="E117" s="511">
        <f t="shared" ref="E117:G117" si="29">SUM(E118:E119)</f>
        <v>0</v>
      </c>
      <c r="F117" s="511">
        <f t="shared" si="29"/>
        <v>0</v>
      </c>
      <c r="G117" s="511">
        <f t="shared" si="29"/>
        <v>0</v>
      </c>
    </row>
    <row r="118" spans="1:7" s="500" customFormat="1" ht="30">
      <c r="A118" s="525" t="s">
        <v>1469</v>
      </c>
      <c r="B118" s="520" t="s">
        <v>1470</v>
      </c>
      <c r="C118" s="514">
        <f t="shared" si="20"/>
        <v>0</v>
      </c>
      <c r="D118" s="507"/>
      <c r="E118" s="507"/>
      <c r="F118" s="507"/>
      <c r="G118" s="507"/>
    </row>
    <row r="119" spans="1:7" s="500" customFormat="1" ht="30">
      <c r="A119" s="525" t="s">
        <v>1471</v>
      </c>
      <c r="B119" s="520" t="s">
        <v>1472</v>
      </c>
      <c r="C119" s="514">
        <f t="shared" si="20"/>
        <v>0</v>
      </c>
      <c r="D119" s="507"/>
      <c r="E119" s="507"/>
      <c r="F119" s="507"/>
      <c r="G119" s="507"/>
    </row>
    <row r="120" spans="1:7">
      <c r="A120" s="522" t="s">
        <v>395</v>
      </c>
      <c r="B120" s="523" t="s">
        <v>1473</v>
      </c>
      <c r="C120" s="510">
        <f t="shared" si="20"/>
        <v>0</v>
      </c>
      <c r="D120" s="511"/>
      <c r="E120" s="511"/>
      <c r="F120" s="511"/>
      <c r="G120" s="511"/>
    </row>
    <row r="121" spans="1:7">
      <c r="A121" s="522" t="s">
        <v>1474</v>
      </c>
      <c r="B121" s="523" t="s">
        <v>1475</v>
      </c>
      <c r="C121" s="510">
        <f t="shared" si="20"/>
        <v>0</v>
      </c>
      <c r="D121" s="511">
        <f>SUM(D122:D122)</f>
        <v>0</v>
      </c>
      <c r="E121" s="511">
        <f t="shared" ref="E121:G121" si="30">SUM(E122:E122)</f>
        <v>0</v>
      </c>
      <c r="F121" s="511">
        <f t="shared" si="30"/>
        <v>0</v>
      </c>
      <c r="G121" s="511">
        <f t="shared" si="30"/>
        <v>0</v>
      </c>
    </row>
    <row r="122" spans="1:7">
      <c r="A122" s="525" t="s">
        <v>1476</v>
      </c>
      <c r="B122" s="520" t="s">
        <v>1477</v>
      </c>
      <c r="C122" s="514">
        <f t="shared" si="20"/>
        <v>0</v>
      </c>
      <c r="D122" s="507"/>
      <c r="E122" s="507"/>
      <c r="F122" s="507"/>
      <c r="G122" s="507"/>
    </row>
    <row r="123" spans="1:7">
      <c r="A123" s="522" t="s">
        <v>396</v>
      </c>
      <c r="B123" s="523" t="s">
        <v>297</v>
      </c>
      <c r="C123" s="510">
        <f t="shared" si="20"/>
        <v>25349800</v>
      </c>
      <c r="D123" s="511">
        <f>SUM(D108,D109,D117,D120,D121)</f>
        <v>0</v>
      </c>
      <c r="E123" s="511">
        <f t="shared" ref="E123:G123" si="31">SUM(E108,E109,E117,E120,E121)</f>
        <v>9252040</v>
      </c>
      <c r="F123" s="511">
        <f t="shared" si="31"/>
        <v>16097760</v>
      </c>
      <c r="G123" s="511">
        <f t="shared" si="31"/>
        <v>0</v>
      </c>
    </row>
    <row r="124" spans="1:7">
      <c r="A124" s="522"/>
      <c r="B124" s="523"/>
      <c r="C124" s="514">
        <f t="shared" si="20"/>
        <v>0</v>
      </c>
      <c r="D124" s="507"/>
      <c r="E124" s="507"/>
      <c r="F124" s="507"/>
      <c r="G124" s="507"/>
    </row>
    <row r="125" spans="1:7">
      <c r="A125" s="542" t="s">
        <v>397</v>
      </c>
      <c r="B125" s="542" t="s">
        <v>297</v>
      </c>
      <c r="C125" s="510">
        <f t="shared" si="20"/>
        <v>30682515</v>
      </c>
      <c r="D125" s="511">
        <f>SUM(D106,D123)</f>
        <v>0</v>
      </c>
      <c r="E125" s="511">
        <f t="shared" ref="E125:G125" si="32">SUM(E106,E123)</f>
        <v>13078928</v>
      </c>
      <c r="F125" s="511">
        <f t="shared" si="32"/>
        <v>17558993</v>
      </c>
      <c r="G125" s="511">
        <f t="shared" si="32"/>
        <v>44594</v>
      </c>
    </row>
    <row r="126" spans="1:7">
      <c r="C126" s="543">
        <f>C125-C59</f>
        <v>0</v>
      </c>
      <c r="D126" s="543">
        <f t="shared" ref="D126:G126" si="33">D125-D59</f>
        <v>0</v>
      </c>
      <c r="E126" s="543">
        <f t="shared" si="33"/>
        <v>0</v>
      </c>
      <c r="F126" s="543">
        <f t="shared" si="33"/>
        <v>0</v>
      </c>
      <c r="G126" s="543">
        <f t="shared" si="33"/>
        <v>0</v>
      </c>
    </row>
    <row r="128" spans="1:7">
      <c r="A128" s="104"/>
    </row>
    <row r="129" spans="1:1">
      <c r="A129" s="105"/>
    </row>
    <row r="130" spans="1:1">
      <c r="A130" s="106" t="s">
        <v>1544</v>
      </c>
    </row>
    <row r="131" spans="1:1">
      <c r="A131" s="106" t="s">
        <v>1545</v>
      </c>
    </row>
    <row r="132" spans="1:1">
      <c r="A132" s="106" t="s">
        <v>1546</v>
      </c>
    </row>
    <row r="133" spans="1:1">
      <c r="A133" s="105"/>
    </row>
    <row r="134" spans="1:1">
      <c r="A134" s="106"/>
    </row>
    <row r="135" spans="1:1">
      <c r="A135" s="104"/>
    </row>
    <row r="136" spans="1:1">
      <c r="A136" s="105"/>
    </row>
    <row r="137" spans="1:1">
      <c r="A137" s="104"/>
    </row>
    <row r="138" spans="1:1">
      <c r="A138" s="104"/>
    </row>
    <row r="139" spans="1:1">
      <c r="A139" s="105"/>
    </row>
    <row r="140" spans="1:1">
      <c r="A140" s="105"/>
    </row>
    <row r="141" spans="1:1">
      <c r="A141" s="21"/>
    </row>
    <row r="142" spans="1:1">
      <c r="A142" s="23"/>
    </row>
  </sheetData>
  <pageMargins left="0.19685039370078741" right="0.19685039370078741" top="0.39370078740157483" bottom="0.39370078740157483" header="0.51181102362204722" footer="0.51181102362204722"/>
  <pageSetup paperSize="9" scale="74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1"/>
  <sheetViews>
    <sheetView topLeftCell="A25" zoomScale="120" workbookViewId="0">
      <selection activeCell="A41" sqref="A41"/>
    </sheetView>
  </sheetViews>
  <sheetFormatPr defaultRowHeight="15.75"/>
  <cols>
    <col min="1" max="1" width="5.85546875" style="5" bestFit="1" customWidth="1"/>
    <col min="2" max="2" width="47.85546875" style="5" customWidth="1"/>
    <col min="3" max="3" width="19.140625" style="65" customWidth="1"/>
    <col min="4" max="4" width="24.140625" style="65" customWidth="1"/>
    <col min="5" max="5" width="23.42578125" style="65" customWidth="1"/>
    <col min="6" max="6" width="14" style="5" customWidth="1"/>
    <col min="7" max="9" width="16.140625" style="5" customWidth="1"/>
    <col min="10" max="10" width="46.140625" style="5" customWidth="1"/>
    <col min="11" max="256" width="9.140625" style="5"/>
    <col min="257" max="257" width="5.7109375" style="5" bestFit="1" customWidth="1"/>
    <col min="258" max="258" width="38.28515625" style="5" bestFit="1" customWidth="1"/>
    <col min="259" max="259" width="13.42578125" style="5" customWidth="1"/>
    <col min="260" max="261" width="15.42578125" style="5" customWidth="1"/>
    <col min="262" max="262" width="8.85546875" style="5" bestFit="1" customWidth="1"/>
    <col min="263" max="263" width="9.28515625" style="5" bestFit="1" customWidth="1"/>
    <col min="264" max="264" width="7.42578125" style="5" bestFit="1" customWidth="1"/>
    <col min="265" max="265" width="9.5703125" style="5" customWidth="1"/>
    <col min="266" max="266" width="18.7109375" style="5" customWidth="1"/>
    <col min="267" max="512" width="9.140625" style="5"/>
    <col min="513" max="513" width="5.7109375" style="5" bestFit="1" customWidth="1"/>
    <col min="514" max="514" width="38.28515625" style="5" bestFit="1" customWidth="1"/>
    <col min="515" max="515" width="13.42578125" style="5" customWidth="1"/>
    <col min="516" max="517" width="15.42578125" style="5" customWidth="1"/>
    <col min="518" max="518" width="8.85546875" style="5" bestFit="1" customWidth="1"/>
    <col min="519" max="519" width="9.28515625" style="5" bestFit="1" customWidth="1"/>
    <col min="520" max="520" width="7.42578125" style="5" bestFit="1" customWidth="1"/>
    <col min="521" max="521" width="9.5703125" style="5" customWidth="1"/>
    <col min="522" max="522" width="18.7109375" style="5" customWidth="1"/>
    <col min="523" max="768" width="9.140625" style="5"/>
    <col min="769" max="769" width="5.7109375" style="5" bestFit="1" customWidth="1"/>
    <col min="770" max="770" width="38.28515625" style="5" bestFit="1" customWidth="1"/>
    <col min="771" max="771" width="13.42578125" style="5" customWidth="1"/>
    <col min="772" max="773" width="15.42578125" style="5" customWidth="1"/>
    <col min="774" max="774" width="8.85546875" style="5" bestFit="1" customWidth="1"/>
    <col min="775" max="775" width="9.28515625" style="5" bestFit="1" customWidth="1"/>
    <col min="776" max="776" width="7.42578125" style="5" bestFit="1" customWidth="1"/>
    <col min="777" max="777" width="9.5703125" style="5" customWidth="1"/>
    <col min="778" max="778" width="18.7109375" style="5" customWidth="1"/>
    <col min="779" max="1024" width="9.140625" style="5"/>
    <col min="1025" max="1025" width="5.7109375" style="5" bestFit="1" customWidth="1"/>
    <col min="1026" max="1026" width="38.28515625" style="5" bestFit="1" customWidth="1"/>
    <col min="1027" max="1027" width="13.42578125" style="5" customWidth="1"/>
    <col min="1028" max="1029" width="15.42578125" style="5" customWidth="1"/>
    <col min="1030" max="1030" width="8.85546875" style="5" bestFit="1" customWidth="1"/>
    <col min="1031" max="1031" width="9.28515625" style="5" bestFit="1" customWidth="1"/>
    <col min="1032" max="1032" width="7.42578125" style="5" bestFit="1" customWidth="1"/>
    <col min="1033" max="1033" width="9.5703125" style="5" customWidth="1"/>
    <col min="1034" max="1034" width="18.7109375" style="5" customWidth="1"/>
    <col min="1035" max="1280" width="9.140625" style="5"/>
    <col min="1281" max="1281" width="5.7109375" style="5" bestFit="1" customWidth="1"/>
    <col min="1282" max="1282" width="38.28515625" style="5" bestFit="1" customWidth="1"/>
    <col min="1283" max="1283" width="13.42578125" style="5" customWidth="1"/>
    <col min="1284" max="1285" width="15.42578125" style="5" customWidth="1"/>
    <col min="1286" max="1286" width="8.85546875" style="5" bestFit="1" customWidth="1"/>
    <col min="1287" max="1287" width="9.28515625" style="5" bestFit="1" customWidth="1"/>
    <col min="1288" max="1288" width="7.42578125" style="5" bestFit="1" customWidth="1"/>
    <col min="1289" max="1289" width="9.5703125" style="5" customWidth="1"/>
    <col min="1290" max="1290" width="18.7109375" style="5" customWidth="1"/>
    <col min="1291" max="1536" width="9.140625" style="5"/>
    <col min="1537" max="1537" width="5.7109375" style="5" bestFit="1" customWidth="1"/>
    <col min="1538" max="1538" width="38.28515625" style="5" bestFit="1" customWidth="1"/>
    <col min="1539" max="1539" width="13.42578125" style="5" customWidth="1"/>
    <col min="1540" max="1541" width="15.42578125" style="5" customWidth="1"/>
    <col min="1542" max="1542" width="8.85546875" style="5" bestFit="1" customWidth="1"/>
    <col min="1543" max="1543" width="9.28515625" style="5" bestFit="1" customWidth="1"/>
    <col min="1544" max="1544" width="7.42578125" style="5" bestFit="1" customWidth="1"/>
    <col min="1545" max="1545" width="9.5703125" style="5" customWidth="1"/>
    <col min="1546" max="1546" width="18.7109375" style="5" customWidth="1"/>
    <col min="1547" max="1792" width="9.140625" style="5"/>
    <col min="1793" max="1793" width="5.7109375" style="5" bestFit="1" customWidth="1"/>
    <col min="1794" max="1794" width="38.28515625" style="5" bestFit="1" customWidth="1"/>
    <col min="1795" max="1795" width="13.42578125" style="5" customWidth="1"/>
    <col min="1796" max="1797" width="15.42578125" style="5" customWidth="1"/>
    <col min="1798" max="1798" width="8.85546875" style="5" bestFit="1" customWidth="1"/>
    <col min="1799" max="1799" width="9.28515625" style="5" bestFit="1" customWidth="1"/>
    <col min="1800" max="1800" width="7.42578125" style="5" bestFit="1" customWidth="1"/>
    <col min="1801" max="1801" width="9.5703125" style="5" customWidth="1"/>
    <col min="1802" max="1802" width="18.7109375" style="5" customWidth="1"/>
    <col min="1803" max="2048" width="9.140625" style="5"/>
    <col min="2049" max="2049" width="5.7109375" style="5" bestFit="1" customWidth="1"/>
    <col min="2050" max="2050" width="38.28515625" style="5" bestFit="1" customWidth="1"/>
    <col min="2051" max="2051" width="13.42578125" style="5" customWidth="1"/>
    <col min="2052" max="2053" width="15.42578125" style="5" customWidth="1"/>
    <col min="2054" max="2054" width="8.85546875" style="5" bestFit="1" customWidth="1"/>
    <col min="2055" max="2055" width="9.28515625" style="5" bestFit="1" customWidth="1"/>
    <col min="2056" max="2056" width="7.42578125" style="5" bestFit="1" customWidth="1"/>
    <col min="2057" max="2057" width="9.5703125" style="5" customWidth="1"/>
    <col min="2058" max="2058" width="18.7109375" style="5" customWidth="1"/>
    <col min="2059" max="2304" width="9.140625" style="5"/>
    <col min="2305" max="2305" width="5.7109375" style="5" bestFit="1" customWidth="1"/>
    <col min="2306" max="2306" width="38.28515625" style="5" bestFit="1" customWidth="1"/>
    <col min="2307" max="2307" width="13.42578125" style="5" customWidth="1"/>
    <col min="2308" max="2309" width="15.42578125" style="5" customWidth="1"/>
    <col min="2310" max="2310" width="8.85546875" style="5" bestFit="1" customWidth="1"/>
    <col min="2311" max="2311" width="9.28515625" style="5" bestFit="1" customWidth="1"/>
    <col min="2312" max="2312" width="7.42578125" style="5" bestFit="1" customWidth="1"/>
    <col min="2313" max="2313" width="9.5703125" style="5" customWidth="1"/>
    <col min="2314" max="2314" width="18.7109375" style="5" customWidth="1"/>
    <col min="2315" max="2560" width="9.140625" style="5"/>
    <col min="2561" max="2561" width="5.7109375" style="5" bestFit="1" customWidth="1"/>
    <col min="2562" max="2562" width="38.28515625" style="5" bestFit="1" customWidth="1"/>
    <col min="2563" max="2563" width="13.42578125" style="5" customWidth="1"/>
    <col min="2564" max="2565" width="15.42578125" style="5" customWidth="1"/>
    <col min="2566" max="2566" width="8.85546875" style="5" bestFit="1" customWidth="1"/>
    <col min="2567" max="2567" width="9.28515625" style="5" bestFit="1" customWidth="1"/>
    <col min="2568" max="2568" width="7.42578125" style="5" bestFit="1" customWidth="1"/>
    <col min="2569" max="2569" width="9.5703125" style="5" customWidth="1"/>
    <col min="2570" max="2570" width="18.7109375" style="5" customWidth="1"/>
    <col min="2571" max="2816" width="9.140625" style="5"/>
    <col min="2817" max="2817" width="5.7109375" style="5" bestFit="1" customWidth="1"/>
    <col min="2818" max="2818" width="38.28515625" style="5" bestFit="1" customWidth="1"/>
    <col min="2819" max="2819" width="13.42578125" style="5" customWidth="1"/>
    <col min="2820" max="2821" width="15.42578125" style="5" customWidth="1"/>
    <col min="2822" max="2822" width="8.85546875" style="5" bestFit="1" customWidth="1"/>
    <col min="2823" max="2823" width="9.28515625" style="5" bestFit="1" customWidth="1"/>
    <col min="2824" max="2824" width="7.42578125" style="5" bestFit="1" customWidth="1"/>
    <col min="2825" max="2825" width="9.5703125" style="5" customWidth="1"/>
    <col min="2826" max="2826" width="18.7109375" style="5" customWidth="1"/>
    <col min="2827" max="3072" width="9.140625" style="5"/>
    <col min="3073" max="3073" width="5.7109375" style="5" bestFit="1" customWidth="1"/>
    <col min="3074" max="3074" width="38.28515625" style="5" bestFit="1" customWidth="1"/>
    <col min="3075" max="3075" width="13.42578125" style="5" customWidth="1"/>
    <col min="3076" max="3077" width="15.42578125" style="5" customWidth="1"/>
    <col min="3078" max="3078" width="8.85546875" style="5" bestFit="1" customWidth="1"/>
    <col min="3079" max="3079" width="9.28515625" style="5" bestFit="1" customWidth="1"/>
    <col min="3080" max="3080" width="7.42578125" style="5" bestFit="1" customWidth="1"/>
    <col min="3081" max="3081" width="9.5703125" style="5" customWidth="1"/>
    <col min="3082" max="3082" width="18.7109375" style="5" customWidth="1"/>
    <col min="3083" max="3328" width="9.140625" style="5"/>
    <col min="3329" max="3329" width="5.7109375" style="5" bestFit="1" customWidth="1"/>
    <col min="3330" max="3330" width="38.28515625" style="5" bestFit="1" customWidth="1"/>
    <col min="3331" max="3331" width="13.42578125" style="5" customWidth="1"/>
    <col min="3332" max="3333" width="15.42578125" style="5" customWidth="1"/>
    <col min="3334" max="3334" width="8.85546875" style="5" bestFit="1" customWidth="1"/>
    <col min="3335" max="3335" width="9.28515625" style="5" bestFit="1" customWidth="1"/>
    <col min="3336" max="3336" width="7.42578125" style="5" bestFit="1" customWidth="1"/>
    <col min="3337" max="3337" width="9.5703125" style="5" customWidth="1"/>
    <col min="3338" max="3338" width="18.7109375" style="5" customWidth="1"/>
    <col min="3339" max="3584" width="9.140625" style="5"/>
    <col min="3585" max="3585" width="5.7109375" style="5" bestFit="1" customWidth="1"/>
    <col min="3586" max="3586" width="38.28515625" style="5" bestFit="1" customWidth="1"/>
    <col min="3587" max="3587" width="13.42578125" style="5" customWidth="1"/>
    <col min="3588" max="3589" width="15.42578125" style="5" customWidth="1"/>
    <col min="3590" max="3590" width="8.85546875" style="5" bestFit="1" customWidth="1"/>
    <col min="3591" max="3591" width="9.28515625" style="5" bestFit="1" customWidth="1"/>
    <col min="3592" max="3592" width="7.42578125" style="5" bestFit="1" customWidth="1"/>
    <col min="3593" max="3593" width="9.5703125" style="5" customWidth="1"/>
    <col min="3594" max="3594" width="18.7109375" style="5" customWidth="1"/>
    <col min="3595" max="3840" width="9.140625" style="5"/>
    <col min="3841" max="3841" width="5.7109375" style="5" bestFit="1" customWidth="1"/>
    <col min="3842" max="3842" width="38.28515625" style="5" bestFit="1" customWidth="1"/>
    <col min="3843" max="3843" width="13.42578125" style="5" customWidth="1"/>
    <col min="3844" max="3845" width="15.42578125" style="5" customWidth="1"/>
    <col min="3846" max="3846" width="8.85546875" style="5" bestFit="1" customWidth="1"/>
    <col min="3847" max="3847" width="9.28515625" style="5" bestFit="1" customWidth="1"/>
    <col min="3848" max="3848" width="7.42578125" style="5" bestFit="1" customWidth="1"/>
    <col min="3849" max="3849" width="9.5703125" style="5" customWidth="1"/>
    <col min="3850" max="3850" width="18.7109375" style="5" customWidth="1"/>
    <col min="3851" max="4096" width="9.140625" style="5"/>
    <col min="4097" max="4097" width="5.7109375" style="5" bestFit="1" customWidth="1"/>
    <col min="4098" max="4098" width="38.28515625" style="5" bestFit="1" customWidth="1"/>
    <col min="4099" max="4099" width="13.42578125" style="5" customWidth="1"/>
    <col min="4100" max="4101" width="15.42578125" style="5" customWidth="1"/>
    <col min="4102" max="4102" width="8.85546875" style="5" bestFit="1" customWidth="1"/>
    <col min="4103" max="4103" width="9.28515625" style="5" bestFit="1" customWidth="1"/>
    <col min="4104" max="4104" width="7.42578125" style="5" bestFit="1" customWidth="1"/>
    <col min="4105" max="4105" width="9.5703125" style="5" customWidth="1"/>
    <col min="4106" max="4106" width="18.7109375" style="5" customWidth="1"/>
    <col min="4107" max="4352" width="9.140625" style="5"/>
    <col min="4353" max="4353" width="5.7109375" style="5" bestFit="1" customWidth="1"/>
    <col min="4354" max="4354" width="38.28515625" style="5" bestFit="1" customWidth="1"/>
    <col min="4355" max="4355" width="13.42578125" style="5" customWidth="1"/>
    <col min="4356" max="4357" width="15.42578125" style="5" customWidth="1"/>
    <col min="4358" max="4358" width="8.85546875" style="5" bestFit="1" customWidth="1"/>
    <col min="4359" max="4359" width="9.28515625" style="5" bestFit="1" customWidth="1"/>
    <col min="4360" max="4360" width="7.42578125" style="5" bestFit="1" customWidth="1"/>
    <col min="4361" max="4361" width="9.5703125" style="5" customWidth="1"/>
    <col min="4362" max="4362" width="18.7109375" style="5" customWidth="1"/>
    <col min="4363" max="4608" width="9.140625" style="5"/>
    <col min="4609" max="4609" width="5.7109375" style="5" bestFit="1" customWidth="1"/>
    <col min="4610" max="4610" width="38.28515625" style="5" bestFit="1" customWidth="1"/>
    <col min="4611" max="4611" width="13.42578125" style="5" customWidth="1"/>
    <col min="4612" max="4613" width="15.42578125" style="5" customWidth="1"/>
    <col min="4614" max="4614" width="8.85546875" style="5" bestFit="1" customWidth="1"/>
    <col min="4615" max="4615" width="9.28515625" style="5" bestFit="1" customWidth="1"/>
    <col min="4616" max="4616" width="7.42578125" style="5" bestFit="1" customWidth="1"/>
    <col min="4617" max="4617" width="9.5703125" style="5" customWidth="1"/>
    <col min="4618" max="4618" width="18.7109375" style="5" customWidth="1"/>
    <col min="4619" max="4864" width="9.140625" style="5"/>
    <col min="4865" max="4865" width="5.7109375" style="5" bestFit="1" customWidth="1"/>
    <col min="4866" max="4866" width="38.28515625" style="5" bestFit="1" customWidth="1"/>
    <col min="4867" max="4867" width="13.42578125" style="5" customWidth="1"/>
    <col min="4868" max="4869" width="15.42578125" style="5" customWidth="1"/>
    <col min="4870" max="4870" width="8.85546875" style="5" bestFit="1" customWidth="1"/>
    <col min="4871" max="4871" width="9.28515625" style="5" bestFit="1" customWidth="1"/>
    <col min="4872" max="4872" width="7.42578125" style="5" bestFit="1" customWidth="1"/>
    <col min="4873" max="4873" width="9.5703125" style="5" customWidth="1"/>
    <col min="4874" max="4874" width="18.7109375" style="5" customWidth="1"/>
    <col min="4875" max="5120" width="9.140625" style="5"/>
    <col min="5121" max="5121" width="5.7109375" style="5" bestFit="1" customWidth="1"/>
    <col min="5122" max="5122" width="38.28515625" style="5" bestFit="1" customWidth="1"/>
    <col min="5123" max="5123" width="13.42578125" style="5" customWidth="1"/>
    <col min="5124" max="5125" width="15.42578125" style="5" customWidth="1"/>
    <col min="5126" max="5126" width="8.85546875" style="5" bestFit="1" customWidth="1"/>
    <col min="5127" max="5127" width="9.28515625" style="5" bestFit="1" customWidth="1"/>
    <col min="5128" max="5128" width="7.42578125" style="5" bestFit="1" customWidth="1"/>
    <col min="5129" max="5129" width="9.5703125" style="5" customWidth="1"/>
    <col min="5130" max="5130" width="18.7109375" style="5" customWidth="1"/>
    <col min="5131" max="5376" width="9.140625" style="5"/>
    <col min="5377" max="5377" width="5.7109375" style="5" bestFit="1" customWidth="1"/>
    <col min="5378" max="5378" width="38.28515625" style="5" bestFit="1" customWidth="1"/>
    <col min="5379" max="5379" width="13.42578125" style="5" customWidth="1"/>
    <col min="5380" max="5381" width="15.42578125" style="5" customWidth="1"/>
    <col min="5382" max="5382" width="8.85546875" style="5" bestFit="1" customWidth="1"/>
    <col min="5383" max="5383" width="9.28515625" style="5" bestFit="1" customWidth="1"/>
    <col min="5384" max="5384" width="7.42578125" style="5" bestFit="1" customWidth="1"/>
    <col min="5385" max="5385" width="9.5703125" style="5" customWidth="1"/>
    <col min="5386" max="5386" width="18.7109375" style="5" customWidth="1"/>
    <col min="5387" max="5632" width="9.140625" style="5"/>
    <col min="5633" max="5633" width="5.7109375" style="5" bestFit="1" customWidth="1"/>
    <col min="5634" max="5634" width="38.28515625" style="5" bestFit="1" customWidth="1"/>
    <col min="5635" max="5635" width="13.42578125" style="5" customWidth="1"/>
    <col min="5636" max="5637" width="15.42578125" style="5" customWidth="1"/>
    <col min="5638" max="5638" width="8.85546875" style="5" bestFit="1" customWidth="1"/>
    <col min="5639" max="5639" width="9.28515625" style="5" bestFit="1" customWidth="1"/>
    <col min="5640" max="5640" width="7.42578125" style="5" bestFit="1" customWidth="1"/>
    <col min="5641" max="5641" width="9.5703125" style="5" customWidth="1"/>
    <col min="5642" max="5642" width="18.7109375" style="5" customWidth="1"/>
    <col min="5643" max="5888" width="9.140625" style="5"/>
    <col min="5889" max="5889" width="5.7109375" style="5" bestFit="1" customWidth="1"/>
    <col min="5890" max="5890" width="38.28515625" style="5" bestFit="1" customWidth="1"/>
    <col min="5891" max="5891" width="13.42578125" style="5" customWidth="1"/>
    <col min="5892" max="5893" width="15.42578125" style="5" customWidth="1"/>
    <col min="5894" max="5894" width="8.85546875" style="5" bestFit="1" customWidth="1"/>
    <col min="5895" max="5895" width="9.28515625" style="5" bestFit="1" customWidth="1"/>
    <col min="5896" max="5896" width="7.42578125" style="5" bestFit="1" customWidth="1"/>
    <col min="5897" max="5897" width="9.5703125" style="5" customWidth="1"/>
    <col min="5898" max="5898" width="18.7109375" style="5" customWidth="1"/>
    <col min="5899" max="6144" width="9.140625" style="5"/>
    <col min="6145" max="6145" width="5.7109375" style="5" bestFit="1" customWidth="1"/>
    <col min="6146" max="6146" width="38.28515625" style="5" bestFit="1" customWidth="1"/>
    <col min="6147" max="6147" width="13.42578125" style="5" customWidth="1"/>
    <col min="6148" max="6149" width="15.42578125" style="5" customWidth="1"/>
    <col min="6150" max="6150" width="8.85546875" style="5" bestFit="1" customWidth="1"/>
    <col min="6151" max="6151" width="9.28515625" style="5" bestFit="1" customWidth="1"/>
    <col min="6152" max="6152" width="7.42578125" style="5" bestFit="1" customWidth="1"/>
    <col min="6153" max="6153" width="9.5703125" style="5" customWidth="1"/>
    <col min="6154" max="6154" width="18.7109375" style="5" customWidth="1"/>
    <col min="6155" max="6400" width="9.140625" style="5"/>
    <col min="6401" max="6401" width="5.7109375" style="5" bestFit="1" customWidth="1"/>
    <col min="6402" max="6402" width="38.28515625" style="5" bestFit="1" customWidth="1"/>
    <col min="6403" max="6403" width="13.42578125" style="5" customWidth="1"/>
    <col min="6404" max="6405" width="15.42578125" style="5" customWidth="1"/>
    <col min="6406" max="6406" width="8.85546875" style="5" bestFit="1" customWidth="1"/>
    <col min="6407" max="6407" width="9.28515625" style="5" bestFit="1" customWidth="1"/>
    <col min="6408" max="6408" width="7.42578125" style="5" bestFit="1" customWidth="1"/>
    <col min="6409" max="6409" width="9.5703125" style="5" customWidth="1"/>
    <col min="6410" max="6410" width="18.7109375" style="5" customWidth="1"/>
    <col min="6411" max="6656" width="9.140625" style="5"/>
    <col min="6657" max="6657" width="5.7109375" style="5" bestFit="1" customWidth="1"/>
    <col min="6658" max="6658" width="38.28515625" style="5" bestFit="1" customWidth="1"/>
    <col min="6659" max="6659" width="13.42578125" style="5" customWidth="1"/>
    <col min="6660" max="6661" width="15.42578125" style="5" customWidth="1"/>
    <col min="6662" max="6662" width="8.85546875" style="5" bestFit="1" customWidth="1"/>
    <col min="6663" max="6663" width="9.28515625" style="5" bestFit="1" customWidth="1"/>
    <col min="6664" max="6664" width="7.42578125" style="5" bestFit="1" customWidth="1"/>
    <col min="6665" max="6665" width="9.5703125" style="5" customWidth="1"/>
    <col min="6666" max="6666" width="18.7109375" style="5" customWidth="1"/>
    <col min="6667" max="6912" width="9.140625" style="5"/>
    <col min="6913" max="6913" width="5.7109375" style="5" bestFit="1" customWidth="1"/>
    <col min="6914" max="6914" width="38.28515625" style="5" bestFit="1" customWidth="1"/>
    <col min="6915" max="6915" width="13.42578125" style="5" customWidth="1"/>
    <col min="6916" max="6917" width="15.42578125" style="5" customWidth="1"/>
    <col min="6918" max="6918" width="8.85546875" style="5" bestFit="1" customWidth="1"/>
    <col min="6919" max="6919" width="9.28515625" style="5" bestFit="1" customWidth="1"/>
    <col min="6920" max="6920" width="7.42578125" style="5" bestFit="1" customWidth="1"/>
    <col min="6921" max="6921" width="9.5703125" style="5" customWidth="1"/>
    <col min="6922" max="6922" width="18.7109375" style="5" customWidth="1"/>
    <col min="6923" max="7168" width="9.140625" style="5"/>
    <col min="7169" max="7169" width="5.7109375" style="5" bestFit="1" customWidth="1"/>
    <col min="7170" max="7170" width="38.28515625" style="5" bestFit="1" customWidth="1"/>
    <col min="7171" max="7171" width="13.42578125" style="5" customWidth="1"/>
    <col min="7172" max="7173" width="15.42578125" style="5" customWidth="1"/>
    <col min="7174" max="7174" width="8.85546875" style="5" bestFit="1" customWidth="1"/>
    <col min="7175" max="7175" width="9.28515625" style="5" bestFit="1" customWidth="1"/>
    <col min="7176" max="7176" width="7.42578125" style="5" bestFit="1" customWidth="1"/>
    <col min="7177" max="7177" width="9.5703125" style="5" customWidth="1"/>
    <col min="7178" max="7178" width="18.7109375" style="5" customWidth="1"/>
    <col min="7179" max="7424" width="9.140625" style="5"/>
    <col min="7425" max="7425" width="5.7109375" style="5" bestFit="1" customWidth="1"/>
    <col min="7426" max="7426" width="38.28515625" style="5" bestFit="1" customWidth="1"/>
    <col min="7427" max="7427" width="13.42578125" style="5" customWidth="1"/>
    <col min="7428" max="7429" width="15.42578125" style="5" customWidth="1"/>
    <col min="7430" max="7430" width="8.85546875" style="5" bestFit="1" customWidth="1"/>
    <col min="7431" max="7431" width="9.28515625" style="5" bestFit="1" customWidth="1"/>
    <col min="7432" max="7432" width="7.42578125" style="5" bestFit="1" customWidth="1"/>
    <col min="7433" max="7433" width="9.5703125" style="5" customWidth="1"/>
    <col min="7434" max="7434" width="18.7109375" style="5" customWidth="1"/>
    <col min="7435" max="7680" width="9.140625" style="5"/>
    <col min="7681" max="7681" width="5.7109375" style="5" bestFit="1" customWidth="1"/>
    <col min="7682" max="7682" width="38.28515625" style="5" bestFit="1" customWidth="1"/>
    <col min="7683" max="7683" width="13.42578125" style="5" customWidth="1"/>
    <col min="7684" max="7685" width="15.42578125" style="5" customWidth="1"/>
    <col min="7686" max="7686" width="8.85546875" style="5" bestFit="1" customWidth="1"/>
    <col min="7687" max="7687" width="9.28515625" style="5" bestFit="1" customWidth="1"/>
    <col min="7688" max="7688" width="7.42578125" style="5" bestFit="1" customWidth="1"/>
    <col min="7689" max="7689" width="9.5703125" style="5" customWidth="1"/>
    <col min="7690" max="7690" width="18.7109375" style="5" customWidth="1"/>
    <col min="7691" max="7936" width="9.140625" style="5"/>
    <col min="7937" max="7937" width="5.7109375" style="5" bestFit="1" customWidth="1"/>
    <col min="7938" max="7938" width="38.28515625" style="5" bestFit="1" customWidth="1"/>
    <col min="7939" max="7939" width="13.42578125" style="5" customWidth="1"/>
    <col min="7940" max="7941" width="15.42578125" style="5" customWidth="1"/>
    <col min="7942" max="7942" width="8.85546875" style="5" bestFit="1" customWidth="1"/>
    <col min="7943" max="7943" width="9.28515625" style="5" bestFit="1" customWidth="1"/>
    <col min="7944" max="7944" width="7.42578125" style="5" bestFit="1" customWidth="1"/>
    <col min="7945" max="7945" width="9.5703125" style="5" customWidth="1"/>
    <col min="7946" max="7946" width="18.7109375" style="5" customWidth="1"/>
    <col min="7947" max="8192" width="9.140625" style="5"/>
    <col min="8193" max="8193" width="5.7109375" style="5" bestFit="1" customWidth="1"/>
    <col min="8194" max="8194" width="38.28515625" style="5" bestFit="1" customWidth="1"/>
    <col min="8195" max="8195" width="13.42578125" style="5" customWidth="1"/>
    <col min="8196" max="8197" width="15.42578125" style="5" customWidth="1"/>
    <col min="8198" max="8198" width="8.85546875" style="5" bestFit="1" customWidth="1"/>
    <col min="8199" max="8199" width="9.28515625" style="5" bestFit="1" customWidth="1"/>
    <col min="8200" max="8200" width="7.42578125" style="5" bestFit="1" customWidth="1"/>
    <col min="8201" max="8201" width="9.5703125" style="5" customWidth="1"/>
    <col min="8202" max="8202" width="18.7109375" style="5" customWidth="1"/>
    <col min="8203" max="8448" width="9.140625" style="5"/>
    <col min="8449" max="8449" width="5.7109375" style="5" bestFit="1" customWidth="1"/>
    <col min="8450" max="8450" width="38.28515625" style="5" bestFit="1" customWidth="1"/>
    <col min="8451" max="8451" width="13.42578125" style="5" customWidth="1"/>
    <col min="8452" max="8453" width="15.42578125" style="5" customWidth="1"/>
    <col min="8454" max="8454" width="8.85546875" style="5" bestFit="1" customWidth="1"/>
    <col min="8455" max="8455" width="9.28515625" style="5" bestFit="1" customWidth="1"/>
    <col min="8456" max="8456" width="7.42578125" style="5" bestFit="1" customWidth="1"/>
    <col min="8457" max="8457" width="9.5703125" style="5" customWidth="1"/>
    <col min="8458" max="8458" width="18.7109375" style="5" customWidth="1"/>
    <col min="8459" max="8704" width="9.140625" style="5"/>
    <col min="8705" max="8705" width="5.7109375" style="5" bestFit="1" customWidth="1"/>
    <col min="8706" max="8706" width="38.28515625" style="5" bestFit="1" customWidth="1"/>
    <col min="8707" max="8707" width="13.42578125" style="5" customWidth="1"/>
    <col min="8708" max="8709" width="15.42578125" style="5" customWidth="1"/>
    <col min="8710" max="8710" width="8.85546875" style="5" bestFit="1" customWidth="1"/>
    <col min="8711" max="8711" width="9.28515625" style="5" bestFit="1" customWidth="1"/>
    <col min="8712" max="8712" width="7.42578125" style="5" bestFit="1" customWidth="1"/>
    <col min="8713" max="8713" width="9.5703125" style="5" customWidth="1"/>
    <col min="8714" max="8714" width="18.7109375" style="5" customWidth="1"/>
    <col min="8715" max="8960" width="9.140625" style="5"/>
    <col min="8961" max="8961" width="5.7109375" style="5" bestFit="1" customWidth="1"/>
    <col min="8962" max="8962" width="38.28515625" style="5" bestFit="1" customWidth="1"/>
    <col min="8963" max="8963" width="13.42578125" style="5" customWidth="1"/>
    <col min="8964" max="8965" width="15.42578125" style="5" customWidth="1"/>
    <col min="8966" max="8966" width="8.85546875" style="5" bestFit="1" customWidth="1"/>
    <col min="8967" max="8967" width="9.28515625" style="5" bestFit="1" customWidth="1"/>
    <col min="8968" max="8968" width="7.42578125" style="5" bestFit="1" customWidth="1"/>
    <col min="8969" max="8969" width="9.5703125" style="5" customWidth="1"/>
    <col min="8970" max="8970" width="18.7109375" style="5" customWidth="1"/>
    <col min="8971" max="9216" width="9.140625" style="5"/>
    <col min="9217" max="9217" width="5.7109375" style="5" bestFit="1" customWidth="1"/>
    <col min="9218" max="9218" width="38.28515625" style="5" bestFit="1" customWidth="1"/>
    <col min="9219" max="9219" width="13.42578125" style="5" customWidth="1"/>
    <col min="9220" max="9221" width="15.42578125" style="5" customWidth="1"/>
    <col min="9222" max="9222" width="8.85546875" style="5" bestFit="1" customWidth="1"/>
    <col min="9223" max="9223" width="9.28515625" style="5" bestFit="1" customWidth="1"/>
    <col min="9224" max="9224" width="7.42578125" style="5" bestFit="1" customWidth="1"/>
    <col min="9225" max="9225" width="9.5703125" style="5" customWidth="1"/>
    <col min="9226" max="9226" width="18.7109375" style="5" customWidth="1"/>
    <col min="9227" max="9472" width="9.140625" style="5"/>
    <col min="9473" max="9473" width="5.7109375" style="5" bestFit="1" customWidth="1"/>
    <col min="9474" max="9474" width="38.28515625" style="5" bestFit="1" customWidth="1"/>
    <col min="9475" max="9475" width="13.42578125" style="5" customWidth="1"/>
    <col min="9476" max="9477" width="15.42578125" style="5" customWidth="1"/>
    <col min="9478" max="9478" width="8.85546875" style="5" bestFit="1" customWidth="1"/>
    <col min="9479" max="9479" width="9.28515625" style="5" bestFit="1" customWidth="1"/>
    <col min="9480" max="9480" width="7.42578125" style="5" bestFit="1" customWidth="1"/>
    <col min="9481" max="9481" width="9.5703125" style="5" customWidth="1"/>
    <col min="9482" max="9482" width="18.7109375" style="5" customWidth="1"/>
    <col min="9483" max="9728" width="9.140625" style="5"/>
    <col min="9729" max="9729" width="5.7109375" style="5" bestFit="1" customWidth="1"/>
    <col min="9730" max="9730" width="38.28515625" style="5" bestFit="1" customWidth="1"/>
    <col min="9731" max="9731" width="13.42578125" style="5" customWidth="1"/>
    <col min="9732" max="9733" width="15.42578125" style="5" customWidth="1"/>
    <col min="9734" max="9734" width="8.85546875" style="5" bestFit="1" customWidth="1"/>
    <col min="9735" max="9735" width="9.28515625" style="5" bestFit="1" customWidth="1"/>
    <col min="9736" max="9736" width="7.42578125" style="5" bestFit="1" customWidth="1"/>
    <col min="9737" max="9737" width="9.5703125" style="5" customWidth="1"/>
    <col min="9738" max="9738" width="18.7109375" style="5" customWidth="1"/>
    <col min="9739" max="9984" width="9.140625" style="5"/>
    <col min="9985" max="9985" width="5.7109375" style="5" bestFit="1" customWidth="1"/>
    <col min="9986" max="9986" width="38.28515625" style="5" bestFit="1" customWidth="1"/>
    <col min="9987" max="9987" width="13.42578125" style="5" customWidth="1"/>
    <col min="9988" max="9989" width="15.42578125" style="5" customWidth="1"/>
    <col min="9990" max="9990" width="8.85546875" style="5" bestFit="1" customWidth="1"/>
    <col min="9991" max="9991" width="9.28515625" style="5" bestFit="1" customWidth="1"/>
    <col min="9992" max="9992" width="7.42578125" style="5" bestFit="1" customWidth="1"/>
    <col min="9993" max="9993" width="9.5703125" style="5" customWidth="1"/>
    <col min="9994" max="9994" width="18.7109375" style="5" customWidth="1"/>
    <col min="9995" max="10240" width="9.140625" style="5"/>
    <col min="10241" max="10241" width="5.7109375" style="5" bestFit="1" customWidth="1"/>
    <col min="10242" max="10242" width="38.28515625" style="5" bestFit="1" customWidth="1"/>
    <col min="10243" max="10243" width="13.42578125" style="5" customWidth="1"/>
    <col min="10244" max="10245" width="15.42578125" style="5" customWidth="1"/>
    <col min="10246" max="10246" width="8.85546875" style="5" bestFit="1" customWidth="1"/>
    <col min="10247" max="10247" width="9.28515625" style="5" bestFit="1" customWidth="1"/>
    <col min="10248" max="10248" width="7.42578125" style="5" bestFit="1" customWidth="1"/>
    <col min="10249" max="10249" width="9.5703125" style="5" customWidth="1"/>
    <col min="10250" max="10250" width="18.7109375" style="5" customWidth="1"/>
    <col min="10251" max="10496" width="9.140625" style="5"/>
    <col min="10497" max="10497" width="5.7109375" style="5" bestFit="1" customWidth="1"/>
    <col min="10498" max="10498" width="38.28515625" style="5" bestFit="1" customWidth="1"/>
    <col min="10499" max="10499" width="13.42578125" style="5" customWidth="1"/>
    <col min="10500" max="10501" width="15.42578125" style="5" customWidth="1"/>
    <col min="10502" max="10502" width="8.85546875" style="5" bestFit="1" customWidth="1"/>
    <col min="10503" max="10503" width="9.28515625" style="5" bestFit="1" customWidth="1"/>
    <col min="10504" max="10504" width="7.42578125" style="5" bestFit="1" customWidth="1"/>
    <col min="10505" max="10505" width="9.5703125" style="5" customWidth="1"/>
    <col min="10506" max="10506" width="18.7109375" style="5" customWidth="1"/>
    <col min="10507" max="10752" width="9.140625" style="5"/>
    <col min="10753" max="10753" width="5.7109375" style="5" bestFit="1" customWidth="1"/>
    <col min="10754" max="10754" width="38.28515625" style="5" bestFit="1" customWidth="1"/>
    <col min="10755" max="10755" width="13.42578125" style="5" customWidth="1"/>
    <col min="10756" max="10757" width="15.42578125" style="5" customWidth="1"/>
    <col min="10758" max="10758" width="8.85546875" style="5" bestFit="1" customWidth="1"/>
    <col min="10759" max="10759" width="9.28515625" style="5" bestFit="1" customWidth="1"/>
    <col min="10760" max="10760" width="7.42578125" style="5" bestFit="1" customWidth="1"/>
    <col min="10761" max="10761" width="9.5703125" style="5" customWidth="1"/>
    <col min="10762" max="10762" width="18.7109375" style="5" customWidth="1"/>
    <col min="10763" max="11008" width="9.140625" style="5"/>
    <col min="11009" max="11009" width="5.7109375" style="5" bestFit="1" customWidth="1"/>
    <col min="11010" max="11010" width="38.28515625" style="5" bestFit="1" customWidth="1"/>
    <col min="11011" max="11011" width="13.42578125" style="5" customWidth="1"/>
    <col min="11012" max="11013" width="15.42578125" style="5" customWidth="1"/>
    <col min="11014" max="11014" width="8.85546875" style="5" bestFit="1" customWidth="1"/>
    <col min="11015" max="11015" width="9.28515625" style="5" bestFit="1" customWidth="1"/>
    <col min="11016" max="11016" width="7.42578125" style="5" bestFit="1" customWidth="1"/>
    <col min="11017" max="11017" width="9.5703125" style="5" customWidth="1"/>
    <col min="11018" max="11018" width="18.7109375" style="5" customWidth="1"/>
    <col min="11019" max="11264" width="9.140625" style="5"/>
    <col min="11265" max="11265" width="5.7109375" style="5" bestFit="1" customWidth="1"/>
    <col min="11266" max="11266" width="38.28515625" style="5" bestFit="1" customWidth="1"/>
    <col min="11267" max="11267" width="13.42578125" style="5" customWidth="1"/>
    <col min="11268" max="11269" width="15.42578125" style="5" customWidth="1"/>
    <col min="11270" max="11270" width="8.85546875" style="5" bestFit="1" customWidth="1"/>
    <col min="11271" max="11271" width="9.28515625" style="5" bestFit="1" customWidth="1"/>
    <col min="11272" max="11272" width="7.42578125" style="5" bestFit="1" customWidth="1"/>
    <col min="11273" max="11273" width="9.5703125" style="5" customWidth="1"/>
    <col min="11274" max="11274" width="18.7109375" style="5" customWidth="1"/>
    <col min="11275" max="11520" width="9.140625" style="5"/>
    <col min="11521" max="11521" width="5.7109375" style="5" bestFit="1" customWidth="1"/>
    <col min="11522" max="11522" width="38.28515625" style="5" bestFit="1" customWidth="1"/>
    <col min="11523" max="11523" width="13.42578125" style="5" customWidth="1"/>
    <col min="11524" max="11525" width="15.42578125" style="5" customWidth="1"/>
    <col min="11526" max="11526" width="8.85546875" style="5" bestFit="1" customWidth="1"/>
    <col min="11527" max="11527" width="9.28515625" style="5" bestFit="1" customWidth="1"/>
    <col min="11528" max="11528" width="7.42578125" style="5" bestFit="1" customWidth="1"/>
    <col min="11529" max="11529" width="9.5703125" style="5" customWidth="1"/>
    <col min="11530" max="11530" width="18.7109375" style="5" customWidth="1"/>
    <col min="11531" max="11776" width="9.140625" style="5"/>
    <col min="11777" max="11777" width="5.7109375" style="5" bestFit="1" customWidth="1"/>
    <col min="11778" max="11778" width="38.28515625" style="5" bestFit="1" customWidth="1"/>
    <col min="11779" max="11779" width="13.42578125" style="5" customWidth="1"/>
    <col min="11780" max="11781" width="15.42578125" style="5" customWidth="1"/>
    <col min="11782" max="11782" width="8.85546875" style="5" bestFit="1" customWidth="1"/>
    <col min="11783" max="11783" width="9.28515625" style="5" bestFit="1" customWidth="1"/>
    <col min="11784" max="11784" width="7.42578125" style="5" bestFit="1" customWidth="1"/>
    <col min="11785" max="11785" width="9.5703125" style="5" customWidth="1"/>
    <col min="11786" max="11786" width="18.7109375" style="5" customWidth="1"/>
    <col min="11787" max="12032" width="9.140625" style="5"/>
    <col min="12033" max="12033" width="5.7109375" style="5" bestFit="1" customWidth="1"/>
    <col min="12034" max="12034" width="38.28515625" style="5" bestFit="1" customWidth="1"/>
    <col min="12035" max="12035" width="13.42578125" style="5" customWidth="1"/>
    <col min="12036" max="12037" width="15.42578125" style="5" customWidth="1"/>
    <col min="12038" max="12038" width="8.85546875" style="5" bestFit="1" customWidth="1"/>
    <col min="12039" max="12039" width="9.28515625" style="5" bestFit="1" customWidth="1"/>
    <col min="12040" max="12040" width="7.42578125" style="5" bestFit="1" customWidth="1"/>
    <col min="12041" max="12041" width="9.5703125" style="5" customWidth="1"/>
    <col min="12042" max="12042" width="18.7109375" style="5" customWidth="1"/>
    <col min="12043" max="12288" width="9.140625" style="5"/>
    <col min="12289" max="12289" width="5.7109375" style="5" bestFit="1" customWidth="1"/>
    <col min="12290" max="12290" width="38.28515625" style="5" bestFit="1" customWidth="1"/>
    <col min="12291" max="12291" width="13.42578125" style="5" customWidth="1"/>
    <col min="12292" max="12293" width="15.42578125" style="5" customWidth="1"/>
    <col min="12294" max="12294" width="8.85546875" style="5" bestFit="1" customWidth="1"/>
    <col min="12295" max="12295" width="9.28515625" style="5" bestFit="1" customWidth="1"/>
    <col min="12296" max="12296" width="7.42578125" style="5" bestFit="1" customWidth="1"/>
    <col min="12297" max="12297" width="9.5703125" style="5" customWidth="1"/>
    <col min="12298" max="12298" width="18.7109375" style="5" customWidth="1"/>
    <col min="12299" max="12544" width="9.140625" style="5"/>
    <col min="12545" max="12545" width="5.7109375" style="5" bestFit="1" customWidth="1"/>
    <col min="12546" max="12546" width="38.28515625" style="5" bestFit="1" customWidth="1"/>
    <col min="12547" max="12547" width="13.42578125" style="5" customWidth="1"/>
    <col min="12548" max="12549" width="15.42578125" style="5" customWidth="1"/>
    <col min="12550" max="12550" width="8.85546875" style="5" bestFit="1" customWidth="1"/>
    <col min="12551" max="12551" width="9.28515625" style="5" bestFit="1" customWidth="1"/>
    <col min="12552" max="12552" width="7.42578125" style="5" bestFit="1" customWidth="1"/>
    <col min="12553" max="12553" width="9.5703125" style="5" customWidth="1"/>
    <col min="12554" max="12554" width="18.7109375" style="5" customWidth="1"/>
    <col min="12555" max="12800" width="9.140625" style="5"/>
    <col min="12801" max="12801" width="5.7109375" style="5" bestFit="1" customWidth="1"/>
    <col min="12802" max="12802" width="38.28515625" style="5" bestFit="1" customWidth="1"/>
    <col min="12803" max="12803" width="13.42578125" style="5" customWidth="1"/>
    <col min="12804" max="12805" width="15.42578125" style="5" customWidth="1"/>
    <col min="12806" max="12806" width="8.85546875" style="5" bestFit="1" customWidth="1"/>
    <col min="12807" max="12807" width="9.28515625" style="5" bestFit="1" customWidth="1"/>
    <col min="12808" max="12808" width="7.42578125" style="5" bestFit="1" customWidth="1"/>
    <col min="12809" max="12809" width="9.5703125" style="5" customWidth="1"/>
    <col min="12810" max="12810" width="18.7109375" style="5" customWidth="1"/>
    <col min="12811" max="13056" width="9.140625" style="5"/>
    <col min="13057" max="13057" width="5.7109375" style="5" bestFit="1" customWidth="1"/>
    <col min="13058" max="13058" width="38.28515625" style="5" bestFit="1" customWidth="1"/>
    <col min="13059" max="13059" width="13.42578125" style="5" customWidth="1"/>
    <col min="13060" max="13061" width="15.42578125" style="5" customWidth="1"/>
    <col min="13062" max="13062" width="8.85546875" style="5" bestFit="1" customWidth="1"/>
    <col min="13063" max="13063" width="9.28515625" style="5" bestFit="1" customWidth="1"/>
    <col min="13064" max="13064" width="7.42578125" style="5" bestFit="1" customWidth="1"/>
    <col min="13065" max="13065" width="9.5703125" style="5" customWidth="1"/>
    <col min="13066" max="13066" width="18.7109375" style="5" customWidth="1"/>
    <col min="13067" max="13312" width="9.140625" style="5"/>
    <col min="13313" max="13313" width="5.7109375" style="5" bestFit="1" customWidth="1"/>
    <col min="13314" max="13314" width="38.28515625" style="5" bestFit="1" customWidth="1"/>
    <col min="13315" max="13315" width="13.42578125" style="5" customWidth="1"/>
    <col min="13316" max="13317" width="15.42578125" style="5" customWidth="1"/>
    <col min="13318" max="13318" width="8.85546875" style="5" bestFit="1" customWidth="1"/>
    <col min="13319" max="13319" width="9.28515625" style="5" bestFit="1" customWidth="1"/>
    <col min="13320" max="13320" width="7.42578125" style="5" bestFit="1" customWidth="1"/>
    <col min="13321" max="13321" width="9.5703125" style="5" customWidth="1"/>
    <col min="13322" max="13322" width="18.7109375" style="5" customWidth="1"/>
    <col min="13323" max="13568" width="9.140625" style="5"/>
    <col min="13569" max="13569" width="5.7109375" style="5" bestFit="1" customWidth="1"/>
    <col min="13570" max="13570" width="38.28515625" style="5" bestFit="1" customWidth="1"/>
    <col min="13571" max="13571" width="13.42578125" style="5" customWidth="1"/>
    <col min="13572" max="13573" width="15.42578125" style="5" customWidth="1"/>
    <col min="13574" max="13574" width="8.85546875" style="5" bestFit="1" customWidth="1"/>
    <col min="13575" max="13575" width="9.28515625" style="5" bestFit="1" customWidth="1"/>
    <col min="13576" max="13576" width="7.42578125" style="5" bestFit="1" customWidth="1"/>
    <col min="13577" max="13577" width="9.5703125" style="5" customWidth="1"/>
    <col min="13578" max="13578" width="18.7109375" style="5" customWidth="1"/>
    <col min="13579" max="13824" width="9.140625" style="5"/>
    <col min="13825" max="13825" width="5.7109375" style="5" bestFit="1" customWidth="1"/>
    <col min="13826" max="13826" width="38.28515625" style="5" bestFit="1" customWidth="1"/>
    <col min="13827" max="13827" width="13.42578125" style="5" customWidth="1"/>
    <col min="13828" max="13829" width="15.42578125" style="5" customWidth="1"/>
    <col min="13830" max="13830" width="8.85546875" style="5" bestFit="1" customWidth="1"/>
    <col min="13831" max="13831" width="9.28515625" style="5" bestFit="1" customWidth="1"/>
    <col min="13832" max="13832" width="7.42578125" style="5" bestFit="1" customWidth="1"/>
    <col min="13833" max="13833" width="9.5703125" style="5" customWidth="1"/>
    <col min="13834" max="13834" width="18.7109375" style="5" customWidth="1"/>
    <col min="13835" max="14080" width="9.140625" style="5"/>
    <col min="14081" max="14081" width="5.7109375" style="5" bestFit="1" customWidth="1"/>
    <col min="14082" max="14082" width="38.28515625" style="5" bestFit="1" customWidth="1"/>
    <col min="14083" max="14083" width="13.42578125" style="5" customWidth="1"/>
    <col min="14084" max="14085" width="15.42578125" style="5" customWidth="1"/>
    <col min="14086" max="14086" width="8.85546875" style="5" bestFit="1" customWidth="1"/>
    <col min="14087" max="14087" width="9.28515625" style="5" bestFit="1" customWidth="1"/>
    <col min="14088" max="14088" width="7.42578125" style="5" bestFit="1" customWidth="1"/>
    <col min="14089" max="14089" width="9.5703125" style="5" customWidth="1"/>
    <col min="14090" max="14090" width="18.7109375" style="5" customWidth="1"/>
    <col min="14091" max="14336" width="9.140625" style="5"/>
    <col min="14337" max="14337" width="5.7109375" style="5" bestFit="1" customWidth="1"/>
    <col min="14338" max="14338" width="38.28515625" style="5" bestFit="1" customWidth="1"/>
    <col min="14339" max="14339" width="13.42578125" style="5" customWidth="1"/>
    <col min="14340" max="14341" width="15.42578125" style="5" customWidth="1"/>
    <col min="14342" max="14342" width="8.85546875" style="5" bestFit="1" customWidth="1"/>
    <col min="14343" max="14343" width="9.28515625" style="5" bestFit="1" customWidth="1"/>
    <col min="14344" max="14344" width="7.42578125" style="5" bestFit="1" customWidth="1"/>
    <col min="14345" max="14345" width="9.5703125" style="5" customWidth="1"/>
    <col min="14346" max="14346" width="18.7109375" style="5" customWidth="1"/>
    <col min="14347" max="14592" width="9.140625" style="5"/>
    <col min="14593" max="14593" width="5.7109375" style="5" bestFit="1" customWidth="1"/>
    <col min="14594" max="14594" width="38.28515625" style="5" bestFit="1" customWidth="1"/>
    <col min="14595" max="14595" width="13.42578125" style="5" customWidth="1"/>
    <col min="14596" max="14597" width="15.42578125" style="5" customWidth="1"/>
    <col min="14598" max="14598" width="8.85546875" style="5" bestFit="1" customWidth="1"/>
    <col min="14599" max="14599" width="9.28515625" style="5" bestFit="1" customWidth="1"/>
    <col min="14600" max="14600" width="7.42578125" style="5" bestFit="1" customWidth="1"/>
    <col min="14601" max="14601" width="9.5703125" style="5" customWidth="1"/>
    <col min="14602" max="14602" width="18.7109375" style="5" customWidth="1"/>
    <col min="14603" max="14848" width="9.140625" style="5"/>
    <col min="14849" max="14849" width="5.7109375" style="5" bestFit="1" customWidth="1"/>
    <col min="14850" max="14850" width="38.28515625" style="5" bestFit="1" customWidth="1"/>
    <col min="14851" max="14851" width="13.42578125" style="5" customWidth="1"/>
    <col min="14852" max="14853" width="15.42578125" style="5" customWidth="1"/>
    <col min="14854" max="14854" width="8.85546875" style="5" bestFit="1" customWidth="1"/>
    <col min="14855" max="14855" width="9.28515625" style="5" bestFit="1" customWidth="1"/>
    <col min="14856" max="14856" width="7.42578125" style="5" bestFit="1" customWidth="1"/>
    <col min="14857" max="14857" width="9.5703125" style="5" customWidth="1"/>
    <col min="14858" max="14858" width="18.7109375" style="5" customWidth="1"/>
    <col min="14859" max="15104" width="9.140625" style="5"/>
    <col min="15105" max="15105" width="5.7109375" style="5" bestFit="1" customWidth="1"/>
    <col min="15106" max="15106" width="38.28515625" style="5" bestFit="1" customWidth="1"/>
    <col min="15107" max="15107" width="13.42578125" style="5" customWidth="1"/>
    <col min="15108" max="15109" width="15.42578125" style="5" customWidth="1"/>
    <col min="15110" max="15110" width="8.85546875" style="5" bestFit="1" customWidth="1"/>
    <col min="15111" max="15111" width="9.28515625" style="5" bestFit="1" customWidth="1"/>
    <col min="15112" max="15112" width="7.42578125" style="5" bestFit="1" customWidth="1"/>
    <col min="15113" max="15113" width="9.5703125" style="5" customWidth="1"/>
    <col min="15114" max="15114" width="18.7109375" style="5" customWidth="1"/>
    <col min="15115" max="15360" width="9.140625" style="5"/>
    <col min="15361" max="15361" width="5.7109375" style="5" bestFit="1" customWidth="1"/>
    <col min="15362" max="15362" width="38.28515625" style="5" bestFit="1" customWidth="1"/>
    <col min="15363" max="15363" width="13.42578125" style="5" customWidth="1"/>
    <col min="15364" max="15365" width="15.42578125" style="5" customWidth="1"/>
    <col min="15366" max="15366" width="8.85546875" style="5" bestFit="1" customWidth="1"/>
    <col min="15367" max="15367" width="9.28515625" style="5" bestFit="1" customWidth="1"/>
    <col min="15368" max="15368" width="7.42578125" style="5" bestFit="1" customWidth="1"/>
    <col min="15369" max="15369" width="9.5703125" style="5" customWidth="1"/>
    <col min="15370" max="15370" width="18.7109375" style="5" customWidth="1"/>
    <col min="15371" max="15616" width="9.140625" style="5"/>
    <col min="15617" max="15617" width="5.7109375" style="5" bestFit="1" customWidth="1"/>
    <col min="15618" max="15618" width="38.28515625" style="5" bestFit="1" customWidth="1"/>
    <col min="15619" max="15619" width="13.42578125" style="5" customWidth="1"/>
    <col min="15620" max="15621" width="15.42578125" style="5" customWidth="1"/>
    <col min="15622" max="15622" width="8.85546875" style="5" bestFit="1" customWidth="1"/>
    <col min="15623" max="15623" width="9.28515625" style="5" bestFit="1" customWidth="1"/>
    <col min="15624" max="15624" width="7.42578125" style="5" bestFit="1" customWidth="1"/>
    <col min="15625" max="15625" width="9.5703125" style="5" customWidth="1"/>
    <col min="15626" max="15626" width="18.7109375" style="5" customWidth="1"/>
    <col min="15627" max="15872" width="9.140625" style="5"/>
    <col min="15873" max="15873" width="5.7109375" style="5" bestFit="1" customWidth="1"/>
    <col min="15874" max="15874" width="38.28515625" style="5" bestFit="1" customWidth="1"/>
    <col min="15875" max="15875" width="13.42578125" style="5" customWidth="1"/>
    <col min="15876" max="15877" width="15.42578125" style="5" customWidth="1"/>
    <col min="15878" max="15878" width="8.85546875" style="5" bestFit="1" customWidth="1"/>
    <col min="15879" max="15879" width="9.28515625" style="5" bestFit="1" customWidth="1"/>
    <col min="15880" max="15880" width="7.42578125" style="5" bestFit="1" customWidth="1"/>
    <col min="15881" max="15881" width="9.5703125" style="5" customWidth="1"/>
    <col min="15882" max="15882" width="18.7109375" style="5" customWidth="1"/>
    <col min="15883" max="16128" width="9.140625" style="5"/>
    <col min="16129" max="16129" width="5.7109375" style="5" bestFit="1" customWidth="1"/>
    <col min="16130" max="16130" width="38.28515625" style="5" bestFit="1" customWidth="1"/>
    <col min="16131" max="16131" width="13.42578125" style="5" customWidth="1"/>
    <col min="16132" max="16133" width="15.42578125" style="5" customWidth="1"/>
    <col min="16134" max="16134" width="8.85546875" style="5" bestFit="1" customWidth="1"/>
    <col min="16135" max="16135" width="9.28515625" style="5" bestFit="1" customWidth="1"/>
    <col min="16136" max="16136" width="7.42578125" style="5" bestFit="1" customWidth="1"/>
    <col min="16137" max="16137" width="9.5703125" style="5" customWidth="1"/>
    <col min="16138" max="16138" width="18.7109375" style="5" customWidth="1"/>
    <col min="16139" max="16384" width="9.140625" style="5"/>
  </cols>
  <sheetData>
    <row r="1" spans="1:10">
      <c r="C1" s="5"/>
      <c r="D1" s="5"/>
      <c r="E1" s="5"/>
      <c r="J1" s="76" t="s">
        <v>1251</v>
      </c>
    </row>
    <row r="3" spans="1:10" s="70" customFormat="1">
      <c r="A3" s="71"/>
      <c r="B3" s="71" t="s">
        <v>224</v>
      </c>
      <c r="C3" s="69"/>
      <c r="D3" s="69"/>
      <c r="E3" s="69"/>
      <c r="F3" s="71"/>
      <c r="G3" s="71"/>
      <c r="H3" s="71"/>
      <c r="I3" s="71"/>
      <c r="J3" s="71"/>
    </row>
    <row r="4" spans="1:10" s="70" customFormat="1">
      <c r="A4" s="71"/>
      <c r="B4" s="71" t="s">
        <v>238</v>
      </c>
      <c r="C4" s="69"/>
      <c r="D4" s="69"/>
      <c r="E4" s="69"/>
      <c r="F4" s="71"/>
      <c r="G4" s="71"/>
      <c r="H4" s="71"/>
      <c r="I4" s="71"/>
      <c r="J4" s="71"/>
    </row>
    <row r="5" spans="1:10" s="70" customFormat="1">
      <c r="A5" s="71"/>
      <c r="B5" s="71" t="s">
        <v>1510</v>
      </c>
      <c r="C5" s="69"/>
      <c r="D5" s="69"/>
      <c r="E5" s="69"/>
      <c r="F5" s="71"/>
      <c r="G5" s="71"/>
      <c r="H5" s="71"/>
      <c r="I5" s="71"/>
      <c r="J5" s="71"/>
    </row>
    <row r="6" spans="1:10">
      <c r="A6" s="72"/>
      <c r="B6" s="71"/>
      <c r="C6" s="73"/>
      <c r="D6" s="73"/>
      <c r="E6" s="73"/>
      <c r="F6" s="72"/>
      <c r="G6" s="72"/>
      <c r="H6" s="72"/>
      <c r="I6" s="72"/>
      <c r="J6" s="72"/>
    </row>
    <row r="7" spans="1:10" s="305" customFormat="1">
      <c r="A7" s="641" t="s">
        <v>239</v>
      </c>
      <c r="B7" s="641" t="s">
        <v>240</v>
      </c>
      <c r="C7" s="644" t="s">
        <v>241</v>
      </c>
      <c r="D7" s="644"/>
      <c r="E7" s="304"/>
      <c r="F7" s="645" t="s">
        <v>1511</v>
      </c>
      <c r="G7" s="646"/>
      <c r="H7" s="646"/>
      <c r="I7" s="646"/>
      <c r="J7" s="647"/>
    </row>
    <row r="8" spans="1:10" s="305" customFormat="1" ht="30.75" customHeight="1">
      <c r="A8" s="642"/>
      <c r="B8" s="642"/>
      <c r="C8" s="641" t="s">
        <v>1223</v>
      </c>
      <c r="D8" s="641" t="s">
        <v>1512</v>
      </c>
      <c r="E8" s="641" t="s">
        <v>1513</v>
      </c>
      <c r="F8" s="648" t="s">
        <v>242</v>
      </c>
      <c r="G8" s="648"/>
      <c r="H8" s="648"/>
      <c r="I8" s="648"/>
      <c r="J8" s="648" t="s">
        <v>243</v>
      </c>
    </row>
    <row r="9" spans="1:10" s="305" customFormat="1">
      <c r="A9" s="642"/>
      <c r="B9" s="642"/>
      <c r="C9" s="642"/>
      <c r="D9" s="642"/>
      <c r="E9" s="642"/>
      <c r="F9" s="641" t="s">
        <v>244</v>
      </c>
      <c r="G9" s="640" t="s">
        <v>245</v>
      </c>
      <c r="H9" s="640"/>
      <c r="I9" s="640"/>
      <c r="J9" s="648"/>
    </row>
    <row r="10" spans="1:10" s="305" customFormat="1" ht="47.25">
      <c r="A10" s="643"/>
      <c r="B10" s="643"/>
      <c r="C10" s="643"/>
      <c r="D10" s="643"/>
      <c r="E10" s="643"/>
      <c r="F10" s="643"/>
      <c r="G10" s="545" t="s">
        <v>246</v>
      </c>
      <c r="H10" s="306" t="s">
        <v>247</v>
      </c>
      <c r="I10" s="545" t="s">
        <v>248</v>
      </c>
      <c r="J10" s="648"/>
    </row>
    <row r="11" spans="1:10" s="305" customFormat="1">
      <c r="A11" s="307" t="s">
        <v>48</v>
      </c>
      <c r="B11" s="307" t="s">
        <v>249</v>
      </c>
      <c r="C11" s="308">
        <f>SUM(C12:C13)</f>
        <v>0</v>
      </c>
      <c r="D11" s="308">
        <f t="shared" ref="D11:E11" si="0">SUM(D12:D13)</f>
        <v>0</v>
      </c>
      <c r="E11" s="308">
        <f t="shared" si="0"/>
        <v>0</v>
      </c>
      <c r="F11" s="309">
        <f>SUM(G11+H11+I11)</f>
        <v>0</v>
      </c>
      <c r="G11" s="309"/>
      <c r="H11" s="309"/>
      <c r="I11" s="308">
        <f>SUM(I12:I13)</f>
        <v>0</v>
      </c>
      <c r="J11" s="308">
        <f>SUM(J12:J13)</f>
        <v>0</v>
      </c>
    </row>
    <row r="12" spans="1:10" s="314" customFormat="1">
      <c r="A12" s="310" t="s">
        <v>251</v>
      </c>
      <c r="B12" s="311" t="s">
        <v>252</v>
      </c>
      <c r="C12" s="312"/>
      <c r="D12" s="312"/>
      <c r="E12" s="312">
        <f t="shared" ref="E12:E13" si="1">C12+D12-G12</f>
        <v>0</v>
      </c>
      <c r="F12" s="313">
        <f t="shared" ref="F12:F13" si="2">SUM(G12+H12+I12)</f>
        <v>0</v>
      </c>
      <c r="G12" s="313"/>
      <c r="H12" s="313"/>
      <c r="I12" s="313">
        <v>0</v>
      </c>
      <c r="J12" s="313">
        <f>SUM(G12:I12)</f>
        <v>0</v>
      </c>
    </row>
    <row r="13" spans="1:10" s="314" customFormat="1">
      <c r="A13" s="310" t="s">
        <v>253</v>
      </c>
      <c r="B13" s="311" t="s">
        <v>254</v>
      </c>
      <c r="C13" s="312"/>
      <c r="D13" s="312"/>
      <c r="E13" s="312">
        <f t="shared" si="1"/>
        <v>0</v>
      </c>
      <c r="F13" s="313">
        <f t="shared" si="2"/>
        <v>0</v>
      </c>
      <c r="G13" s="313"/>
      <c r="H13" s="313"/>
      <c r="I13" s="313"/>
      <c r="J13" s="313">
        <f>SUM(G13:I13)</f>
        <v>0</v>
      </c>
    </row>
    <row r="14" spans="1:10" s="305" customFormat="1" ht="19.5" customHeight="1">
      <c r="A14" s="307" t="s">
        <v>50</v>
      </c>
      <c r="B14" s="315" t="s">
        <v>255</v>
      </c>
      <c r="C14" s="308">
        <f>SUM(C15+C22)</f>
        <v>1185222</v>
      </c>
      <c r="D14" s="308">
        <f t="shared" ref="D14:J14" si="3">SUM(D15+D22)</f>
        <v>8376567</v>
      </c>
      <c r="E14" s="308">
        <f t="shared" si="3"/>
        <v>5502397</v>
      </c>
      <c r="F14" s="308">
        <f t="shared" si="3"/>
        <v>4090092</v>
      </c>
      <c r="G14" s="308">
        <f>SUM(G15+G22)</f>
        <v>4059392</v>
      </c>
      <c r="H14" s="308">
        <f t="shared" si="3"/>
        <v>28100</v>
      </c>
      <c r="I14" s="308">
        <f t="shared" si="3"/>
        <v>2600</v>
      </c>
      <c r="J14" s="308">
        <f t="shared" si="3"/>
        <v>4090092</v>
      </c>
    </row>
    <row r="15" spans="1:10" s="305" customFormat="1" ht="21" customHeight="1">
      <c r="A15" s="316" t="s">
        <v>256</v>
      </c>
      <c r="B15" s="315" t="s">
        <v>257</v>
      </c>
      <c r="C15" s="308">
        <f>SUM(C16:C21)</f>
        <v>672149</v>
      </c>
      <c r="D15" s="308">
        <f t="shared" ref="D15:J15" si="4">SUM(D16:D21)</f>
        <v>7327851</v>
      </c>
      <c r="E15" s="308">
        <f t="shared" si="4"/>
        <v>4000000</v>
      </c>
      <c r="F15" s="308">
        <f t="shared" si="4"/>
        <v>4014000</v>
      </c>
      <c r="G15" s="308">
        <f t="shared" si="4"/>
        <v>4000000</v>
      </c>
      <c r="H15" s="308">
        <f t="shared" si="4"/>
        <v>14000</v>
      </c>
      <c r="I15" s="308">
        <f t="shared" si="4"/>
        <v>0</v>
      </c>
      <c r="J15" s="308">
        <f t="shared" si="4"/>
        <v>4014000</v>
      </c>
    </row>
    <row r="16" spans="1:10" s="314" customFormat="1" ht="18.75" customHeight="1">
      <c r="A16" s="310" t="s">
        <v>258</v>
      </c>
      <c r="B16" s="317" t="s">
        <v>259</v>
      </c>
      <c r="C16" s="312">
        <v>672149</v>
      </c>
      <c r="D16" s="312">
        <f>3327851+4000000</f>
        <v>7327851</v>
      </c>
      <c r="E16" s="312">
        <f>C16+D16-G16</f>
        <v>4000000</v>
      </c>
      <c r="F16" s="313">
        <f>SUM(G16+H16+I16)</f>
        <v>4014000</v>
      </c>
      <c r="G16" s="312">
        <v>4000000</v>
      </c>
      <c r="H16" s="313">
        <f>10000+4000</f>
        <v>14000</v>
      </c>
      <c r="I16" s="313">
        <v>0</v>
      </c>
      <c r="J16" s="313">
        <f>SUM(G16:I16)</f>
        <v>4014000</v>
      </c>
    </row>
    <row r="17" spans="1:10" s="314" customFormat="1" ht="31.5">
      <c r="A17" s="311" t="s">
        <v>260</v>
      </c>
      <c r="B17" s="317" t="s">
        <v>261</v>
      </c>
      <c r="C17" s="312"/>
      <c r="D17" s="312"/>
      <c r="E17" s="312">
        <f t="shared" ref="E17:E20" si="5">C17+D17-G17</f>
        <v>0</v>
      </c>
      <c r="F17" s="313">
        <f t="shared" ref="F17:F19" si="6">SUM(G17+H17+I17)</f>
        <v>0</v>
      </c>
      <c r="G17" s="313"/>
      <c r="H17" s="313"/>
      <c r="I17" s="313">
        <v>0</v>
      </c>
      <c r="J17" s="313">
        <f t="shared" ref="J17:J21" si="7">SUM(G17:I17)</f>
        <v>0</v>
      </c>
    </row>
    <row r="18" spans="1:10" s="314" customFormat="1" ht="20.25" customHeight="1">
      <c r="A18" s="311" t="s">
        <v>262</v>
      </c>
      <c r="B18" s="317" t="s">
        <v>263</v>
      </c>
      <c r="C18" s="312"/>
      <c r="D18" s="312"/>
      <c r="E18" s="312">
        <f t="shared" si="5"/>
        <v>0</v>
      </c>
      <c r="F18" s="313">
        <f t="shared" si="6"/>
        <v>0</v>
      </c>
      <c r="G18" s="313"/>
      <c r="H18" s="313"/>
      <c r="I18" s="313">
        <v>0</v>
      </c>
      <c r="J18" s="313">
        <f t="shared" si="7"/>
        <v>0</v>
      </c>
    </row>
    <row r="19" spans="1:10" s="314" customFormat="1" ht="31.5">
      <c r="A19" s="311" t="s">
        <v>264</v>
      </c>
      <c r="B19" s="317" t="s">
        <v>265</v>
      </c>
      <c r="C19" s="312"/>
      <c r="D19" s="312"/>
      <c r="E19" s="312">
        <f t="shared" si="5"/>
        <v>0</v>
      </c>
      <c r="F19" s="313">
        <f t="shared" si="6"/>
        <v>0</v>
      </c>
      <c r="G19" s="313"/>
      <c r="H19" s="313"/>
      <c r="I19" s="313">
        <v>0</v>
      </c>
      <c r="J19" s="313">
        <f t="shared" si="7"/>
        <v>0</v>
      </c>
    </row>
    <row r="20" spans="1:10" s="314" customFormat="1" ht="19.5" customHeight="1">
      <c r="A20" s="311" t="s">
        <v>266</v>
      </c>
      <c r="B20" s="317" t="s">
        <v>267</v>
      </c>
      <c r="C20" s="312"/>
      <c r="D20" s="312"/>
      <c r="E20" s="312">
        <f t="shared" si="5"/>
        <v>0</v>
      </c>
      <c r="F20" s="313">
        <f>SUM(G20+I20)</f>
        <v>0</v>
      </c>
      <c r="G20" s="313"/>
      <c r="H20" s="313"/>
      <c r="I20" s="313">
        <v>0</v>
      </c>
      <c r="J20" s="313">
        <f t="shared" si="7"/>
        <v>0</v>
      </c>
    </row>
    <row r="21" spans="1:10" s="314" customFormat="1" ht="18.75" customHeight="1">
      <c r="A21" s="311" t="s">
        <v>268</v>
      </c>
      <c r="B21" s="317" t="s">
        <v>269</v>
      </c>
      <c r="C21" s="312"/>
      <c r="D21" s="312"/>
      <c r="E21" s="312">
        <f>C21+D21-G21</f>
        <v>0</v>
      </c>
      <c r="F21" s="313">
        <f>SUM(G21+H21+I21)</f>
        <v>0</v>
      </c>
      <c r="G21" s="312"/>
      <c r="H21" s="313"/>
      <c r="I21" s="313">
        <v>0</v>
      </c>
      <c r="J21" s="313">
        <f t="shared" si="7"/>
        <v>0</v>
      </c>
    </row>
    <row r="22" spans="1:10" s="305" customFormat="1">
      <c r="A22" s="307" t="s">
        <v>270</v>
      </c>
      <c r="B22" s="315" t="s">
        <v>271</v>
      </c>
      <c r="C22" s="308">
        <f>SUM(C23:C27)</f>
        <v>513073</v>
      </c>
      <c r="D22" s="308">
        <f t="shared" ref="D22:J22" si="8">SUM(D23:D27)</f>
        <v>1048716</v>
      </c>
      <c r="E22" s="308">
        <f t="shared" si="8"/>
        <v>1502397</v>
      </c>
      <c r="F22" s="308">
        <f t="shared" si="8"/>
        <v>76092</v>
      </c>
      <c r="G22" s="308">
        <f t="shared" si="8"/>
        <v>59392</v>
      </c>
      <c r="H22" s="308">
        <f t="shared" si="8"/>
        <v>14100</v>
      </c>
      <c r="I22" s="308">
        <f t="shared" si="8"/>
        <v>2600</v>
      </c>
      <c r="J22" s="308">
        <f t="shared" si="8"/>
        <v>76092</v>
      </c>
    </row>
    <row r="23" spans="1:10" s="314" customFormat="1" ht="31.5">
      <c r="A23" s="311" t="s">
        <v>272</v>
      </c>
      <c r="B23" s="317" t="s">
        <v>1160</v>
      </c>
      <c r="C23" s="312">
        <f>210998+302075</f>
        <v>513073</v>
      </c>
      <c r="D23" s="312">
        <f>551745+496971</f>
        <v>1048716</v>
      </c>
      <c r="E23" s="312">
        <f t="shared" ref="E23:E28" si="9">C23+D23-G23</f>
        <v>1502397</v>
      </c>
      <c r="F23" s="313">
        <f>SUM(G23+H23+I23)</f>
        <v>76092</v>
      </c>
      <c r="G23" s="312">
        <f>59392</f>
        <v>59392</v>
      </c>
      <c r="H23" s="313">
        <v>14100</v>
      </c>
      <c r="I23" s="313">
        <f>1450+1271-121</f>
        <v>2600</v>
      </c>
      <c r="J23" s="313">
        <f>SUM(G23:I23)</f>
        <v>76092</v>
      </c>
    </row>
    <row r="24" spans="1:10" s="314" customFormat="1" ht="31.5">
      <c r="A24" s="311" t="s">
        <v>273</v>
      </c>
      <c r="B24" s="317" t="s">
        <v>274</v>
      </c>
      <c r="C24" s="312"/>
      <c r="D24" s="312"/>
      <c r="E24" s="312">
        <f t="shared" si="9"/>
        <v>0</v>
      </c>
      <c r="F24" s="313">
        <f>SUM(G24+H24+I24)</f>
        <v>0</v>
      </c>
      <c r="G24" s="313"/>
      <c r="H24" s="313"/>
      <c r="I24" s="313"/>
      <c r="J24" s="313">
        <f t="shared" ref="J24:J26" si="10">SUM(G24:I24)</f>
        <v>0</v>
      </c>
    </row>
    <row r="25" spans="1:10" s="314" customFormat="1" ht="18.75" customHeight="1">
      <c r="A25" s="311" t="s">
        <v>275</v>
      </c>
      <c r="B25" s="317" t="s">
        <v>263</v>
      </c>
      <c r="C25" s="312"/>
      <c r="D25" s="312"/>
      <c r="E25" s="312">
        <f t="shared" si="9"/>
        <v>0</v>
      </c>
      <c r="F25" s="313">
        <f>SUM(G25+H25+I25)</f>
        <v>0</v>
      </c>
      <c r="G25" s="313"/>
      <c r="H25" s="313"/>
      <c r="I25" s="313"/>
      <c r="J25" s="313">
        <f t="shared" si="10"/>
        <v>0</v>
      </c>
    </row>
    <row r="26" spans="1:10" s="314" customFormat="1" ht="17.25" customHeight="1">
      <c r="A26" s="311" t="s">
        <v>276</v>
      </c>
      <c r="B26" s="317" t="s">
        <v>267</v>
      </c>
      <c r="C26" s="312"/>
      <c r="D26" s="312"/>
      <c r="E26" s="312">
        <f t="shared" si="9"/>
        <v>0</v>
      </c>
      <c r="F26" s="313">
        <f>SUM(G26+I26)</f>
        <v>0</v>
      </c>
      <c r="G26" s="313"/>
      <c r="H26" s="313" t="s">
        <v>250</v>
      </c>
      <c r="I26" s="313"/>
      <c r="J26" s="313">
        <f t="shared" si="10"/>
        <v>0</v>
      </c>
    </row>
    <row r="27" spans="1:10" s="314" customFormat="1" ht="18" customHeight="1">
      <c r="A27" s="311" t="s">
        <v>277</v>
      </c>
      <c r="B27" s="317" t="s">
        <v>1159</v>
      </c>
      <c r="C27" s="312"/>
      <c r="D27" s="312"/>
      <c r="E27" s="312">
        <f t="shared" si="9"/>
        <v>0</v>
      </c>
      <c r="F27" s="313">
        <f>SUM(G27+H27+I27)</f>
        <v>0</v>
      </c>
      <c r="G27" s="313"/>
      <c r="H27" s="313"/>
      <c r="I27" s="313">
        <v>0</v>
      </c>
      <c r="J27" s="313">
        <f>SUM(G27:I27)</f>
        <v>0</v>
      </c>
    </row>
    <row r="28" spans="1:10" s="305" customFormat="1">
      <c r="A28" s="307" t="s">
        <v>52</v>
      </c>
      <c r="B28" s="315" t="s">
        <v>278</v>
      </c>
      <c r="C28" s="308">
        <v>0</v>
      </c>
      <c r="D28" s="308">
        <v>0</v>
      </c>
      <c r="E28" s="308">
        <f t="shared" si="9"/>
        <v>0</v>
      </c>
      <c r="F28" s="309">
        <f>SUM(G28+H28+I28)</f>
        <v>0</v>
      </c>
      <c r="G28" s="309">
        <v>0</v>
      </c>
      <c r="H28" s="309">
        <v>0</v>
      </c>
      <c r="I28" s="309">
        <v>0</v>
      </c>
      <c r="J28" s="309">
        <f>SUM(F28)</f>
        <v>0</v>
      </c>
    </row>
    <row r="29" spans="1:10" s="305" customFormat="1">
      <c r="A29" s="318" t="s">
        <v>53</v>
      </c>
      <c r="B29" s="319" t="s">
        <v>279</v>
      </c>
      <c r="C29" s="309">
        <f>SUM(C11+C14+C28)</f>
        <v>1185222</v>
      </c>
      <c r="D29" s="309">
        <f>SUM(D11+D14+D28)</f>
        <v>8376567</v>
      </c>
      <c r="E29" s="309">
        <f>SUM(E11+E14+E28)</f>
        <v>5502397</v>
      </c>
      <c r="F29" s="309">
        <f>SUM(F11+F14+F28)</f>
        <v>4090092</v>
      </c>
      <c r="G29" s="309">
        <f>SUM(G14+G28)</f>
        <v>4059392</v>
      </c>
      <c r="H29" s="309">
        <f>SUM(H14+H28)</f>
        <v>28100</v>
      </c>
      <c r="I29" s="309">
        <f>SUM(I11+I14+I28)</f>
        <v>2600</v>
      </c>
      <c r="J29" s="309">
        <f>SUM(J11+J14+J28)</f>
        <v>4090092</v>
      </c>
    </row>
    <row r="30" spans="1:10" s="314" customFormat="1">
      <c r="A30" s="311" t="s">
        <v>54</v>
      </c>
      <c r="B30" s="317" t="s">
        <v>280</v>
      </c>
      <c r="C30" s="320"/>
      <c r="D30" s="320"/>
      <c r="E30" s="312"/>
      <c r="F30" s="313" t="s">
        <v>250</v>
      </c>
      <c r="G30" s="313" t="s">
        <v>250</v>
      </c>
      <c r="H30" s="313" t="s">
        <v>250</v>
      </c>
      <c r="I30" s="313" t="s">
        <v>250</v>
      </c>
      <c r="J30" s="313" t="s">
        <v>250</v>
      </c>
    </row>
    <row r="31" spans="1:10" s="305" customFormat="1">
      <c r="A31" s="307" t="s">
        <v>55</v>
      </c>
      <c r="B31" s="319" t="s">
        <v>281</v>
      </c>
      <c r="C31" s="309">
        <f>SUM(C29+C30)</f>
        <v>1185222</v>
      </c>
      <c r="D31" s="309">
        <f>SUM(D29+D30)</f>
        <v>8376567</v>
      </c>
      <c r="E31" s="309">
        <f>SUM(E29+E30)</f>
        <v>5502397</v>
      </c>
      <c r="F31" s="309" t="s">
        <v>250</v>
      </c>
      <c r="G31" s="309" t="s">
        <v>250</v>
      </c>
      <c r="H31" s="309" t="s">
        <v>250</v>
      </c>
      <c r="I31" s="309" t="s">
        <v>250</v>
      </c>
      <c r="J31" s="309" t="s">
        <v>250</v>
      </c>
    </row>
    <row r="32" spans="1:10" s="305" customFormat="1" ht="31.5">
      <c r="A32" s="321">
        <v>7</v>
      </c>
      <c r="B32" s="322" t="s">
        <v>282</v>
      </c>
      <c r="C32" s="309">
        <v>98762</v>
      </c>
      <c r="D32" s="308">
        <v>6380000</v>
      </c>
      <c r="E32" s="312">
        <f>C32+D32-G32</f>
        <v>6380000</v>
      </c>
      <c r="F32" s="309">
        <f>SUM(G32+H32+I32)</f>
        <v>278162</v>
      </c>
      <c r="G32" s="309">
        <v>98762</v>
      </c>
      <c r="H32" s="309">
        <f>8000+89000+73000</f>
        <v>170000</v>
      </c>
      <c r="I32" s="309">
        <f>800+8600</f>
        <v>9400</v>
      </c>
      <c r="J32" s="313">
        <f>SUM(G32:I32)</f>
        <v>278162</v>
      </c>
    </row>
    <row r="33" spans="1:10" s="305" customFormat="1">
      <c r="A33" s="307"/>
      <c r="B33" s="319" t="s">
        <v>283</v>
      </c>
      <c r="C33" s="309">
        <f>SUM(C31:C32)</f>
        <v>1283984</v>
      </c>
      <c r="D33" s="309">
        <f>SUM(D31:D32)</f>
        <v>14756567</v>
      </c>
      <c r="E33" s="309">
        <f>SUM(E31:E32)</f>
        <v>11882397</v>
      </c>
      <c r="F33" s="309" t="s">
        <v>250</v>
      </c>
      <c r="G33" s="309" t="s">
        <v>250</v>
      </c>
      <c r="H33" s="309" t="s">
        <v>250</v>
      </c>
      <c r="I33" s="309" t="s">
        <v>250</v>
      </c>
      <c r="J33" s="309" t="s">
        <v>250</v>
      </c>
    </row>
    <row r="34" spans="1:10" s="70" customFormat="1">
      <c r="B34" s="74"/>
      <c r="C34" s="75"/>
      <c r="D34" s="75"/>
      <c r="E34" s="75"/>
    </row>
    <row r="35" spans="1:10" s="70" customFormat="1">
      <c r="B35" s="74"/>
      <c r="C35" s="75"/>
      <c r="D35" s="75"/>
      <c r="E35" s="75"/>
    </row>
    <row r="36" spans="1:10" s="7" customFormat="1">
      <c r="A36" s="92"/>
      <c r="B36" s="13"/>
      <c r="C36" s="13"/>
      <c r="D36" s="13"/>
      <c r="E36" s="13"/>
      <c r="F36" s="13"/>
      <c r="G36" s="39"/>
      <c r="H36" s="39"/>
    </row>
    <row r="37" spans="1:10" s="7" customFormat="1">
      <c r="A37" s="91"/>
      <c r="B37" s="13"/>
      <c r="C37" s="13"/>
      <c r="D37" s="13"/>
      <c r="E37" s="13"/>
      <c r="F37" s="13"/>
      <c r="G37" s="39"/>
      <c r="H37" s="39"/>
    </row>
    <row r="38" spans="1:10" s="7" customFormat="1">
      <c r="A38" s="90"/>
      <c r="B38" s="13"/>
      <c r="C38" s="13"/>
      <c r="D38" s="13"/>
      <c r="E38" s="13"/>
      <c r="F38" s="13"/>
      <c r="G38" s="39"/>
      <c r="H38" s="39"/>
    </row>
    <row r="39" spans="1:10" s="7" customFormat="1">
      <c r="A39" s="92" t="s">
        <v>1544</v>
      </c>
      <c r="B39" s="13"/>
      <c r="C39" s="13"/>
      <c r="D39" s="13"/>
      <c r="E39" s="13"/>
      <c r="F39" s="13"/>
      <c r="G39" s="42"/>
      <c r="H39" s="42"/>
    </row>
    <row r="40" spans="1:10" s="314" customFormat="1">
      <c r="A40" s="92" t="s">
        <v>1545</v>
      </c>
    </row>
    <row r="41" spans="1:10" s="323" customFormat="1">
      <c r="A41" s="92" t="s">
        <v>1546</v>
      </c>
    </row>
    <row r="42" spans="1:10">
      <c r="A42" s="92"/>
      <c r="B42" s="4"/>
      <c r="C42" s="4"/>
      <c r="D42" s="4"/>
      <c r="E42" s="4"/>
      <c r="F42" s="324"/>
      <c r="G42" s="324"/>
      <c r="H42" s="324"/>
    </row>
    <row r="43" spans="1:10" s="7" customFormat="1">
      <c r="A43" s="90"/>
      <c r="B43" s="6"/>
      <c r="C43" s="6"/>
      <c r="D43" s="6"/>
      <c r="E43" s="6"/>
      <c r="F43" s="95"/>
      <c r="G43" s="95"/>
      <c r="H43" s="95"/>
    </row>
    <row r="44" spans="1:10" s="9" customFormat="1">
      <c r="A44" s="91"/>
      <c r="B44" s="8"/>
      <c r="C44" s="8"/>
      <c r="D44" s="8"/>
      <c r="E44" s="8"/>
      <c r="F44" s="97"/>
      <c r="G44" s="97"/>
      <c r="H44" s="97"/>
    </row>
    <row r="45" spans="1:10" s="11" customFormat="1">
      <c r="A45" s="90"/>
      <c r="B45" s="10"/>
      <c r="C45" s="10"/>
      <c r="D45" s="10"/>
      <c r="E45" s="10"/>
      <c r="F45" s="99"/>
      <c r="G45" s="99"/>
      <c r="H45" s="99"/>
    </row>
    <row r="46" spans="1:10" s="7" customFormat="1">
      <c r="A46" s="90"/>
      <c r="B46" s="6"/>
      <c r="C46" s="6"/>
      <c r="D46" s="95"/>
      <c r="E46" s="95"/>
      <c r="F46" s="95"/>
      <c r="G46" s="95"/>
    </row>
    <row r="47" spans="1:10" s="9" customFormat="1">
      <c r="A47" s="91"/>
      <c r="B47" s="8"/>
      <c r="C47" s="8"/>
      <c r="D47" s="97"/>
      <c r="E47" s="97"/>
      <c r="F47" s="97"/>
      <c r="G47" s="97"/>
    </row>
    <row r="48" spans="1:10" s="9" customFormat="1">
      <c r="A48" s="91"/>
      <c r="B48" s="8"/>
      <c r="C48" s="8"/>
      <c r="D48" s="97"/>
      <c r="E48" s="97"/>
      <c r="F48" s="97"/>
      <c r="G48" s="97"/>
    </row>
    <row r="49" spans="1:8" s="9" customFormat="1">
      <c r="A49" s="44"/>
      <c r="B49" s="12"/>
      <c r="C49" s="12"/>
      <c r="D49" s="12"/>
      <c r="E49" s="12"/>
      <c r="F49" s="100"/>
      <c r="G49" s="100"/>
      <c r="H49" s="100"/>
    </row>
    <row r="50" spans="1:8" s="92" customFormat="1">
      <c r="A50" s="45"/>
      <c r="G50" s="90"/>
      <c r="H50" s="90"/>
    </row>
    <row r="51" spans="1:8" s="92" customFormat="1">
      <c r="A51" s="45"/>
    </row>
  </sheetData>
  <mergeCells count="11">
    <mergeCell ref="G9:I9"/>
    <mergeCell ref="A7:A10"/>
    <mergeCell ref="B7:B10"/>
    <mergeCell ref="C7:D7"/>
    <mergeCell ref="F7:J7"/>
    <mergeCell ref="C8:C10"/>
    <mergeCell ref="D8:D10"/>
    <mergeCell ref="E8:E10"/>
    <mergeCell ref="F8:I8"/>
    <mergeCell ref="J8:J10"/>
    <mergeCell ref="F9:F10"/>
  </mergeCells>
  <printOptions horizontalCentered="1" verticalCentered="1"/>
  <pageMargins left="0.23622047244094491" right="0.19685039370078741" top="0.19685039370078741" bottom="0.19685039370078741" header="0.51181102362204722" footer="0.51181102362204722"/>
  <pageSetup paperSize="9" scale="6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V422"/>
  <sheetViews>
    <sheetView showGridLines="0" view="pageBreakPreview" topLeftCell="A409" zoomScale="118" zoomScaleNormal="100" zoomScaleSheetLayoutView="118" workbookViewId="0">
      <selection activeCell="A421" sqref="A421"/>
    </sheetView>
  </sheetViews>
  <sheetFormatPr defaultColWidth="8.85546875" defaultRowHeight="15.75"/>
  <cols>
    <col min="1" max="1" width="70.42578125" style="611" customWidth="1"/>
    <col min="2" max="2" width="12.42578125" style="603" customWidth="1"/>
    <col min="3" max="3" width="20.42578125" style="612" customWidth="1"/>
    <col min="4" max="236" width="8.85546875" style="603"/>
    <col min="237" max="256" width="8.85546875" style="590"/>
    <col min="257" max="257" width="70.42578125" style="590" customWidth="1"/>
    <col min="258" max="258" width="12.42578125" style="590" customWidth="1"/>
    <col min="259" max="259" width="20.42578125" style="590" customWidth="1"/>
    <col min="260" max="512" width="8.85546875" style="590"/>
    <col min="513" max="513" width="70.42578125" style="590" customWidth="1"/>
    <col min="514" max="514" width="12.42578125" style="590" customWidth="1"/>
    <col min="515" max="515" width="20.42578125" style="590" customWidth="1"/>
    <col min="516" max="768" width="8.85546875" style="590"/>
    <col min="769" max="769" width="70.42578125" style="590" customWidth="1"/>
    <col min="770" max="770" width="12.42578125" style="590" customWidth="1"/>
    <col min="771" max="771" width="20.42578125" style="590" customWidth="1"/>
    <col min="772" max="1024" width="8.85546875" style="590"/>
    <col min="1025" max="1025" width="70.42578125" style="590" customWidth="1"/>
    <col min="1026" max="1026" width="12.42578125" style="590" customWidth="1"/>
    <col min="1027" max="1027" width="20.42578125" style="590" customWidth="1"/>
    <col min="1028" max="1280" width="8.85546875" style="590"/>
    <col min="1281" max="1281" width="70.42578125" style="590" customWidth="1"/>
    <col min="1282" max="1282" width="12.42578125" style="590" customWidth="1"/>
    <col min="1283" max="1283" width="20.42578125" style="590" customWidth="1"/>
    <col min="1284" max="1536" width="8.85546875" style="590"/>
    <col min="1537" max="1537" width="70.42578125" style="590" customWidth="1"/>
    <col min="1538" max="1538" width="12.42578125" style="590" customWidth="1"/>
    <col min="1539" max="1539" width="20.42578125" style="590" customWidth="1"/>
    <col min="1540" max="1792" width="8.85546875" style="590"/>
    <col min="1793" max="1793" width="70.42578125" style="590" customWidth="1"/>
    <col min="1794" max="1794" width="12.42578125" style="590" customWidth="1"/>
    <col min="1795" max="1795" width="20.42578125" style="590" customWidth="1"/>
    <col min="1796" max="2048" width="8.85546875" style="590"/>
    <col min="2049" max="2049" width="70.42578125" style="590" customWidth="1"/>
    <col min="2050" max="2050" width="12.42578125" style="590" customWidth="1"/>
    <col min="2051" max="2051" width="20.42578125" style="590" customWidth="1"/>
    <col min="2052" max="2304" width="8.85546875" style="590"/>
    <col min="2305" max="2305" width="70.42578125" style="590" customWidth="1"/>
    <col min="2306" max="2306" width="12.42578125" style="590" customWidth="1"/>
    <col min="2307" max="2307" width="20.42578125" style="590" customWidth="1"/>
    <col min="2308" max="2560" width="8.85546875" style="590"/>
    <col min="2561" max="2561" width="70.42578125" style="590" customWidth="1"/>
    <col min="2562" max="2562" width="12.42578125" style="590" customWidth="1"/>
    <col min="2563" max="2563" width="20.42578125" style="590" customWidth="1"/>
    <col min="2564" max="2816" width="8.85546875" style="590"/>
    <col min="2817" max="2817" width="70.42578125" style="590" customWidth="1"/>
    <col min="2818" max="2818" width="12.42578125" style="590" customWidth="1"/>
    <col min="2819" max="2819" width="20.42578125" style="590" customWidth="1"/>
    <col min="2820" max="3072" width="8.85546875" style="590"/>
    <col min="3073" max="3073" width="70.42578125" style="590" customWidth="1"/>
    <col min="3074" max="3074" width="12.42578125" style="590" customWidth="1"/>
    <col min="3075" max="3075" width="20.42578125" style="590" customWidth="1"/>
    <col min="3076" max="3328" width="8.85546875" style="590"/>
    <col min="3329" max="3329" width="70.42578125" style="590" customWidth="1"/>
    <col min="3330" max="3330" width="12.42578125" style="590" customWidth="1"/>
    <col min="3331" max="3331" width="20.42578125" style="590" customWidth="1"/>
    <col min="3332" max="3584" width="8.85546875" style="590"/>
    <col min="3585" max="3585" width="70.42578125" style="590" customWidth="1"/>
    <col min="3586" max="3586" width="12.42578125" style="590" customWidth="1"/>
    <col min="3587" max="3587" width="20.42578125" style="590" customWidth="1"/>
    <col min="3588" max="3840" width="8.85546875" style="590"/>
    <col min="3841" max="3841" width="70.42578125" style="590" customWidth="1"/>
    <col min="3842" max="3842" width="12.42578125" style="590" customWidth="1"/>
    <col min="3843" max="3843" width="20.42578125" style="590" customWidth="1"/>
    <col min="3844" max="4096" width="8.85546875" style="590"/>
    <col min="4097" max="4097" width="70.42578125" style="590" customWidth="1"/>
    <col min="4098" max="4098" width="12.42578125" style="590" customWidth="1"/>
    <col min="4099" max="4099" width="20.42578125" style="590" customWidth="1"/>
    <col min="4100" max="4352" width="8.85546875" style="590"/>
    <col min="4353" max="4353" width="70.42578125" style="590" customWidth="1"/>
    <col min="4354" max="4354" width="12.42578125" style="590" customWidth="1"/>
    <col min="4355" max="4355" width="20.42578125" style="590" customWidth="1"/>
    <col min="4356" max="4608" width="8.85546875" style="590"/>
    <col min="4609" max="4609" width="70.42578125" style="590" customWidth="1"/>
    <col min="4610" max="4610" width="12.42578125" style="590" customWidth="1"/>
    <col min="4611" max="4611" width="20.42578125" style="590" customWidth="1"/>
    <col min="4612" max="4864" width="8.85546875" style="590"/>
    <col min="4865" max="4865" width="70.42578125" style="590" customWidth="1"/>
    <col min="4866" max="4866" width="12.42578125" style="590" customWidth="1"/>
    <col min="4867" max="4867" width="20.42578125" style="590" customWidth="1"/>
    <col min="4868" max="5120" width="8.85546875" style="590"/>
    <col min="5121" max="5121" width="70.42578125" style="590" customWidth="1"/>
    <col min="5122" max="5122" width="12.42578125" style="590" customWidth="1"/>
    <col min="5123" max="5123" width="20.42578125" style="590" customWidth="1"/>
    <col min="5124" max="5376" width="8.85546875" style="590"/>
    <col min="5377" max="5377" width="70.42578125" style="590" customWidth="1"/>
    <col min="5378" max="5378" width="12.42578125" style="590" customWidth="1"/>
    <col min="5379" max="5379" width="20.42578125" style="590" customWidth="1"/>
    <col min="5380" max="5632" width="8.85546875" style="590"/>
    <col min="5633" max="5633" width="70.42578125" style="590" customWidth="1"/>
    <col min="5634" max="5634" width="12.42578125" style="590" customWidth="1"/>
    <col min="5635" max="5635" width="20.42578125" style="590" customWidth="1"/>
    <col min="5636" max="5888" width="8.85546875" style="590"/>
    <col min="5889" max="5889" width="70.42578125" style="590" customWidth="1"/>
    <col min="5890" max="5890" width="12.42578125" style="590" customWidth="1"/>
    <col min="5891" max="5891" width="20.42578125" style="590" customWidth="1"/>
    <col min="5892" max="6144" width="8.85546875" style="590"/>
    <col min="6145" max="6145" width="70.42578125" style="590" customWidth="1"/>
    <col min="6146" max="6146" width="12.42578125" style="590" customWidth="1"/>
    <col min="6147" max="6147" width="20.42578125" style="590" customWidth="1"/>
    <col min="6148" max="6400" width="8.85546875" style="590"/>
    <col min="6401" max="6401" width="70.42578125" style="590" customWidth="1"/>
    <col min="6402" max="6402" width="12.42578125" style="590" customWidth="1"/>
    <col min="6403" max="6403" width="20.42578125" style="590" customWidth="1"/>
    <col min="6404" max="6656" width="8.85546875" style="590"/>
    <col min="6657" max="6657" width="70.42578125" style="590" customWidth="1"/>
    <col min="6658" max="6658" width="12.42578125" style="590" customWidth="1"/>
    <col min="6659" max="6659" width="20.42578125" style="590" customWidth="1"/>
    <col min="6660" max="6912" width="8.85546875" style="590"/>
    <col min="6913" max="6913" width="70.42578125" style="590" customWidth="1"/>
    <col min="6914" max="6914" width="12.42578125" style="590" customWidth="1"/>
    <col min="6915" max="6915" width="20.42578125" style="590" customWidth="1"/>
    <col min="6916" max="7168" width="8.85546875" style="590"/>
    <col min="7169" max="7169" width="70.42578125" style="590" customWidth="1"/>
    <col min="7170" max="7170" width="12.42578125" style="590" customWidth="1"/>
    <col min="7171" max="7171" width="20.42578125" style="590" customWidth="1"/>
    <col min="7172" max="7424" width="8.85546875" style="590"/>
    <col min="7425" max="7425" width="70.42578125" style="590" customWidth="1"/>
    <col min="7426" max="7426" width="12.42578125" style="590" customWidth="1"/>
    <col min="7427" max="7427" width="20.42578125" style="590" customWidth="1"/>
    <col min="7428" max="7680" width="8.85546875" style="590"/>
    <col min="7681" max="7681" width="70.42578125" style="590" customWidth="1"/>
    <col min="7682" max="7682" width="12.42578125" style="590" customWidth="1"/>
    <col min="7683" max="7683" width="20.42578125" style="590" customWidth="1"/>
    <col min="7684" max="7936" width="8.85546875" style="590"/>
    <col min="7937" max="7937" width="70.42578125" style="590" customWidth="1"/>
    <col min="7938" max="7938" width="12.42578125" style="590" customWidth="1"/>
    <col min="7939" max="7939" width="20.42578125" style="590" customWidth="1"/>
    <col min="7940" max="8192" width="8.85546875" style="590"/>
    <col min="8193" max="8193" width="70.42578125" style="590" customWidth="1"/>
    <col min="8194" max="8194" width="12.42578125" style="590" customWidth="1"/>
    <col min="8195" max="8195" width="20.42578125" style="590" customWidth="1"/>
    <col min="8196" max="8448" width="8.85546875" style="590"/>
    <col min="8449" max="8449" width="70.42578125" style="590" customWidth="1"/>
    <col min="8450" max="8450" width="12.42578125" style="590" customWidth="1"/>
    <col min="8451" max="8451" width="20.42578125" style="590" customWidth="1"/>
    <col min="8452" max="8704" width="8.85546875" style="590"/>
    <col min="8705" max="8705" width="70.42578125" style="590" customWidth="1"/>
    <col min="8706" max="8706" width="12.42578125" style="590" customWidth="1"/>
    <col min="8707" max="8707" width="20.42578125" style="590" customWidth="1"/>
    <col min="8708" max="8960" width="8.85546875" style="590"/>
    <col min="8961" max="8961" width="70.42578125" style="590" customWidth="1"/>
    <col min="8962" max="8962" width="12.42578125" style="590" customWidth="1"/>
    <col min="8963" max="8963" width="20.42578125" style="590" customWidth="1"/>
    <col min="8964" max="9216" width="8.85546875" style="590"/>
    <col min="9217" max="9217" width="70.42578125" style="590" customWidth="1"/>
    <col min="9218" max="9218" width="12.42578125" style="590" customWidth="1"/>
    <col min="9219" max="9219" width="20.42578125" style="590" customWidth="1"/>
    <col min="9220" max="9472" width="8.85546875" style="590"/>
    <col min="9473" max="9473" width="70.42578125" style="590" customWidth="1"/>
    <col min="9474" max="9474" width="12.42578125" style="590" customWidth="1"/>
    <col min="9475" max="9475" width="20.42578125" style="590" customWidth="1"/>
    <col min="9476" max="9728" width="8.85546875" style="590"/>
    <col min="9729" max="9729" width="70.42578125" style="590" customWidth="1"/>
    <col min="9730" max="9730" width="12.42578125" style="590" customWidth="1"/>
    <col min="9731" max="9731" width="20.42578125" style="590" customWidth="1"/>
    <col min="9732" max="9984" width="8.85546875" style="590"/>
    <col min="9985" max="9985" width="70.42578125" style="590" customWidth="1"/>
    <col min="9986" max="9986" width="12.42578125" style="590" customWidth="1"/>
    <col min="9987" max="9987" width="20.42578125" style="590" customWidth="1"/>
    <col min="9988" max="10240" width="8.85546875" style="590"/>
    <col min="10241" max="10241" width="70.42578125" style="590" customWidth="1"/>
    <col min="10242" max="10242" width="12.42578125" style="590" customWidth="1"/>
    <col min="10243" max="10243" width="20.42578125" style="590" customWidth="1"/>
    <col min="10244" max="10496" width="8.85546875" style="590"/>
    <col min="10497" max="10497" width="70.42578125" style="590" customWidth="1"/>
    <col min="10498" max="10498" width="12.42578125" style="590" customWidth="1"/>
    <col min="10499" max="10499" width="20.42578125" style="590" customWidth="1"/>
    <col min="10500" max="10752" width="8.85546875" style="590"/>
    <col min="10753" max="10753" width="70.42578125" style="590" customWidth="1"/>
    <col min="10754" max="10754" width="12.42578125" style="590" customWidth="1"/>
    <col min="10755" max="10755" width="20.42578125" style="590" customWidth="1"/>
    <col min="10756" max="11008" width="8.85546875" style="590"/>
    <col min="11009" max="11009" width="70.42578125" style="590" customWidth="1"/>
    <col min="11010" max="11010" width="12.42578125" style="590" customWidth="1"/>
    <col min="11011" max="11011" width="20.42578125" style="590" customWidth="1"/>
    <col min="11012" max="11264" width="8.85546875" style="590"/>
    <col min="11265" max="11265" width="70.42578125" style="590" customWidth="1"/>
    <col min="11266" max="11266" width="12.42578125" style="590" customWidth="1"/>
    <col min="11267" max="11267" width="20.42578125" style="590" customWidth="1"/>
    <col min="11268" max="11520" width="8.85546875" style="590"/>
    <col min="11521" max="11521" width="70.42578125" style="590" customWidth="1"/>
    <col min="11522" max="11522" width="12.42578125" style="590" customWidth="1"/>
    <col min="11523" max="11523" width="20.42578125" style="590" customWidth="1"/>
    <col min="11524" max="11776" width="8.85546875" style="590"/>
    <col min="11777" max="11777" width="70.42578125" style="590" customWidth="1"/>
    <col min="11778" max="11778" width="12.42578125" style="590" customWidth="1"/>
    <col min="11779" max="11779" width="20.42578125" style="590" customWidth="1"/>
    <col min="11780" max="12032" width="8.85546875" style="590"/>
    <col min="12033" max="12033" width="70.42578125" style="590" customWidth="1"/>
    <col min="12034" max="12034" width="12.42578125" style="590" customWidth="1"/>
    <col min="12035" max="12035" width="20.42578125" style="590" customWidth="1"/>
    <col min="12036" max="12288" width="8.85546875" style="590"/>
    <col min="12289" max="12289" width="70.42578125" style="590" customWidth="1"/>
    <col min="12290" max="12290" width="12.42578125" style="590" customWidth="1"/>
    <col min="12291" max="12291" width="20.42578125" style="590" customWidth="1"/>
    <col min="12292" max="12544" width="8.85546875" style="590"/>
    <col min="12545" max="12545" width="70.42578125" style="590" customWidth="1"/>
    <col min="12546" max="12546" width="12.42578125" style="590" customWidth="1"/>
    <col min="12547" max="12547" width="20.42578125" style="590" customWidth="1"/>
    <col min="12548" max="12800" width="8.85546875" style="590"/>
    <col min="12801" max="12801" width="70.42578125" style="590" customWidth="1"/>
    <col min="12802" max="12802" width="12.42578125" style="590" customWidth="1"/>
    <col min="12803" max="12803" width="20.42578125" style="590" customWidth="1"/>
    <col min="12804" max="13056" width="8.85546875" style="590"/>
    <col min="13057" max="13057" width="70.42578125" style="590" customWidth="1"/>
    <col min="13058" max="13058" width="12.42578125" style="590" customWidth="1"/>
    <col min="13059" max="13059" width="20.42578125" style="590" customWidth="1"/>
    <col min="13060" max="13312" width="8.85546875" style="590"/>
    <col min="13313" max="13313" width="70.42578125" style="590" customWidth="1"/>
    <col min="13314" max="13314" width="12.42578125" style="590" customWidth="1"/>
    <col min="13315" max="13315" width="20.42578125" style="590" customWidth="1"/>
    <col min="13316" max="13568" width="8.85546875" style="590"/>
    <col min="13569" max="13569" width="70.42578125" style="590" customWidth="1"/>
    <col min="13570" max="13570" width="12.42578125" style="590" customWidth="1"/>
    <col min="13571" max="13571" width="20.42578125" style="590" customWidth="1"/>
    <col min="13572" max="13824" width="8.85546875" style="590"/>
    <col min="13825" max="13825" width="70.42578125" style="590" customWidth="1"/>
    <col min="13826" max="13826" width="12.42578125" style="590" customWidth="1"/>
    <col min="13827" max="13827" width="20.42578125" style="590" customWidth="1"/>
    <col min="13828" max="14080" width="8.85546875" style="590"/>
    <col min="14081" max="14081" width="70.42578125" style="590" customWidth="1"/>
    <col min="14082" max="14082" width="12.42578125" style="590" customWidth="1"/>
    <col min="14083" max="14083" width="20.42578125" style="590" customWidth="1"/>
    <col min="14084" max="14336" width="8.85546875" style="590"/>
    <col min="14337" max="14337" width="70.42578125" style="590" customWidth="1"/>
    <col min="14338" max="14338" width="12.42578125" style="590" customWidth="1"/>
    <col min="14339" max="14339" width="20.42578125" style="590" customWidth="1"/>
    <col min="14340" max="14592" width="8.85546875" style="590"/>
    <col min="14593" max="14593" width="70.42578125" style="590" customWidth="1"/>
    <col min="14594" max="14594" width="12.42578125" style="590" customWidth="1"/>
    <col min="14595" max="14595" width="20.42578125" style="590" customWidth="1"/>
    <col min="14596" max="14848" width="8.85546875" style="590"/>
    <col min="14849" max="14849" width="70.42578125" style="590" customWidth="1"/>
    <col min="14850" max="14850" width="12.42578125" style="590" customWidth="1"/>
    <col min="14851" max="14851" width="20.42578125" style="590" customWidth="1"/>
    <col min="14852" max="15104" width="8.85546875" style="590"/>
    <col min="15105" max="15105" width="70.42578125" style="590" customWidth="1"/>
    <col min="15106" max="15106" width="12.42578125" style="590" customWidth="1"/>
    <col min="15107" max="15107" width="20.42578125" style="590" customWidth="1"/>
    <col min="15108" max="15360" width="8.85546875" style="590"/>
    <col min="15361" max="15361" width="70.42578125" style="590" customWidth="1"/>
    <col min="15362" max="15362" width="12.42578125" style="590" customWidth="1"/>
    <col min="15363" max="15363" width="20.42578125" style="590" customWidth="1"/>
    <col min="15364" max="15616" width="8.85546875" style="590"/>
    <col min="15617" max="15617" width="70.42578125" style="590" customWidth="1"/>
    <col min="15618" max="15618" width="12.42578125" style="590" customWidth="1"/>
    <col min="15619" max="15619" width="20.42578125" style="590" customWidth="1"/>
    <col min="15620" max="15872" width="8.85546875" style="590"/>
    <col min="15873" max="15873" width="70.42578125" style="590" customWidth="1"/>
    <col min="15874" max="15874" width="12.42578125" style="590" customWidth="1"/>
    <col min="15875" max="15875" width="20.42578125" style="590" customWidth="1"/>
    <col min="15876" max="16128" width="8.85546875" style="590"/>
    <col min="16129" max="16129" width="70.42578125" style="590" customWidth="1"/>
    <col min="16130" max="16130" width="12.42578125" style="590" customWidth="1"/>
    <col min="16131" max="16131" width="20.42578125" style="590" customWidth="1"/>
    <col min="16132" max="16384" width="8.85546875" style="590"/>
  </cols>
  <sheetData>
    <row r="2" spans="1:256">
      <c r="A2" s="586"/>
      <c r="B2" s="587"/>
      <c r="C2" s="588" t="s">
        <v>1521</v>
      </c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89"/>
      <c r="T2" s="589"/>
      <c r="U2" s="589"/>
      <c r="V2" s="589"/>
      <c r="W2" s="589"/>
      <c r="X2" s="589"/>
      <c r="Y2" s="589"/>
      <c r="Z2" s="589"/>
      <c r="AA2" s="589"/>
      <c r="AB2" s="589"/>
      <c r="AC2" s="589"/>
      <c r="AD2" s="589"/>
      <c r="AE2" s="589"/>
      <c r="AF2" s="589"/>
      <c r="AG2" s="589"/>
      <c r="AH2" s="589"/>
      <c r="AI2" s="589"/>
      <c r="AJ2" s="589"/>
      <c r="AK2" s="589"/>
      <c r="AL2" s="589"/>
      <c r="AM2" s="589"/>
      <c r="AN2" s="589"/>
      <c r="AO2" s="589"/>
      <c r="AP2" s="589"/>
      <c r="AQ2" s="589"/>
      <c r="AR2" s="589"/>
      <c r="AS2" s="589"/>
      <c r="AT2" s="589"/>
      <c r="AU2" s="589"/>
      <c r="AV2" s="589"/>
      <c r="AW2" s="589"/>
      <c r="AX2" s="589"/>
      <c r="AY2" s="589"/>
      <c r="AZ2" s="589"/>
      <c r="BA2" s="589"/>
      <c r="BB2" s="589"/>
      <c r="BC2" s="589"/>
      <c r="BD2" s="589"/>
      <c r="BE2" s="589"/>
      <c r="BF2" s="589"/>
      <c r="BG2" s="589"/>
      <c r="BH2" s="589"/>
      <c r="BI2" s="589"/>
      <c r="BJ2" s="589"/>
      <c r="BK2" s="589"/>
      <c r="BL2" s="589"/>
      <c r="BM2" s="589"/>
      <c r="BN2" s="589"/>
      <c r="BO2" s="589"/>
      <c r="BP2" s="589"/>
      <c r="BQ2" s="589"/>
      <c r="BR2" s="589"/>
      <c r="BS2" s="589"/>
      <c r="BT2" s="589"/>
      <c r="BU2" s="589"/>
      <c r="BV2" s="589"/>
      <c r="BW2" s="589"/>
      <c r="BX2" s="589"/>
      <c r="BY2" s="589"/>
      <c r="BZ2" s="589"/>
      <c r="CA2" s="589"/>
      <c r="CB2" s="589"/>
      <c r="CC2" s="589"/>
      <c r="CD2" s="589"/>
      <c r="CE2" s="589"/>
      <c r="CF2" s="589"/>
      <c r="CG2" s="589"/>
      <c r="CH2" s="589"/>
      <c r="CI2" s="589"/>
      <c r="CJ2" s="589"/>
      <c r="CK2" s="589"/>
      <c r="CL2" s="589"/>
      <c r="CM2" s="589"/>
      <c r="CN2" s="589"/>
      <c r="CO2" s="589"/>
      <c r="CP2" s="589"/>
      <c r="CQ2" s="589"/>
      <c r="CR2" s="589"/>
      <c r="CS2" s="589"/>
      <c r="CT2" s="589"/>
      <c r="CU2" s="589"/>
      <c r="CV2" s="589"/>
      <c r="CW2" s="589"/>
      <c r="CX2" s="589"/>
      <c r="CY2" s="589"/>
      <c r="CZ2" s="589"/>
      <c r="DA2" s="589"/>
      <c r="DB2" s="589"/>
      <c r="DC2" s="589"/>
      <c r="DD2" s="589"/>
      <c r="DE2" s="589"/>
      <c r="DF2" s="589"/>
      <c r="DG2" s="589"/>
      <c r="DH2" s="589"/>
      <c r="DI2" s="589"/>
      <c r="DJ2" s="589"/>
      <c r="DK2" s="589"/>
      <c r="DL2" s="589"/>
      <c r="DM2" s="589"/>
      <c r="DN2" s="589"/>
      <c r="DO2" s="589"/>
      <c r="DP2" s="589"/>
      <c r="DQ2" s="589"/>
      <c r="DR2" s="589"/>
      <c r="DS2" s="589"/>
      <c r="DT2" s="589"/>
      <c r="DU2" s="589"/>
      <c r="DV2" s="589"/>
      <c r="DW2" s="589"/>
      <c r="DX2" s="589"/>
      <c r="DY2" s="589"/>
      <c r="DZ2" s="589"/>
      <c r="EA2" s="589"/>
      <c r="EB2" s="589"/>
      <c r="EC2" s="589"/>
      <c r="ED2" s="589"/>
      <c r="EE2" s="589"/>
      <c r="EF2" s="589"/>
      <c r="EG2" s="589"/>
      <c r="EH2" s="589"/>
      <c r="EI2" s="589"/>
      <c r="EJ2" s="589"/>
      <c r="EK2" s="589"/>
      <c r="EL2" s="589"/>
      <c r="EM2" s="589"/>
      <c r="EN2" s="589"/>
      <c r="EO2" s="589"/>
      <c r="EP2" s="589"/>
      <c r="EQ2" s="589"/>
      <c r="ER2" s="589"/>
      <c r="ES2" s="589"/>
      <c r="ET2" s="589"/>
      <c r="EU2" s="589"/>
      <c r="EV2" s="589"/>
      <c r="EW2" s="589"/>
      <c r="EX2" s="589"/>
      <c r="EY2" s="589"/>
      <c r="EZ2" s="589"/>
      <c r="FA2" s="589"/>
      <c r="FB2" s="589"/>
      <c r="FC2" s="589"/>
      <c r="FD2" s="589"/>
      <c r="FE2" s="589"/>
      <c r="FF2" s="589"/>
      <c r="FG2" s="589"/>
      <c r="FH2" s="589"/>
      <c r="FI2" s="589"/>
      <c r="FJ2" s="589"/>
      <c r="FK2" s="589"/>
      <c r="FL2" s="589"/>
      <c r="FM2" s="589"/>
      <c r="FN2" s="589"/>
      <c r="FO2" s="589"/>
      <c r="FP2" s="589"/>
      <c r="FQ2" s="589"/>
      <c r="FR2" s="589"/>
      <c r="FS2" s="589"/>
      <c r="FT2" s="589"/>
      <c r="FU2" s="589"/>
      <c r="FV2" s="589"/>
      <c r="FW2" s="589"/>
      <c r="FX2" s="589"/>
      <c r="FY2" s="589"/>
      <c r="FZ2" s="589"/>
      <c r="GA2" s="589"/>
      <c r="GB2" s="589"/>
      <c r="GC2" s="589"/>
      <c r="GD2" s="589"/>
      <c r="GE2" s="589"/>
      <c r="GF2" s="589"/>
      <c r="GG2" s="589"/>
      <c r="GH2" s="589"/>
      <c r="GI2" s="589"/>
      <c r="GJ2" s="589"/>
      <c r="GK2" s="589"/>
      <c r="GL2" s="589"/>
      <c r="GM2" s="589"/>
      <c r="GN2" s="589"/>
      <c r="GO2" s="589"/>
      <c r="GP2" s="589"/>
      <c r="GQ2" s="589"/>
      <c r="GR2" s="589"/>
      <c r="GS2" s="589"/>
      <c r="GT2" s="589"/>
      <c r="GU2" s="589"/>
      <c r="GV2" s="589"/>
      <c r="GW2" s="589"/>
      <c r="GX2" s="589"/>
      <c r="GY2" s="589"/>
      <c r="GZ2" s="589"/>
      <c r="HA2" s="589"/>
      <c r="HB2" s="589"/>
      <c r="HC2" s="589"/>
      <c r="HD2" s="589"/>
      <c r="HE2" s="589"/>
      <c r="HF2" s="589"/>
      <c r="HG2" s="589"/>
      <c r="HH2" s="589"/>
      <c r="HI2" s="589"/>
      <c r="HJ2" s="589"/>
      <c r="HK2" s="589"/>
      <c r="HL2" s="589"/>
      <c r="HM2" s="589"/>
      <c r="HN2" s="589"/>
      <c r="HO2" s="589"/>
      <c r="HP2" s="589"/>
      <c r="HQ2" s="589"/>
      <c r="HR2" s="589"/>
      <c r="HS2" s="589"/>
      <c r="HT2" s="589"/>
      <c r="HU2" s="589"/>
      <c r="HV2" s="589"/>
      <c r="HW2" s="589"/>
      <c r="HX2" s="589"/>
      <c r="HY2" s="589"/>
      <c r="HZ2" s="589"/>
      <c r="IA2" s="589"/>
      <c r="IB2" s="589"/>
      <c r="IC2" s="589"/>
      <c r="ID2" s="589"/>
      <c r="IE2" s="589"/>
      <c r="IF2" s="589"/>
      <c r="IG2" s="589"/>
      <c r="IH2" s="589"/>
      <c r="II2" s="589"/>
      <c r="IJ2" s="589"/>
      <c r="IK2" s="589"/>
      <c r="IL2" s="589"/>
      <c r="IM2" s="589"/>
      <c r="IN2" s="589"/>
      <c r="IO2" s="589"/>
      <c r="IP2" s="589"/>
      <c r="IQ2" s="589"/>
      <c r="IR2" s="589"/>
      <c r="IS2" s="589"/>
      <c r="IT2" s="589"/>
      <c r="IU2" s="589"/>
      <c r="IV2" s="589"/>
    </row>
    <row r="3" spans="1:256">
      <c r="A3" s="586"/>
      <c r="B3" s="587"/>
      <c r="C3" s="591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589"/>
      <c r="U3" s="589"/>
      <c r="V3" s="589"/>
      <c r="W3" s="589"/>
      <c r="X3" s="589"/>
      <c r="Y3" s="589"/>
      <c r="Z3" s="589"/>
      <c r="AA3" s="589"/>
      <c r="AB3" s="589"/>
      <c r="AC3" s="589"/>
      <c r="AD3" s="589"/>
      <c r="AE3" s="589"/>
      <c r="AF3" s="589"/>
      <c r="AG3" s="589"/>
      <c r="AH3" s="589"/>
      <c r="AI3" s="589"/>
      <c r="AJ3" s="589"/>
      <c r="AK3" s="589"/>
      <c r="AL3" s="589"/>
      <c r="AM3" s="589"/>
      <c r="AN3" s="589"/>
      <c r="AO3" s="589"/>
      <c r="AP3" s="589"/>
      <c r="AQ3" s="589"/>
      <c r="AR3" s="589"/>
      <c r="AS3" s="589"/>
      <c r="AT3" s="589"/>
      <c r="AU3" s="589"/>
      <c r="AV3" s="589"/>
      <c r="AW3" s="589"/>
      <c r="AX3" s="589"/>
      <c r="AY3" s="589"/>
      <c r="AZ3" s="589"/>
      <c r="BA3" s="589"/>
      <c r="BB3" s="589"/>
      <c r="BC3" s="589"/>
      <c r="BD3" s="589"/>
      <c r="BE3" s="589"/>
      <c r="BF3" s="589"/>
      <c r="BG3" s="589"/>
      <c r="BH3" s="589"/>
      <c r="BI3" s="589"/>
      <c r="BJ3" s="589"/>
      <c r="BK3" s="589"/>
      <c r="BL3" s="589"/>
      <c r="BM3" s="589"/>
      <c r="BN3" s="589"/>
      <c r="BO3" s="589"/>
      <c r="BP3" s="589"/>
      <c r="BQ3" s="589"/>
      <c r="BR3" s="589"/>
      <c r="BS3" s="589"/>
      <c r="BT3" s="589"/>
      <c r="BU3" s="589"/>
      <c r="BV3" s="589"/>
      <c r="BW3" s="589"/>
      <c r="BX3" s="589"/>
      <c r="BY3" s="589"/>
      <c r="BZ3" s="589"/>
      <c r="CA3" s="589"/>
      <c r="CB3" s="589"/>
      <c r="CC3" s="589"/>
      <c r="CD3" s="589"/>
      <c r="CE3" s="589"/>
      <c r="CF3" s="589"/>
      <c r="CG3" s="589"/>
      <c r="CH3" s="589"/>
      <c r="CI3" s="589"/>
      <c r="CJ3" s="589"/>
      <c r="CK3" s="589"/>
      <c r="CL3" s="589"/>
      <c r="CM3" s="589"/>
      <c r="CN3" s="589"/>
      <c r="CO3" s="589"/>
      <c r="CP3" s="589"/>
      <c r="CQ3" s="589"/>
      <c r="CR3" s="589"/>
      <c r="CS3" s="589"/>
      <c r="CT3" s="589"/>
      <c r="CU3" s="589"/>
      <c r="CV3" s="589"/>
      <c r="CW3" s="589"/>
      <c r="CX3" s="589"/>
      <c r="CY3" s="589"/>
      <c r="CZ3" s="589"/>
      <c r="DA3" s="589"/>
      <c r="DB3" s="589"/>
      <c r="DC3" s="589"/>
      <c r="DD3" s="589"/>
      <c r="DE3" s="589"/>
      <c r="DF3" s="589"/>
      <c r="DG3" s="589"/>
      <c r="DH3" s="589"/>
      <c r="DI3" s="589"/>
      <c r="DJ3" s="589"/>
      <c r="DK3" s="589"/>
      <c r="DL3" s="589"/>
      <c r="DM3" s="589"/>
      <c r="DN3" s="589"/>
      <c r="DO3" s="589"/>
      <c r="DP3" s="589"/>
      <c r="DQ3" s="589"/>
      <c r="DR3" s="589"/>
      <c r="DS3" s="589"/>
      <c r="DT3" s="589"/>
      <c r="DU3" s="589"/>
      <c r="DV3" s="589"/>
      <c r="DW3" s="589"/>
      <c r="DX3" s="589"/>
      <c r="DY3" s="589"/>
      <c r="DZ3" s="589"/>
      <c r="EA3" s="589"/>
      <c r="EB3" s="589"/>
      <c r="EC3" s="589"/>
      <c r="ED3" s="589"/>
      <c r="EE3" s="589"/>
      <c r="EF3" s="589"/>
      <c r="EG3" s="589"/>
      <c r="EH3" s="589"/>
      <c r="EI3" s="589"/>
      <c r="EJ3" s="589"/>
      <c r="EK3" s="589"/>
      <c r="EL3" s="589"/>
      <c r="EM3" s="589"/>
      <c r="EN3" s="589"/>
      <c r="EO3" s="589"/>
      <c r="EP3" s="589"/>
      <c r="EQ3" s="589"/>
      <c r="ER3" s="589"/>
      <c r="ES3" s="589"/>
      <c r="ET3" s="589"/>
      <c r="EU3" s="589"/>
      <c r="EV3" s="589"/>
      <c r="EW3" s="589"/>
      <c r="EX3" s="589"/>
      <c r="EY3" s="589"/>
      <c r="EZ3" s="589"/>
      <c r="FA3" s="589"/>
      <c r="FB3" s="589"/>
      <c r="FC3" s="589"/>
      <c r="FD3" s="589"/>
      <c r="FE3" s="589"/>
      <c r="FF3" s="589"/>
      <c r="FG3" s="589"/>
      <c r="FH3" s="589"/>
      <c r="FI3" s="589"/>
      <c r="FJ3" s="589"/>
      <c r="FK3" s="589"/>
      <c r="FL3" s="589"/>
      <c r="FM3" s="589"/>
      <c r="FN3" s="589"/>
      <c r="FO3" s="589"/>
      <c r="FP3" s="589"/>
      <c r="FQ3" s="589"/>
      <c r="FR3" s="589"/>
      <c r="FS3" s="589"/>
      <c r="FT3" s="589"/>
      <c r="FU3" s="589"/>
      <c r="FV3" s="589"/>
      <c r="FW3" s="589"/>
      <c r="FX3" s="589"/>
      <c r="FY3" s="589"/>
      <c r="FZ3" s="589"/>
      <c r="GA3" s="589"/>
      <c r="GB3" s="589"/>
      <c r="GC3" s="589"/>
      <c r="GD3" s="589"/>
      <c r="GE3" s="589"/>
      <c r="GF3" s="589"/>
      <c r="GG3" s="589"/>
      <c r="GH3" s="589"/>
      <c r="GI3" s="589"/>
      <c r="GJ3" s="589"/>
      <c r="GK3" s="589"/>
      <c r="GL3" s="589"/>
      <c r="GM3" s="589"/>
      <c r="GN3" s="589"/>
      <c r="GO3" s="589"/>
      <c r="GP3" s="589"/>
      <c r="GQ3" s="589"/>
      <c r="GR3" s="589"/>
      <c r="GS3" s="589"/>
      <c r="GT3" s="589"/>
      <c r="GU3" s="589"/>
      <c r="GV3" s="589"/>
      <c r="GW3" s="589"/>
      <c r="GX3" s="589"/>
      <c r="GY3" s="589"/>
      <c r="GZ3" s="589"/>
      <c r="HA3" s="589"/>
      <c r="HB3" s="589"/>
      <c r="HC3" s="589"/>
      <c r="HD3" s="589"/>
      <c r="HE3" s="589"/>
      <c r="HF3" s="589"/>
      <c r="HG3" s="589"/>
      <c r="HH3" s="589"/>
      <c r="HI3" s="589"/>
      <c r="HJ3" s="589"/>
      <c r="HK3" s="589"/>
      <c r="HL3" s="589"/>
      <c r="HM3" s="589"/>
      <c r="HN3" s="589"/>
      <c r="HO3" s="589"/>
      <c r="HP3" s="589"/>
      <c r="HQ3" s="589"/>
      <c r="HR3" s="589"/>
      <c r="HS3" s="589"/>
      <c r="HT3" s="589"/>
      <c r="HU3" s="589"/>
      <c r="HV3" s="589"/>
      <c r="HW3" s="589"/>
      <c r="HX3" s="589"/>
      <c r="HY3" s="589"/>
      <c r="HZ3" s="589"/>
      <c r="IA3" s="589"/>
      <c r="IB3" s="589"/>
      <c r="IC3" s="589"/>
      <c r="ID3" s="589"/>
      <c r="IE3" s="589"/>
      <c r="IF3" s="589"/>
      <c r="IG3" s="589"/>
      <c r="IH3" s="589"/>
      <c r="II3" s="589"/>
      <c r="IJ3" s="589"/>
      <c r="IK3" s="589"/>
      <c r="IL3" s="589"/>
      <c r="IM3" s="589"/>
      <c r="IN3" s="589"/>
      <c r="IO3" s="589"/>
      <c r="IP3" s="589"/>
      <c r="IQ3" s="589"/>
      <c r="IR3" s="589"/>
      <c r="IS3" s="589"/>
      <c r="IT3" s="589"/>
      <c r="IU3" s="589"/>
      <c r="IV3" s="589"/>
    </row>
    <row r="4" spans="1:256">
      <c r="A4" s="592" t="s">
        <v>585</v>
      </c>
      <c r="B4" s="593"/>
      <c r="C4" s="594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  <c r="S4" s="595"/>
      <c r="T4" s="595"/>
      <c r="U4" s="595"/>
      <c r="V4" s="595"/>
      <c r="W4" s="595"/>
      <c r="X4" s="595"/>
      <c r="Y4" s="595"/>
      <c r="Z4" s="595"/>
      <c r="AA4" s="595"/>
      <c r="AB4" s="595"/>
      <c r="AC4" s="595"/>
      <c r="AD4" s="595"/>
      <c r="AE4" s="595"/>
      <c r="AF4" s="595"/>
      <c r="AG4" s="595"/>
      <c r="AH4" s="595"/>
      <c r="AI4" s="595"/>
      <c r="AJ4" s="595"/>
      <c r="AK4" s="595"/>
      <c r="AL4" s="595"/>
      <c r="AM4" s="595"/>
      <c r="AN4" s="595"/>
      <c r="AO4" s="595"/>
      <c r="AP4" s="595"/>
      <c r="AQ4" s="595"/>
      <c r="AR4" s="595"/>
      <c r="AS4" s="595"/>
      <c r="AT4" s="595"/>
      <c r="AU4" s="595"/>
      <c r="AV4" s="595"/>
      <c r="AW4" s="595"/>
      <c r="AX4" s="595"/>
      <c r="AY4" s="595"/>
      <c r="AZ4" s="595"/>
      <c r="BA4" s="595"/>
      <c r="BB4" s="595"/>
      <c r="BC4" s="595"/>
      <c r="BD4" s="595"/>
      <c r="BE4" s="595"/>
      <c r="BF4" s="595"/>
      <c r="BG4" s="595"/>
      <c r="BH4" s="595"/>
      <c r="BI4" s="595"/>
      <c r="BJ4" s="595"/>
      <c r="BK4" s="595"/>
      <c r="BL4" s="595"/>
      <c r="BM4" s="595"/>
      <c r="BN4" s="595"/>
      <c r="BO4" s="595"/>
      <c r="BP4" s="595"/>
      <c r="BQ4" s="595"/>
      <c r="BR4" s="595"/>
      <c r="BS4" s="595"/>
      <c r="BT4" s="595"/>
      <c r="BU4" s="595"/>
      <c r="BV4" s="595"/>
      <c r="BW4" s="595"/>
      <c r="BX4" s="595"/>
      <c r="BY4" s="595"/>
      <c r="BZ4" s="595"/>
      <c r="CA4" s="595"/>
      <c r="CB4" s="595"/>
      <c r="CC4" s="595"/>
      <c r="CD4" s="595"/>
      <c r="CE4" s="595"/>
      <c r="CF4" s="595"/>
      <c r="CG4" s="595"/>
      <c r="CH4" s="595"/>
      <c r="CI4" s="595"/>
      <c r="CJ4" s="595"/>
      <c r="CK4" s="595"/>
      <c r="CL4" s="595"/>
      <c r="CM4" s="595"/>
      <c r="CN4" s="595"/>
      <c r="CO4" s="595"/>
      <c r="CP4" s="595"/>
      <c r="CQ4" s="595"/>
      <c r="CR4" s="595"/>
      <c r="CS4" s="595"/>
      <c r="CT4" s="595"/>
      <c r="CU4" s="595"/>
      <c r="CV4" s="595"/>
      <c r="CW4" s="595"/>
      <c r="CX4" s="595"/>
      <c r="CY4" s="595"/>
      <c r="CZ4" s="595"/>
      <c r="DA4" s="595"/>
      <c r="DB4" s="595"/>
      <c r="DC4" s="595"/>
      <c r="DD4" s="595"/>
      <c r="DE4" s="595"/>
      <c r="DF4" s="595"/>
      <c r="DG4" s="595"/>
      <c r="DH4" s="595"/>
      <c r="DI4" s="595"/>
      <c r="DJ4" s="595"/>
      <c r="DK4" s="595"/>
      <c r="DL4" s="595"/>
      <c r="DM4" s="595"/>
      <c r="DN4" s="595"/>
      <c r="DO4" s="595"/>
      <c r="DP4" s="595"/>
      <c r="DQ4" s="595"/>
      <c r="DR4" s="595"/>
      <c r="DS4" s="595"/>
      <c r="DT4" s="595"/>
      <c r="DU4" s="595"/>
      <c r="DV4" s="595"/>
      <c r="DW4" s="595"/>
      <c r="DX4" s="595"/>
      <c r="DY4" s="595"/>
      <c r="DZ4" s="595"/>
      <c r="EA4" s="595"/>
      <c r="EB4" s="595"/>
      <c r="EC4" s="595"/>
      <c r="ED4" s="595"/>
      <c r="EE4" s="595"/>
      <c r="EF4" s="595"/>
      <c r="EG4" s="595"/>
      <c r="EH4" s="595"/>
      <c r="EI4" s="595"/>
      <c r="EJ4" s="595"/>
      <c r="EK4" s="595"/>
      <c r="EL4" s="595"/>
      <c r="EM4" s="595"/>
      <c r="EN4" s="595"/>
      <c r="EO4" s="595"/>
      <c r="EP4" s="595"/>
      <c r="EQ4" s="595"/>
      <c r="ER4" s="595"/>
      <c r="ES4" s="595"/>
      <c r="ET4" s="595"/>
      <c r="EU4" s="595"/>
      <c r="EV4" s="595"/>
      <c r="EW4" s="595"/>
      <c r="EX4" s="595"/>
      <c r="EY4" s="595"/>
      <c r="EZ4" s="595"/>
      <c r="FA4" s="595"/>
      <c r="FB4" s="595"/>
      <c r="FC4" s="595"/>
      <c r="FD4" s="595"/>
      <c r="FE4" s="595"/>
      <c r="FF4" s="595"/>
      <c r="FG4" s="595"/>
      <c r="FH4" s="595"/>
      <c r="FI4" s="595"/>
      <c r="FJ4" s="595"/>
      <c r="FK4" s="595"/>
      <c r="FL4" s="595"/>
      <c r="FM4" s="595"/>
      <c r="FN4" s="595"/>
      <c r="FO4" s="595"/>
      <c r="FP4" s="595"/>
      <c r="FQ4" s="595"/>
      <c r="FR4" s="595"/>
      <c r="FS4" s="595"/>
      <c r="FT4" s="595"/>
      <c r="FU4" s="595"/>
      <c r="FV4" s="595"/>
      <c r="FW4" s="595"/>
      <c r="FX4" s="595"/>
      <c r="FY4" s="595"/>
      <c r="FZ4" s="595"/>
      <c r="GA4" s="595"/>
      <c r="GB4" s="595"/>
      <c r="GC4" s="595"/>
      <c r="GD4" s="595"/>
      <c r="GE4" s="595"/>
      <c r="GF4" s="595"/>
      <c r="GG4" s="595"/>
      <c r="GH4" s="595"/>
      <c r="GI4" s="595"/>
      <c r="GJ4" s="595"/>
      <c r="GK4" s="595"/>
      <c r="GL4" s="595"/>
      <c r="GM4" s="595"/>
      <c r="GN4" s="595"/>
      <c r="GO4" s="595"/>
      <c r="GP4" s="595"/>
      <c r="GQ4" s="595"/>
      <c r="GR4" s="595"/>
      <c r="GS4" s="595"/>
      <c r="GT4" s="595"/>
      <c r="GU4" s="595"/>
      <c r="GV4" s="595"/>
      <c r="GW4" s="595"/>
      <c r="GX4" s="595"/>
      <c r="GY4" s="595"/>
      <c r="GZ4" s="595"/>
      <c r="HA4" s="595"/>
      <c r="HB4" s="595"/>
      <c r="HC4" s="595"/>
      <c r="HD4" s="595"/>
      <c r="HE4" s="595"/>
      <c r="HF4" s="595"/>
      <c r="HG4" s="595"/>
      <c r="HH4" s="595"/>
      <c r="HI4" s="595"/>
      <c r="HJ4" s="595"/>
      <c r="HK4" s="595"/>
      <c r="HL4" s="595"/>
      <c r="HM4" s="595"/>
      <c r="HN4" s="595"/>
      <c r="HO4" s="595"/>
      <c r="HP4" s="595"/>
      <c r="HQ4" s="595"/>
      <c r="HR4" s="595"/>
      <c r="HS4" s="595"/>
      <c r="HT4" s="595"/>
      <c r="HU4" s="595"/>
      <c r="HV4" s="595"/>
      <c r="HW4" s="595"/>
      <c r="HX4" s="595"/>
      <c r="HY4" s="595"/>
      <c r="HZ4" s="595"/>
      <c r="IA4" s="595"/>
      <c r="IB4" s="595"/>
      <c r="IC4" s="595"/>
      <c r="ID4" s="595"/>
      <c r="IE4" s="595"/>
      <c r="IF4" s="595"/>
      <c r="IG4" s="595"/>
      <c r="IH4" s="595"/>
      <c r="II4" s="595"/>
      <c r="IJ4" s="595"/>
      <c r="IK4" s="595"/>
      <c r="IL4" s="595"/>
      <c r="IM4" s="595"/>
      <c r="IN4" s="595"/>
      <c r="IO4" s="595"/>
      <c r="IP4" s="595"/>
      <c r="IQ4" s="595"/>
      <c r="IR4" s="595"/>
      <c r="IS4" s="595"/>
      <c r="IT4" s="595"/>
      <c r="IU4" s="595"/>
      <c r="IV4" s="595"/>
    </row>
    <row r="5" spans="1:256">
      <c r="A5" s="592" t="s">
        <v>629</v>
      </c>
      <c r="B5" s="593"/>
      <c r="C5" s="594"/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5"/>
      <c r="Q5" s="595"/>
      <c r="R5" s="595"/>
      <c r="S5" s="595"/>
      <c r="T5" s="595"/>
      <c r="U5" s="595"/>
      <c r="V5" s="595"/>
      <c r="W5" s="595"/>
      <c r="X5" s="595"/>
      <c r="Y5" s="595"/>
      <c r="Z5" s="595"/>
      <c r="AA5" s="595"/>
      <c r="AB5" s="595"/>
      <c r="AC5" s="595"/>
      <c r="AD5" s="595"/>
      <c r="AE5" s="595"/>
      <c r="AF5" s="595"/>
      <c r="AG5" s="595"/>
      <c r="AH5" s="595"/>
      <c r="AI5" s="595"/>
      <c r="AJ5" s="595"/>
      <c r="AK5" s="595"/>
      <c r="AL5" s="595"/>
      <c r="AM5" s="595"/>
      <c r="AN5" s="595"/>
      <c r="AO5" s="595"/>
      <c r="AP5" s="595"/>
      <c r="AQ5" s="595"/>
      <c r="AR5" s="595"/>
      <c r="AS5" s="595"/>
      <c r="AT5" s="595"/>
      <c r="AU5" s="595"/>
      <c r="AV5" s="595"/>
      <c r="AW5" s="595"/>
      <c r="AX5" s="595"/>
      <c r="AY5" s="595"/>
      <c r="AZ5" s="595"/>
      <c r="BA5" s="595"/>
      <c r="BB5" s="595"/>
      <c r="BC5" s="595"/>
      <c r="BD5" s="595"/>
      <c r="BE5" s="595"/>
      <c r="BF5" s="595"/>
      <c r="BG5" s="595"/>
      <c r="BH5" s="595"/>
      <c r="BI5" s="595"/>
      <c r="BJ5" s="595"/>
      <c r="BK5" s="595"/>
      <c r="BL5" s="595"/>
      <c r="BM5" s="595"/>
      <c r="BN5" s="595"/>
      <c r="BO5" s="595"/>
      <c r="BP5" s="595"/>
      <c r="BQ5" s="595"/>
      <c r="BR5" s="595"/>
      <c r="BS5" s="595"/>
      <c r="BT5" s="595"/>
      <c r="BU5" s="595"/>
      <c r="BV5" s="595"/>
      <c r="BW5" s="595"/>
      <c r="BX5" s="595"/>
      <c r="BY5" s="595"/>
      <c r="BZ5" s="595"/>
      <c r="CA5" s="595"/>
      <c r="CB5" s="595"/>
      <c r="CC5" s="595"/>
      <c r="CD5" s="595"/>
      <c r="CE5" s="595"/>
      <c r="CF5" s="595"/>
      <c r="CG5" s="595"/>
      <c r="CH5" s="595"/>
      <c r="CI5" s="595"/>
      <c r="CJ5" s="595"/>
      <c r="CK5" s="595"/>
      <c r="CL5" s="595"/>
      <c r="CM5" s="595"/>
      <c r="CN5" s="595"/>
      <c r="CO5" s="595"/>
      <c r="CP5" s="595"/>
      <c r="CQ5" s="595"/>
      <c r="CR5" s="595"/>
      <c r="CS5" s="595"/>
      <c r="CT5" s="595"/>
      <c r="CU5" s="595"/>
      <c r="CV5" s="595"/>
      <c r="CW5" s="595"/>
      <c r="CX5" s="595"/>
      <c r="CY5" s="595"/>
      <c r="CZ5" s="595"/>
      <c r="DA5" s="595"/>
      <c r="DB5" s="595"/>
      <c r="DC5" s="595"/>
      <c r="DD5" s="595"/>
      <c r="DE5" s="595"/>
      <c r="DF5" s="595"/>
      <c r="DG5" s="595"/>
      <c r="DH5" s="595"/>
      <c r="DI5" s="595"/>
      <c r="DJ5" s="595"/>
      <c r="DK5" s="595"/>
      <c r="DL5" s="595"/>
      <c r="DM5" s="595"/>
      <c r="DN5" s="595"/>
      <c r="DO5" s="595"/>
      <c r="DP5" s="595"/>
      <c r="DQ5" s="595"/>
      <c r="DR5" s="595"/>
      <c r="DS5" s="595"/>
      <c r="DT5" s="595"/>
      <c r="DU5" s="595"/>
      <c r="DV5" s="595"/>
      <c r="DW5" s="595"/>
      <c r="DX5" s="595"/>
      <c r="DY5" s="595"/>
      <c r="DZ5" s="595"/>
      <c r="EA5" s="595"/>
      <c r="EB5" s="595"/>
      <c r="EC5" s="595"/>
      <c r="ED5" s="595"/>
      <c r="EE5" s="595"/>
      <c r="EF5" s="595"/>
      <c r="EG5" s="595"/>
      <c r="EH5" s="595"/>
      <c r="EI5" s="595"/>
      <c r="EJ5" s="595"/>
      <c r="EK5" s="595"/>
      <c r="EL5" s="595"/>
      <c r="EM5" s="595"/>
      <c r="EN5" s="595"/>
      <c r="EO5" s="595"/>
      <c r="EP5" s="595"/>
      <c r="EQ5" s="595"/>
      <c r="ER5" s="595"/>
      <c r="ES5" s="595"/>
      <c r="ET5" s="595"/>
      <c r="EU5" s="595"/>
      <c r="EV5" s="595"/>
      <c r="EW5" s="595"/>
      <c r="EX5" s="595"/>
      <c r="EY5" s="595"/>
      <c r="EZ5" s="595"/>
      <c r="FA5" s="595"/>
      <c r="FB5" s="595"/>
      <c r="FC5" s="595"/>
      <c r="FD5" s="595"/>
      <c r="FE5" s="595"/>
      <c r="FF5" s="595"/>
      <c r="FG5" s="595"/>
      <c r="FH5" s="595"/>
      <c r="FI5" s="595"/>
      <c r="FJ5" s="595"/>
      <c r="FK5" s="595"/>
      <c r="FL5" s="595"/>
      <c r="FM5" s="595"/>
      <c r="FN5" s="595"/>
      <c r="FO5" s="595"/>
      <c r="FP5" s="595"/>
      <c r="FQ5" s="595"/>
      <c r="FR5" s="595"/>
      <c r="FS5" s="595"/>
      <c r="FT5" s="595"/>
      <c r="FU5" s="595"/>
      <c r="FV5" s="595"/>
      <c r="FW5" s="595"/>
      <c r="FX5" s="595"/>
      <c r="FY5" s="595"/>
      <c r="FZ5" s="595"/>
      <c r="GA5" s="595"/>
      <c r="GB5" s="595"/>
      <c r="GC5" s="595"/>
      <c r="GD5" s="595"/>
      <c r="GE5" s="595"/>
      <c r="GF5" s="595"/>
      <c r="GG5" s="595"/>
      <c r="GH5" s="595"/>
      <c r="GI5" s="595"/>
      <c r="GJ5" s="595"/>
      <c r="GK5" s="595"/>
      <c r="GL5" s="595"/>
      <c r="GM5" s="595"/>
      <c r="GN5" s="595"/>
      <c r="GO5" s="595"/>
      <c r="GP5" s="595"/>
      <c r="GQ5" s="595"/>
      <c r="GR5" s="595"/>
      <c r="GS5" s="595"/>
      <c r="GT5" s="595"/>
      <c r="GU5" s="595"/>
      <c r="GV5" s="595"/>
      <c r="GW5" s="595"/>
      <c r="GX5" s="595"/>
      <c r="GY5" s="595"/>
      <c r="GZ5" s="595"/>
      <c r="HA5" s="595"/>
      <c r="HB5" s="595"/>
      <c r="HC5" s="595"/>
      <c r="HD5" s="595"/>
      <c r="HE5" s="595"/>
      <c r="HF5" s="595"/>
      <c r="HG5" s="595"/>
      <c r="HH5" s="595"/>
      <c r="HI5" s="595"/>
      <c r="HJ5" s="595"/>
      <c r="HK5" s="595"/>
      <c r="HL5" s="595"/>
      <c r="HM5" s="595"/>
      <c r="HN5" s="595"/>
      <c r="HO5" s="595"/>
      <c r="HP5" s="595"/>
      <c r="HQ5" s="595"/>
      <c r="HR5" s="595"/>
      <c r="HS5" s="595"/>
      <c r="HT5" s="595"/>
      <c r="HU5" s="595"/>
      <c r="HV5" s="595"/>
      <c r="HW5" s="595"/>
      <c r="HX5" s="595"/>
      <c r="HY5" s="595"/>
      <c r="HZ5" s="595"/>
      <c r="IA5" s="595"/>
      <c r="IB5" s="595"/>
      <c r="IC5" s="595"/>
      <c r="ID5" s="595"/>
      <c r="IE5" s="595"/>
      <c r="IF5" s="595"/>
      <c r="IG5" s="595"/>
      <c r="IH5" s="595"/>
      <c r="II5" s="595"/>
      <c r="IJ5" s="595"/>
      <c r="IK5" s="595"/>
      <c r="IL5" s="595"/>
      <c r="IM5" s="595"/>
      <c r="IN5" s="595"/>
      <c r="IO5" s="595"/>
      <c r="IP5" s="595"/>
      <c r="IQ5" s="595"/>
      <c r="IR5" s="595"/>
      <c r="IS5" s="595"/>
      <c r="IT5" s="595"/>
      <c r="IU5" s="595"/>
      <c r="IV5" s="595"/>
    </row>
    <row r="6" spans="1:256">
      <c r="A6" s="592" t="s">
        <v>1515</v>
      </c>
      <c r="B6" s="593"/>
      <c r="C6" s="594"/>
      <c r="D6" s="595"/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595"/>
      <c r="AB6" s="595"/>
      <c r="AC6" s="595"/>
      <c r="AD6" s="595"/>
      <c r="AE6" s="595"/>
      <c r="AF6" s="595"/>
      <c r="AG6" s="595"/>
      <c r="AH6" s="595"/>
      <c r="AI6" s="595"/>
      <c r="AJ6" s="595"/>
      <c r="AK6" s="595"/>
      <c r="AL6" s="595"/>
      <c r="AM6" s="595"/>
      <c r="AN6" s="595"/>
      <c r="AO6" s="595"/>
      <c r="AP6" s="595"/>
      <c r="AQ6" s="595"/>
      <c r="AR6" s="595"/>
      <c r="AS6" s="595"/>
      <c r="AT6" s="595"/>
      <c r="AU6" s="595"/>
      <c r="AV6" s="595"/>
      <c r="AW6" s="595"/>
      <c r="AX6" s="595"/>
      <c r="AY6" s="595"/>
      <c r="AZ6" s="595"/>
      <c r="BA6" s="595"/>
      <c r="BB6" s="595"/>
      <c r="BC6" s="595"/>
      <c r="BD6" s="595"/>
      <c r="BE6" s="595"/>
      <c r="BF6" s="595"/>
      <c r="BG6" s="595"/>
      <c r="BH6" s="595"/>
      <c r="BI6" s="595"/>
      <c r="BJ6" s="595"/>
      <c r="BK6" s="595"/>
      <c r="BL6" s="595"/>
      <c r="BM6" s="595"/>
      <c r="BN6" s="595"/>
      <c r="BO6" s="595"/>
      <c r="BP6" s="595"/>
      <c r="BQ6" s="595"/>
      <c r="BR6" s="595"/>
      <c r="BS6" s="595"/>
      <c r="BT6" s="595"/>
      <c r="BU6" s="595"/>
      <c r="BV6" s="595"/>
      <c r="BW6" s="595"/>
      <c r="BX6" s="595"/>
      <c r="BY6" s="595"/>
      <c r="BZ6" s="595"/>
      <c r="CA6" s="595"/>
      <c r="CB6" s="595"/>
      <c r="CC6" s="595"/>
      <c r="CD6" s="595"/>
      <c r="CE6" s="595"/>
      <c r="CF6" s="595"/>
      <c r="CG6" s="595"/>
      <c r="CH6" s="595"/>
      <c r="CI6" s="595"/>
      <c r="CJ6" s="595"/>
      <c r="CK6" s="595"/>
      <c r="CL6" s="595"/>
      <c r="CM6" s="595"/>
      <c r="CN6" s="595"/>
      <c r="CO6" s="595"/>
      <c r="CP6" s="595"/>
      <c r="CQ6" s="595"/>
      <c r="CR6" s="595"/>
      <c r="CS6" s="595"/>
      <c r="CT6" s="595"/>
      <c r="CU6" s="595"/>
      <c r="CV6" s="595"/>
      <c r="CW6" s="595"/>
      <c r="CX6" s="595"/>
      <c r="CY6" s="595"/>
      <c r="CZ6" s="595"/>
      <c r="DA6" s="595"/>
      <c r="DB6" s="595"/>
      <c r="DC6" s="595"/>
      <c r="DD6" s="595"/>
      <c r="DE6" s="595"/>
      <c r="DF6" s="595"/>
      <c r="DG6" s="595"/>
      <c r="DH6" s="595"/>
      <c r="DI6" s="595"/>
      <c r="DJ6" s="595"/>
      <c r="DK6" s="595"/>
      <c r="DL6" s="595"/>
      <c r="DM6" s="595"/>
      <c r="DN6" s="595"/>
      <c r="DO6" s="595"/>
      <c r="DP6" s="595"/>
      <c r="DQ6" s="595"/>
      <c r="DR6" s="595"/>
      <c r="DS6" s="595"/>
      <c r="DT6" s="595"/>
      <c r="DU6" s="595"/>
      <c r="DV6" s="595"/>
      <c r="DW6" s="595"/>
      <c r="DX6" s="595"/>
      <c r="DY6" s="595"/>
      <c r="DZ6" s="595"/>
      <c r="EA6" s="595"/>
      <c r="EB6" s="595"/>
      <c r="EC6" s="595"/>
      <c r="ED6" s="595"/>
      <c r="EE6" s="595"/>
      <c r="EF6" s="595"/>
      <c r="EG6" s="595"/>
      <c r="EH6" s="595"/>
      <c r="EI6" s="595"/>
      <c r="EJ6" s="595"/>
      <c r="EK6" s="595"/>
      <c r="EL6" s="595"/>
      <c r="EM6" s="595"/>
      <c r="EN6" s="595"/>
      <c r="EO6" s="595"/>
      <c r="EP6" s="595"/>
      <c r="EQ6" s="595"/>
      <c r="ER6" s="595"/>
      <c r="ES6" s="595"/>
      <c r="ET6" s="595"/>
      <c r="EU6" s="595"/>
      <c r="EV6" s="595"/>
      <c r="EW6" s="595"/>
      <c r="EX6" s="595"/>
      <c r="EY6" s="595"/>
      <c r="EZ6" s="595"/>
      <c r="FA6" s="595"/>
      <c r="FB6" s="595"/>
      <c r="FC6" s="595"/>
      <c r="FD6" s="595"/>
      <c r="FE6" s="595"/>
      <c r="FF6" s="595"/>
      <c r="FG6" s="595"/>
      <c r="FH6" s="595"/>
      <c r="FI6" s="595"/>
      <c r="FJ6" s="595"/>
      <c r="FK6" s="595"/>
      <c r="FL6" s="595"/>
      <c r="FM6" s="595"/>
      <c r="FN6" s="595"/>
      <c r="FO6" s="595"/>
      <c r="FP6" s="595"/>
      <c r="FQ6" s="595"/>
      <c r="FR6" s="595"/>
      <c r="FS6" s="595"/>
      <c r="FT6" s="595"/>
      <c r="FU6" s="595"/>
      <c r="FV6" s="595"/>
      <c r="FW6" s="595"/>
      <c r="FX6" s="595"/>
      <c r="FY6" s="595"/>
      <c r="FZ6" s="595"/>
      <c r="GA6" s="595"/>
      <c r="GB6" s="595"/>
      <c r="GC6" s="595"/>
      <c r="GD6" s="595"/>
      <c r="GE6" s="595"/>
      <c r="GF6" s="595"/>
      <c r="GG6" s="595"/>
      <c r="GH6" s="595"/>
      <c r="GI6" s="595"/>
      <c r="GJ6" s="595"/>
      <c r="GK6" s="595"/>
      <c r="GL6" s="595"/>
      <c r="GM6" s="595"/>
      <c r="GN6" s="595"/>
      <c r="GO6" s="595"/>
      <c r="GP6" s="595"/>
      <c r="GQ6" s="595"/>
      <c r="GR6" s="595"/>
      <c r="GS6" s="595"/>
      <c r="GT6" s="595"/>
      <c r="GU6" s="595"/>
      <c r="GV6" s="595"/>
      <c r="GW6" s="595"/>
      <c r="GX6" s="595"/>
      <c r="GY6" s="595"/>
      <c r="GZ6" s="595"/>
      <c r="HA6" s="595"/>
      <c r="HB6" s="595"/>
      <c r="HC6" s="595"/>
      <c r="HD6" s="595"/>
      <c r="HE6" s="595"/>
      <c r="HF6" s="595"/>
      <c r="HG6" s="595"/>
      <c r="HH6" s="595"/>
      <c r="HI6" s="595"/>
      <c r="HJ6" s="595"/>
      <c r="HK6" s="595"/>
      <c r="HL6" s="595"/>
      <c r="HM6" s="595"/>
      <c r="HN6" s="595"/>
      <c r="HO6" s="595"/>
      <c r="HP6" s="595"/>
      <c r="HQ6" s="595"/>
      <c r="HR6" s="595"/>
      <c r="HS6" s="595"/>
      <c r="HT6" s="595"/>
      <c r="HU6" s="595"/>
      <c r="HV6" s="595"/>
      <c r="HW6" s="595"/>
      <c r="HX6" s="595"/>
      <c r="HY6" s="595"/>
      <c r="HZ6" s="595"/>
      <c r="IA6" s="595"/>
      <c r="IB6" s="595"/>
      <c r="IC6" s="595"/>
      <c r="ID6" s="595"/>
      <c r="IE6" s="595"/>
      <c r="IF6" s="595"/>
      <c r="IG6" s="595"/>
      <c r="IH6" s="595"/>
      <c r="II6" s="595"/>
      <c r="IJ6" s="595"/>
      <c r="IK6" s="595"/>
      <c r="IL6" s="595"/>
      <c r="IM6" s="595"/>
      <c r="IN6" s="595"/>
      <c r="IO6" s="595"/>
      <c r="IP6" s="595"/>
      <c r="IQ6" s="595"/>
      <c r="IR6" s="595"/>
      <c r="IS6" s="595"/>
      <c r="IT6" s="595"/>
      <c r="IU6" s="595"/>
      <c r="IV6" s="595"/>
    </row>
    <row r="7" spans="1:256">
      <c r="A7" s="592"/>
      <c r="B7" s="593"/>
      <c r="C7" s="594"/>
      <c r="D7" s="595"/>
      <c r="E7" s="595"/>
      <c r="F7" s="595"/>
      <c r="G7" s="595"/>
      <c r="H7" s="595"/>
      <c r="I7" s="595"/>
      <c r="J7" s="595"/>
      <c r="K7" s="595"/>
      <c r="L7" s="595"/>
      <c r="M7" s="595"/>
      <c r="N7" s="595"/>
      <c r="O7" s="595"/>
      <c r="P7" s="595"/>
      <c r="Q7" s="595"/>
      <c r="R7" s="595"/>
      <c r="S7" s="595"/>
      <c r="T7" s="595"/>
      <c r="U7" s="595"/>
      <c r="V7" s="595"/>
      <c r="W7" s="595"/>
      <c r="X7" s="595"/>
      <c r="Y7" s="595"/>
      <c r="Z7" s="595"/>
      <c r="AA7" s="595"/>
      <c r="AB7" s="595"/>
      <c r="AC7" s="595"/>
      <c r="AD7" s="595"/>
      <c r="AE7" s="595"/>
      <c r="AF7" s="595"/>
      <c r="AG7" s="595"/>
      <c r="AH7" s="595"/>
      <c r="AI7" s="595"/>
      <c r="AJ7" s="595"/>
      <c r="AK7" s="595"/>
      <c r="AL7" s="595"/>
      <c r="AM7" s="595"/>
      <c r="AN7" s="595"/>
      <c r="AO7" s="595"/>
      <c r="AP7" s="595"/>
      <c r="AQ7" s="595"/>
      <c r="AR7" s="595"/>
      <c r="AS7" s="595"/>
      <c r="AT7" s="595"/>
      <c r="AU7" s="595"/>
      <c r="AV7" s="595"/>
      <c r="AW7" s="595"/>
      <c r="AX7" s="595"/>
      <c r="AY7" s="595"/>
      <c r="AZ7" s="595"/>
      <c r="BA7" s="595"/>
      <c r="BB7" s="595"/>
      <c r="BC7" s="595"/>
      <c r="BD7" s="595"/>
      <c r="BE7" s="595"/>
      <c r="BF7" s="595"/>
      <c r="BG7" s="595"/>
      <c r="BH7" s="595"/>
      <c r="BI7" s="595"/>
      <c r="BJ7" s="595"/>
      <c r="BK7" s="595"/>
      <c r="BL7" s="595"/>
      <c r="BM7" s="595"/>
      <c r="BN7" s="595"/>
      <c r="BO7" s="595"/>
      <c r="BP7" s="595"/>
      <c r="BQ7" s="595"/>
      <c r="BR7" s="595"/>
      <c r="BS7" s="595"/>
      <c r="BT7" s="595"/>
      <c r="BU7" s="595"/>
      <c r="BV7" s="595"/>
      <c r="BW7" s="595"/>
      <c r="BX7" s="595"/>
      <c r="BY7" s="595"/>
      <c r="BZ7" s="595"/>
      <c r="CA7" s="595"/>
      <c r="CB7" s="595"/>
      <c r="CC7" s="595"/>
      <c r="CD7" s="595"/>
      <c r="CE7" s="595"/>
      <c r="CF7" s="595"/>
      <c r="CG7" s="595"/>
      <c r="CH7" s="595"/>
      <c r="CI7" s="595"/>
      <c r="CJ7" s="595"/>
      <c r="CK7" s="595"/>
      <c r="CL7" s="595"/>
      <c r="CM7" s="595"/>
      <c r="CN7" s="595"/>
      <c r="CO7" s="595"/>
      <c r="CP7" s="595"/>
      <c r="CQ7" s="595"/>
      <c r="CR7" s="595"/>
      <c r="CS7" s="595"/>
      <c r="CT7" s="595"/>
      <c r="CU7" s="595"/>
      <c r="CV7" s="595"/>
      <c r="CW7" s="595"/>
      <c r="CX7" s="595"/>
      <c r="CY7" s="595"/>
      <c r="CZ7" s="595"/>
      <c r="DA7" s="595"/>
      <c r="DB7" s="595"/>
      <c r="DC7" s="595"/>
      <c r="DD7" s="595"/>
      <c r="DE7" s="595"/>
      <c r="DF7" s="595"/>
      <c r="DG7" s="595"/>
      <c r="DH7" s="595"/>
      <c r="DI7" s="595"/>
      <c r="DJ7" s="595"/>
      <c r="DK7" s="595"/>
      <c r="DL7" s="595"/>
      <c r="DM7" s="595"/>
      <c r="DN7" s="595"/>
      <c r="DO7" s="595"/>
      <c r="DP7" s="595"/>
      <c r="DQ7" s="595"/>
      <c r="DR7" s="595"/>
      <c r="DS7" s="595"/>
      <c r="DT7" s="595"/>
      <c r="DU7" s="595"/>
      <c r="DV7" s="595"/>
      <c r="DW7" s="595"/>
      <c r="DX7" s="595"/>
      <c r="DY7" s="595"/>
      <c r="DZ7" s="595"/>
      <c r="EA7" s="595"/>
      <c r="EB7" s="595"/>
      <c r="EC7" s="595"/>
      <c r="ED7" s="595"/>
      <c r="EE7" s="595"/>
      <c r="EF7" s="595"/>
      <c r="EG7" s="595"/>
      <c r="EH7" s="595"/>
      <c r="EI7" s="595"/>
      <c r="EJ7" s="595"/>
      <c r="EK7" s="595"/>
      <c r="EL7" s="595"/>
      <c r="EM7" s="595"/>
      <c r="EN7" s="595"/>
      <c r="EO7" s="595"/>
      <c r="EP7" s="595"/>
      <c r="EQ7" s="595"/>
      <c r="ER7" s="595"/>
      <c r="ES7" s="595"/>
      <c r="ET7" s="595"/>
      <c r="EU7" s="595"/>
      <c r="EV7" s="595"/>
      <c r="EW7" s="595"/>
      <c r="EX7" s="595"/>
      <c r="EY7" s="595"/>
      <c r="EZ7" s="595"/>
      <c r="FA7" s="595"/>
      <c r="FB7" s="595"/>
      <c r="FC7" s="595"/>
      <c r="FD7" s="595"/>
      <c r="FE7" s="595"/>
      <c r="FF7" s="595"/>
      <c r="FG7" s="595"/>
      <c r="FH7" s="595"/>
      <c r="FI7" s="595"/>
      <c r="FJ7" s="595"/>
      <c r="FK7" s="595"/>
      <c r="FL7" s="595"/>
      <c r="FM7" s="595"/>
      <c r="FN7" s="595"/>
      <c r="FO7" s="595"/>
      <c r="FP7" s="595"/>
      <c r="FQ7" s="595"/>
      <c r="FR7" s="595"/>
      <c r="FS7" s="595"/>
      <c r="FT7" s="595"/>
      <c r="FU7" s="595"/>
      <c r="FV7" s="595"/>
      <c r="FW7" s="595"/>
      <c r="FX7" s="595"/>
      <c r="FY7" s="595"/>
      <c r="FZ7" s="595"/>
      <c r="GA7" s="595"/>
      <c r="GB7" s="595"/>
      <c r="GC7" s="595"/>
      <c r="GD7" s="595"/>
      <c r="GE7" s="595"/>
      <c r="GF7" s="595"/>
      <c r="GG7" s="595"/>
      <c r="GH7" s="595"/>
      <c r="GI7" s="595"/>
      <c r="GJ7" s="595"/>
      <c r="GK7" s="595"/>
      <c r="GL7" s="595"/>
      <c r="GM7" s="595"/>
      <c r="GN7" s="595"/>
      <c r="GO7" s="595"/>
      <c r="GP7" s="595"/>
      <c r="GQ7" s="595"/>
      <c r="GR7" s="595"/>
      <c r="GS7" s="595"/>
      <c r="GT7" s="595"/>
      <c r="GU7" s="595"/>
      <c r="GV7" s="595"/>
      <c r="GW7" s="595"/>
      <c r="GX7" s="595"/>
      <c r="GY7" s="595"/>
      <c r="GZ7" s="595"/>
      <c r="HA7" s="595"/>
      <c r="HB7" s="595"/>
      <c r="HC7" s="595"/>
      <c r="HD7" s="595"/>
      <c r="HE7" s="595"/>
      <c r="HF7" s="595"/>
      <c r="HG7" s="595"/>
      <c r="HH7" s="595"/>
      <c r="HI7" s="595"/>
      <c r="HJ7" s="595"/>
      <c r="HK7" s="595"/>
      <c r="HL7" s="595"/>
      <c r="HM7" s="595"/>
      <c r="HN7" s="595"/>
      <c r="HO7" s="595"/>
      <c r="HP7" s="595"/>
      <c r="HQ7" s="595"/>
      <c r="HR7" s="595"/>
      <c r="HS7" s="595"/>
      <c r="HT7" s="595"/>
      <c r="HU7" s="595"/>
      <c r="HV7" s="595"/>
      <c r="HW7" s="595"/>
      <c r="HX7" s="595"/>
      <c r="HY7" s="595"/>
      <c r="HZ7" s="595"/>
      <c r="IA7" s="595"/>
      <c r="IB7" s="595"/>
      <c r="IC7" s="595"/>
      <c r="ID7" s="595"/>
      <c r="IE7" s="595"/>
      <c r="IF7" s="595"/>
      <c r="IG7" s="595"/>
      <c r="IH7" s="595"/>
      <c r="II7" s="595"/>
      <c r="IJ7" s="595"/>
      <c r="IK7" s="595"/>
      <c r="IL7" s="595"/>
      <c r="IM7" s="595"/>
      <c r="IN7" s="595"/>
      <c r="IO7" s="595"/>
      <c r="IP7" s="595"/>
      <c r="IQ7" s="595"/>
      <c r="IR7" s="595"/>
      <c r="IS7" s="595"/>
      <c r="IT7" s="595"/>
      <c r="IU7" s="595"/>
      <c r="IV7" s="595"/>
    </row>
    <row r="8" spans="1:256" ht="31.5">
      <c r="A8" s="596" t="s">
        <v>998</v>
      </c>
      <c r="B8" s="597" t="s">
        <v>630</v>
      </c>
      <c r="C8" s="598" t="s">
        <v>1516</v>
      </c>
      <c r="D8" s="599"/>
      <c r="E8" s="599"/>
      <c r="F8" s="599"/>
      <c r="G8" s="599"/>
      <c r="H8" s="599"/>
      <c r="I8" s="599"/>
      <c r="J8" s="599"/>
      <c r="K8" s="599"/>
      <c r="L8" s="599"/>
      <c r="M8" s="599"/>
      <c r="N8" s="599"/>
      <c r="O8" s="599"/>
      <c r="P8" s="599"/>
      <c r="Q8" s="599"/>
      <c r="R8" s="599"/>
      <c r="S8" s="599"/>
      <c r="T8" s="599"/>
      <c r="U8" s="599"/>
      <c r="V8" s="599"/>
      <c r="W8" s="599"/>
      <c r="X8" s="599"/>
      <c r="Y8" s="599"/>
      <c r="Z8" s="599"/>
      <c r="AA8" s="599"/>
      <c r="AB8" s="599"/>
      <c r="AC8" s="599"/>
      <c r="AD8" s="599"/>
      <c r="AE8" s="599"/>
      <c r="AF8" s="599"/>
      <c r="AG8" s="599"/>
      <c r="AH8" s="599"/>
      <c r="AI8" s="599"/>
      <c r="AJ8" s="599"/>
      <c r="AK8" s="599"/>
      <c r="AL8" s="599"/>
      <c r="AM8" s="599"/>
      <c r="AN8" s="599"/>
      <c r="AO8" s="599"/>
      <c r="AP8" s="599"/>
      <c r="AQ8" s="599"/>
      <c r="AR8" s="599"/>
      <c r="AS8" s="599"/>
      <c r="AT8" s="599"/>
      <c r="AU8" s="599"/>
      <c r="AV8" s="599"/>
      <c r="AW8" s="599"/>
      <c r="AX8" s="599"/>
      <c r="AY8" s="599"/>
      <c r="AZ8" s="599"/>
      <c r="BA8" s="599"/>
      <c r="BB8" s="599"/>
      <c r="BC8" s="599"/>
      <c r="BD8" s="599"/>
      <c r="BE8" s="599"/>
      <c r="BF8" s="599"/>
      <c r="BG8" s="599"/>
      <c r="BH8" s="599"/>
      <c r="BI8" s="599"/>
      <c r="BJ8" s="599"/>
      <c r="BK8" s="599"/>
      <c r="BL8" s="599"/>
      <c r="BM8" s="599"/>
      <c r="BN8" s="599"/>
      <c r="BO8" s="599"/>
      <c r="BP8" s="599"/>
      <c r="BQ8" s="599"/>
      <c r="BR8" s="599"/>
      <c r="BS8" s="599"/>
      <c r="BT8" s="599"/>
      <c r="BU8" s="599"/>
      <c r="BV8" s="599"/>
      <c r="BW8" s="599"/>
      <c r="BX8" s="599"/>
      <c r="BY8" s="599"/>
      <c r="BZ8" s="599"/>
      <c r="CA8" s="599"/>
      <c r="CB8" s="599"/>
      <c r="CC8" s="599"/>
      <c r="CD8" s="599"/>
      <c r="CE8" s="599"/>
      <c r="CF8" s="599"/>
      <c r="CG8" s="599"/>
      <c r="CH8" s="599"/>
      <c r="CI8" s="599"/>
      <c r="CJ8" s="599"/>
      <c r="CK8" s="599"/>
      <c r="CL8" s="599"/>
      <c r="CM8" s="599"/>
      <c r="CN8" s="599"/>
      <c r="CO8" s="599"/>
      <c r="CP8" s="599"/>
      <c r="CQ8" s="599"/>
      <c r="CR8" s="599"/>
      <c r="CS8" s="599"/>
      <c r="CT8" s="599"/>
      <c r="CU8" s="599"/>
      <c r="CV8" s="599"/>
      <c r="CW8" s="599"/>
      <c r="CX8" s="599"/>
      <c r="CY8" s="599"/>
      <c r="CZ8" s="599"/>
      <c r="DA8" s="599"/>
      <c r="DB8" s="599"/>
      <c r="DC8" s="599"/>
      <c r="DD8" s="599"/>
      <c r="DE8" s="599"/>
      <c r="DF8" s="599"/>
      <c r="DG8" s="599"/>
      <c r="DH8" s="599"/>
      <c r="DI8" s="599"/>
      <c r="DJ8" s="599"/>
      <c r="DK8" s="599"/>
      <c r="DL8" s="599"/>
      <c r="DM8" s="599"/>
      <c r="DN8" s="599"/>
      <c r="DO8" s="599"/>
      <c r="DP8" s="599"/>
      <c r="DQ8" s="599"/>
      <c r="DR8" s="599"/>
      <c r="DS8" s="599"/>
      <c r="DT8" s="599"/>
      <c r="DU8" s="599"/>
      <c r="DV8" s="599"/>
      <c r="DW8" s="599"/>
      <c r="DX8" s="599"/>
      <c r="DY8" s="599"/>
      <c r="DZ8" s="599"/>
      <c r="EA8" s="599"/>
      <c r="EB8" s="599"/>
      <c r="EC8" s="599"/>
      <c r="ED8" s="599"/>
      <c r="EE8" s="599"/>
      <c r="EF8" s="599"/>
      <c r="EG8" s="599"/>
      <c r="EH8" s="599"/>
      <c r="EI8" s="599"/>
      <c r="EJ8" s="599"/>
      <c r="EK8" s="599"/>
      <c r="EL8" s="599"/>
      <c r="EM8" s="599"/>
      <c r="EN8" s="599"/>
      <c r="EO8" s="599"/>
      <c r="EP8" s="599"/>
      <c r="EQ8" s="599"/>
      <c r="ER8" s="599"/>
      <c r="ES8" s="599"/>
      <c r="ET8" s="599"/>
      <c r="EU8" s="599"/>
      <c r="EV8" s="599"/>
      <c r="EW8" s="599"/>
      <c r="EX8" s="599"/>
      <c r="EY8" s="599"/>
      <c r="EZ8" s="599"/>
      <c r="FA8" s="599"/>
      <c r="FB8" s="599"/>
      <c r="FC8" s="599"/>
      <c r="FD8" s="599"/>
      <c r="FE8" s="599"/>
      <c r="FF8" s="599"/>
      <c r="FG8" s="599"/>
      <c r="FH8" s="599"/>
      <c r="FI8" s="599"/>
      <c r="FJ8" s="599"/>
      <c r="FK8" s="599"/>
      <c r="FL8" s="599"/>
      <c r="FM8" s="599"/>
      <c r="FN8" s="599"/>
      <c r="FO8" s="599"/>
      <c r="FP8" s="599"/>
      <c r="FQ8" s="599"/>
      <c r="FR8" s="599"/>
      <c r="FS8" s="599"/>
      <c r="FT8" s="599"/>
      <c r="FU8" s="599"/>
      <c r="FV8" s="599"/>
      <c r="FW8" s="599"/>
      <c r="FX8" s="599"/>
      <c r="FY8" s="599"/>
      <c r="FZ8" s="599"/>
      <c r="GA8" s="599"/>
      <c r="GB8" s="599"/>
      <c r="GC8" s="599"/>
      <c r="GD8" s="599"/>
      <c r="GE8" s="599"/>
      <c r="GF8" s="599"/>
      <c r="GG8" s="599"/>
      <c r="GH8" s="599"/>
      <c r="GI8" s="599"/>
      <c r="GJ8" s="599"/>
      <c r="GK8" s="599"/>
      <c r="GL8" s="599"/>
      <c r="GM8" s="599"/>
      <c r="GN8" s="599"/>
      <c r="GO8" s="599"/>
      <c r="GP8" s="599"/>
      <c r="GQ8" s="599"/>
      <c r="GR8" s="599"/>
      <c r="GS8" s="599"/>
      <c r="GT8" s="599"/>
      <c r="GU8" s="599"/>
      <c r="GV8" s="599"/>
      <c r="GW8" s="599"/>
      <c r="GX8" s="599"/>
      <c r="GY8" s="599"/>
      <c r="GZ8" s="599"/>
      <c r="HA8" s="599"/>
      <c r="HB8" s="599"/>
      <c r="HC8" s="599"/>
      <c r="HD8" s="599"/>
      <c r="HE8" s="599"/>
      <c r="HF8" s="599"/>
      <c r="HG8" s="599"/>
      <c r="HH8" s="599"/>
      <c r="HI8" s="599"/>
      <c r="HJ8" s="599"/>
      <c r="HK8" s="599"/>
      <c r="HL8" s="599"/>
      <c r="HM8" s="599"/>
      <c r="HN8" s="599"/>
      <c r="HO8" s="599"/>
      <c r="HP8" s="599"/>
      <c r="HQ8" s="599"/>
      <c r="HR8" s="599"/>
      <c r="HS8" s="599"/>
      <c r="HT8" s="599"/>
      <c r="HU8" s="599"/>
      <c r="HV8" s="599"/>
      <c r="HW8" s="599"/>
      <c r="HX8" s="599"/>
      <c r="HY8" s="599"/>
      <c r="HZ8" s="599"/>
      <c r="IA8" s="599"/>
      <c r="IB8" s="599"/>
      <c r="IC8" s="599"/>
      <c r="ID8" s="599"/>
      <c r="IE8" s="599"/>
      <c r="IF8" s="599"/>
      <c r="IG8" s="599"/>
      <c r="IH8" s="599"/>
      <c r="II8" s="599"/>
      <c r="IJ8" s="599"/>
      <c r="IK8" s="599"/>
      <c r="IL8" s="599"/>
      <c r="IM8" s="599"/>
      <c r="IN8" s="599"/>
      <c r="IO8" s="599"/>
      <c r="IP8" s="599"/>
      <c r="IQ8" s="599"/>
      <c r="IR8" s="599"/>
      <c r="IS8" s="599"/>
      <c r="IT8" s="599"/>
      <c r="IU8" s="599"/>
      <c r="IV8" s="599"/>
    </row>
    <row r="9" spans="1:256">
      <c r="A9" s="600" t="s">
        <v>1010</v>
      </c>
      <c r="B9" s="601"/>
      <c r="C9" s="602"/>
    </row>
    <row r="10" spans="1:256">
      <c r="A10" s="600" t="s">
        <v>834</v>
      </c>
      <c r="B10" s="601"/>
      <c r="C10" s="602"/>
      <c r="IC10" s="604"/>
      <c r="ID10" s="604"/>
      <c r="IE10" s="604"/>
      <c r="IF10" s="604"/>
      <c r="IG10" s="604"/>
      <c r="IH10" s="604"/>
      <c r="II10" s="604"/>
      <c r="IJ10" s="604"/>
      <c r="IK10" s="604"/>
      <c r="IL10" s="604"/>
      <c r="IM10" s="604"/>
      <c r="IN10" s="604"/>
      <c r="IO10" s="604"/>
      <c r="IP10" s="604"/>
      <c r="IQ10" s="604"/>
      <c r="IR10" s="604"/>
      <c r="IS10" s="604"/>
      <c r="IT10" s="604"/>
      <c r="IU10" s="604"/>
      <c r="IV10" s="604"/>
    </row>
    <row r="11" spans="1:256">
      <c r="A11" s="600" t="s">
        <v>1506</v>
      </c>
      <c r="B11" s="601"/>
      <c r="C11" s="602"/>
      <c r="IC11" s="604"/>
      <c r="ID11" s="604"/>
      <c r="IE11" s="604"/>
      <c r="IF11" s="604"/>
      <c r="IG11" s="604"/>
      <c r="IH11" s="604"/>
      <c r="II11" s="604"/>
      <c r="IJ11" s="604"/>
      <c r="IK11" s="604"/>
      <c r="IL11" s="604"/>
      <c r="IM11" s="604"/>
      <c r="IN11" s="604"/>
      <c r="IO11" s="604"/>
      <c r="IP11" s="604"/>
      <c r="IQ11" s="604"/>
      <c r="IR11" s="604"/>
      <c r="IS11" s="604"/>
      <c r="IT11" s="604"/>
      <c r="IU11" s="604"/>
      <c r="IV11" s="604"/>
    </row>
    <row r="12" spans="1:256">
      <c r="A12" s="600" t="s">
        <v>643</v>
      </c>
      <c r="B12" s="605"/>
      <c r="C12" s="606"/>
      <c r="IC12" s="604"/>
      <c r="ID12" s="604"/>
      <c r="IE12" s="604"/>
      <c r="IF12" s="604"/>
      <c r="IG12" s="604"/>
      <c r="IH12" s="604"/>
      <c r="II12" s="604"/>
      <c r="IJ12" s="604"/>
      <c r="IK12" s="604"/>
      <c r="IL12" s="604"/>
      <c r="IM12" s="604"/>
      <c r="IN12" s="604"/>
      <c r="IO12" s="604"/>
      <c r="IP12" s="604"/>
      <c r="IQ12" s="604"/>
      <c r="IR12" s="604"/>
      <c r="IS12" s="604"/>
      <c r="IT12" s="604"/>
      <c r="IU12" s="604"/>
      <c r="IV12" s="604"/>
    </row>
    <row r="13" spans="1:256">
      <c r="A13" s="607" t="s">
        <v>331</v>
      </c>
      <c r="B13" s="608" t="s">
        <v>633</v>
      </c>
      <c r="C13" s="609">
        <f>SUM(C14)</f>
        <v>100</v>
      </c>
      <c r="IC13" s="604"/>
      <c r="ID13" s="604"/>
      <c r="IE13" s="604"/>
      <c r="IF13" s="604"/>
      <c r="IG13" s="604"/>
      <c r="IH13" s="604"/>
      <c r="II13" s="604"/>
      <c r="IJ13" s="604"/>
      <c r="IK13" s="604"/>
      <c r="IL13" s="604"/>
      <c r="IM13" s="604"/>
      <c r="IN13" s="604"/>
      <c r="IO13" s="604"/>
      <c r="IP13" s="604"/>
      <c r="IQ13" s="604"/>
      <c r="IR13" s="604"/>
      <c r="IS13" s="604"/>
      <c r="IT13" s="604"/>
      <c r="IU13" s="604"/>
      <c r="IV13" s="604"/>
    </row>
    <row r="14" spans="1:256">
      <c r="A14" s="607" t="s">
        <v>700</v>
      </c>
      <c r="B14" s="608" t="s">
        <v>699</v>
      </c>
      <c r="C14" s="609">
        <v>100</v>
      </c>
      <c r="IC14" s="604"/>
      <c r="ID14" s="604"/>
      <c r="IE14" s="604"/>
      <c r="IF14" s="604"/>
      <c r="IG14" s="604"/>
      <c r="IH14" s="604"/>
      <c r="II14" s="604"/>
      <c r="IJ14" s="604"/>
      <c r="IK14" s="604"/>
      <c r="IL14" s="604"/>
      <c r="IM14" s="604"/>
      <c r="IN14" s="604"/>
      <c r="IO14" s="604"/>
      <c r="IP14" s="604"/>
      <c r="IQ14" s="604"/>
      <c r="IR14" s="604"/>
      <c r="IS14" s="604"/>
      <c r="IT14" s="604"/>
      <c r="IU14" s="604"/>
      <c r="IV14" s="604"/>
    </row>
    <row r="15" spans="1:256">
      <c r="A15" s="600" t="s">
        <v>1517</v>
      </c>
      <c r="B15" s="600"/>
      <c r="C15" s="609">
        <f>SUM(C13)</f>
        <v>100</v>
      </c>
      <c r="IC15" s="604"/>
      <c r="ID15" s="604"/>
      <c r="IE15" s="604"/>
      <c r="IF15" s="604"/>
      <c r="IG15" s="604"/>
      <c r="IH15" s="604"/>
      <c r="II15" s="604"/>
      <c r="IJ15" s="604"/>
      <c r="IK15" s="604"/>
      <c r="IL15" s="604"/>
      <c r="IM15" s="604"/>
      <c r="IN15" s="604"/>
      <c r="IO15" s="604"/>
      <c r="IP15" s="604"/>
      <c r="IQ15" s="604"/>
      <c r="IR15" s="604"/>
      <c r="IS15" s="604"/>
      <c r="IT15" s="604"/>
      <c r="IU15" s="604"/>
      <c r="IV15" s="604"/>
    </row>
    <row r="16" spans="1:256">
      <c r="A16" s="607"/>
      <c r="B16" s="610"/>
      <c r="C16" s="609"/>
      <c r="IC16" s="604"/>
      <c r="ID16" s="604"/>
      <c r="IE16" s="604"/>
      <c r="IF16" s="604"/>
      <c r="IG16" s="604"/>
      <c r="IH16" s="604"/>
      <c r="II16" s="604"/>
      <c r="IJ16" s="604"/>
      <c r="IK16" s="604"/>
      <c r="IL16" s="604"/>
      <c r="IM16" s="604"/>
      <c r="IN16" s="604"/>
      <c r="IO16" s="604"/>
      <c r="IP16" s="604"/>
      <c r="IQ16" s="604"/>
      <c r="IR16" s="604"/>
      <c r="IS16" s="604"/>
      <c r="IT16" s="604"/>
      <c r="IU16" s="604"/>
      <c r="IV16" s="604"/>
    </row>
    <row r="17" spans="1:256" ht="31.5">
      <c r="A17" s="600" t="s">
        <v>1505</v>
      </c>
      <c r="B17" s="600"/>
      <c r="C17" s="609">
        <f>SUM(C15)</f>
        <v>100</v>
      </c>
      <c r="IC17" s="604"/>
      <c r="ID17" s="604"/>
      <c r="IE17" s="604"/>
      <c r="IF17" s="604"/>
      <c r="IG17" s="604"/>
      <c r="IH17" s="604"/>
      <c r="II17" s="604"/>
      <c r="IJ17" s="604"/>
      <c r="IK17" s="604"/>
      <c r="IL17" s="604"/>
      <c r="IM17" s="604"/>
      <c r="IN17" s="604"/>
      <c r="IO17" s="604"/>
      <c r="IP17" s="604"/>
      <c r="IQ17" s="604"/>
      <c r="IR17" s="604"/>
      <c r="IS17" s="604"/>
      <c r="IT17" s="604"/>
      <c r="IU17" s="604"/>
      <c r="IV17" s="604"/>
    </row>
    <row r="18" spans="1:256">
      <c r="A18" s="607"/>
      <c r="B18" s="610"/>
      <c r="C18" s="609"/>
      <c r="IC18" s="604"/>
      <c r="ID18" s="604"/>
      <c r="IE18" s="604"/>
      <c r="IF18" s="604"/>
      <c r="IG18" s="604"/>
      <c r="IH18" s="604"/>
      <c r="II18" s="604"/>
      <c r="IJ18" s="604"/>
      <c r="IK18" s="604"/>
      <c r="IL18" s="604"/>
      <c r="IM18" s="604"/>
      <c r="IN18" s="604"/>
      <c r="IO18" s="604"/>
      <c r="IP18" s="604"/>
      <c r="IQ18" s="604"/>
      <c r="IR18" s="604"/>
      <c r="IS18" s="604"/>
      <c r="IT18" s="604"/>
      <c r="IU18" s="604"/>
      <c r="IV18" s="604"/>
    </row>
    <row r="19" spans="1:256">
      <c r="A19" s="600" t="s">
        <v>831</v>
      </c>
      <c r="B19" s="600"/>
      <c r="C19" s="609">
        <f>SUM(C17)</f>
        <v>100</v>
      </c>
      <c r="IC19" s="604"/>
      <c r="ID19" s="604"/>
      <c r="IE19" s="604"/>
      <c r="IF19" s="604"/>
      <c r="IG19" s="604"/>
      <c r="IH19" s="604"/>
      <c r="II19" s="604"/>
      <c r="IJ19" s="604"/>
      <c r="IK19" s="604"/>
      <c r="IL19" s="604"/>
      <c r="IM19" s="604"/>
      <c r="IN19" s="604"/>
      <c r="IO19" s="604"/>
      <c r="IP19" s="604"/>
      <c r="IQ19" s="604"/>
      <c r="IR19" s="604"/>
      <c r="IS19" s="604"/>
      <c r="IT19" s="604"/>
      <c r="IU19" s="604"/>
      <c r="IV19" s="604"/>
    </row>
    <row r="20" spans="1:256">
      <c r="A20" s="607"/>
      <c r="B20" s="610"/>
      <c r="C20" s="609"/>
      <c r="IC20" s="604"/>
      <c r="ID20" s="604"/>
      <c r="IE20" s="604"/>
      <c r="IF20" s="604"/>
      <c r="IG20" s="604"/>
      <c r="IH20" s="604"/>
      <c r="II20" s="604"/>
      <c r="IJ20" s="604"/>
      <c r="IK20" s="604"/>
      <c r="IL20" s="604"/>
      <c r="IM20" s="604"/>
      <c r="IN20" s="604"/>
      <c r="IO20" s="604"/>
      <c r="IP20" s="604"/>
      <c r="IQ20" s="604"/>
      <c r="IR20" s="604"/>
      <c r="IS20" s="604"/>
      <c r="IT20" s="604"/>
      <c r="IU20" s="604"/>
      <c r="IV20" s="604"/>
    </row>
    <row r="21" spans="1:256">
      <c r="A21" s="600" t="s">
        <v>1009</v>
      </c>
      <c r="B21" s="600"/>
      <c r="C21" s="609">
        <f>SUM(C19)</f>
        <v>100</v>
      </c>
      <c r="IC21" s="604"/>
      <c r="ID21" s="604"/>
      <c r="IE21" s="604"/>
      <c r="IF21" s="604"/>
      <c r="IG21" s="604"/>
      <c r="IH21" s="604"/>
      <c r="II21" s="604"/>
      <c r="IJ21" s="604"/>
      <c r="IK21" s="604"/>
      <c r="IL21" s="604"/>
      <c r="IM21" s="604"/>
      <c r="IN21" s="604"/>
      <c r="IO21" s="604"/>
      <c r="IP21" s="604"/>
      <c r="IQ21" s="604"/>
      <c r="IR21" s="604"/>
      <c r="IS21" s="604"/>
      <c r="IT21" s="604"/>
      <c r="IU21" s="604"/>
      <c r="IV21" s="604"/>
    </row>
    <row r="22" spans="1:256">
      <c r="A22" s="607"/>
      <c r="B22" s="610"/>
      <c r="C22" s="609"/>
      <c r="IC22" s="604"/>
      <c r="ID22" s="604"/>
      <c r="IE22" s="604"/>
      <c r="IF22" s="604"/>
      <c r="IG22" s="604"/>
      <c r="IH22" s="604"/>
      <c r="II22" s="604"/>
      <c r="IJ22" s="604"/>
      <c r="IK22" s="604"/>
      <c r="IL22" s="604"/>
      <c r="IM22" s="604"/>
      <c r="IN22" s="604"/>
      <c r="IO22" s="604"/>
      <c r="IP22" s="604"/>
      <c r="IQ22" s="604"/>
      <c r="IR22" s="604"/>
      <c r="IS22" s="604"/>
      <c r="IT22" s="604"/>
      <c r="IU22" s="604"/>
      <c r="IV22" s="604"/>
    </row>
    <row r="23" spans="1:256">
      <c r="A23" s="600" t="s">
        <v>999</v>
      </c>
      <c r="B23" s="601"/>
      <c r="C23" s="602"/>
      <c r="IC23" s="604"/>
      <c r="ID23" s="604"/>
      <c r="IE23" s="604"/>
      <c r="IF23" s="604"/>
      <c r="IG23" s="604"/>
      <c r="IH23" s="604"/>
      <c r="II23" s="604"/>
      <c r="IJ23" s="604"/>
      <c r="IK23" s="604"/>
      <c r="IL23" s="604"/>
      <c r="IM23" s="604"/>
      <c r="IN23" s="604"/>
      <c r="IO23" s="604"/>
      <c r="IP23" s="604"/>
      <c r="IQ23" s="604"/>
      <c r="IR23" s="604"/>
      <c r="IS23" s="604"/>
      <c r="IT23" s="604"/>
      <c r="IU23" s="604"/>
      <c r="IV23" s="604"/>
    </row>
    <row r="24" spans="1:256">
      <c r="A24" s="600" t="s">
        <v>631</v>
      </c>
      <c r="B24" s="601"/>
      <c r="C24" s="602"/>
      <c r="IC24" s="604"/>
      <c r="ID24" s="604"/>
      <c r="IE24" s="604"/>
      <c r="IF24" s="604"/>
      <c r="IG24" s="604"/>
      <c r="IH24" s="604"/>
      <c r="II24" s="604"/>
      <c r="IJ24" s="604"/>
      <c r="IK24" s="604"/>
      <c r="IL24" s="604"/>
      <c r="IM24" s="604"/>
      <c r="IN24" s="604"/>
      <c r="IO24" s="604"/>
      <c r="IP24" s="604"/>
      <c r="IQ24" s="604"/>
      <c r="IR24" s="604"/>
      <c r="IS24" s="604"/>
      <c r="IT24" s="604"/>
      <c r="IU24" s="604"/>
      <c r="IV24" s="604"/>
    </row>
    <row r="25" spans="1:256">
      <c r="A25" s="600" t="s">
        <v>632</v>
      </c>
      <c r="B25" s="601"/>
      <c r="C25" s="602"/>
      <c r="IC25" s="604"/>
      <c r="ID25" s="604"/>
      <c r="IE25" s="604"/>
      <c r="IF25" s="604"/>
      <c r="IG25" s="604"/>
      <c r="IH25" s="604"/>
      <c r="II25" s="604"/>
      <c r="IJ25" s="604"/>
      <c r="IK25" s="604"/>
      <c r="IL25" s="604"/>
      <c r="IM25" s="604"/>
      <c r="IN25" s="604"/>
      <c r="IO25" s="604"/>
      <c r="IP25" s="604"/>
      <c r="IQ25" s="604"/>
      <c r="IR25" s="604"/>
      <c r="IS25" s="604"/>
      <c r="IT25" s="604"/>
      <c r="IU25" s="604"/>
      <c r="IV25" s="604"/>
    </row>
    <row r="26" spans="1:256">
      <c r="A26" s="600" t="s">
        <v>643</v>
      </c>
      <c r="B26" s="605"/>
      <c r="C26" s="606"/>
      <c r="IC26" s="604"/>
      <c r="ID26" s="604"/>
      <c r="IE26" s="604"/>
      <c r="IF26" s="604"/>
      <c r="IG26" s="604"/>
      <c r="IH26" s="604"/>
      <c r="II26" s="604"/>
      <c r="IJ26" s="604"/>
      <c r="IK26" s="604"/>
      <c r="IL26" s="604"/>
      <c r="IM26" s="604"/>
      <c r="IN26" s="604"/>
      <c r="IO26" s="604"/>
      <c r="IP26" s="604"/>
      <c r="IQ26" s="604"/>
      <c r="IR26" s="604"/>
      <c r="IS26" s="604"/>
      <c r="IT26" s="604"/>
      <c r="IU26" s="604"/>
      <c r="IV26" s="604"/>
    </row>
    <row r="27" spans="1:256">
      <c r="A27" s="607" t="s">
        <v>331</v>
      </c>
      <c r="B27" s="608" t="s">
        <v>633</v>
      </c>
      <c r="C27" s="609">
        <v>76278</v>
      </c>
      <c r="IC27" s="604"/>
      <c r="ID27" s="604"/>
      <c r="IE27" s="604"/>
      <c r="IF27" s="604"/>
      <c r="IG27" s="604"/>
      <c r="IH27" s="604"/>
      <c r="II27" s="604"/>
      <c r="IJ27" s="604"/>
      <c r="IK27" s="604"/>
      <c r="IL27" s="604"/>
      <c r="IM27" s="604"/>
      <c r="IN27" s="604"/>
      <c r="IO27" s="604"/>
      <c r="IP27" s="604"/>
      <c r="IQ27" s="604"/>
      <c r="IR27" s="604"/>
      <c r="IS27" s="604"/>
      <c r="IT27" s="604"/>
      <c r="IU27" s="604"/>
      <c r="IV27" s="604"/>
    </row>
    <row r="28" spans="1:256">
      <c r="A28" s="607" t="s">
        <v>635</v>
      </c>
      <c r="B28" s="608" t="s">
        <v>634</v>
      </c>
      <c r="C28" s="609">
        <v>76278</v>
      </c>
      <c r="IC28" s="604"/>
      <c r="ID28" s="604"/>
      <c r="IE28" s="604"/>
      <c r="IF28" s="604"/>
      <c r="IG28" s="604"/>
      <c r="IH28" s="604"/>
      <c r="II28" s="604"/>
      <c r="IJ28" s="604"/>
      <c r="IK28" s="604"/>
      <c r="IL28" s="604"/>
      <c r="IM28" s="604"/>
      <c r="IN28" s="604"/>
      <c r="IO28" s="604"/>
      <c r="IP28" s="604"/>
      <c r="IQ28" s="604"/>
      <c r="IR28" s="604"/>
      <c r="IS28" s="604"/>
      <c r="IT28" s="604"/>
      <c r="IU28" s="604"/>
      <c r="IV28" s="604"/>
    </row>
    <row r="29" spans="1:256">
      <c r="A29" s="607" t="s">
        <v>341</v>
      </c>
      <c r="B29" s="608" t="s">
        <v>673</v>
      </c>
      <c r="C29" s="609">
        <v>1039</v>
      </c>
      <c r="IC29" s="604"/>
      <c r="ID29" s="604"/>
      <c r="IE29" s="604"/>
      <c r="IF29" s="604"/>
      <c r="IG29" s="604"/>
      <c r="IH29" s="604"/>
      <c r="II29" s="604"/>
      <c r="IJ29" s="604"/>
      <c r="IK29" s="604"/>
      <c r="IL29" s="604"/>
      <c r="IM29" s="604"/>
      <c r="IN29" s="604"/>
      <c r="IO29" s="604"/>
      <c r="IP29" s="604"/>
      <c r="IQ29" s="604"/>
      <c r="IR29" s="604"/>
      <c r="IS29" s="604"/>
      <c r="IT29" s="604"/>
      <c r="IU29" s="604"/>
      <c r="IV29" s="604"/>
    </row>
    <row r="30" spans="1:256" ht="31.5">
      <c r="A30" s="607" t="s">
        <v>675</v>
      </c>
      <c r="B30" s="608" t="s">
        <v>674</v>
      </c>
      <c r="C30" s="609">
        <v>825</v>
      </c>
      <c r="IC30" s="604"/>
      <c r="ID30" s="604"/>
      <c r="IE30" s="604"/>
      <c r="IF30" s="604"/>
      <c r="IG30" s="604"/>
      <c r="IH30" s="604"/>
      <c r="II30" s="604"/>
      <c r="IJ30" s="604"/>
      <c r="IK30" s="604"/>
      <c r="IL30" s="604"/>
      <c r="IM30" s="604"/>
      <c r="IN30" s="604"/>
      <c r="IO30" s="604"/>
      <c r="IP30" s="604"/>
      <c r="IQ30" s="604"/>
      <c r="IR30" s="604"/>
      <c r="IS30" s="604"/>
      <c r="IT30" s="604"/>
      <c r="IU30" s="604"/>
      <c r="IV30" s="604"/>
    </row>
    <row r="31" spans="1:256">
      <c r="A31" s="607" t="s">
        <v>677</v>
      </c>
      <c r="B31" s="608" t="s">
        <v>676</v>
      </c>
      <c r="C31" s="609">
        <v>164</v>
      </c>
      <c r="IC31" s="604"/>
      <c r="ID31" s="604"/>
      <c r="IE31" s="604"/>
      <c r="IF31" s="604"/>
      <c r="IG31" s="604"/>
      <c r="IH31" s="604"/>
      <c r="II31" s="604"/>
      <c r="IJ31" s="604"/>
      <c r="IK31" s="604"/>
      <c r="IL31" s="604"/>
      <c r="IM31" s="604"/>
      <c r="IN31" s="604"/>
      <c r="IO31" s="604"/>
      <c r="IP31" s="604"/>
      <c r="IQ31" s="604"/>
      <c r="IR31" s="604"/>
      <c r="IS31" s="604"/>
      <c r="IT31" s="604"/>
      <c r="IU31" s="604"/>
      <c r="IV31" s="604"/>
    </row>
    <row r="32" spans="1:256">
      <c r="A32" s="607" t="s">
        <v>679</v>
      </c>
      <c r="B32" s="608" t="s">
        <v>678</v>
      </c>
      <c r="C32" s="609">
        <v>50</v>
      </c>
      <c r="IC32" s="604"/>
      <c r="ID32" s="604"/>
      <c r="IE32" s="604"/>
      <c r="IF32" s="604"/>
      <c r="IG32" s="604"/>
      <c r="IH32" s="604"/>
      <c r="II32" s="604"/>
      <c r="IJ32" s="604"/>
      <c r="IK32" s="604"/>
      <c r="IL32" s="604"/>
      <c r="IM32" s="604"/>
      <c r="IN32" s="604"/>
      <c r="IO32" s="604"/>
      <c r="IP32" s="604"/>
      <c r="IQ32" s="604"/>
      <c r="IR32" s="604"/>
      <c r="IS32" s="604"/>
      <c r="IT32" s="604"/>
      <c r="IU32" s="604"/>
      <c r="IV32" s="604"/>
    </row>
    <row r="33" spans="1:256">
      <c r="A33" s="607" t="s">
        <v>351</v>
      </c>
      <c r="B33" s="608" t="s">
        <v>636</v>
      </c>
      <c r="C33" s="609">
        <v>10535</v>
      </c>
      <c r="IC33" s="604"/>
      <c r="ID33" s="604"/>
      <c r="IE33" s="604"/>
      <c r="IF33" s="604"/>
      <c r="IG33" s="604"/>
      <c r="IH33" s="604"/>
      <c r="II33" s="604"/>
      <c r="IJ33" s="604"/>
      <c r="IK33" s="604"/>
      <c r="IL33" s="604"/>
      <c r="IM33" s="604"/>
      <c r="IN33" s="604"/>
      <c r="IO33" s="604"/>
      <c r="IP33" s="604"/>
      <c r="IQ33" s="604"/>
      <c r="IR33" s="604"/>
      <c r="IS33" s="604"/>
      <c r="IT33" s="604"/>
      <c r="IU33" s="604"/>
      <c r="IV33" s="604"/>
    </row>
    <row r="34" spans="1:256">
      <c r="A34" s="607" t="s">
        <v>608</v>
      </c>
      <c r="B34" s="608" t="s">
        <v>686</v>
      </c>
      <c r="C34" s="609">
        <v>7346</v>
      </c>
      <c r="IC34" s="604"/>
      <c r="ID34" s="604"/>
      <c r="IE34" s="604"/>
      <c r="IF34" s="604"/>
      <c r="IG34" s="604"/>
      <c r="IH34" s="604"/>
      <c r="II34" s="604"/>
      <c r="IJ34" s="604"/>
      <c r="IK34" s="604"/>
      <c r="IL34" s="604"/>
      <c r="IM34" s="604"/>
      <c r="IN34" s="604"/>
      <c r="IO34" s="604"/>
      <c r="IP34" s="604"/>
      <c r="IQ34" s="604"/>
      <c r="IR34" s="604"/>
      <c r="IS34" s="604"/>
      <c r="IT34" s="604"/>
      <c r="IU34" s="604"/>
      <c r="IV34" s="604"/>
    </row>
    <row r="35" spans="1:256">
      <c r="A35" s="607" t="s">
        <v>648</v>
      </c>
      <c r="B35" s="608" t="s">
        <v>647</v>
      </c>
      <c r="C35" s="609">
        <v>626</v>
      </c>
      <c r="IC35" s="604"/>
      <c r="ID35" s="604"/>
      <c r="IE35" s="604"/>
      <c r="IF35" s="604"/>
      <c r="IG35" s="604"/>
      <c r="IH35" s="604"/>
      <c r="II35" s="604"/>
      <c r="IJ35" s="604"/>
      <c r="IK35" s="604"/>
      <c r="IL35" s="604"/>
      <c r="IM35" s="604"/>
      <c r="IN35" s="604"/>
      <c r="IO35" s="604"/>
      <c r="IP35" s="604"/>
      <c r="IQ35" s="604"/>
      <c r="IR35" s="604"/>
      <c r="IS35" s="604"/>
      <c r="IT35" s="604"/>
      <c r="IU35" s="604"/>
      <c r="IV35" s="604"/>
    </row>
    <row r="36" spans="1:256">
      <c r="A36" s="607" t="s">
        <v>639</v>
      </c>
      <c r="B36" s="608" t="s">
        <v>638</v>
      </c>
      <c r="C36" s="609">
        <v>40</v>
      </c>
      <c r="IC36" s="604"/>
      <c r="ID36" s="604"/>
      <c r="IE36" s="604"/>
      <c r="IF36" s="604"/>
      <c r="IG36" s="604"/>
      <c r="IH36" s="604"/>
      <c r="II36" s="604"/>
      <c r="IJ36" s="604"/>
      <c r="IK36" s="604"/>
      <c r="IL36" s="604"/>
      <c r="IM36" s="604"/>
      <c r="IN36" s="604"/>
      <c r="IO36" s="604"/>
      <c r="IP36" s="604"/>
      <c r="IQ36" s="604"/>
      <c r="IR36" s="604"/>
      <c r="IS36" s="604"/>
      <c r="IT36" s="604"/>
      <c r="IU36" s="604"/>
      <c r="IV36" s="604"/>
    </row>
    <row r="37" spans="1:256" ht="31.5">
      <c r="A37" s="607" t="s">
        <v>611</v>
      </c>
      <c r="B37" s="608" t="s">
        <v>642</v>
      </c>
      <c r="C37" s="609">
        <v>2523</v>
      </c>
      <c r="IC37" s="604"/>
      <c r="ID37" s="604"/>
      <c r="IE37" s="604"/>
      <c r="IF37" s="604"/>
      <c r="IG37" s="604"/>
      <c r="IH37" s="604"/>
      <c r="II37" s="604"/>
      <c r="IJ37" s="604"/>
      <c r="IK37" s="604"/>
      <c r="IL37" s="604"/>
      <c r="IM37" s="604"/>
      <c r="IN37" s="604"/>
      <c r="IO37" s="604"/>
      <c r="IP37" s="604"/>
      <c r="IQ37" s="604"/>
      <c r="IR37" s="604"/>
      <c r="IS37" s="604"/>
      <c r="IT37" s="604"/>
      <c r="IU37" s="604"/>
      <c r="IV37" s="604"/>
    </row>
    <row r="38" spans="1:256">
      <c r="A38" s="600" t="s">
        <v>1517</v>
      </c>
      <c r="B38" s="600"/>
      <c r="C38" s="609">
        <v>87852</v>
      </c>
      <c r="IC38" s="604"/>
      <c r="ID38" s="604"/>
      <c r="IE38" s="604"/>
      <c r="IF38" s="604"/>
      <c r="IG38" s="604"/>
      <c r="IH38" s="604"/>
      <c r="II38" s="604"/>
      <c r="IJ38" s="604"/>
      <c r="IK38" s="604"/>
      <c r="IL38" s="604"/>
      <c r="IM38" s="604"/>
      <c r="IN38" s="604"/>
      <c r="IO38" s="604"/>
      <c r="IP38" s="604"/>
      <c r="IQ38" s="604"/>
      <c r="IR38" s="604"/>
      <c r="IS38" s="604"/>
      <c r="IT38" s="604"/>
      <c r="IU38" s="604"/>
      <c r="IV38" s="604"/>
    </row>
    <row r="39" spans="1:256">
      <c r="A39" s="607"/>
      <c r="B39" s="610"/>
      <c r="C39" s="609"/>
      <c r="IC39" s="604"/>
      <c r="ID39" s="604"/>
      <c r="IE39" s="604"/>
      <c r="IF39" s="604"/>
      <c r="IG39" s="604"/>
      <c r="IH39" s="604"/>
      <c r="II39" s="604"/>
      <c r="IJ39" s="604"/>
      <c r="IK39" s="604"/>
      <c r="IL39" s="604"/>
      <c r="IM39" s="604"/>
      <c r="IN39" s="604"/>
      <c r="IO39" s="604"/>
      <c r="IP39" s="604"/>
      <c r="IQ39" s="604"/>
      <c r="IR39" s="604"/>
      <c r="IS39" s="604"/>
      <c r="IT39" s="604"/>
      <c r="IU39" s="604"/>
      <c r="IV39" s="604"/>
    </row>
    <row r="40" spans="1:256">
      <c r="A40" s="600" t="s">
        <v>830</v>
      </c>
      <c r="B40" s="600"/>
      <c r="C40" s="609">
        <v>87852</v>
      </c>
      <c r="IC40" s="604"/>
      <c r="ID40" s="604"/>
      <c r="IE40" s="604"/>
      <c r="IF40" s="604"/>
      <c r="IG40" s="604"/>
      <c r="IH40" s="604"/>
      <c r="II40" s="604"/>
      <c r="IJ40" s="604"/>
      <c r="IK40" s="604"/>
      <c r="IL40" s="604"/>
      <c r="IM40" s="604"/>
      <c r="IN40" s="604"/>
      <c r="IO40" s="604"/>
      <c r="IP40" s="604"/>
      <c r="IQ40" s="604"/>
      <c r="IR40" s="604"/>
      <c r="IS40" s="604"/>
      <c r="IT40" s="604"/>
      <c r="IU40" s="604"/>
      <c r="IV40" s="604"/>
    </row>
    <row r="41" spans="1:256">
      <c r="A41" s="607"/>
      <c r="B41" s="610"/>
      <c r="C41" s="609"/>
      <c r="IC41" s="604"/>
      <c r="ID41" s="604"/>
      <c r="IE41" s="604"/>
      <c r="IF41" s="604"/>
      <c r="IG41" s="604"/>
      <c r="IH41" s="604"/>
      <c r="II41" s="604"/>
      <c r="IJ41" s="604"/>
      <c r="IK41" s="604"/>
      <c r="IL41" s="604"/>
      <c r="IM41" s="604"/>
      <c r="IN41" s="604"/>
      <c r="IO41" s="604"/>
      <c r="IP41" s="604"/>
      <c r="IQ41" s="604"/>
      <c r="IR41" s="604"/>
      <c r="IS41" s="604"/>
      <c r="IT41" s="604"/>
      <c r="IU41" s="604"/>
      <c r="IV41" s="604"/>
    </row>
    <row r="42" spans="1:256">
      <c r="A42" s="600" t="s">
        <v>829</v>
      </c>
      <c r="B42" s="600"/>
      <c r="C42" s="609">
        <v>87852</v>
      </c>
      <c r="IC42" s="604"/>
      <c r="ID42" s="604"/>
      <c r="IE42" s="604"/>
      <c r="IF42" s="604"/>
      <c r="IG42" s="604"/>
      <c r="IH42" s="604"/>
      <c r="II42" s="604"/>
      <c r="IJ42" s="604"/>
      <c r="IK42" s="604"/>
      <c r="IL42" s="604"/>
      <c r="IM42" s="604"/>
      <c r="IN42" s="604"/>
      <c r="IO42" s="604"/>
      <c r="IP42" s="604"/>
      <c r="IQ42" s="604"/>
      <c r="IR42" s="604"/>
      <c r="IS42" s="604"/>
      <c r="IT42" s="604"/>
      <c r="IU42" s="604"/>
      <c r="IV42" s="604"/>
    </row>
    <row r="43" spans="1:256">
      <c r="A43" s="607"/>
      <c r="B43" s="610"/>
      <c r="C43" s="609"/>
      <c r="IC43" s="604"/>
      <c r="ID43" s="604"/>
      <c r="IE43" s="604"/>
      <c r="IF43" s="604"/>
      <c r="IG43" s="604"/>
      <c r="IH43" s="604"/>
      <c r="II43" s="604"/>
      <c r="IJ43" s="604"/>
      <c r="IK43" s="604"/>
      <c r="IL43" s="604"/>
      <c r="IM43" s="604"/>
      <c r="IN43" s="604"/>
      <c r="IO43" s="604"/>
      <c r="IP43" s="604"/>
      <c r="IQ43" s="604"/>
      <c r="IR43" s="604"/>
      <c r="IS43" s="604"/>
      <c r="IT43" s="604"/>
      <c r="IU43" s="604"/>
      <c r="IV43" s="604"/>
    </row>
    <row r="44" spans="1:256" ht="31.5">
      <c r="A44" s="600" t="s">
        <v>644</v>
      </c>
      <c r="B44" s="601"/>
      <c r="C44" s="602"/>
      <c r="IC44" s="604"/>
      <c r="ID44" s="604"/>
      <c r="IE44" s="604"/>
      <c r="IF44" s="604"/>
      <c r="IG44" s="604"/>
      <c r="IH44" s="604"/>
      <c r="II44" s="604"/>
      <c r="IJ44" s="604"/>
      <c r="IK44" s="604"/>
      <c r="IL44" s="604"/>
      <c r="IM44" s="604"/>
      <c r="IN44" s="604"/>
      <c r="IO44" s="604"/>
      <c r="IP44" s="604"/>
      <c r="IQ44" s="604"/>
      <c r="IR44" s="604"/>
      <c r="IS44" s="604"/>
      <c r="IT44" s="604"/>
      <c r="IU44" s="604"/>
      <c r="IV44" s="604"/>
    </row>
    <row r="45" spans="1:256" ht="31.5">
      <c r="A45" s="600" t="s">
        <v>646</v>
      </c>
      <c r="B45" s="601"/>
      <c r="C45" s="602"/>
      <c r="IC45" s="604"/>
      <c r="ID45" s="604"/>
      <c r="IE45" s="604"/>
      <c r="IF45" s="604"/>
      <c r="IG45" s="604"/>
      <c r="IH45" s="604"/>
      <c r="II45" s="604"/>
      <c r="IJ45" s="604"/>
      <c r="IK45" s="604"/>
      <c r="IL45" s="604"/>
      <c r="IM45" s="604"/>
      <c r="IN45" s="604"/>
      <c r="IO45" s="604"/>
      <c r="IP45" s="604"/>
      <c r="IQ45" s="604"/>
      <c r="IR45" s="604"/>
      <c r="IS45" s="604"/>
      <c r="IT45" s="604"/>
      <c r="IU45" s="604"/>
      <c r="IV45" s="604"/>
    </row>
    <row r="46" spans="1:256">
      <c r="A46" s="600" t="s">
        <v>643</v>
      </c>
      <c r="B46" s="605"/>
      <c r="C46" s="606"/>
      <c r="IC46" s="604"/>
      <c r="ID46" s="604"/>
      <c r="IE46" s="604"/>
      <c r="IF46" s="604"/>
      <c r="IG46" s="604"/>
      <c r="IH46" s="604"/>
      <c r="II46" s="604"/>
      <c r="IJ46" s="604"/>
      <c r="IK46" s="604"/>
      <c r="IL46" s="604"/>
      <c r="IM46" s="604"/>
      <c r="IN46" s="604"/>
      <c r="IO46" s="604"/>
      <c r="IP46" s="604"/>
      <c r="IQ46" s="604"/>
      <c r="IR46" s="604"/>
      <c r="IS46" s="604"/>
      <c r="IT46" s="604"/>
      <c r="IU46" s="604"/>
      <c r="IV46" s="604"/>
    </row>
    <row r="47" spans="1:256">
      <c r="A47" s="607" t="s">
        <v>351</v>
      </c>
      <c r="B47" s="608" t="s">
        <v>636</v>
      </c>
      <c r="C47" s="609">
        <f>SUM(C48:C49)</f>
        <v>87734</v>
      </c>
      <c r="IC47" s="604"/>
      <c r="ID47" s="604"/>
      <c r="IE47" s="604"/>
      <c r="IF47" s="604"/>
      <c r="IG47" s="604"/>
      <c r="IH47" s="604"/>
      <c r="II47" s="604"/>
      <c r="IJ47" s="604"/>
      <c r="IK47" s="604"/>
      <c r="IL47" s="604"/>
      <c r="IM47" s="604"/>
      <c r="IN47" s="604"/>
      <c r="IO47" s="604"/>
      <c r="IP47" s="604"/>
      <c r="IQ47" s="604"/>
      <c r="IR47" s="604"/>
      <c r="IS47" s="604"/>
      <c r="IT47" s="604"/>
      <c r="IU47" s="604"/>
      <c r="IV47" s="604"/>
    </row>
    <row r="48" spans="1:256">
      <c r="A48" s="607" t="s">
        <v>648</v>
      </c>
      <c r="B48" s="608" t="s">
        <v>647</v>
      </c>
      <c r="C48" s="609">
        <f>208992-208992</f>
        <v>0</v>
      </c>
      <c r="IC48" s="604"/>
      <c r="ID48" s="604"/>
      <c r="IE48" s="604"/>
      <c r="IF48" s="604"/>
      <c r="IG48" s="604"/>
      <c r="IH48" s="604"/>
      <c r="II48" s="604"/>
      <c r="IJ48" s="604"/>
      <c r="IK48" s="604"/>
      <c r="IL48" s="604"/>
      <c r="IM48" s="604"/>
      <c r="IN48" s="604"/>
      <c r="IO48" s="604"/>
      <c r="IP48" s="604"/>
      <c r="IQ48" s="604"/>
      <c r="IR48" s="604"/>
      <c r="IS48" s="604"/>
      <c r="IT48" s="604"/>
      <c r="IU48" s="604"/>
      <c r="IV48" s="604"/>
    </row>
    <row r="49" spans="1:256">
      <c r="A49" s="607" t="s">
        <v>650</v>
      </c>
      <c r="B49" s="608" t="s">
        <v>649</v>
      </c>
      <c r="C49" s="609">
        <f>90473-2739</f>
        <v>87734</v>
      </c>
      <c r="IC49" s="604"/>
      <c r="ID49" s="604"/>
      <c r="IE49" s="604"/>
      <c r="IF49" s="604"/>
      <c r="IG49" s="604"/>
      <c r="IH49" s="604"/>
      <c r="II49" s="604"/>
      <c r="IJ49" s="604"/>
      <c r="IK49" s="604"/>
      <c r="IL49" s="604"/>
      <c r="IM49" s="604"/>
      <c r="IN49" s="604"/>
      <c r="IO49" s="604"/>
      <c r="IP49" s="604"/>
      <c r="IQ49" s="604"/>
      <c r="IR49" s="604"/>
      <c r="IS49" s="604"/>
      <c r="IT49" s="604"/>
      <c r="IU49" s="604"/>
      <c r="IV49" s="604"/>
    </row>
    <row r="50" spans="1:256">
      <c r="A50" s="600" t="s">
        <v>1517</v>
      </c>
      <c r="B50" s="600"/>
      <c r="C50" s="609">
        <f>SUM(C47)</f>
        <v>87734</v>
      </c>
      <c r="IC50" s="604"/>
      <c r="ID50" s="604"/>
      <c r="IE50" s="604"/>
      <c r="IF50" s="604"/>
      <c r="IG50" s="604"/>
      <c r="IH50" s="604"/>
      <c r="II50" s="604"/>
      <c r="IJ50" s="604"/>
      <c r="IK50" s="604"/>
      <c r="IL50" s="604"/>
      <c r="IM50" s="604"/>
      <c r="IN50" s="604"/>
      <c r="IO50" s="604"/>
      <c r="IP50" s="604"/>
      <c r="IQ50" s="604"/>
      <c r="IR50" s="604"/>
      <c r="IS50" s="604"/>
      <c r="IT50" s="604"/>
      <c r="IU50" s="604"/>
      <c r="IV50" s="604"/>
    </row>
    <row r="51" spans="1:256">
      <c r="A51" s="600" t="s">
        <v>1115</v>
      </c>
      <c r="B51" s="605"/>
      <c r="C51" s="606"/>
      <c r="IC51" s="604"/>
      <c r="ID51" s="604"/>
      <c r="IE51" s="604"/>
      <c r="IF51" s="604"/>
      <c r="IG51" s="604"/>
      <c r="IH51" s="604"/>
      <c r="II51" s="604"/>
      <c r="IJ51" s="604"/>
      <c r="IK51" s="604"/>
      <c r="IL51" s="604"/>
      <c r="IM51" s="604"/>
      <c r="IN51" s="604"/>
      <c r="IO51" s="604"/>
      <c r="IP51" s="604"/>
      <c r="IQ51" s="604"/>
      <c r="IR51" s="604"/>
      <c r="IS51" s="604"/>
      <c r="IT51" s="604"/>
      <c r="IU51" s="604"/>
      <c r="IV51" s="604"/>
    </row>
    <row r="52" spans="1:256">
      <c r="A52" s="607" t="s">
        <v>616</v>
      </c>
      <c r="B52" s="608" t="s">
        <v>651</v>
      </c>
      <c r="C52" s="609">
        <f>542938-5240</f>
        <v>537698</v>
      </c>
      <c r="IC52" s="604"/>
      <c r="ID52" s="604"/>
      <c r="IE52" s="604"/>
      <c r="IF52" s="604"/>
      <c r="IG52" s="604"/>
      <c r="IH52" s="604"/>
      <c r="II52" s="604"/>
      <c r="IJ52" s="604"/>
      <c r="IK52" s="604"/>
      <c r="IL52" s="604"/>
      <c r="IM52" s="604"/>
      <c r="IN52" s="604"/>
      <c r="IO52" s="604"/>
      <c r="IP52" s="604"/>
      <c r="IQ52" s="604"/>
      <c r="IR52" s="604"/>
      <c r="IS52" s="604"/>
      <c r="IT52" s="604"/>
      <c r="IU52" s="604"/>
      <c r="IV52" s="604"/>
    </row>
    <row r="53" spans="1:256">
      <c r="A53" s="600" t="s">
        <v>1518</v>
      </c>
      <c r="B53" s="600"/>
      <c r="C53" s="609">
        <f>542938-5240</f>
        <v>537698</v>
      </c>
      <c r="IC53" s="604"/>
      <c r="ID53" s="604"/>
      <c r="IE53" s="604"/>
      <c r="IF53" s="604"/>
      <c r="IG53" s="604"/>
      <c r="IH53" s="604"/>
      <c r="II53" s="604"/>
      <c r="IJ53" s="604"/>
      <c r="IK53" s="604"/>
      <c r="IL53" s="604"/>
      <c r="IM53" s="604"/>
      <c r="IN53" s="604"/>
      <c r="IO53" s="604"/>
      <c r="IP53" s="604"/>
      <c r="IQ53" s="604"/>
      <c r="IR53" s="604"/>
      <c r="IS53" s="604"/>
      <c r="IT53" s="604"/>
      <c r="IU53" s="604"/>
      <c r="IV53" s="604"/>
    </row>
    <row r="54" spans="1:256">
      <c r="A54" s="607"/>
      <c r="B54" s="610"/>
      <c r="C54" s="609"/>
      <c r="IC54" s="604"/>
      <c r="ID54" s="604"/>
      <c r="IE54" s="604"/>
      <c r="IF54" s="604"/>
      <c r="IG54" s="604"/>
      <c r="IH54" s="604"/>
      <c r="II54" s="604"/>
      <c r="IJ54" s="604"/>
      <c r="IK54" s="604"/>
      <c r="IL54" s="604"/>
      <c r="IM54" s="604"/>
      <c r="IN54" s="604"/>
      <c r="IO54" s="604"/>
      <c r="IP54" s="604"/>
      <c r="IQ54" s="604"/>
      <c r="IR54" s="604"/>
      <c r="IS54" s="604"/>
      <c r="IT54" s="604"/>
      <c r="IU54" s="604"/>
      <c r="IV54" s="604"/>
    </row>
    <row r="55" spans="1:256" ht="31.5">
      <c r="A55" s="600" t="s">
        <v>828</v>
      </c>
      <c r="B55" s="600"/>
      <c r="C55" s="609">
        <f>SUM(C50,C53)</f>
        <v>625432</v>
      </c>
      <c r="IC55" s="604"/>
      <c r="ID55" s="604"/>
      <c r="IE55" s="604"/>
      <c r="IF55" s="604"/>
      <c r="IG55" s="604"/>
      <c r="IH55" s="604"/>
      <c r="II55" s="604"/>
      <c r="IJ55" s="604"/>
      <c r="IK55" s="604"/>
      <c r="IL55" s="604"/>
      <c r="IM55" s="604"/>
      <c r="IN55" s="604"/>
      <c r="IO55" s="604"/>
      <c r="IP55" s="604"/>
      <c r="IQ55" s="604"/>
      <c r="IR55" s="604"/>
      <c r="IS55" s="604"/>
      <c r="IT55" s="604"/>
      <c r="IU55" s="604"/>
      <c r="IV55" s="604"/>
    </row>
    <row r="56" spans="1:256">
      <c r="A56" s="607"/>
      <c r="B56" s="610"/>
      <c r="C56" s="609"/>
      <c r="IC56" s="604"/>
      <c r="ID56" s="604"/>
      <c r="IE56" s="604"/>
      <c r="IF56" s="604"/>
      <c r="IG56" s="604"/>
      <c r="IH56" s="604"/>
      <c r="II56" s="604"/>
      <c r="IJ56" s="604"/>
      <c r="IK56" s="604"/>
      <c r="IL56" s="604"/>
      <c r="IM56" s="604"/>
      <c r="IN56" s="604"/>
      <c r="IO56" s="604"/>
      <c r="IP56" s="604"/>
      <c r="IQ56" s="604"/>
      <c r="IR56" s="604"/>
      <c r="IS56" s="604"/>
      <c r="IT56" s="604"/>
      <c r="IU56" s="604"/>
      <c r="IV56" s="604"/>
    </row>
    <row r="57" spans="1:256">
      <c r="A57" s="600" t="s">
        <v>654</v>
      </c>
      <c r="B57" s="601"/>
      <c r="C57" s="602"/>
      <c r="IC57" s="604"/>
      <c r="ID57" s="604"/>
      <c r="IE57" s="604"/>
      <c r="IF57" s="604"/>
      <c r="IG57" s="604"/>
      <c r="IH57" s="604"/>
      <c r="II57" s="604"/>
      <c r="IJ57" s="604"/>
      <c r="IK57" s="604"/>
      <c r="IL57" s="604"/>
      <c r="IM57" s="604"/>
      <c r="IN57" s="604"/>
      <c r="IO57" s="604"/>
      <c r="IP57" s="604"/>
      <c r="IQ57" s="604"/>
      <c r="IR57" s="604"/>
      <c r="IS57" s="604"/>
      <c r="IT57" s="604"/>
      <c r="IU57" s="604"/>
      <c r="IV57" s="604"/>
    </row>
    <row r="58" spans="1:256">
      <c r="A58" s="600" t="s">
        <v>643</v>
      </c>
      <c r="B58" s="605"/>
      <c r="C58" s="606"/>
      <c r="IC58" s="604"/>
      <c r="ID58" s="604"/>
      <c r="IE58" s="604"/>
      <c r="IF58" s="604"/>
      <c r="IG58" s="604"/>
      <c r="IH58" s="604"/>
      <c r="II58" s="604"/>
      <c r="IJ58" s="604"/>
      <c r="IK58" s="604"/>
      <c r="IL58" s="604"/>
      <c r="IM58" s="604"/>
      <c r="IN58" s="604"/>
      <c r="IO58" s="604"/>
      <c r="IP58" s="604"/>
      <c r="IQ58" s="604"/>
      <c r="IR58" s="604"/>
      <c r="IS58" s="604"/>
      <c r="IT58" s="604"/>
      <c r="IU58" s="604"/>
      <c r="IV58" s="604"/>
    </row>
    <row r="59" spans="1:256">
      <c r="A59" s="607" t="s">
        <v>351</v>
      </c>
      <c r="B59" s="608" t="s">
        <v>636</v>
      </c>
      <c r="C59" s="609">
        <v>9618</v>
      </c>
      <c r="IC59" s="604"/>
      <c r="ID59" s="604"/>
      <c r="IE59" s="604"/>
      <c r="IF59" s="604"/>
      <c r="IG59" s="604"/>
      <c r="IH59" s="604"/>
      <c r="II59" s="604"/>
      <c r="IJ59" s="604"/>
      <c r="IK59" s="604"/>
      <c r="IL59" s="604"/>
      <c r="IM59" s="604"/>
      <c r="IN59" s="604"/>
      <c r="IO59" s="604"/>
      <c r="IP59" s="604"/>
      <c r="IQ59" s="604"/>
      <c r="IR59" s="604"/>
      <c r="IS59" s="604"/>
      <c r="IT59" s="604"/>
      <c r="IU59" s="604"/>
      <c r="IV59" s="604"/>
    </row>
    <row r="60" spans="1:256">
      <c r="A60" s="607" t="s">
        <v>648</v>
      </c>
      <c r="B60" s="608" t="s">
        <v>647</v>
      </c>
      <c r="C60" s="609">
        <v>6318</v>
      </c>
      <c r="IC60" s="604"/>
      <c r="ID60" s="604"/>
      <c r="IE60" s="604"/>
      <c r="IF60" s="604"/>
      <c r="IG60" s="604"/>
      <c r="IH60" s="604"/>
      <c r="II60" s="604"/>
      <c r="IJ60" s="604"/>
      <c r="IK60" s="604"/>
      <c r="IL60" s="604"/>
      <c r="IM60" s="604"/>
      <c r="IN60" s="604"/>
      <c r="IO60" s="604"/>
      <c r="IP60" s="604"/>
      <c r="IQ60" s="604"/>
      <c r="IR60" s="604"/>
      <c r="IS60" s="604"/>
      <c r="IT60" s="604"/>
      <c r="IU60" s="604"/>
      <c r="IV60" s="604"/>
    </row>
    <row r="61" spans="1:256">
      <c r="A61" s="607" t="s">
        <v>656</v>
      </c>
      <c r="B61" s="608" t="s">
        <v>655</v>
      </c>
      <c r="C61" s="609">
        <v>3300</v>
      </c>
      <c r="IC61" s="604"/>
      <c r="ID61" s="604"/>
      <c r="IE61" s="604"/>
      <c r="IF61" s="604"/>
      <c r="IG61" s="604"/>
      <c r="IH61" s="604"/>
      <c r="II61" s="604"/>
      <c r="IJ61" s="604"/>
      <c r="IK61" s="604"/>
      <c r="IL61" s="604"/>
      <c r="IM61" s="604"/>
      <c r="IN61" s="604"/>
      <c r="IO61" s="604"/>
      <c r="IP61" s="604"/>
      <c r="IQ61" s="604"/>
      <c r="IR61" s="604"/>
      <c r="IS61" s="604"/>
      <c r="IT61" s="604"/>
      <c r="IU61" s="604"/>
      <c r="IV61" s="604"/>
    </row>
    <row r="62" spans="1:256">
      <c r="A62" s="600" t="s">
        <v>1517</v>
      </c>
      <c r="B62" s="600"/>
      <c r="C62" s="609">
        <v>9618</v>
      </c>
      <c r="IC62" s="604"/>
      <c r="ID62" s="604"/>
      <c r="IE62" s="604"/>
      <c r="IF62" s="604"/>
      <c r="IG62" s="604"/>
      <c r="IH62" s="604"/>
      <c r="II62" s="604"/>
      <c r="IJ62" s="604"/>
      <c r="IK62" s="604"/>
      <c r="IL62" s="604"/>
      <c r="IM62" s="604"/>
      <c r="IN62" s="604"/>
      <c r="IO62" s="604"/>
      <c r="IP62" s="604"/>
      <c r="IQ62" s="604"/>
      <c r="IR62" s="604"/>
      <c r="IS62" s="604"/>
      <c r="IT62" s="604"/>
      <c r="IU62" s="604"/>
      <c r="IV62" s="604"/>
    </row>
    <row r="63" spans="1:256">
      <c r="A63" s="607"/>
      <c r="B63" s="610"/>
      <c r="C63" s="609"/>
      <c r="IC63" s="604"/>
      <c r="ID63" s="604"/>
      <c r="IE63" s="604"/>
      <c r="IF63" s="604"/>
      <c r="IG63" s="604"/>
      <c r="IH63" s="604"/>
      <c r="II63" s="604"/>
      <c r="IJ63" s="604"/>
      <c r="IK63" s="604"/>
      <c r="IL63" s="604"/>
      <c r="IM63" s="604"/>
      <c r="IN63" s="604"/>
      <c r="IO63" s="604"/>
      <c r="IP63" s="604"/>
      <c r="IQ63" s="604"/>
      <c r="IR63" s="604"/>
      <c r="IS63" s="604"/>
      <c r="IT63" s="604"/>
      <c r="IU63" s="604"/>
      <c r="IV63" s="604"/>
    </row>
    <row r="64" spans="1:256">
      <c r="A64" s="600" t="s">
        <v>1136</v>
      </c>
      <c r="B64" s="600"/>
      <c r="C64" s="609">
        <v>9618</v>
      </c>
      <c r="IC64" s="604"/>
      <c r="ID64" s="604"/>
      <c r="IE64" s="604"/>
      <c r="IF64" s="604"/>
      <c r="IG64" s="604"/>
      <c r="IH64" s="604"/>
      <c r="II64" s="604"/>
      <c r="IJ64" s="604"/>
      <c r="IK64" s="604"/>
      <c r="IL64" s="604"/>
      <c r="IM64" s="604"/>
      <c r="IN64" s="604"/>
      <c r="IO64" s="604"/>
      <c r="IP64" s="604"/>
      <c r="IQ64" s="604"/>
      <c r="IR64" s="604"/>
      <c r="IS64" s="604"/>
      <c r="IT64" s="604"/>
      <c r="IU64" s="604"/>
      <c r="IV64" s="604"/>
    </row>
    <row r="65" spans="1:256">
      <c r="A65" s="607"/>
      <c r="B65" s="610"/>
      <c r="C65" s="609"/>
      <c r="IC65" s="604"/>
      <c r="ID65" s="604"/>
      <c r="IE65" s="604"/>
      <c r="IF65" s="604"/>
      <c r="IG65" s="604"/>
      <c r="IH65" s="604"/>
      <c r="II65" s="604"/>
      <c r="IJ65" s="604"/>
      <c r="IK65" s="604"/>
      <c r="IL65" s="604"/>
      <c r="IM65" s="604"/>
      <c r="IN65" s="604"/>
      <c r="IO65" s="604"/>
      <c r="IP65" s="604"/>
      <c r="IQ65" s="604"/>
      <c r="IR65" s="604"/>
      <c r="IS65" s="604"/>
      <c r="IT65" s="604"/>
      <c r="IU65" s="604"/>
      <c r="IV65" s="604"/>
    </row>
    <row r="66" spans="1:256" ht="31.5">
      <c r="A66" s="600" t="s">
        <v>827</v>
      </c>
      <c r="B66" s="600"/>
      <c r="C66" s="609">
        <f>SUM(C64,C55)</f>
        <v>635050</v>
      </c>
      <c r="IC66" s="604"/>
      <c r="ID66" s="604"/>
      <c r="IE66" s="604"/>
      <c r="IF66" s="604"/>
      <c r="IG66" s="604"/>
      <c r="IH66" s="604"/>
      <c r="II66" s="604"/>
      <c r="IJ66" s="604"/>
      <c r="IK66" s="604"/>
      <c r="IL66" s="604"/>
      <c r="IM66" s="604"/>
      <c r="IN66" s="604"/>
      <c r="IO66" s="604"/>
      <c r="IP66" s="604"/>
      <c r="IQ66" s="604"/>
      <c r="IR66" s="604"/>
      <c r="IS66" s="604"/>
      <c r="IT66" s="604"/>
      <c r="IU66" s="604"/>
      <c r="IV66" s="604"/>
    </row>
    <row r="67" spans="1:256">
      <c r="A67" s="607"/>
      <c r="B67" s="610"/>
      <c r="C67" s="609"/>
      <c r="IC67" s="604"/>
      <c r="ID67" s="604"/>
      <c r="IE67" s="604"/>
      <c r="IF67" s="604"/>
      <c r="IG67" s="604"/>
      <c r="IH67" s="604"/>
      <c r="II67" s="604"/>
      <c r="IJ67" s="604"/>
      <c r="IK67" s="604"/>
      <c r="IL67" s="604"/>
      <c r="IM67" s="604"/>
      <c r="IN67" s="604"/>
      <c r="IO67" s="604"/>
      <c r="IP67" s="604"/>
      <c r="IQ67" s="604"/>
      <c r="IR67" s="604"/>
      <c r="IS67" s="604"/>
      <c r="IT67" s="604"/>
      <c r="IU67" s="604"/>
      <c r="IV67" s="604"/>
    </row>
    <row r="68" spans="1:256">
      <c r="A68" s="600" t="s">
        <v>1008</v>
      </c>
      <c r="B68" s="600"/>
      <c r="C68" s="609">
        <f>SUM(C42,C66)</f>
        <v>722902</v>
      </c>
      <c r="IC68" s="604"/>
      <c r="ID68" s="604"/>
      <c r="IE68" s="604"/>
      <c r="IF68" s="604"/>
      <c r="IG68" s="604"/>
      <c r="IH68" s="604"/>
      <c r="II68" s="604"/>
      <c r="IJ68" s="604"/>
      <c r="IK68" s="604"/>
      <c r="IL68" s="604"/>
      <c r="IM68" s="604"/>
      <c r="IN68" s="604"/>
      <c r="IO68" s="604"/>
      <c r="IP68" s="604"/>
      <c r="IQ68" s="604"/>
      <c r="IR68" s="604"/>
      <c r="IS68" s="604"/>
      <c r="IT68" s="604"/>
      <c r="IU68" s="604"/>
      <c r="IV68" s="604"/>
    </row>
    <row r="69" spans="1:256">
      <c r="A69" s="607"/>
      <c r="B69" s="610"/>
      <c r="C69" s="609"/>
      <c r="IC69" s="604"/>
      <c r="ID69" s="604"/>
      <c r="IE69" s="604"/>
      <c r="IF69" s="604"/>
      <c r="IG69" s="604"/>
      <c r="IH69" s="604"/>
      <c r="II69" s="604"/>
      <c r="IJ69" s="604"/>
      <c r="IK69" s="604"/>
      <c r="IL69" s="604"/>
      <c r="IM69" s="604"/>
      <c r="IN69" s="604"/>
      <c r="IO69" s="604"/>
      <c r="IP69" s="604"/>
      <c r="IQ69" s="604"/>
      <c r="IR69" s="604"/>
      <c r="IS69" s="604"/>
      <c r="IT69" s="604"/>
      <c r="IU69" s="604"/>
      <c r="IV69" s="604"/>
    </row>
    <row r="70" spans="1:256">
      <c r="A70" s="600" t="s">
        <v>1000</v>
      </c>
      <c r="B70" s="601"/>
      <c r="C70" s="602"/>
      <c r="IC70" s="604"/>
      <c r="ID70" s="604"/>
      <c r="IE70" s="604"/>
      <c r="IF70" s="604"/>
      <c r="IG70" s="604"/>
      <c r="IH70" s="604"/>
      <c r="II70" s="604"/>
      <c r="IJ70" s="604"/>
      <c r="IK70" s="604"/>
      <c r="IL70" s="604"/>
      <c r="IM70" s="604"/>
      <c r="IN70" s="604"/>
      <c r="IO70" s="604"/>
      <c r="IP70" s="604"/>
      <c r="IQ70" s="604"/>
      <c r="IR70" s="604"/>
      <c r="IS70" s="604"/>
      <c r="IT70" s="604"/>
      <c r="IU70" s="604"/>
      <c r="IV70" s="604"/>
    </row>
    <row r="71" spans="1:256">
      <c r="A71" s="600" t="s">
        <v>657</v>
      </c>
      <c r="B71" s="601"/>
      <c r="C71" s="602"/>
      <c r="IC71" s="604"/>
      <c r="ID71" s="604"/>
      <c r="IE71" s="604"/>
      <c r="IF71" s="604"/>
      <c r="IG71" s="604"/>
      <c r="IH71" s="604"/>
      <c r="II71" s="604"/>
      <c r="IJ71" s="604"/>
      <c r="IK71" s="604"/>
      <c r="IL71" s="604"/>
      <c r="IM71" s="604"/>
      <c r="IN71" s="604"/>
      <c r="IO71" s="604"/>
      <c r="IP71" s="604"/>
      <c r="IQ71" s="604"/>
      <c r="IR71" s="604"/>
      <c r="IS71" s="604"/>
      <c r="IT71" s="604"/>
      <c r="IU71" s="604"/>
      <c r="IV71" s="604"/>
    </row>
    <row r="72" spans="1:256">
      <c r="A72" s="600" t="s">
        <v>643</v>
      </c>
      <c r="B72" s="605"/>
      <c r="C72" s="606"/>
      <c r="IC72" s="604"/>
      <c r="ID72" s="604"/>
      <c r="IE72" s="604"/>
      <c r="IF72" s="604"/>
      <c r="IG72" s="604"/>
      <c r="IH72" s="604"/>
      <c r="II72" s="604"/>
      <c r="IJ72" s="604"/>
      <c r="IK72" s="604"/>
      <c r="IL72" s="604"/>
      <c r="IM72" s="604"/>
      <c r="IN72" s="604"/>
      <c r="IO72" s="604"/>
      <c r="IP72" s="604"/>
      <c r="IQ72" s="604"/>
      <c r="IR72" s="604"/>
      <c r="IS72" s="604"/>
      <c r="IT72" s="604"/>
      <c r="IU72" s="604"/>
      <c r="IV72" s="604"/>
    </row>
    <row r="73" spans="1:256">
      <c r="A73" s="607" t="s">
        <v>351</v>
      </c>
      <c r="B73" s="608" t="s">
        <v>636</v>
      </c>
      <c r="C73" s="609">
        <v>1407220</v>
      </c>
      <c r="IC73" s="604"/>
      <c r="ID73" s="604"/>
      <c r="IE73" s="604"/>
      <c r="IF73" s="604"/>
      <c r="IG73" s="604"/>
      <c r="IH73" s="604"/>
      <c r="II73" s="604"/>
      <c r="IJ73" s="604"/>
      <c r="IK73" s="604"/>
      <c r="IL73" s="604"/>
      <c r="IM73" s="604"/>
      <c r="IN73" s="604"/>
      <c r="IO73" s="604"/>
      <c r="IP73" s="604"/>
      <c r="IQ73" s="604"/>
      <c r="IR73" s="604"/>
      <c r="IS73" s="604"/>
      <c r="IT73" s="604"/>
      <c r="IU73" s="604"/>
      <c r="IV73" s="604"/>
    </row>
    <row r="74" spans="1:256" ht="31.5">
      <c r="A74" s="607" t="s">
        <v>611</v>
      </c>
      <c r="B74" s="608" t="s">
        <v>642</v>
      </c>
      <c r="C74" s="609">
        <v>1407220</v>
      </c>
      <c r="IC74" s="604"/>
      <c r="ID74" s="604"/>
      <c r="IE74" s="604"/>
      <c r="IF74" s="604"/>
      <c r="IG74" s="604"/>
      <c r="IH74" s="604"/>
      <c r="II74" s="604"/>
      <c r="IJ74" s="604"/>
      <c r="IK74" s="604"/>
      <c r="IL74" s="604"/>
      <c r="IM74" s="604"/>
      <c r="IN74" s="604"/>
      <c r="IO74" s="604"/>
      <c r="IP74" s="604"/>
      <c r="IQ74" s="604"/>
      <c r="IR74" s="604"/>
      <c r="IS74" s="604"/>
      <c r="IT74" s="604"/>
      <c r="IU74" s="604"/>
      <c r="IV74" s="604"/>
    </row>
    <row r="75" spans="1:256">
      <c r="A75" s="600" t="s">
        <v>1517</v>
      </c>
      <c r="B75" s="600"/>
      <c r="C75" s="609">
        <v>1407220</v>
      </c>
      <c r="IC75" s="604"/>
      <c r="ID75" s="604"/>
      <c r="IE75" s="604"/>
      <c r="IF75" s="604"/>
      <c r="IG75" s="604"/>
      <c r="IH75" s="604"/>
      <c r="II75" s="604"/>
      <c r="IJ75" s="604"/>
      <c r="IK75" s="604"/>
      <c r="IL75" s="604"/>
      <c r="IM75" s="604"/>
      <c r="IN75" s="604"/>
      <c r="IO75" s="604"/>
      <c r="IP75" s="604"/>
      <c r="IQ75" s="604"/>
      <c r="IR75" s="604"/>
      <c r="IS75" s="604"/>
      <c r="IT75" s="604"/>
      <c r="IU75" s="604"/>
      <c r="IV75" s="604"/>
    </row>
    <row r="76" spans="1:256">
      <c r="A76" s="600" t="s">
        <v>1115</v>
      </c>
      <c r="B76" s="605"/>
      <c r="C76" s="606"/>
      <c r="IC76" s="604"/>
      <c r="ID76" s="604"/>
      <c r="IE76" s="604"/>
      <c r="IF76" s="604"/>
      <c r="IG76" s="604"/>
      <c r="IH76" s="604"/>
      <c r="II76" s="604"/>
      <c r="IJ76" s="604"/>
      <c r="IK76" s="604"/>
      <c r="IL76" s="604"/>
      <c r="IM76" s="604"/>
      <c r="IN76" s="604"/>
      <c r="IO76" s="604"/>
      <c r="IP76" s="604"/>
      <c r="IQ76" s="604"/>
      <c r="IR76" s="604"/>
      <c r="IS76" s="604"/>
      <c r="IT76" s="604"/>
      <c r="IU76" s="604"/>
      <c r="IV76" s="604"/>
    </row>
    <row r="77" spans="1:256">
      <c r="A77" s="607" t="s">
        <v>616</v>
      </c>
      <c r="B77" s="608" t="s">
        <v>651</v>
      </c>
      <c r="C77" s="609">
        <v>12053</v>
      </c>
      <c r="IC77" s="604"/>
      <c r="ID77" s="604"/>
      <c r="IE77" s="604"/>
      <c r="IF77" s="604"/>
      <c r="IG77" s="604"/>
      <c r="IH77" s="604"/>
      <c r="II77" s="604"/>
      <c r="IJ77" s="604"/>
      <c r="IK77" s="604"/>
      <c r="IL77" s="604"/>
      <c r="IM77" s="604"/>
      <c r="IN77" s="604"/>
      <c r="IO77" s="604"/>
      <c r="IP77" s="604"/>
      <c r="IQ77" s="604"/>
      <c r="IR77" s="604"/>
      <c r="IS77" s="604"/>
      <c r="IT77" s="604"/>
      <c r="IU77" s="604"/>
      <c r="IV77" s="604"/>
    </row>
    <row r="78" spans="1:256">
      <c r="A78" s="607" t="s">
        <v>617</v>
      </c>
      <c r="B78" s="608" t="s">
        <v>652</v>
      </c>
      <c r="C78" s="609">
        <v>14400</v>
      </c>
      <c r="IC78" s="604"/>
      <c r="ID78" s="604"/>
      <c r="IE78" s="604"/>
      <c r="IF78" s="604"/>
      <c r="IG78" s="604"/>
      <c r="IH78" s="604"/>
      <c r="II78" s="604"/>
      <c r="IJ78" s="604"/>
      <c r="IK78" s="604"/>
      <c r="IL78" s="604"/>
      <c r="IM78" s="604"/>
      <c r="IN78" s="604"/>
      <c r="IO78" s="604"/>
      <c r="IP78" s="604"/>
      <c r="IQ78" s="604"/>
      <c r="IR78" s="604"/>
      <c r="IS78" s="604"/>
      <c r="IT78" s="604"/>
      <c r="IU78" s="604"/>
      <c r="IV78" s="604"/>
    </row>
    <row r="79" spans="1:256">
      <c r="A79" s="607" t="s">
        <v>231</v>
      </c>
      <c r="B79" s="608" t="s">
        <v>680</v>
      </c>
      <c r="C79" s="609">
        <v>14400</v>
      </c>
      <c r="IC79" s="604"/>
      <c r="ID79" s="604"/>
      <c r="IE79" s="604"/>
      <c r="IF79" s="604"/>
      <c r="IG79" s="604"/>
      <c r="IH79" s="604"/>
      <c r="II79" s="604"/>
      <c r="IJ79" s="604"/>
      <c r="IK79" s="604"/>
      <c r="IL79" s="604"/>
      <c r="IM79" s="604"/>
      <c r="IN79" s="604"/>
      <c r="IO79" s="604"/>
      <c r="IP79" s="604"/>
      <c r="IQ79" s="604"/>
      <c r="IR79" s="604"/>
      <c r="IS79" s="604"/>
      <c r="IT79" s="604"/>
      <c r="IU79" s="604"/>
      <c r="IV79" s="604"/>
    </row>
    <row r="80" spans="1:256">
      <c r="A80" s="600" t="s">
        <v>1518</v>
      </c>
      <c r="B80" s="600"/>
      <c r="C80" s="609">
        <v>26453</v>
      </c>
      <c r="IC80" s="604"/>
      <c r="ID80" s="604"/>
      <c r="IE80" s="604"/>
      <c r="IF80" s="604"/>
      <c r="IG80" s="604"/>
      <c r="IH80" s="604"/>
      <c r="II80" s="604"/>
      <c r="IJ80" s="604"/>
      <c r="IK80" s="604"/>
      <c r="IL80" s="604"/>
      <c r="IM80" s="604"/>
      <c r="IN80" s="604"/>
      <c r="IO80" s="604"/>
      <c r="IP80" s="604"/>
      <c r="IQ80" s="604"/>
      <c r="IR80" s="604"/>
      <c r="IS80" s="604"/>
      <c r="IT80" s="604"/>
      <c r="IU80" s="604"/>
      <c r="IV80" s="604"/>
    </row>
    <row r="81" spans="1:256">
      <c r="A81" s="607"/>
      <c r="B81" s="610"/>
      <c r="C81" s="609"/>
      <c r="IC81" s="604"/>
      <c r="ID81" s="604"/>
      <c r="IE81" s="604"/>
      <c r="IF81" s="604"/>
      <c r="IG81" s="604"/>
      <c r="IH81" s="604"/>
      <c r="II81" s="604"/>
      <c r="IJ81" s="604"/>
      <c r="IK81" s="604"/>
      <c r="IL81" s="604"/>
      <c r="IM81" s="604"/>
      <c r="IN81" s="604"/>
      <c r="IO81" s="604"/>
      <c r="IP81" s="604"/>
      <c r="IQ81" s="604"/>
      <c r="IR81" s="604"/>
      <c r="IS81" s="604"/>
      <c r="IT81" s="604"/>
      <c r="IU81" s="604"/>
      <c r="IV81" s="604"/>
    </row>
    <row r="82" spans="1:256">
      <c r="A82" s="600" t="s">
        <v>923</v>
      </c>
      <c r="B82" s="600"/>
      <c r="C82" s="609">
        <v>1433673</v>
      </c>
      <c r="IC82" s="604"/>
      <c r="ID82" s="604"/>
      <c r="IE82" s="604"/>
      <c r="IF82" s="604"/>
      <c r="IG82" s="604"/>
      <c r="IH82" s="604"/>
      <c r="II82" s="604"/>
      <c r="IJ82" s="604"/>
      <c r="IK82" s="604"/>
      <c r="IL82" s="604"/>
      <c r="IM82" s="604"/>
      <c r="IN82" s="604"/>
      <c r="IO82" s="604"/>
      <c r="IP82" s="604"/>
      <c r="IQ82" s="604"/>
      <c r="IR82" s="604"/>
      <c r="IS82" s="604"/>
      <c r="IT82" s="604"/>
      <c r="IU82" s="604"/>
      <c r="IV82" s="604"/>
    </row>
    <row r="83" spans="1:256">
      <c r="A83" s="607"/>
      <c r="B83" s="610"/>
      <c r="C83" s="609"/>
      <c r="IC83" s="604"/>
      <c r="ID83" s="604"/>
      <c r="IE83" s="604"/>
      <c r="IF83" s="604"/>
      <c r="IG83" s="604"/>
      <c r="IH83" s="604"/>
      <c r="II83" s="604"/>
      <c r="IJ83" s="604"/>
      <c r="IK83" s="604"/>
      <c r="IL83" s="604"/>
      <c r="IM83" s="604"/>
      <c r="IN83" s="604"/>
      <c r="IO83" s="604"/>
      <c r="IP83" s="604"/>
      <c r="IQ83" s="604"/>
      <c r="IR83" s="604"/>
      <c r="IS83" s="604"/>
      <c r="IT83" s="604"/>
      <c r="IU83" s="604"/>
      <c r="IV83" s="604"/>
    </row>
    <row r="84" spans="1:256">
      <c r="A84" s="600" t="s">
        <v>658</v>
      </c>
      <c r="B84" s="601"/>
      <c r="C84" s="602"/>
      <c r="IC84" s="604"/>
      <c r="ID84" s="604"/>
      <c r="IE84" s="604"/>
      <c r="IF84" s="604"/>
      <c r="IG84" s="604"/>
      <c r="IH84" s="604"/>
      <c r="II84" s="604"/>
      <c r="IJ84" s="604"/>
      <c r="IK84" s="604"/>
      <c r="IL84" s="604"/>
      <c r="IM84" s="604"/>
      <c r="IN84" s="604"/>
      <c r="IO84" s="604"/>
      <c r="IP84" s="604"/>
      <c r="IQ84" s="604"/>
      <c r="IR84" s="604"/>
      <c r="IS84" s="604"/>
      <c r="IT84" s="604"/>
      <c r="IU84" s="604"/>
      <c r="IV84" s="604"/>
    </row>
    <row r="85" spans="1:256">
      <c r="A85" s="600" t="s">
        <v>643</v>
      </c>
      <c r="B85" s="605"/>
      <c r="C85" s="606"/>
      <c r="IC85" s="604"/>
      <c r="ID85" s="604"/>
      <c r="IE85" s="604"/>
      <c r="IF85" s="604"/>
      <c r="IG85" s="604"/>
      <c r="IH85" s="604"/>
      <c r="II85" s="604"/>
      <c r="IJ85" s="604"/>
      <c r="IK85" s="604"/>
      <c r="IL85" s="604"/>
      <c r="IM85" s="604"/>
      <c r="IN85" s="604"/>
      <c r="IO85" s="604"/>
      <c r="IP85" s="604"/>
      <c r="IQ85" s="604"/>
      <c r="IR85" s="604"/>
      <c r="IS85" s="604"/>
      <c r="IT85" s="604"/>
      <c r="IU85" s="604"/>
      <c r="IV85" s="604"/>
    </row>
    <row r="86" spans="1:256">
      <c r="A86" s="607" t="s">
        <v>351</v>
      </c>
      <c r="B86" s="608" t="s">
        <v>636</v>
      </c>
      <c r="C86" s="609">
        <v>104576</v>
      </c>
      <c r="IC86" s="604"/>
      <c r="ID86" s="604"/>
      <c r="IE86" s="604"/>
      <c r="IF86" s="604"/>
      <c r="IG86" s="604"/>
      <c r="IH86" s="604"/>
      <c r="II86" s="604"/>
      <c r="IJ86" s="604"/>
      <c r="IK86" s="604"/>
      <c r="IL86" s="604"/>
      <c r="IM86" s="604"/>
      <c r="IN86" s="604"/>
      <c r="IO86" s="604"/>
      <c r="IP86" s="604"/>
      <c r="IQ86" s="604"/>
      <c r="IR86" s="604"/>
      <c r="IS86" s="604"/>
      <c r="IT86" s="604"/>
      <c r="IU86" s="604"/>
      <c r="IV86" s="604"/>
    </row>
    <row r="87" spans="1:256" ht="31.5">
      <c r="A87" s="607" t="s">
        <v>611</v>
      </c>
      <c r="B87" s="608" t="s">
        <v>642</v>
      </c>
      <c r="C87" s="609">
        <v>104576</v>
      </c>
      <c r="IC87" s="604"/>
      <c r="ID87" s="604"/>
      <c r="IE87" s="604"/>
      <c r="IF87" s="604"/>
      <c r="IG87" s="604"/>
      <c r="IH87" s="604"/>
      <c r="II87" s="604"/>
      <c r="IJ87" s="604"/>
      <c r="IK87" s="604"/>
      <c r="IL87" s="604"/>
      <c r="IM87" s="604"/>
      <c r="IN87" s="604"/>
      <c r="IO87" s="604"/>
      <c r="IP87" s="604"/>
      <c r="IQ87" s="604"/>
      <c r="IR87" s="604"/>
      <c r="IS87" s="604"/>
      <c r="IT87" s="604"/>
      <c r="IU87" s="604"/>
      <c r="IV87" s="604"/>
    </row>
    <row r="88" spans="1:256">
      <c r="A88" s="600" t="s">
        <v>1517</v>
      </c>
      <c r="B88" s="600"/>
      <c r="C88" s="609">
        <v>104576</v>
      </c>
      <c r="IC88" s="604"/>
      <c r="ID88" s="604"/>
      <c r="IE88" s="604"/>
      <c r="IF88" s="604"/>
      <c r="IG88" s="604"/>
      <c r="IH88" s="604"/>
      <c r="II88" s="604"/>
      <c r="IJ88" s="604"/>
      <c r="IK88" s="604"/>
      <c r="IL88" s="604"/>
      <c r="IM88" s="604"/>
      <c r="IN88" s="604"/>
      <c r="IO88" s="604"/>
      <c r="IP88" s="604"/>
      <c r="IQ88" s="604"/>
      <c r="IR88" s="604"/>
      <c r="IS88" s="604"/>
      <c r="IT88" s="604"/>
      <c r="IU88" s="604"/>
      <c r="IV88" s="604"/>
    </row>
    <row r="89" spans="1:256">
      <c r="A89" s="600" t="s">
        <v>1137</v>
      </c>
      <c r="B89" s="600"/>
      <c r="C89" s="609">
        <v>104576</v>
      </c>
      <c r="IC89" s="604"/>
      <c r="ID89" s="604"/>
      <c r="IE89" s="604"/>
      <c r="IF89" s="604"/>
      <c r="IG89" s="604"/>
      <c r="IH89" s="604"/>
      <c r="II89" s="604"/>
      <c r="IJ89" s="604"/>
      <c r="IK89" s="604"/>
      <c r="IL89" s="604"/>
      <c r="IM89" s="604"/>
      <c r="IN89" s="604"/>
      <c r="IO89" s="604"/>
      <c r="IP89" s="604"/>
      <c r="IQ89" s="604"/>
      <c r="IR89" s="604"/>
      <c r="IS89" s="604"/>
      <c r="IT89" s="604"/>
      <c r="IU89" s="604"/>
      <c r="IV89" s="604"/>
    </row>
    <row r="90" spans="1:256">
      <c r="A90" s="607"/>
      <c r="B90" s="610"/>
      <c r="C90" s="609"/>
      <c r="IC90" s="604"/>
      <c r="ID90" s="604"/>
      <c r="IE90" s="604"/>
      <c r="IF90" s="604"/>
      <c r="IG90" s="604"/>
      <c r="IH90" s="604"/>
      <c r="II90" s="604"/>
      <c r="IJ90" s="604"/>
      <c r="IK90" s="604"/>
      <c r="IL90" s="604"/>
      <c r="IM90" s="604"/>
      <c r="IN90" s="604"/>
      <c r="IO90" s="604"/>
      <c r="IP90" s="604"/>
      <c r="IQ90" s="604"/>
      <c r="IR90" s="604"/>
      <c r="IS90" s="604"/>
      <c r="IT90" s="604"/>
      <c r="IU90" s="604"/>
      <c r="IV90" s="604"/>
    </row>
    <row r="91" spans="1:256">
      <c r="A91" s="600" t="s">
        <v>659</v>
      </c>
      <c r="B91" s="601"/>
      <c r="C91" s="602"/>
      <c r="IC91" s="604"/>
      <c r="ID91" s="604"/>
      <c r="IE91" s="604"/>
      <c r="IF91" s="604"/>
      <c r="IG91" s="604"/>
      <c r="IH91" s="604"/>
      <c r="II91" s="604"/>
      <c r="IJ91" s="604"/>
      <c r="IK91" s="604"/>
      <c r="IL91" s="604"/>
      <c r="IM91" s="604"/>
      <c r="IN91" s="604"/>
      <c r="IO91" s="604"/>
      <c r="IP91" s="604"/>
      <c r="IQ91" s="604"/>
      <c r="IR91" s="604"/>
      <c r="IS91" s="604"/>
      <c r="IT91" s="604"/>
      <c r="IU91" s="604"/>
      <c r="IV91" s="604"/>
    </row>
    <row r="92" spans="1:256">
      <c r="A92" s="600" t="s">
        <v>643</v>
      </c>
      <c r="B92" s="605"/>
      <c r="C92" s="606"/>
      <c r="IC92" s="604"/>
      <c r="ID92" s="604"/>
      <c r="IE92" s="604"/>
      <c r="IF92" s="604"/>
      <c r="IG92" s="604"/>
      <c r="IH92" s="604"/>
      <c r="II92" s="604"/>
      <c r="IJ92" s="604"/>
      <c r="IK92" s="604"/>
      <c r="IL92" s="604"/>
      <c r="IM92" s="604"/>
      <c r="IN92" s="604"/>
      <c r="IO92" s="604"/>
      <c r="IP92" s="604"/>
      <c r="IQ92" s="604"/>
      <c r="IR92" s="604"/>
      <c r="IS92" s="604"/>
      <c r="IT92" s="604"/>
      <c r="IU92" s="604"/>
      <c r="IV92" s="604"/>
    </row>
    <row r="93" spans="1:256">
      <c r="A93" s="607" t="s">
        <v>351</v>
      </c>
      <c r="B93" s="608" t="s">
        <v>636</v>
      </c>
      <c r="C93" s="609">
        <f>SUM(C94)</f>
        <v>1114749</v>
      </c>
      <c r="IC93" s="604"/>
      <c r="ID93" s="604"/>
      <c r="IE93" s="604"/>
      <c r="IF93" s="604"/>
      <c r="IG93" s="604"/>
      <c r="IH93" s="604"/>
      <c r="II93" s="604"/>
      <c r="IJ93" s="604"/>
      <c r="IK93" s="604"/>
      <c r="IL93" s="604"/>
      <c r="IM93" s="604"/>
      <c r="IN93" s="604"/>
      <c r="IO93" s="604"/>
      <c r="IP93" s="604"/>
      <c r="IQ93" s="604"/>
      <c r="IR93" s="604"/>
      <c r="IS93" s="604"/>
      <c r="IT93" s="604"/>
      <c r="IU93" s="604"/>
      <c r="IV93" s="604"/>
    </row>
    <row r="94" spans="1:256" ht="31.5">
      <c r="A94" s="607" t="s">
        <v>611</v>
      </c>
      <c r="B94" s="608" t="s">
        <v>642</v>
      </c>
      <c r="C94" s="609">
        <f>1114749</f>
        <v>1114749</v>
      </c>
      <c r="IC94" s="604"/>
      <c r="ID94" s="604"/>
      <c r="IE94" s="604"/>
      <c r="IF94" s="604"/>
      <c r="IG94" s="604"/>
      <c r="IH94" s="604"/>
      <c r="II94" s="604"/>
      <c r="IJ94" s="604"/>
      <c r="IK94" s="604"/>
      <c r="IL94" s="604"/>
      <c r="IM94" s="604"/>
      <c r="IN94" s="604"/>
      <c r="IO94" s="604"/>
      <c r="IP94" s="604"/>
      <c r="IQ94" s="604"/>
      <c r="IR94" s="604"/>
      <c r="IS94" s="604"/>
      <c r="IT94" s="604"/>
      <c r="IU94" s="604"/>
      <c r="IV94" s="604"/>
    </row>
    <row r="95" spans="1:256">
      <c r="A95" s="607" t="s">
        <v>613</v>
      </c>
      <c r="B95" s="608" t="s">
        <v>660</v>
      </c>
      <c r="C95" s="609">
        <v>323152</v>
      </c>
      <c r="IC95" s="604"/>
      <c r="ID95" s="604"/>
      <c r="IE95" s="604"/>
      <c r="IF95" s="604"/>
      <c r="IG95" s="604"/>
      <c r="IH95" s="604"/>
      <c r="II95" s="604"/>
      <c r="IJ95" s="604"/>
      <c r="IK95" s="604"/>
      <c r="IL95" s="604"/>
      <c r="IM95" s="604"/>
      <c r="IN95" s="604"/>
      <c r="IO95" s="604"/>
      <c r="IP95" s="604"/>
      <c r="IQ95" s="604"/>
      <c r="IR95" s="604"/>
      <c r="IS95" s="604"/>
      <c r="IT95" s="604"/>
      <c r="IU95" s="604"/>
      <c r="IV95" s="604"/>
    </row>
    <row r="96" spans="1:256">
      <c r="A96" s="600" t="s">
        <v>1517</v>
      </c>
      <c r="B96" s="600"/>
      <c r="C96" s="609">
        <f>SUM(C93,C95)</f>
        <v>1437901</v>
      </c>
      <c r="IC96" s="604"/>
      <c r="ID96" s="604"/>
      <c r="IE96" s="604"/>
      <c r="IF96" s="604"/>
      <c r="IG96" s="604"/>
      <c r="IH96" s="604"/>
      <c r="II96" s="604"/>
      <c r="IJ96" s="604"/>
      <c r="IK96" s="604"/>
      <c r="IL96" s="604"/>
      <c r="IM96" s="604"/>
      <c r="IN96" s="604"/>
      <c r="IO96" s="604"/>
      <c r="IP96" s="604"/>
      <c r="IQ96" s="604"/>
      <c r="IR96" s="604"/>
      <c r="IS96" s="604"/>
      <c r="IT96" s="604"/>
      <c r="IU96" s="604"/>
      <c r="IV96" s="604"/>
    </row>
    <row r="97" spans="1:256">
      <c r="A97" s="600" t="s">
        <v>1115</v>
      </c>
      <c r="B97" s="605"/>
      <c r="C97" s="606"/>
      <c r="IC97" s="604"/>
      <c r="ID97" s="604"/>
      <c r="IE97" s="604"/>
      <c r="IF97" s="604"/>
      <c r="IG97" s="604"/>
      <c r="IH97" s="604"/>
      <c r="II97" s="604"/>
      <c r="IJ97" s="604"/>
      <c r="IK97" s="604"/>
      <c r="IL97" s="604"/>
      <c r="IM97" s="604"/>
      <c r="IN97" s="604"/>
      <c r="IO97" s="604"/>
      <c r="IP97" s="604"/>
      <c r="IQ97" s="604"/>
      <c r="IR97" s="604"/>
      <c r="IS97" s="604"/>
      <c r="IT97" s="604"/>
      <c r="IU97" s="604"/>
      <c r="IV97" s="604"/>
    </row>
    <row r="98" spans="1:256">
      <c r="A98" s="607" t="s">
        <v>616</v>
      </c>
      <c r="B98" s="608" t="s">
        <v>651</v>
      </c>
      <c r="C98" s="609">
        <v>490834</v>
      </c>
      <c r="IC98" s="604"/>
      <c r="ID98" s="604"/>
      <c r="IE98" s="604"/>
      <c r="IF98" s="604"/>
      <c r="IG98" s="604"/>
      <c r="IH98" s="604"/>
      <c r="II98" s="604"/>
      <c r="IJ98" s="604"/>
      <c r="IK98" s="604"/>
      <c r="IL98" s="604"/>
      <c r="IM98" s="604"/>
      <c r="IN98" s="604"/>
      <c r="IO98" s="604"/>
      <c r="IP98" s="604"/>
      <c r="IQ98" s="604"/>
      <c r="IR98" s="604"/>
      <c r="IS98" s="604"/>
      <c r="IT98" s="604"/>
      <c r="IU98" s="604"/>
      <c r="IV98" s="604"/>
    </row>
    <row r="99" spans="1:256">
      <c r="A99" s="607" t="s">
        <v>617</v>
      </c>
      <c r="B99" s="608" t="s">
        <v>652</v>
      </c>
      <c r="C99" s="609">
        <v>8314</v>
      </c>
      <c r="IC99" s="604"/>
      <c r="ID99" s="604"/>
      <c r="IE99" s="604"/>
      <c r="IF99" s="604"/>
      <c r="IG99" s="604"/>
      <c r="IH99" s="604"/>
      <c r="II99" s="604"/>
      <c r="IJ99" s="604"/>
      <c r="IK99" s="604"/>
      <c r="IL99" s="604"/>
      <c r="IM99" s="604"/>
      <c r="IN99" s="604"/>
      <c r="IO99" s="604"/>
      <c r="IP99" s="604"/>
      <c r="IQ99" s="604"/>
      <c r="IR99" s="604"/>
      <c r="IS99" s="604"/>
      <c r="IT99" s="604"/>
      <c r="IU99" s="604"/>
      <c r="IV99" s="604"/>
    </row>
    <row r="100" spans="1:256">
      <c r="A100" s="607" t="s">
        <v>891</v>
      </c>
      <c r="B100" s="608" t="s">
        <v>890</v>
      </c>
      <c r="C100" s="609">
        <v>8314</v>
      </c>
      <c r="IC100" s="604"/>
      <c r="ID100" s="604"/>
      <c r="IE100" s="604"/>
      <c r="IF100" s="604"/>
      <c r="IG100" s="604"/>
      <c r="IH100" s="604"/>
      <c r="II100" s="604"/>
      <c r="IJ100" s="604"/>
      <c r="IK100" s="604"/>
      <c r="IL100" s="604"/>
      <c r="IM100" s="604"/>
      <c r="IN100" s="604"/>
      <c r="IO100" s="604"/>
      <c r="IP100" s="604"/>
      <c r="IQ100" s="604"/>
      <c r="IR100" s="604"/>
      <c r="IS100" s="604"/>
      <c r="IT100" s="604"/>
      <c r="IU100" s="604"/>
      <c r="IV100" s="604"/>
    </row>
    <row r="101" spans="1:256">
      <c r="A101" s="600" t="s">
        <v>1518</v>
      </c>
      <c r="B101" s="600"/>
      <c r="C101" s="609">
        <v>499148</v>
      </c>
      <c r="IC101" s="604"/>
      <c r="ID101" s="604"/>
      <c r="IE101" s="604"/>
      <c r="IF101" s="604"/>
      <c r="IG101" s="604"/>
      <c r="IH101" s="604"/>
      <c r="II101" s="604"/>
      <c r="IJ101" s="604"/>
      <c r="IK101" s="604"/>
      <c r="IL101" s="604"/>
      <c r="IM101" s="604"/>
      <c r="IN101" s="604"/>
      <c r="IO101" s="604"/>
      <c r="IP101" s="604"/>
      <c r="IQ101" s="604"/>
      <c r="IR101" s="604"/>
      <c r="IS101" s="604"/>
      <c r="IT101" s="604"/>
      <c r="IU101" s="604"/>
      <c r="IV101" s="604"/>
    </row>
    <row r="102" spans="1:256">
      <c r="A102" s="607"/>
      <c r="B102" s="610"/>
      <c r="C102" s="609"/>
      <c r="IC102" s="604"/>
      <c r="ID102" s="604"/>
      <c r="IE102" s="604"/>
      <c r="IF102" s="604"/>
      <c r="IG102" s="604"/>
      <c r="IH102" s="604"/>
      <c r="II102" s="604"/>
      <c r="IJ102" s="604"/>
      <c r="IK102" s="604"/>
      <c r="IL102" s="604"/>
      <c r="IM102" s="604"/>
      <c r="IN102" s="604"/>
      <c r="IO102" s="604"/>
      <c r="IP102" s="604"/>
      <c r="IQ102" s="604"/>
      <c r="IR102" s="604"/>
      <c r="IS102" s="604"/>
      <c r="IT102" s="604"/>
      <c r="IU102" s="604"/>
      <c r="IV102" s="604"/>
    </row>
    <row r="103" spans="1:256" ht="31.5">
      <c r="A103" s="600" t="s">
        <v>825</v>
      </c>
      <c r="B103" s="600"/>
      <c r="C103" s="609">
        <f>SUM(C96,C101)</f>
        <v>1937049</v>
      </c>
      <c r="IC103" s="604"/>
      <c r="ID103" s="604"/>
      <c r="IE103" s="604"/>
      <c r="IF103" s="604"/>
      <c r="IG103" s="604"/>
      <c r="IH103" s="604"/>
      <c r="II103" s="604"/>
      <c r="IJ103" s="604"/>
      <c r="IK103" s="604"/>
      <c r="IL103" s="604"/>
      <c r="IM103" s="604"/>
      <c r="IN103" s="604"/>
      <c r="IO103" s="604"/>
      <c r="IP103" s="604"/>
      <c r="IQ103" s="604"/>
      <c r="IR103" s="604"/>
      <c r="IS103" s="604"/>
      <c r="IT103" s="604"/>
      <c r="IU103" s="604"/>
      <c r="IV103" s="604"/>
    </row>
    <row r="104" spans="1:256">
      <c r="A104" s="607"/>
      <c r="B104" s="610"/>
      <c r="C104" s="609"/>
      <c r="IC104" s="604"/>
      <c r="ID104" s="604"/>
      <c r="IE104" s="604"/>
      <c r="IF104" s="604"/>
      <c r="IG104" s="604"/>
      <c r="IH104" s="604"/>
      <c r="II104" s="604"/>
      <c r="IJ104" s="604"/>
      <c r="IK104" s="604"/>
      <c r="IL104" s="604"/>
      <c r="IM104" s="604"/>
      <c r="IN104" s="604"/>
      <c r="IO104" s="604"/>
      <c r="IP104" s="604"/>
      <c r="IQ104" s="604"/>
      <c r="IR104" s="604"/>
      <c r="IS104" s="604"/>
      <c r="IT104" s="604"/>
      <c r="IU104" s="604"/>
      <c r="IV104" s="604"/>
    </row>
    <row r="105" spans="1:256">
      <c r="A105" s="600" t="s">
        <v>661</v>
      </c>
      <c r="B105" s="601"/>
      <c r="C105" s="602"/>
      <c r="IC105" s="604"/>
      <c r="ID105" s="604"/>
      <c r="IE105" s="604"/>
      <c r="IF105" s="604"/>
      <c r="IG105" s="604"/>
      <c r="IH105" s="604"/>
      <c r="II105" s="604"/>
      <c r="IJ105" s="604"/>
      <c r="IK105" s="604"/>
      <c r="IL105" s="604"/>
      <c r="IM105" s="604"/>
      <c r="IN105" s="604"/>
      <c r="IO105" s="604"/>
      <c r="IP105" s="604"/>
      <c r="IQ105" s="604"/>
      <c r="IR105" s="604"/>
      <c r="IS105" s="604"/>
      <c r="IT105" s="604"/>
      <c r="IU105" s="604"/>
      <c r="IV105" s="604"/>
    </row>
    <row r="106" spans="1:256">
      <c r="A106" s="600" t="s">
        <v>643</v>
      </c>
      <c r="B106" s="605"/>
      <c r="C106" s="606"/>
      <c r="IC106" s="604"/>
      <c r="ID106" s="604"/>
      <c r="IE106" s="604"/>
      <c r="IF106" s="604"/>
      <c r="IG106" s="604"/>
      <c r="IH106" s="604"/>
      <c r="II106" s="604"/>
      <c r="IJ106" s="604"/>
      <c r="IK106" s="604"/>
      <c r="IL106" s="604"/>
      <c r="IM106" s="604"/>
      <c r="IN106" s="604"/>
      <c r="IO106" s="604"/>
      <c r="IP106" s="604"/>
      <c r="IQ106" s="604"/>
      <c r="IR106" s="604"/>
      <c r="IS106" s="604"/>
      <c r="IT106" s="604"/>
      <c r="IU106" s="604"/>
      <c r="IV106" s="604"/>
    </row>
    <row r="107" spans="1:256">
      <c r="A107" s="607" t="s">
        <v>351</v>
      </c>
      <c r="B107" s="608" t="s">
        <v>636</v>
      </c>
      <c r="C107" s="609">
        <v>143874</v>
      </c>
      <c r="IC107" s="604"/>
      <c r="ID107" s="604"/>
      <c r="IE107" s="604"/>
      <c r="IF107" s="604"/>
      <c r="IG107" s="604"/>
      <c r="IH107" s="604"/>
      <c r="II107" s="604"/>
      <c r="IJ107" s="604"/>
      <c r="IK107" s="604"/>
      <c r="IL107" s="604"/>
      <c r="IM107" s="604"/>
      <c r="IN107" s="604"/>
      <c r="IO107" s="604"/>
      <c r="IP107" s="604"/>
      <c r="IQ107" s="604"/>
      <c r="IR107" s="604"/>
      <c r="IS107" s="604"/>
      <c r="IT107" s="604"/>
      <c r="IU107" s="604"/>
      <c r="IV107" s="604"/>
    </row>
    <row r="108" spans="1:256" ht="31.5">
      <c r="A108" s="607" t="s">
        <v>611</v>
      </c>
      <c r="B108" s="608" t="s">
        <v>642</v>
      </c>
      <c r="C108" s="609">
        <v>143874</v>
      </c>
      <c r="IC108" s="604"/>
      <c r="ID108" s="604"/>
      <c r="IE108" s="604"/>
      <c r="IF108" s="604"/>
      <c r="IG108" s="604"/>
      <c r="IH108" s="604"/>
      <c r="II108" s="604"/>
      <c r="IJ108" s="604"/>
      <c r="IK108" s="604"/>
      <c r="IL108" s="604"/>
      <c r="IM108" s="604"/>
      <c r="IN108" s="604"/>
      <c r="IO108" s="604"/>
      <c r="IP108" s="604"/>
      <c r="IQ108" s="604"/>
      <c r="IR108" s="604"/>
      <c r="IS108" s="604"/>
      <c r="IT108" s="604"/>
      <c r="IU108" s="604"/>
      <c r="IV108" s="604"/>
    </row>
    <row r="109" spans="1:256">
      <c r="A109" s="607" t="s">
        <v>613</v>
      </c>
      <c r="B109" s="608" t="s">
        <v>660</v>
      </c>
      <c r="C109" s="609">
        <v>3022</v>
      </c>
      <c r="IC109" s="604"/>
      <c r="ID109" s="604"/>
      <c r="IE109" s="604"/>
      <c r="IF109" s="604"/>
      <c r="IG109" s="604"/>
      <c r="IH109" s="604"/>
      <c r="II109" s="604"/>
      <c r="IJ109" s="604"/>
      <c r="IK109" s="604"/>
      <c r="IL109" s="604"/>
      <c r="IM109" s="604"/>
      <c r="IN109" s="604"/>
      <c r="IO109" s="604"/>
      <c r="IP109" s="604"/>
      <c r="IQ109" s="604"/>
      <c r="IR109" s="604"/>
      <c r="IS109" s="604"/>
      <c r="IT109" s="604"/>
      <c r="IU109" s="604"/>
      <c r="IV109" s="604"/>
    </row>
    <row r="110" spans="1:256">
      <c r="A110" s="600" t="s">
        <v>1517</v>
      </c>
      <c r="B110" s="600"/>
      <c r="C110" s="609">
        <v>146896</v>
      </c>
      <c r="IC110" s="604"/>
      <c r="ID110" s="604"/>
      <c r="IE110" s="604"/>
      <c r="IF110" s="604"/>
      <c r="IG110" s="604"/>
      <c r="IH110" s="604"/>
      <c r="II110" s="604"/>
      <c r="IJ110" s="604"/>
      <c r="IK110" s="604"/>
      <c r="IL110" s="604"/>
      <c r="IM110" s="604"/>
      <c r="IN110" s="604"/>
      <c r="IO110" s="604"/>
      <c r="IP110" s="604"/>
      <c r="IQ110" s="604"/>
      <c r="IR110" s="604"/>
      <c r="IS110" s="604"/>
      <c r="IT110" s="604"/>
      <c r="IU110" s="604"/>
      <c r="IV110" s="604"/>
    </row>
    <row r="111" spans="1:256">
      <c r="A111" s="607"/>
      <c r="B111" s="610"/>
      <c r="C111" s="609"/>
      <c r="IC111" s="604"/>
      <c r="ID111" s="604"/>
      <c r="IE111" s="604"/>
      <c r="IF111" s="604"/>
      <c r="IG111" s="604"/>
      <c r="IH111" s="604"/>
      <c r="II111" s="604"/>
      <c r="IJ111" s="604"/>
      <c r="IK111" s="604"/>
      <c r="IL111" s="604"/>
      <c r="IM111" s="604"/>
      <c r="IN111" s="604"/>
      <c r="IO111" s="604"/>
      <c r="IP111" s="604"/>
      <c r="IQ111" s="604"/>
      <c r="IR111" s="604"/>
      <c r="IS111" s="604"/>
      <c r="IT111" s="604"/>
      <c r="IU111" s="604"/>
      <c r="IV111" s="604"/>
    </row>
    <row r="112" spans="1:256">
      <c r="A112" s="600" t="s">
        <v>1138</v>
      </c>
      <c r="B112" s="600"/>
      <c r="C112" s="609">
        <v>146896</v>
      </c>
      <c r="IC112" s="604"/>
      <c r="ID112" s="604"/>
      <c r="IE112" s="604"/>
      <c r="IF112" s="604"/>
      <c r="IG112" s="604"/>
      <c r="IH112" s="604"/>
      <c r="II112" s="604"/>
      <c r="IJ112" s="604"/>
      <c r="IK112" s="604"/>
      <c r="IL112" s="604"/>
      <c r="IM112" s="604"/>
      <c r="IN112" s="604"/>
      <c r="IO112" s="604"/>
      <c r="IP112" s="604"/>
      <c r="IQ112" s="604"/>
      <c r="IR112" s="604"/>
      <c r="IS112" s="604"/>
      <c r="IT112" s="604"/>
      <c r="IU112" s="604"/>
      <c r="IV112" s="604"/>
    </row>
    <row r="113" spans="1:256">
      <c r="A113" s="607"/>
      <c r="B113" s="610"/>
      <c r="C113" s="609"/>
      <c r="IC113" s="604"/>
      <c r="ID113" s="604"/>
      <c r="IE113" s="604"/>
      <c r="IF113" s="604"/>
      <c r="IG113" s="604"/>
      <c r="IH113" s="604"/>
      <c r="II113" s="604"/>
      <c r="IJ113" s="604"/>
      <c r="IK113" s="604"/>
      <c r="IL113" s="604"/>
      <c r="IM113" s="604"/>
      <c r="IN113" s="604"/>
      <c r="IO113" s="604"/>
      <c r="IP113" s="604"/>
      <c r="IQ113" s="604"/>
      <c r="IR113" s="604"/>
      <c r="IS113" s="604"/>
      <c r="IT113" s="604"/>
      <c r="IU113" s="604"/>
      <c r="IV113" s="604"/>
    </row>
    <row r="114" spans="1:256" ht="31.5">
      <c r="A114" s="600" t="s">
        <v>662</v>
      </c>
      <c r="B114" s="601"/>
      <c r="C114" s="602"/>
      <c r="IC114" s="604"/>
      <c r="ID114" s="604"/>
      <c r="IE114" s="604"/>
      <c r="IF114" s="604"/>
      <c r="IG114" s="604"/>
      <c r="IH114" s="604"/>
      <c r="II114" s="604"/>
      <c r="IJ114" s="604"/>
      <c r="IK114" s="604"/>
      <c r="IL114" s="604"/>
      <c r="IM114" s="604"/>
      <c r="IN114" s="604"/>
      <c r="IO114" s="604"/>
      <c r="IP114" s="604"/>
      <c r="IQ114" s="604"/>
      <c r="IR114" s="604"/>
      <c r="IS114" s="604"/>
      <c r="IT114" s="604"/>
      <c r="IU114" s="604"/>
      <c r="IV114" s="604"/>
    </row>
    <row r="115" spans="1:256">
      <c r="A115" s="600" t="s">
        <v>643</v>
      </c>
      <c r="B115" s="605"/>
      <c r="C115" s="606"/>
      <c r="IC115" s="604"/>
      <c r="ID115" s="604"/>
      <c r="IE115" s="604"/>
      <c r="IF115" s="604"/>
      <c r="IG115" s="604"/>
      <c r="IH115" s="604"/>
      <c r="II115" s="604"/>
      <c r="IJ115" s="604"/>
      <c r="IK115" s="604"/>
      <c r="IL115" s="604"/>
      <c r="IM115" s="604"/>
      <c r="IN115" s="604"/>
      <c r="IO115" s="604"/>
      <c r="IP115" s="604"/>
      <c r="IQ115" s="604"/>
      <c r="IR115" s="604"/>
      <c r="IS115" s="604"/>
      <c r="IT115" s="604"/>
      <c r="IU115" s="604"/>
      <c r="IV115" s="604"/>
    </row>
    <row r="116" spans="1:256">
      <c r="A116" s="607" t="s">
        <v>351</v>
      </c>
      <c r="B116" s="608" t="s">
        <v>636</v>
      </c>
      <c r="C116" s="609">
        <v>34158</v>
      </c>
      <c r="IC116" s="604"/>
      <c r="ID116" s="604"/>
      <c r="IE116" s="604"/>
      <c r="IF116" s="604"/>
      <c r="IG116" s="604"/>
      <c r="IH116" s="604"/>
      <c r="II116" s="604"/>
      <c r="IJ116" s="604"/>
      <c r="IK116" s="604"/>
      <c r="IL116" s="604"/>
      <c r="IM116" s="604"/>
      <c r="IN116" s="604"/>
      <c r="IO116" s="604"/>
      <c r="IP116" s="604"/>
      <c r="IQ116" s="604"/>
      <c r="IR116" s="604"/>
      <c r="IS116" s="604"/>
      <c r="IT116" s="604"/>
      <c r="IU116" s="604"/>
      <c r="IV116" s="604"/>
    </row>
    <row r="117" spans="1:256" ht="31.5">
      <c r="A117" s="607" t="s">
        <v>611</v>
      </c>
      <c r="B117" s="608" t="s">
        <v>642</v>
      </c>
      <c r="C117" s="609">
        <v>34158</v>
      </c>
      <c r="IC117" s="604"/>
      <c r="ID117" s="604"/>
      <c r="IE117" s="604"/>
      <c r="IF117" s="604"/>
      <c r="IG117" s="604"/>
      <c r="IH117" s="604"/>
      <c r="II117" s="604"/>
      <c r="IJ117" s="604"/>
      <c r="IK117" s="604"/>
      <c r="IL117" s="604"/>
      <c r="IM117" s="604"/>
      <c r="IN117" s="604"/>
      <c r="IO117" s="604"/>
      <c r="IP117" s="604"/>
      <c r="IQ117" s="604"/>
      <c r="IR117" s="604"/>
      <c r="IS117" s="604"/>
      <c r="IT117" s="604"/>
      <c r="IU117" s="604"/>
      <c r="IV117" s="604"/>
    </row>
    <row r="118" spans="1:256">
      <c r="A118" s="607" t="s">
        <v>613</v>
      </c>
      <c r="B118" s="608" t="s">
        <v>660</v>
      </c>
      <c r="C118" s="609">
        <v>6080</v>
      </c>
      <c r="IC118" s="604"/>
      <c r="ID118" s="604"/>
      <c r="IE118" s="604"/>
      <c r="IF118" s="604"/>
      <c r="IG118" s="604"/>
      <c r="IH118" s="604"/>
      <c r="II118" s="604"/>
      <c r="IJ118" s="604"/>
      <c r="IK118" s="604"/>
      <c r="IL118" s="604"/>
      <c r="IM118" s="604"/>
      <c r="IN118" s="604"/>
      <c r="IO118" s="604"/>
      <c r="IP118" s="604"/>
      <c r="IQ118" s="604"/>
      <c r="IR118" s="604"/>
      <c r="IS118" s="604"/>
      <c r="IT118" s="604"/>
      <c r="IU118" s="604"/>
      <c r="IV118" s="604"/>
    </row>
    <row r="119" spans="1:256">
      <c r="A119" s="600" t="s">
        <v>1517</v>
      </c>
      <c r="B119" s="600"/>
      <c r="C119" s="609">
        <v>40238</v>
      </c>
      <c r="IC119" s="604"/>
      <c r="ID119" s="604"/>
      <c r="IE119" s="604"/>
      <c r="IF119" s="604"/>
      <c r="IG119" s="604"/>
      <c r="IH119" s="604"/>
      <c r="II119" s="604"/>
      <c r="IJ119" s="604"/>
      <c r="IK119" s="604"/>
      <c r="IL119" s="604"/>
      <c r="IM119" s="604"/>
      <c r="IN119" s="604"/>
      <c r="IO119" s="604"/>
      <c r="IP119" s="604"/>
      <c r="IQ119" s="604"/>
      <c r="IR119" s="604"/>
      <c r="IS119" s="604"/>
      <c r="IT119" s="604"/>
      <c r="IU119" s="604"/>
      <c r="IV119" s="604"/>
    </row>
    <row r="120" spans="1:256">
      <c r="A120" s="607"/>
      <c r="B120" s="610"/>
      <c r="C120" s="609"/>
      <c r="IC120" s="604"/>
      <c r="ID120" s="604"/>
      <c r="IE120" s="604"/>
      <c r="IF120" s="604"/>
      <c r="IG120" s="604"/>
      <c r="IH120" s="604"/>
      <c r="II120" s="604"/>
      <c r="IJ120" s="604"/>
      <c r="IK120" s="604"/>
      <c r="IL120" s="604"/>
      <c r="IM120" s="604"/>
      <c r="IN120" s="604"/>
      <c r="IO120" s="604"/>
      <c r="IP120" s="604"/>
      <c r="IQ120" s="604"/>
      <c r="IR120" s="604"/>
      <c r="IS120" s="604"/>
      <c r="IT120" s="604"/>
      <c r="IU120" s="604"/>
      <c r="IV120" s="604"/>
    </row>
    <row r="121" spans="1:256" ht="31.5">
      <c r="A121" s="600" t="s">
        <v>1139</v>
      </c>
      <c r="B121" s="600"/>
      <c r="C121" s="609">
        <v>40238</v>
      </c>
      <c r="IC121" s="604"/>
      <c r="ID121" s="604"/>
      <c r="IE121" s="604"/>
      <c r="IF121" s="604"/>
      <c r="IG121" s="604"/>
      <c r="IH121" s="604"/>
      <c r="II121" s="604"/>
      <c r="IJ121" s="604"/>
      <c r="IK121" s="604"/>
      <c r="IL121" s="604"/>
      <c r="IM121" s="604"/>
      <c r="IN121" s="604"/>
      <c r="IO121" s="604"/>
      <c r="IP121" s="604"/>
      <c r="IQ121" s="604"/>
      <c r="IR121" s="604"/>
      <c r="IS121" s="604"/>
      <c r="IT121" s="604"/>
      <c r="IU121" s="604"/>
      <c r="IV121" s="604"/>
    </row>
    <row r="122" spans="1:256">
      <c r="A122" s="607"/>
      <c r="B122" s="610"/>
      <c r="C122" s="609"/>
      <c r="IC122" s="604"/>
      <c r="ID122" s="604"/>
      <c r="IE122" s="604"/>
      <c r="IF122" s="604"/>
      <c r="IG122" s="604"/>
      <c r="IH122" s="604"/>
      <c r="II122" s="604"/>
      <c r="IJ122" s="604"/>
      <c r="IK122" s="604"/>
      <c r="IL122" s="604"/>
      <c r="IM122" s="604"/>
      <c r="IN122" s="604"/>
      <c r="IO122" s="604"/>
      <c r="IP122" s="604"/>
      <c r="IQ122" s="604"/>
      <c r="IR122" s="604"/>
      <c r="IS122" s="604"/>
      <c r="IT122" s="604"/>
      <c r="IU122" s="604"/>
      <c r="IV122" s="604"/>
    </row>
    <row r="123" spans="1:256">
      <c r="A123" s="600" t="s">
        <v>663</v>
      </c>
      <c r="B123" s="601"/>
      <c r="C123" s="602"/>
      <c r="IC123" s="604"/>
      <c r="ID123" s="604"/>
      <c r="IE123" s="604"/>
      <c r="IF123" s="604"/>
      <c r="IG123" s="604"/>
      <c r="IH123" s="604"/>
      <c r="II123" s="604"/>
      <c r="IJ123" s="604"/>
      <c r="IK123" s="604"/>
      <c r="IL123" s="604"/>
      <c r="IM123" s="604"/>
      <c r="IN123" s="604"/>
      <c r="IO123" s="604"/>
      <c r="IP123" s="604"/>
      <c r="IQ123" s="604"/>
      <c r="IR123" s="604"/>
      <c r="IS123" s="604"/>
      <c r="IT123" s="604"/>
      <c r="IU123" s="604"/>
      <c r="IV123" s="604"/>
    </row>
    <row r="124" spans="1:256">
      <c r="A124" s="600" t="s">
        <v>643</v>
      </c>
      <c r="B124" s="605"/>
      <c r="C124" s="606"/>
      <c r="IC124" s="604"/>
      <c r="ID124" s="604"/>
      <c r="IE124" s="604"/>
      <c r="IF124" s="604"/>
      <c r="IG124" s="604"/>
      <c r="IH124" s="604"/>
      <c r="II124" s="604"/>
      <c r="IJ124" s="604"/>
      <c r="IK124" s="604"/>
      <c r="IL124" s="604"/>
      <c r="IM124" s="604"/>
      <c r="IN124" s="604"/>
      <c r="IO124" s="604"/>
      <c r="IP124" s="604"/>
      <c r="IQ124" s="604"/>
      <c r="IR124" s="604"/>
      <c r="IS124" s="604"/>
      <c r="IT124" s="604"/>
      <c r="IU124" s="604"/>
      <c r="IV124" s="604"/>
    </row>
    <row r="125" spans="1:256">
      <c r="A125" s="607" t="s">
        <v>351</v>
      </c>
      <c r="B125" s="608" t="s">
        <v>636</v>
      </c>
      <c r="C125" s="609">
        <v>483038</v>
      </c>
      <c r="IC125" s="604"/>
      <c r="ID125" s="604"/>
      <c r="IE125" s="604"/>
      <c r="IF125" s="604"/>
      <c r="IG125" s="604"/>
      <c r="IH125" s="604"/>
      <c r="II125" s="604"/>
      <c r="IJ125" s="604"/>
      <c r="IK125" s="604"/>
      <c r="IL125" s="604"/>
      <c r="IM125" s="604"/>
      <c r="IN125" s="604"/>
      <c r="IO125" s="604"/>
      <c r="IP125" s="604"/>
      <c r="IQ125" s="604"/>
      <c r="IR125" s="604"/>
      <c r="IS125" s="604"/>
      <c r="IT125" s="604"/>
      <c r="IU125" s="604"/>
      <c r="IV125" s="604"/>
    </row>
    <row r="126" spans="1:256" ht="31.5">
      <c r="A126" s="607" t="s">
        <v>611</v>
      </c>
      <c r="B126" s="608" t="s">
        <v>642</v>
      </c>
      <c r="C126" s="609">
        <v>483038</v>
      </c>
      <c r="IC126" s="604"/>
      <c r="ID126" s="604"/>
      <c r="IE126" s="604"/>
      <c r="IF126" s="604"/>
      <c r="IG126" s="604"/>
      <c r="IH126" s="604"/>
      <c r="II126" s="604"/>
      <c r="IJ126" s="604"/>
      <c r="IK126" s="604"/>
      <c r="IL126" s="604"/>
      <c r="IM126" s="604"/>
      <c r="IN126" s="604"/>
      <c r="IO126" s="604"/>
      <c r="IP126" s="604"/>
      <c r="IQ126" s="604"/>
      <c r="IR126" s="604"/>
      <c r="IS126" s="604"/>
      <c r="IT126" s="604"/>
      <c r="IU126" s="604"/>
      <c r="IV126" s="604"/>
    </row>
    <row r="127" spans="1:256">
      <c r="A127" s="600" t="s">
        <v>1517</v>
      </c>
      <c r="B127" s="600"/>
      <c r="C127" s="609">
        <v>483038</v>
      </c>
      <c r="IC127" s="604"/>
      <c r="ID127" s="604"/>
      <c r="IE127" s="604"/>
      <c r="IF127" s="604"/>
      <c r="IG127" s="604"/>
      <c r="IH127" s="604"/>
      <c r="II127" s="604"/>
      <c r="IJ127" s="604"/>
      <c r="IK127" s="604"/>
      <c r="IL127" s="604"/>
      <c r="IM127" s="604"/>
      <c r="IN127" s="604"/>
      <c r="IO127" s="604"/>
      <c r="IP127" s="604"/>
      <c r="IQ127" s="604"/>
      <c r="IR127" s="604"/>
      <c r="IS127" s="604"/>
      <c r="IT127" s="604"/>
      <c r="IU127" s="604"/>
      <c r="IV127" s="604"/>
    </row>
    <row r="128" spans="1:256">
      <c r="A128" s="607"/>
      <c r="B128" s="610"/>
      <c r="C128" s="609"/>
      <c r="IC128" s="604"/>
      <c r="ID128" s="604"/>
      <c r="IE128" s="604"/>
      <c r="IF128" s="604"/>
      <c r="IG128" s="604"/>
      <c r="IH128" s="604"/>
      <c r="II128" s="604"/>
      <c r="IJ128" s="604"/>
      <c r="IK128" s="604"/>
      <c r="IL128" s="604"/>
      <c r="IM128" s="604"/>
      <c r="IN128" s="604"/>
      <c r="IO128" s="604"/>
      <c r="IP128" s="604"/>
      <c r="IQ128" s="604"/>
      <c r="IR128" s="604"/>
      <c r="IS128" s="604"/>
      <c r="IT128" s="604"/>
      <c r="IU128" s="604"/>
      <c r="IV128" s="604"/>
    </row>
    <row r="129" spans="1:256">
      <c r="A129" s="600" t="s">
        <v>1140</v>
      </c>
      <c r="B129" s="600"/>
      <c r="C129" s="609">
        <v>483038</v>
      </c>
      <c r="IC129" s="604"/>
      <c r="ID129" s="604"/>
      <c r="IE129" s="604"/>
      <c r="IF129" s="604"/>
      <c r="IG129" s="604"/>
      <c r="IH129" s="604"/>
      <c r="II129" s="604"/>
      <c r="IJ129" s="604"/>
      <c r="IK129" s="604"/>
      <c r="IL129" s="604"/>
      <c r="IM129" s="604"/>
      <c r="IN129" s="604"/>
      <c r="IO129" s="604"/>
      <c r="IP129" s="604"/>
      <c r="IQ129" s="604"/>
      <c r="IR129" s="604"/>
      <c r="IS129" s="604"/>
      <c r="IT129" s="604"/>
      <c r="IU129" s="604"/>
      <c r="IV129" s="604"/>
    </row>
    <row r="130" spans="1:256">
      <c r="A130" s="607"/>
      <c r="B130" s="610"/>
      <c r="C130" s="609"/>
      <c r="IC130" s="604"/>
      <c r="ID130" s="604"/>
      <c r="IE130" s="604"/>
      <c r="IF130" s="604"/>
      <c r="IG130" s="604"/>
      <c r="IH130" s="604"/>
      <c r="II130" s="604"/>
      <c r="IJ130" s="604"/>
      <c r="IK130" s="604"/>
      <c r="IL130" s="604"/>
      <c r="IM130" s="604"/>
      <c r="IN130" s="604"/>
      <c r="IO130" s="604"/>
      <c r="IP130" s="604"/>
      <c r="IQ130" s="604"/>
      <c r="IR130" s="604"/>
      <c r="IS130" s="604"/>
      <c r="IT130" s="604"/>
      <c r="IU130" s="604"/>
      <c r="IV130" s="604"/>
    </row>
    <row r="131" spans="1:256">
      <c r="A131" s="600" t="s">
        <v>664</v>
      </c>
      <c r="B131" s="601"/>
      <c r="C131" s="602"/>
      <c r="IC131" s="604"/>
      <c r="ID131" s="604"/>
      <c r="IE131" s="604"/>
      <c r="IF131" s="604"/>
      <c r="IG131" s="604"/>
      <c r="IH131" s="604"/>
      <c r="II131" s="604"/>
      <c r="IJ131" s="604"/>
      <c r="IK131" s="604"/>
      <c r="IL131" s="604"/>
      <c r="IM131" s="604"/>
      <c r="IN131" s="604"/>
      <c r="IO131" s="604"/>
      <c r="IP131" s="604"/>
      <c r="IQ131" s="604"/>
      <c r="IR131" s="604"/>
      <c r="IS131" s="604"/>
      <c r="IT131" s="604"/>
      <c r="IU131" s="604"/>
      <c r="IV131" s="604"/>
    </row>
    <row r="132" spans="1:256">
      <c r="A132" s="600" t="s">
        <v>643</v>
      </c>
      <c r="B132" s="605"/>
      <c r="C132" s="606"/>
      <c r="IC132" s="604"/>
      <c r="ID132" s="604"/>
      <c r="IE132" s="604"/>
      <c r="IF132" s="604"/>
      <c r="IG132" s="604"/>
      <c r="IH132" s="604"/>
      <c r="II132" s="604"/>
      <c r="IJ132" s="604"/>
      <c r="IK132" s="604"/>
      <c r="IL132" s="604"/>
      <c r="IM132" s="604"/>
      <c r="IN132" s="604"/>
      <c r="IO132" s="604"/>
      <c r="IP132" s="604"/>
      <c r="IQ132" s="604"/>
      <c r="IR132" s="604"/>
      <c r="IS132" s="604"/>
      <c r="IT132" s="604"/>
      <c r="IU132" s="604"/>
      <c r="IV132" s="604"/>
    </row>
    <row r="133" spans="1:256">
      <c r="A133" s="607" t="s">
        <v>351</v>
      </c>
      <c r="B133" s="608" t="s">
        <v>636</v>
      </c>
      <c r="C133" s="609">
        <v>49228</v>
      </c>
      <c r="IC133" s="604"/>
      <c r="ID133" s="604"/>
      <c r="IE133" s="604"/>
      <c r="IF133" s="604"/>
      <c r="IG133" s="604"/>
      <c r="IH133" s="604"/>
      <c r="II133" s="604"/>
      <c r="IJ133" s="604"/>
      <c r="IK133" s="604"/>
      <c r="IL133" s="604"/>
      <c r="IM133" s="604"/>
      <c r="IN133" s="604"/>
      <c r="IO133" s="604"/>
      <c r="IP133" s="604"/>
      <c r="IQ133" s="604"/>
      <c r="IR133" s="604"/>
      <c r="IS133" s="604"/>
      <c r="IT133" s="604"/>
      <c r="IU133" s="604"/>
      <c r="IV133" s="604"/>
    </row>
    <row r="134" spans="1:256" ht="31.5">
      <c r="A134" s="607" t="s">
        <v>611</v>
      </c>
      <c r="B134" s="608" t="s">
        <v>642</v>
      </c>
      <c r="C134" s="609">
        <v>49228</v>
      </c>
      <c r="IC134" s="604"/>
      <c r="ID134" s="604"/>
      <c r="IE134" s="604"/>
      <c r="IF134" s="604"/>
      <c r="IG134" s="604"/>
      <c r="IH134" s="604"/>
      <c r="II134" s="604"/>
      <c r="IJ134" s="604"/>
      <c r="IK134" s="604"/>
      <c r="IL134" s="604"/>
      <c r="IM134" s="604"/>
      <c r="IN134" s="604"/>
      <c r="IO134" s="604"/>
      <c r="IP134" s="604"/>
      <c r="IQ134" s="604"/>
      <c r="IR134" s="604"/>
      <c r="IS134" s="604"/>
      <c r="IT134" s="604"/>
      <c r="IU134" s="604"/>
      <c r="IV134" s="604"/>
    </row>
    <row r="135" spans="1:256">
      <c r="A135" s="600" t="s">
        <v>1517</v>
      </c>
      <c r="B135" s="600"/>
      <c r="C135" s="609">
        <v>49228</v>
      </c>
      <c r="IC135" s="604"/>
      <c r="ID135" s="604"/>
      <c r="IE135" s="604"/>
      <c r="IF135" s="604"/>
      <c r="IG135" s="604"/>
      <c r="IH135" s="604"/>
      <c r="II135" s="604"/>
      <c r="IJ135" s="604"/>
      <c r="IK135" s="604"/>
      <c r="IL135" s="604"/>
      <c r="IM135" s="604"/>
      <c r="IN135" s="604"/>
      <c r="IO135" s="604"/>
      <c r="IP135" s="604"/>
      <c r="IQ135" s="604"/>
      <c r="IR135" s="604"/>
      <c r="IS135" s="604"/>
      <c r="IT135" s="604"/>
      <c r="IU135" s="604"/>
      <c r="IV135" s="604"/>
    </row>
    <row r="136" spans="1:256">
      <c r="A136" s="607"/>
      <c r="B136" s="610"/>
      <c r="C136" s="609"/>
      <c r="IC136" s="604"/>
      <c r="ID136" s="604"/>
      <c r="IE136" s="604"/>
      <c r="IF136" s="604"/>
      <c r="IG136" s="604"/>
      <c r="IH136" s="604"/>
      <c r="II136" s="604"/>
      <c r="IJ136" s="604"/>
      <c r="IK136" s="604"/>
      <c r="IL136" s="604"/>
      <c r="IM136" s="604"/>
      <c r="IN136" s="604"/>
      <c r="IO136" s="604"/>
      <c r="IP136" s="604"/>
      <c r="IQ136" s="604"/>
      <c r="IR136" s="604"/>
      <c r="IS136" s="604"/>
      <c r="IT136" s="604"/>
      <c r="IU136" s="604"/>
      <c r="IV136" s="604"/>
    </row>
    <row r="137" spans="1:256">
      <c r="A137" s="600" t="s">
        <v>920</v>
      </c>
      <c r="B137" s="600"/>
      <c r="C137" s="609">
        <v>49228</v>
      </c>
      <c r="IC137" s="604"/>
      <c r="ID137" s="604"/>
      <c r="IE137" s="604"/>
      <c r="IF137" s="604"/>
      <c r="IG137" s="604"/>
      <c r="IH137" s="604"/>
      <c r="II137" s="604"/>
      <c r="IJ137" s="604"/>
      <c r="IK137" s="604"/>
      <c r="IL137" s="604"/>
      <c r="IM137" s="604"/>
      <c r="IN137" s="604"/>
      <c r="IO137" s="604"/>
      <c r="IP137" s="604"/>
      <c r="IQ137" s="604"/>
      <c r="IR137" s="604"/>
      <c r="IS137" s="604"/>
      <c r="IT137" s="604"/>
      <c r="IU137" s="604"/>
      <c r="IV137" s="604"/>
    </row>
    <row r="138" spans="1:256">
      <c r="A138" s="607"/>
      <c r="B138" s="610"/>
      <c r="C138" s="609"/>
      <c r="IC138" s="604"/>
      <c r="ID138" s="604"/>
      <c r="IE138" s="604"/>
      <c r="IF138" s="604"/>
      <c r="IG138" s="604"/>
      <c r="IH138" s="604"/>
      <c r="II138" s="604"/>
      <c r="IJ138" s="604"/>
      <c r="IK138" s="604"/>
      <c r="IL138" s="604"/>
      <c r="IM138" s="604"/>
      <c r="IN138" s="604"/>
      <c r="IO138" s="604"/>
      <c r="IP138" s="604"/>
      <c r="IQ138" s="604"/>
      <c r="IR138" s="604"/>
      <c r="IS138" s="604"/>
      <c r="IT138" s="604"/>
      <c r="IU138" s="604"/>
      <c r="IV138" s="604"/>
    </row>
    <row r="139" spans="1:256">
      <c r="A139" s="600" t="s">
        <v>665</v>
      </c>
      <c r="B139" s="601"/>
      <c r="C139" s="602"/>
      <c r="IC139" s="604"/>
      <c r="ID139" s="604"/>
      <c r="IE139" s="604"/>
      <c r="IF139" s="604"/>
      <c r="IG139" s="604"/>
      <c r="IH139" s="604"/>
      <c r="II139" s="604"/>
      <c r="IJ139" s="604"/>
      <c r="IK139" s="604"/>
      <c r="IL139" s="604"/>
      <c r="IM139" s="604"/>
      <c r="IN139" s="604"/>
      <c r="IO139" s="604"/>
      <c r="IP139" s="604"/>
      <c r="IQ139" s="604"/>
      <c r="IR139" s="604"/>
      <c r="IS139" s="604"/>
      <c r="IT139" s="604"/>
      <c r="IU139" s="604"/>
      <c r="IV139" s="604"/>
    </row>
    <row r="140" spans="1:256">
      <c r="A140" s="600" t="s">
        <v>643</v>
      </c>
      <c r="B140" s="605"/>
      <c r="C140" s="606"/>
      <c r="IC140" s="604"/>
      <c r="ID140" s="604"/>
      <c r="IE140" s="604"/>
      <c r="IF140" s="604"/>
      <c r="IG140" s="604"/>
      <c r="IH140" s="604"/>
      <c r="II140" s="604"/>
      <c r="IJ140" s="604"/>
      <c r="IK140" s="604"/>
      <c r="IL140" s="604"/>
      <c r="IM140" s="604"/>
      <c r="IN140" s="604"/>
      <c r="IO140" s="604"/>
      <c r="IP140" s="604"/>
      <c r="IQ140" s="604"/>
      <c r="IR140" s="604"/>
      <c r="IS140" s="604"/>
      <c r="IT140" s="604"/>
      <c r="IU140" s="604"/>
      <c r="IV140" s="604"/>
    </row>
    <row r="141" spans="1:256">
      <c r="A141" s="607" t="s">
        <v>351</v>
      </c>
      <c r="B141" s="608" t="s">
        <v>636</v>
      </c>
      <c r="C141" s="609">
        <v>126034</v>
      </c>
      <c r="IC141" s="604"/>
      <c r="ID141" s="604"/>
      <c r="IE141" s="604"/>
      <c r="IF141" s="604"/>
      <c r="IG141" s="604"/>
      <c r="IH141" s="604"/>
      <c r="II141" s="604"/>
      <c r="IJ141" s="604"/>
      <c r="IK141" s="604"/>
      <c r="IL141" s="604"/>
      <c r="IM141" s="604"/>
      <c r="IN141" s="604"/>
      <c r="IO141" s="604"/>
      <c r="IP141" s="604"/>
      <c r="IQ141" s="604"/>
      <c r="IR141" s="604"/>
      <c r="IS141" s="604"/>
      <c r="IT141" s="604"/>
      <c r="IU141" s="604"/>
      <c r="IV141" s="604"/>
    </row>
    <row r="142" spans="1:256" ht="31.5">
      <c r="A142" s="607" t="s">
        <v>611</v>
      </c>
      <c r="B142" s="608" t="s">
        <v>642</v>
      </c>
      <c r="C142" s="609">
        <v>126034</v>
      </c>
      <c r="IC142" s="604"/>
      <c r="ID142" s="604"/>
      <c r="IE142" s="604"/>
      <c r="IF142" s="604"/>
      <c r="IG142" s="604"/>
      <c r="IH142" s="604"/>
      <c r="II142" s="604"/>
      <c r="IJ142" s="604"/>
      <c r="IK142" s="604"/>
      <c r="IL142" s="604"/>
      <c r="IM142" s="604"/>
      <c r="IN142" s="604"/>
      <c r="IO142" s="604"/>
      <c r="IP142" s="604"/>
      <c r="IQ142" s="604"/>
      <c r="IR142" s="604"/>
      <c r="IS142" s="604"/>
      <c r="IT142" s="604"/>
      <c r="IU142" s="604"/>
      <c r="IV142" s="604"/>
    </row>
    <row r="143" spans="1:256">
      <c r="A143" s="600" t="s">
        <v>1517</v>
      </c>
      <c r="B143" s="600"/>
      <c r="C143" s="609">
        <v>126034</v>
      </c>
      <c r="IC143" s="604"/>
      <c r="ID143" s="604"/>
      <c r="IE143" s="604"/>
      <c r="IF143" s="604"/>
      <c r="IG143" s="604"/>
      <c r="IH143" s="604"/>
      <c r="II143" s="604"/>
      <c r="IJ143" s="604"/>
      <c r="IK143" s="604"/>
      <c r="IL143" s="604"/>
      <c r="IM143" s="604"/>
      <c r="IN143" s="604"/>
      <c r="IO143" s="604"/>
      <c r="IP143" s="604"/>
      <c r="IQ143" s="604"/>
      <c r="IR143" s="604"/>
      <c r="IS143" s="604"/>
      <c r="IT143" s="604"/>
      <c r="IU143" s="604"/>
      <c r="IV143" s="604"/>
    </row>
    <row r="144" spans="1:256">
      <c r="A144" s="607"/>
      <c r="B144" s="610"/>
      <c r="C144" s="609"/>
      <c r="IC144" s="604"/>
      <c r="ID144" s="604"/>
      <c r="IE144" s="604"/>
      <c r="IF144" s="604"/>
      <c r="IG144" s="604"/>
      <c r="IH144" s="604"/>
      <c r="II144" s="604"/>
      <c r="IJ144" s="604"/>
      <c r="IK144" s="604"/>
      <c r="IL144" s="604"/>
      <c r="IM144" s="604"/>
      <c r="IN144" s="604"/>
      <c r="IO144" s="604"/>
      <c r="IP144" s="604"/>
      <c r="IQ144" s="604"/>
      <c r="IR144" s="604"/>
      <c r="IS144" s="604"/>
      <c r="IT144" s="604"/>
      <c r="IU144" s="604"/>
      <c r="IV144" s="604"/>
    </row>
    <row r="145" spans="1:256">
      <c r="A145" s="600" t="s">
        <v>1141</v>
      </c>
      <c r="B145" s="600"/>
      <c r="C145" s="609">
        <v>126034</v>
      </c>
      <c r="IC145" s="604"/>
      <c r="ID145" s="604"/>
      <c r="IE145" s="604"/>
      <c r="IF145" s="604"/>
      <c r="IG145" s="604"/>
      <c r="IH145" s="604"/>
      <c r="II145" s="604"/>
      <c r="IJ145" s="604"/>
      <c r="IK145" s="604"/>
      <c r="IL145" s="604"/>
      <c r="IM145" s="604"/>
      <c r="IN145" s="604"/>
      <c r="IO145" s="604"/>
      <c r="IP145" s="604"/>
      <c r="IQ145" s="604"/>
      <c r="IR145" s="604"/>
      <c r="IS145" s="604"/>
      <c r="IT145" s="604"/>
      <c r="IU145" s="604"/>
      <c r="IV145" s="604"/>
    </row>
    <row r="146" spans="1:256">
      <c r="A146" s="600" t="s">
        <v>917</v>
      </c>
      <c r="B146" s="601"/>
      <c r="C146" s="602"/>
      <c r="IC146" s="604"/>
      <c r="ID146" s="604"/>
      <c r="IE146" s="604"/>
      <c r="IF146" s="604"/>
      <c r="IG146" s="604"/>
      <c r="IH146" s="604"/>
      <c r="II146" s="604"/>
      <c r="IJ146" s="604"/>
      <c r="IK146" s="604"/>
      <c r="IL146" s="604"/>
      <c r="IM146" s="604"/>
      <c r="IN146" s="604"/>
      <c r="IO146" s="604"/>
      <c r="IP146" s="604"/>
      <c r="IQ146" s="604"/>
      <c r="IR146" s="604"/>
      <c r="IS146" s="604"/>
      <c r="IT146" s="604"/>
      <c r="IU146" s="604"/>
      <c r="IV146" s="604"/>
    </row>
    <row r="147" spans="1:256">
      <c r="A147" s="600" t="s">
        <v>643</v>
      </c>
      <c r="B147" s="605"/>
      <c r="C147" s="606"/>
      <c r="IC147" s="604"/>
      <c r="ID147" s="604"/>
      <c r="IE147" s="604"/>
      <c r="IF147" s="604"/>
      <c r="IG147" s="604"/>
      <c r="IH147" s="604"/>
      <c r="II147" s="604"/>
      <c r="IJ147" s="604"/>
      <c r="IK147" s="604"/>
      <c r="IL147" s="604"/>
      <c r="IM147" s="604"/>
      <c r="IN147" s="604"/>
      <c r="IO147" s="604"/>
      <c r="IP147" s="604"/>
      <c r="IQ147" s="604"/>
      <c r="IR147" s="604"/>
      <c r="IS147" s="604"/>
      <c r="IT147" s="604"/>
      <c r="IU147" s="604"/>
      <c r="IV147" s="604"/>
    </row>
    <row r="148" spans="1:256">
      <c r="A148" s="607" t="s">
        <v>351</v>
      </c>
      <c r="B148" s="608" t="s">
        <v>636</v>
      </c>
      <c r="C148" s="609">
        <v>75046</v>
      </c>
      <c r="IC148" s="604"/>
      <c r="ID148" s="604"/>
      <c r="IE148" s="604"/>
      <c r="IF148" s="604"/>
      <c r="IG148" s="604"/>
      <c r="IH148" s="604"/>
      <c r="II148" s="604"/>
      <c r="IJ148" s="604"/>
      <c r="IK148" s="604"/>
      <c r="IL148" s="604"/>
      <c r="IM148" s="604"/>
      <c r="IN148" s="604"/>
      <c r="IO148" s="604"/>
      <c r="IP148" s="604"/>
      <c r="IQ148" s="604"/>
      <c r="IR148" s="604"/>
      <c r="IS148" s="604"/>
      <c r="IT148" s="604"/>
      <c r="IU148" s="604"/>
      <c r="IV148" s="604"/>
    </row>
    <row r="149" spans="1:256" ht="31.5">
      <c r="A149" s="607" t="s">
        <v>611</v>
      </c>
      <c r="B149" s="608" t="s">
        <v>642</v>
      </c>
      <c r="C149" s="609">
        <v>75046</v>
      </c>
      <c r="IC149" s="604"/>
      <c r="ID149" s="604"/>
      <c r="IE149" s="604"/>
      <c r="IF149" s="604"/>
      <c r="IG149" s="604"/>
      <c r="IH149" s="604"/>
      <c r="II149" s="604"/>
      <c r="IJ149" s="604"/>
      <c r="IK149" s="604"/>
      <c r="IL149" s="604"/>
      <c r="IM149" s="604"/>
      <c r="IN149" s="604"/>
      <c r="IO149" s="604"/>
      <c r="IP149" s="604"/>
      <c r="IQ149" s="604"/>
      <c r="IR149" s="604"/>
      <c r="IS149" s="604"/>
      <c r="IT149" s="604"/>
      <c r="IU149" s="604"/>
      <c r="IV149" s="604"/>
    </row>
    <row r="150" spans="1:256">
      <c r="A150" s="600" t="s">
        <v>1517</v>
      </c>
      <c r="B150" s="600"/>
      <c r="C150" s="609">
        <v>75046</v>
      </c>
      <c r="IC150" s="604"/>
      <c r="ID150" s="604"/>
      <c r="IE150" s="604"/>
      <c r="IF150" s="604"/>
      <c r="IG150" s="604"/>
      <c r="IH150" s="604"/>
      <c r="II150" s="604"/>
      <c r="IJ150" s="604"/>
      <c r="IK150" s="604"/>
      <c r="IL150" s="604"/>
      <c r="IM150" s="604"/>
      <c r="IN150" s="604"/>
      <c r="IO150" s="604"/>
      <c r="IP150" s="604"/>
      <c r="IQ150" s="604"/>
      <c r="IR150" s="604"/>
      <c r="IS150" s="604"/>
      <c r="IT150" s="604"/>
      <c r="IU150" s="604"/>
      <c r="IV150" s="604"/>
    </row>
    <row r="151" spans="1:256">
      <c r="A151" s="607"/>
      <c r="B151" s="610"/>
      <c r="C151" s="609"/>
      <c r="IC151" s="604"/>
      <c r="ID151" s="604"/>
      <c r="IE151" s="604"/>
      <c r="IF151" s="604"/>
      <c r="IG151" s="604"/>
      <c r="IH151" s="604"/>
      <c r="II151" s="604"/>
      <c r="IJ151" s="604"/>
      <c r="IK151" s="604"/>
      <c r="IL151" s="604"/>
      <c r="IM151" s="604"/>
      <c r="IN151" s="604"/>
      <c r="IO151" s="604"/>
      <c r="IP151" s="604"/>
      <c r="IQ151" s="604"/>
      <c r="IR151" s="604"/>
      <c r="IS151" s="604"/>
      <c r="IT151" s="604"/>
      <c r="IU151" s="604"/>
      <c r="IV151" s="604"/>
    </row>
    <row r="152" spans="1:256">
      <c r="A152" s="600" t="s">
        <v>916</v>
      </c>
      <c r="B152" s="600"/>
      <c r="C152" s="609">
        <v>75046</v>
      </c>
      <c r="IC152" s="604"/>
      <c r="ID152" s="604"/>
      <c r="IE152" s="604"/>
      <c r="IF152" s="604"/>
      <c r="IG152" s="604"/>
      <c r="IH152" s="604"/>
      <c r="II152" s="604"/>
      <c r="IJ152" s="604"/>
      <c r="IK152" s="604"/>
      <c r="IL152" s="604"/>
      <c r="IM152" s="604"/>
      <c r="IN152" s="604"/>
      <c r="IO152" s="604"/>
      <c r="IP152" s="604"/>
      <c r="IQ152" s="604"/>
      <c r="IR152" s="604"/>
      <c r="IS152" s="604"/>
      <c r="IT152" s="604"/>
      <c r="IU152" s="604"/>
      <c r="IV152" s="604"/>
    </row>
    <row r="153" spans="1:256">
      <c r="A153" s="607"/>
      <c r="B153" s="610"/>
      <c r="C153" s="609"/>
      <c r="IC153" s="604"/>
      <c r="ID153" s="604"/>
      <c r="IE153" s="604"/>
      <c r="IF153" s="604"/>
      <c r="IG153" s="604"/>
      <c r="IH153" s="604"/>
      <c r="II153" s="604"/>
      <c r="IJ153" s="604"/>
      <c r="IK153" s="604"/>
      <c r="IL153" s="604"/>
      <c r="IM153" s="604"/>
      <c r="IN153" s="604"/>
      <c r="IO153" s="604"/>
      <c r="IP153" s="604"/>
      <c r="IQ153" s="604"/>
      <c r="IR153" s="604"/>
      <c r="IS153" s="604"/>
      <c r="IT153" s="604"/>
      <c r="IU153" s="604"/>
      <c r="IV153" s="604"/>
    </row>
    <row r="154" spans="1:256">
      <c r="A154" s="600" t="s">
        <v>1007</v>
      </c>
      <c r="B154" s="600"/>
      <c r="C154" s="609">
        <v>4395778</v>
      </c>
      <c r="IC154" s="604"/>
      <c r="ID154" s="604"/>
      <c r="IE154" s="604"/>
      <c r="IF154" s="604"/>
      <c r="IG154" s="604"/>
      <c r="IH154" s="604"/>
      <c r="II154" s="604"/>
      <c r="IJ154" s="604"/>
      <c r="IK154" s="604"/>
      <c r="IL154" s="604"/>
      <c r="IM154" s="604"/>
      <c r="IN154" s="604"/>
      <c r="IO154" s="604"/>
      <c r="IP154" s="604"/>
      <c r="IQ154" s="604"/>
      <c r="IR154" s="604"/>
      <c r="IS154" s="604"/>
      <c r="IT154" s="604"/>
      <c r="IU154" s="604"/>
      <c r="IV154" s="604"/>
    </row>
    <row r="155" spans="1:256">
      <c r="A155" s="607"/>
      <c r="B155" s="610"/>
      <c r="C155" s="609"/>
      <c r="IC155" s="604"/>
      <c r="ID155" s="604"/>
      <c r="IE155" s="604"/>
      <c r="IF155" s="604"/>
      <c r="IG155" s="604"/>
      <c r="IH155" s="604"/>
      <c r="II155" s="604"/>
      <c r="IJ155" s="604"/>
      <c r="IK155" s="604"/>
      <c r="IL155" s="604"/>
      <c r="IM155" s="604"/>
      <c r="IN155" s="604"/>
      <c r="IO155" s="604"/>
      <c r="IP155" s="604"/>
      <c r="IQ155" s="604"/>
      <c r="IR155" s="604"/>
      <c r="IS155" s="604"/>
      <c r="IT155" s="604"/>
      <c r="IU155" s="604"/>
      <c r="IV155" s="604"/>
    </row>
    <row r="156" spans="1:256">
      <c r="A156" s="607"/>
      <c r="B156" s="610"/>
      <c r="C156" s="609"/>
      <c r="IC156" s="604"/>
      <c r="ID156" s="604"/>
      <c r="IE156" s="604"/>
      <c r="IF156" s="604"/>
      <c r="IG156" s="604"/>
      <c r="IH156" s="604"/>
      <c r="II156" s="604"/>
      <c r="IJ156" s="604"/>
      <c r="IK156" s="604"/>
      <c r="IL156" s="604"/>
      <c r="IM156" s="604"/>
      <c r="IN156" s="604"/>
      <c r="IO156" s="604"/>
      <c r="IP156" s="604"/>
      <c r="IQ156" s="604"/>
      <c r="IR156" s="604"/>
      <c r="IS156" s="604"/>
      <c r="IT156" s="604"/>
      <c r="IU156" s="604"/>
      <c r="IV156" s="604"/>
    </row>
    <row r="157" spans="1:256">
      <c r="A157" s="600" t="s">
        <v>1001</v>
      </c>
      <c r="B157" s="601"/>
      <c r="C157" s="602"/>
      <c r="IC157" s="604"/>
      <c r="ID157" s="604"/>
      <c r="IE157" s="604"/>
      <c r="IF157" s="604"/>
      <c r="IG157" s="604"/>
      <c r="IH157" s="604"/>
      <c r="II157" s="604"/>
      <c r="IJ157" s="604"/>
      <c r="IK157" s="604"/>
      <c r="IL157" s="604"/>
      <c r="IM157" s="604"/>
      <c r="IN157" s="604"/>
      <c r="IO157" s="604"/>
      <c r="IP157" s="604"/>
      <c r="IQ157" s="604"/>
      <c r="IR157" s="604"/>
      <c r="IS157" s="604"/>
      <c r="IT157" s="604"/>
      <c r="IU157" s="604"/>
      <c r="IV157" s="604"/>
    </row>
    <row r="158" spans="1:256">
      <c r="A158" s="600" t="s">
        <v>826</v>
      </c>
      <c r="B158" s="601"/>
      <c r="C158" s="602"/>
      <c r="IC158" s="604"/>
      <c r="ID158" s="604"/>
      <c r="IE158" s="604"/>
      <c r="IF158" s="604"/>
      <c r="IG158" s="604"/>
      <c r="IH158" s="604"/>
      <c r="II158" s="604"/>
      <c r="IJ158" s="604"/>
      <c r="IK158" s="604"/>
      <c r="IL158" s="604"/>
      <c r="IM158" s="604"/>
      <c r="IN158" s="604"/>
      <c r="IO158" s="604"/>
      <c r="IP158" s="604"/>
      <c r="IQ158" s="604"/>
      <c r="IR158" s="604"/>
      <c r="IS158" s="604"/>
      <c r="IT158" s="604"/>
      <c r="IU158" s="604"/>
      <c r="IV158" s="604"/>
    </row>
    <row r="159" spans="1:256">
      <c r="A159" s="600" t="s">
        <v>666</v>
      </c>
      <c r="B159" s="601"/>
      <c r="C159" s="602"/>
      <c r="IC159" s="604"/>
      <c r="ID159" s="604"/>
      <c r="IE159" s="604"/>
      <c r="IF159" s="604"/>
      <c r="IG159" s="604"/>
      <c r="IH159" s="604"/>
      <c r="II159" s="604"/>
      <c r="IJ159" s="604"/>
      <c r="IK159" s="604"/>
      <c r="IL159" s="604"/>
      <c r="IM159" s="604"/>
      <c r="IN159" s="604"/>
      <c r="IO159" s="604"/>
      <c r="IP159" s="604"/>
      <c r="IQ159" s="604"/>
      <c r="IR159" s="604"/>
      <c r="IS159" s="604"/>
      <c r="IT159" s="604"/>
      <c r="IU159" s="604"/>
      <c r="IV159" s="604"/>
    </row>
    <row r="160" spans="1:256">
      <c r="A160" s="600" t="s">
        <v>643</v>
      </c>
      <c r="B160" s="605"/>
      <c r="C160" s="606"/>
      <c r="IC160" s="604"/>
      <c r="ID160" s="604"/>
      <c r="IE160" s="604"/>
      <c r="IF160" s="604"/>
      <c r="IG160" s="604"/>
      <c r="IH160" s="604"/>
      <c r="II160" s="604"/>
      <c r="IJ160" s="604"/>
      <c r="IK160" s="604"/>
      <c r="IL160" s="604"/>
      <c r="IM160" s="604"/>
      <c r="IN160" s="604"/>
      <c r="IO160" s="604"/>
      <c r="IP160" s="604"/>
      <c r="IQ160" s="604"/>
      <c r="IR160" s="604"/>
      <c r="IS160" s="604"/>
      <c r="IT160" s="604"/>
      <c r="IU160" s="604"/>
      <c r="IV160" s="604"/>
    </row>
    <row r="161" spans="1:256">
      <c r="A161" s="607" t="s">
        <v>351</v>
      </c>
      <c r="B161" s="608" t="s">
        <v>636</v>
      </c>
      <c r="C161" s="609">
        <v>971276</v>
      </c>
      <c r="IC161" s="604"/>
      <c r="ID161" s="604"/>
      <c r="IE161" s="604"/>
      <c r="IF161" s="604"/>
      <c r="IG161" s="604"/>
      <c r="IH161" s="604"/>
      <c r="II161" s="604"/>
      <c r="IJ161" s="604"/>
      <c r="IK161" s="604"/>
      <c r="IL161" s="604"/>
      <c r="IM161" s="604"/>
      <c r="IN161" s="604"/>
      <c r="IO161" s="604"/>
      <c r="IP161" s="604"/>
      <c r="IQ161" s="604"/>
      <c r="IR161" s="604"/>
      <c r="IS161" s="604"/>
      <c r="IT161" s="604"/>
      <c r="IU161" s="604"/>
      <c r="IV161" s="604"/>
    </row>
    <row r="162" spans="1:256">
      <c r="A162" s="607" t="s">
        <v>648</v>
      </c>
      <c r="B162" s="608" t="s">
        <v>647</v>
      </c>
      <c r="C162" s="609">
        <v>971276</v>
      </c>
      <c r="IC162" s="604"/>
      <c r="ID162" s="604"/>
      <c r="IE162" s="604"/>
      <c r="IF162" s="604"/>
      <c r="IG162" s="604"/>
      <c r="IH162" s="604"/>
      <c r="II162" s="604"/>
      <c r="IJ162" s="604"/>
      <c r="IK162" s="604"/>
      <c r="IL162" s="604"/>
      <c r="IM162" s="604"/>
      <c r="IN162" s="604"/>
      <c r="IO162" s="604"/>
      <c r="IP162" s="604"/>
      <c r="IQ162" s="604"/>
      <c r="IR162" s="604"/>
      <c r="IS162" s="604"/>
      <c r="IT162" s="604"/>
      <c r="IU162" s="604"/>
      <c r="IV162" s="604"/>
    </row>
    <row r="163" spans="1:256">
      <c r="A163" s="600" t="s">
        <v>1517</v>
      </c>
      <c r="B163" s="600"/>
      <c r="C163" s="609">
        <v>971276</v>
      </c>
      <c r="IC163" s="604"/>
      <c r="ID163" s="604"/>
      <c r="IE163" s="604"/>
      <c r="IF163" s="604"/>
      <c r="IG163" s="604"/>
      <c r="IH163" s="604"/>
      <c r="II163" s="604"/>
      <c r="IJ163" s="604"/>
      <c r="IK163" s="604"/>
      <c r="IL163" s="604"/>
      <c r="IM163" s="604"/>
      <c r="IN163" s="604"/>
      <c r="IO163" s="604"/>
      <c r="IP163" s="604"/>
      <c r="IQ163" s="604"/>
      <c r="IR163" s="604"/>
      <c r="IS163" s="604"/>
      <c r="IT163" s="604"/>
      <c r="IU163" s="604"/>
      <c r="IV163" s="604"/>
    </row>
    <row r="164" spans="1:256">
      <c r="A164" s="607"/>
      <c r="B164" s="610"/>
      <c r="C164" s="609"/>
      <c r="IC164" s="604"/>
      <c r="ID164" s="604"/>
      <c r="IE164" s="604"/>
      <c r="IF164" s="604"/>
      <c r="IG164" s="604"/>
      <c r="IH164" s="604"/>
      <c r="II164" s="604"/>
      <c r="IJ164" s="604"/>
      <c r="IK164" s="604"/>
      <c r="IL164" s="604"/>
      <c r="IM164" s="604"/>
      <c r="IN164" s="604"/>
      <c r="IO164" s="604"/>
      <c r="IP164" s="604"/>
      <c r="IQ164" s="604"/>
      <c r="IR164" s="604"/>
      <c r="IS164" s="604"/>
      <c r="IT164" s="604"/>
      <c r="IU164" s="604"/>
      <c r="IV164" s="604"/>
    </row>
    <row r="165" spans="1:256" ht="31.5">
      <c r="A165" s="600" t="s">
        <v>913</v>
      </c>
      <c r="B165" s="600"/>
      <c r="C165" s="609">
        <v>971276</v>
      </c>
      <c r="IC165" s="604"/>
      <c r="ID165" s="604"/>
      <c r="IE165" s="604"/>
      <c r="IF165" s="604"/>
      <c r="IG165" s="604"/>
      <c r="IH165" s="604"/>
      <c r="II165" s="604"/>
      <c r="IJ165" s="604"/>
      <c r="IK165" s="604"/>
      <c r="IL165" s="604"/>
      <c r="IM165" s="604"/>
      <c r="IN165" s="604"/>
      <c r="IO165" s="604"/>
      <c r="IP165" s="604"/>
      <c r="IQ165" s="604"/>
      <c r="IR165" s="604"/>
      <c r="IS165" s="604"/>
      <c r="IT165" s="604"/>
      <c r="IU165" s="604"/>
      <c r="IV165" s="604"/>
    </row>
    <row r="166" spans="1:256">
      <c r="A166" s="607"/>
      <c r="B166" s="610"/>
      <c r="C166" s="609"/>
      <c r="IC166" s="604"/>
      <c r="ID166" s="604"/>
      <c r="IE166" s="604"/>
      <c r="IF166" s="604"/>
      <c r="IG166" s="604"/>
      <c r="IH166" s="604"/>
      <c r="II166" s="604"/>
      <c r="IJ166" s="604"/>
      <c r="IK166" s="604"/>
      <c r="IL166" s="604"/>
      <c r="IM166" s="604"/>
      <c r="IN166" s="604"/>
      <c r="IO166" s="604"/>
      <c r="IP166" s="604"/>
      <c r="IQ166" s="604"/>
      <c r="IR166" s="604"/>
      <c r="IS166" s="604"/>
      <c r="IT166" s="604"/>
      <c r="IU166" s="604"/>
      <c r="IV166" s="604"/>
    </row>
    <row r="167" spans="1:256">
      <c r="A167" s="600" t="s">
        <v>681</v>
      </c>
      <c r="B167" s="601"/>
      <c r="C167" s="602"/>
      <c r="IC167" s="604"/>
      <c r="ID167" s="604"/>
      <c r="IE167" s="604"/>
      <c r="IF167" s="604"/>
      <c r="IG167" s="604"/>
      <c r="IH167" s="604"/>
      <c r="II167" s="604"/>
      <c r="IJ167" s="604"/>
      <c r="IK167" s="604"/>
      <c r="IL167" s="604"/>
      <c r="IM167" s="604"/>
      <c r="IN167" s="604"/>
      <c r="IO167" s="604"/>
      <c r="IP167" s="604"/>
      <c r="IQ167" s="604"/>
      <c r="IR167" s="604"/>
      <c r="IS167" s="604"/>
      <c r="IT167" s="604"/>
      <c r="IU167" s="604"/>
      <c r="IV167" s="604"/>
    </row>
    <row r="168" spans="1:256">
      <c r="A168" s="600" t="s">
        <v>643</v>
      </c>
      <c r="B168" s="605"/>
      <c r="C168" s="606"/>
      <c r="IC168" s="604"/>
      <c r="ID168" s="604"/>
      <c r="IE168" s="604"/>
      <c r="IF168" s="604"/>
      <c r="IG168" s="604"/>
      <c r="IH168" s="604"/>
      <c r="II168" s="604"/>
      <c r="IJ168" s="604"/>
      <c r="IK168" s="604"/>
      <c r="IL168" s="604"/>
      <c r="IM168" s="604"/>
      <c r="IN168" s="604"/>
      <c r="IO168" s="604"/>
      <c r="IP168" s="604"/>
      <c r="IQ168" s="604"/>
      <c r="IR168" s="604"/>
      <c r="IS168" s="604"/>
      <c r="IT168" s="604"/>
      <c r="IU168" s="604"/>
      <c r="IV168" s="604"/>
    </row>
    <row r="169" spans="1:256">
      <c r="A169" s="607" t="s">
        <v>351</v>
      </c>
      <c r="B169" s="608" t="s">
        <v>636</v>
      </c>
      <c r="C169" s="609">
        <v>294148</v>
      </c>
      <c r="IC169" s="604"/>
      <c r="ID169" s="604"/>
      <c r="IE169" s="604"/>
      <c r="IF169" s="604"/>
      <c r="IG169" s="604"/>
      <c r="IH169" s="604"/>
      <c r="II169" s="604"/>
      <c r="IJ169" s="604"/>
      <c r="IK169" s="604"/>
      <c r="IL169" s="604"/>
      <c r="IM169" s="604"/>
      <c r="IN169" s="604"/>
      <c r="IO169" s="604"/>
      <c r="IP169" s="604"/>
      <c r="IQ169" s="604"/>
      <c r="IR169" s="604"/>
      <c r="IS169" s="604"/>
      <c r="IT169" s="604"/>
      <c r="IU169" s="604"/>
      <c r="IV169" s="604"/>
    </row>
    <row r="170" spans="1:256">
      <c r="A170" s="607" t="s">
        <v>648</v>
      </c>
      <c r="B170" s="608" t="s">
        <v>647</v>
      </c>
      <c r="C170" s="609">
        <v>294148</v>
      </c>
      <c r="IC170" s="604"/>
      <c r="ID170" s="604"/>
      <c r="IE170" s="604"/>
      <c r="IF170" s="604"/>
      <c r="IG170" s="604"/>
      <c r="IH170" s="604"/>
      <c r="II170" s="604"/>
      <c r="IJ170" s="604"/>
      <c r="IK170" s="604"/>
      <c r="IL170" s="604"/>
      <c r="IM170" s="604"/>
      <c r="IN170" s="604"/>
      <c r="IO170" s="604"/>
      <c r="IP170" s="604"/>
      <c r="IQ170" s="604"/>
      <c r="IR170" s="604"/>
      <c r="IS170" s="604"/>
      <c r="IT170" s="604"/>
      <c r="IU170" s="604"/>
      <c r="IV170" s="604"/>
    </row>
    <row r="171" spans="1:256">
      <c r="A171" s="600" t="s">
        <v>1517</v>
      </c>
      <c r="B171" s="600"/>
      <c r="C171" s="609">
        <v>294148</v>
      </c>
      <c r="IC171" s="604"/>
      <c r="ID171" s="604"/>
      <c r="IE171" s="604"/>
      <c r="IF171" s="604"/>
      <c r="IG171" s="604"/>
      <c r="IH171" s="604"/>
      <c r="II171" s="604"/>
      <c r="IJ171" s="604"/>
      <c r="IK171" s="604"/>
      <c r="IL171" s="604"/>
      <c r="IM171" s="604"/>
      <c r="IN171" s="604"/>
      <c r="IO171" s="604"/>
      <c r="IP171" s="604"/>
      <c r="IQ171" s="604"/>
      <c r="IR171" s="604"/>
      <c r="IS171" s="604"/>
      <c r="IT171" s="604"/>
      <c r="IU171" s="604"/>
      <c r="IV171" s="604"/>
    </row>
    <row r="172" spans="1:256">
      <c r="A172" s="607"/>
      <c r="B172" s="610"/>
      <c r="C172" s="609"/>
      <c r="IC172" s="604"/>
      <c r="ID172" s="604"/>
      <c r="IE172" s="604"/>
      <c r="IF172" s="604"/>
      <c r="IG172" s="604"/>
      <c r="IH172" s="604"/>
      <c r="II172" s="604"/>
      <c r="IJ172" s="604"/>
      <c r="IK172" s="604"/>
      <c r="IL172" s="604"/>
      <c r="IM172" s="604"/>
      <c r="IN172" s="604"/>
      <c r="IO172" s="604"/>
      <c r="IP172" s="604"/>
      <c r="IQ172" s="604"/>
      <c r="IR172" s="604"/>
      <c r="IS172" s="604"/>
      <c r="IT172" s="604"/>
      <c r="IU172" s="604"/>
      <c r="IV172" s="604"/>
    </row>
    <row r="173" spans="1:256" ht="23.25" customHeight="1">
      <c r="A173" s="600" t="s">
        <v>1142</v>
      </c>
      <c r="B173" s="600"/>
      <c r="C173" s="609">
        <v>294148</v>
      </c>
      <c r="IC173" s="604"/>
      <c r="ID173" s="604"/>
      <c r="IE173" s="604"/>
      <c r="IF173" s="604"/>
      <c r="IG173" s="604"/>
      <c r="IH173" s="604"/>
      <c r="II173" s="604"/>
      <c r="IJ173" s="604"/>
      <c r="IK173" s="604"/>
      <c r="IL173" s="604"/>
      <c r="IM173" s="604"/>
      <c r="IN173" s="604"/>
      <c r="IO173" s="604"/>
      <c r="IP173" s="604"/>
      <c r="IQ173" s="604"/>
      <c r="IR173" s="604"/>
      <c r="IS173" s="604"/>
      <c r="IT173" s="604"/>
      <c r="IU173" s="604"/>
      <c r="IV173" s="604"/>
    </row>
    <row r="174" spans="1:256">
      <c r="A174" s="607"/>
      <c r="B174" s="610"/>
      <c r="C174" s="609"/>
      <c r="IC174" s="604"/>
      <c r="ID174" s="604"/>
      <c r="IE174" s="604"/>
      <c r="IF174" s="604"/>
      <c r="IG174" s="604"/>
      <c r="IH174" s="604"/>
      <c r="II174" s="604"/>
      <c r="IJ174" s="604"/>
      <c r="IK174" s="604"/>
      <c r="IL174" s="604"/>
      <c r="IM174" s="604"/>
      <c r="IN174" s="604"/>
      <c r="IO174" s="604"/>
      <c r="IP174" s="604"/>
      <c r="IQ174" s="604"/>
      <c r="IR174" s="604"/>
      <c r="IS174" s="604"/>
      <c r="IT174" s="604"/>
      <c r="IU174" s="604"/>
      <c r="IV174" s="604"/>
    </row>
    <row r="175" spans="1:256">
      <c r="A175" s="600" t="s">
        <v>683</v>
      </c>
      <c r="B175" s="601"/>
      <c r="C175" s="602"/>
      <c r="IC175" s="604"/>
      <c r="ID175" s="604"/>
      <c r="IE175" s="604"/>
      <c r="IF175" s="604"/>
      <c r="IG175" s="604"/>
      <c r="IH175" s="604"/>
      <c r="II175" s="604"/>
      <c r="IJ175" s="604"/>
      <c r="IK175" s="604"/>
      <c r="IL175" s="604"/>
      <c r="IM175" s="604"/>
      <c r="IN175" s="604"/>
      <c r="IO175" s="604"/>
      <c r="IP175" s="604"/>
      <c r="IQ175" s="604"/>
      <c r="IR175" s="604"/>
      <c r="IS175" s="604"/>
      <c r="IT175" s="604"/>
      <c r="IU175" s="604"/>
      <c r="IV175" s="604"/>
    </row>
    <row r="176" spans="1:256">
      <c r="A176" s="600" t="s">
        <v>643</v>
      </c>
      <c r="B176" s="605"/>
      <c r="C176" s="606"/>
      <c r="IC176" s="604"/>
      <c r="ID176" s="604"/>
      <c r="IE176" s="604"/>
      <c r="IF176" s="604"/>
      <c r="IG176" s="604"/>
      <c r="IH176" s="604"/>
      <c r="II176" s="604"/>
      <c r="IJ176" s="604"/>
      <c r="IK176" s="604"/>
      <c r="IL176" s="604"/>
      <c r="IM176" s="604"/>
      <c r="IN176" s="604"/>
      <c r="IO176" s="604"/>
      <c r="IP176" s="604"/>
      <c r="IQ176" s="604"/>
      <c r="IR176" s="604"/>
      <c r="IS176" s="604"/>
      <c r="IT176" s="604"/>
      <c r="IU176" s="604"/>
      <c r="IV176" s="604"/>
    </row>
    <row r="177" spans="1:256">
      <c r="A177" s="607" t="s">
        <v>351</v>
      </c>
      <c r="B177" s="608" t="s">
        <v>636</v>
      </c>
      <c r="C177" s="609">
        <v>100129</v>
      </c>
      <c r="IC177" s="604"/>
      <c r="ID177" s="604"/>
      <c r="IE177" s="604"/>
      <c r="IF177" s="604"/>
      <c r="IG177" s="604"/>
      <c r="IH177" s="604"/>
      <c r="II177" s="604"/>
      <c r="IJ177" s="604"/>
      <c r="IK177" s="604"/>
      <c r="IL177" s="604"/>
      <c r="IM177" s="604"/>
      <c r="IN177" s="604"/>
      <c r="IO177" s="604"/>
      <c r="IP177" s="604"/>
      <c r="IQ177" s="604"/>
      <c r="IR177" s="604"/>
      <c r="IS177" s="604"/>
      <c r="IT177" s="604"/>
      <c r="IU177" s="604"/>
      <c r="IV177" s="604"/>
    </row>
    <row r="178" spans="1:256">
      <c r="A178" s="607" t="s">
        <v>648</v>
      </c>
      <c r="B178" s="608" t="s">
        <v>647</v>
      </c>
      <c r="C178" s="609">
        <v>77874</v>
      </c>
      <c r="IC178" s="604"/>
      <c r="ID178" s="604"/>
      <c r="IE178" s="604"/>
      <c r="IF178" s="604"/>
      <c r="IG178" s="604"/>
      <c r="IH178" s="604"/>
      <c r="II178" s="604"/>
      <c r="IJ178" s="604"/>
      <c r="IK178" s="604"/>
      <c r="IL178" s="604"/>
      <c r="IM178" s="604"/>
      <c r="IN178" s="604"/>
      <c r="IO178" s="604"/>
      <c r="IP178" s="604"/>
      <c r="IQ178" s="604"/>
      <c r="IR178" s="604"/>
      <c r="IS178" s="604"/>
      <c r="IT178" s="604"/>
      <c r="IU178" s="604"/>
      <c r="IV178" s="604"/>
    </row>
    <row r="179" spans="1:256" ht="31.5">
      <c r="A179" s="607" t="s">
        <v>611</v>
      </c>
      <c r="B179" s="608" t="s">
        <v>642</v>
      </c>
      <c r="C179" s="609">
        <v>22255</v>
      </c>
      <c r="IC179" s="604"/>
      <c r="ID179" s="604"/>
      <c r="IE179" s="604"/>
      <c r="IF179" s="604"/>
      <c r="IG179" s="604"/>
      <c r="IH179" s="604"/>
      <c r="II179" s="604"/>
      <c r="IJ179" s="604"/>
      <c r="IK179" s="604"/>
      <c r="IL179" s="604"/>
      <c r="IM179" s="604"/>
      <c r="IN179" s="604"/>
      <c r="IO179" s="604"/>
      <c r="IP179" s="604"/>
      <c r="IQ179" s="604"/>
      <c r="IR179" s="604"/>
      <c r="IS179" s="604"/>
      <c r="IT179" s="604"/>
      <c r="IU179" s="604"/>
      <c r="IV179" s="604"/>
    </row>
    <row r="180" spans="1:256">
      <c r="A180" s="600" t="s">
        <v>1517</v>
      </c>
      <c r="B180" s="600"/>
      <c r="C180" s="609">
        <v>100129</v>
      </c>
      <c r="IC180" s="604"/>
      <c r="ID180" s="604"/>
      <c r="IE180" s="604"/>
      <c r="IF180" s="604"/>
      <c r="IG180" s="604"/>
      <c r="IH180" s="604"/>
      <c r="II180" s="604"/>
      <c r="IJ180" s="604"/>
      <c r="IK180" s="604"/>
      <c r="IL180" s="604"/>
      <c r="IM180" s="604"/>
      <c r="IN180" s="604"/>
      <c r="IO180" s="604"/>
      <c r="IP180" s="604"/>
      <c r="IQ180" s="604"/>
      <c r="IR180" s="604"/>
      <c r="IS180" s="604"/>
      <c r="IT180" s="604"/>
      <c r="IU180" s="604"/>
      <c r="IV180" s="604"/>
    </row>
    <row r="181" spans="1:256">
      <c r="A181" s="607"/>
      <c r="B181" s="610"/>
      <c r="C181" s="609"/>
      <c r="IC181" s="604"/>
      <c r="ID181" s="604"/>
      <c r="IE181" s="604"/>
      <c r="IF181" s="604"/>
      <c r="IG181" s="604"/>
      <c r="IH181" s="604"/>
      <c r="II181" s="604"/>
      <c r="IJ181" s="604"/>
      <c r="IK181" s="604"/>
      <c r="IL181" s="604"/>
      <c r="IM181" s="604"/>
      <c r="IN181" s="604"/>
      <c r="IO181" s="604"/>
      <c r="IP181" s="604"/>
      <c r="IQ181" s="604"/>
      <c r="IR181" s="604"/>
      <c r="IS181" s="604"/>
      <c r="IT181" s="604"/>
      <c r="IU181" s="604"/>
      <c r="IV181" s="604"/>
    </row>
    <row r="182" spans="1:256">
      <c r="A182" s="600" t="s">
        <v>912</v>
      </c>
      <c r="B182" s="600"/>
      <c r="C182" s="609">
        <v>100129</v>
      </c>
      <c r="IC182" s="604"/>
      <c r="ID182" s="604"/>
      <c r="IE182" s="604"/>
      <c r="IF182" s="604"/>
      <c r="IG182" s="604"/>
      <c r="IH182" s="604"/>
      <c r="II182" s="604"/>
      <c r="IJ182" s="604"/>
      <c r="IK182" s="604"/>
      <c r="IL182" s="604"/>
      <c r="IM182" s="604"/>
      <c r="IN182" s="604"/>
      <c r="IO182" s="604"/>
      <c r="IP182" s="604"/>
      <c r="IQ182" s="604"/>
      <c r="IR182" s="604"/>
      <c r="IS182" s="604"/>
      <c r="IT182" s="604"/>
      <c r="IU182" s="604"/>
      <c r="IV182" s="604"/>
    </row>
    <row r="183" spans="1:256">
      <c r="A183" s="607"/>
      <c r="B183" s="610"/>
      <c r="C183" s="609"/>
      <c r="IC183" s="604"/>
      <c r="ID183" s="604"/>
      <c r="IE183" s="604"/>
      <c r="IF183" s="604"/>
      <c r="IG183" s="604"/>
      <c r="IH183" s="604"/>
      <c r="II183" s="604"/>
      <c r="IJ183" s="604"/>
      <c r="IK183" s="604"/>
      <c r="IL183" s="604"/>
      <c r="IM183" s="604"/>
      <c r="IN183" s="604"/>
      <c r="IO183" s="604"/>
      <c r="IP183" s="604"/>
      <c r="IQ183" s="604"/>
      <c r="IR183" s="604"/>
      <c r="IS183" s="604"/>
      <c r="IT183" s="604"/>
      <c r="IU183" s="604"/>
      <c r="IV183" s="604"/>
    </row>
    <row r="184" spans="1:256">
      <c r="A184" s="600" t="s">
        <v>1019</v>
      </c>
      <c r="B184" s="600"/>
      <c r="C184" s="609">
        <v>1365553</v>
      </c>
      <c r="IC184" s="604"/>
      <c r="ID184" s="604"/>
      <c r="IE184" s="604"/>
      <c r="IF184" s="604"/>
      <c r="IG184" s="604"/>
      <c r="IH184" s="604"/>
      <c r="II184" s="604"/>
      <c r="IJ184" s="604"/>
      <c r="IK184" s="604"/>
      <c r="IL184" s="604"/>
      <c r="IM184" s="604"/>
      <c r="IN184" s="604"/>
      <c r="IO184" s="604"/>
      <c r="IP184" s="604"/>
      <c r="IQ184" s="604"/>
      <c r="IR184" s="604"/>
      <c r="IS184" s="604"/>
      <c r="IT184" s="604"/>
      <c r="IU184" s="604"/>
      <c r="IV184" s="604"/>
    </row>
    <row r="185" spans="1:256">
      <c r="A185" s="607"/>
      <c r="B185" s="610"/>
      <c r="C185" s="609"/>
      <c r="IC185" s="604"/>
      <c r="ID185" s="604"/>
      <c r="IE185" s="604"/>
      <c r="IF185" s="604"/>
      <c r="IG185" s="604"/>
      <c r="IH185" s="604"/>
      <c r="II185" s="604"/>
      <c r="IJ185" s="604"/>
      <c r="IK185" s="604"/>
      <c r="IL185" s="604"/>
      <c r="IM185" s="604"/>
      <c r="IN185" s="604"/>
      <c r="IO185" s="604"/>
      <c r="IP185" s="604"/>
      <c r="IQ185" s="604"/>
      <c r="IR185" s="604"/>
      <c r="IS185" s="604"/>
      <c r="IT185" s="604"/>
      <c r="IU185" s="604"/>
      <c r="IV185" s="604"/>
    </row>
    <row r="186" spans="1:256">
      <c r="A186" s="600" t="s">
        <v>687</v>
      </c>
      <c r="B186" s="601"/>
      <c r="C186" s="602"/>
      <c r="IC186" s="604"/>
      <c r="ID186" s="604"/>
      <c r="IE186" s="604"/>
      <c r="IF186" s="604"/>
      <c r="IG186" s="604"/>
      <c r="IH186" s="604"/>
      <c r="II186" s="604"/>
      <c r="IJ186" s="604"/>
      <c r="IK186" s="604"/>
      <c r="IL186" s="604"/>
      <c r="IM186" s="604"/>
      <c r="IN186" s="604"/>
      <c r="IO186" s="604"/>
      <c r="IP186" s="604"/>
      <c r="IQ186" s="604"/>
      <c r="IR186" s="604"/>
      <c r="IS186" s="604"/>
      <c r="IT186" s="604"/>
      <c r="IU186" s="604"/>
      <c r="IV186" s="604"/>
    </row>
    <row r="187" spans="1:256" ht="31.5">
      <c r="A187" s="600" t="s">
        <v>1143</v>
      </c>
      <c r="B187" s="601"/>
      <c r="C187" s="602"/>
      <c r="IC187" s="604"/>
      <c r="ID187" s="604"/>
      <c r="IE187" s="604"/>
      <c r="IF187" s="604"/>
      <c r="IG187" s="604"/>
      <c r="IH187" s="604"/>
      <c r="II187" s="604"/>
      <c r="IJ187" s="604"/>
      <c r="IK187" s="604"/>
      <c r="IL187" s="604"/>
      <c r="IM187" s="604"/>
      <c r="IN187" s="604"/>
      <c r="IO187" s="604"/>
      <c r="IP187" s="604"/>
      <c r="IQ187" s="604"/>
      <c r="IR187" s="604"/>
      <c r="IS187" s="604"/>
      <c r="IT187" s="604"/>
      <c r="IU187" s="604"/>
      <c r="IV187" s="604"/>
    </row>
    <row r="188" spans="1:256">
      <c r="A188" s="600"/>
      <c r="B188" s="601"/>
      <c r="C188" s="602"/>
      <c r="IC188" s="604"/>
      <c r="ID188" s="604"/>
      <c r="IE188" s="604"/>
      <c r="IF188" s="604"/>
      <c r="IG188" s="604"/>
      <c r="IH188" s="604"/>
      <c r="II188" s="604"/>
      <c r="IJ188" s="604"/>
      <c r="IK188" s="604"/>
      <c r="IL188" s="604"/>
      <c r="IM188" s="604"/>
      <c r="IN188" s="604"/>
      <c r="IO188" s="604"/>
      <c r="IP188" s="604"/>
      <c r="IQ188" s="604"/>
      <c r="IR188" s="604"/>
      <c r="IS188" s="604"/>
      <c r="IT188" s="604"/>
      <c r="IU188" s="604"/>
      <c r="IV188" s="604"/>
    </row>
    <row r="189" spans="1:256">
      <c r="A189" s="600" t="s">
        <v>934</v>
      </c>
      <c r="B189" s="601"/>
      <c r="C189" s="602"/>
      <c r="IC189" s="604"/>
      <c r="ID189" s="604"/>
      <c r="IE189" s="604"/>
      <c r="IF189" s="604"/>
      <c r="IG189" s="604"/>
      <c r="IH189" s="604"/>
      <c r="II189" s="604"/>
      <c r="IJ189" s="604"/>
      <c r="IK189" s="604"/>
      <c r="IL189" s="604"/>
      <c r="IM189" s="604"/>
      <c r="IN189" s="604"/>
      <c r="IO189" s="604"/>
      <c r="IP189" s="604"/>
      <c r="IQ189" s="604"/>
      <c r="IR189" s="604"/>
      <c r="IS189" s="604"/>
      <c r="IT189" s="604"/>
      <c r="IU189" s="604"/>
      <c r="IV189" s="604"/>
    </row>
    <row r="190" spans="1:256">
      <c r="A190" s="600" t="s">
        <v>643</v>
      </c>
      <c r="B190" s="605"/>
      <c r="C190" s="606"/>
      <c r="IC190" s="604"/>
      <c r="ID190" s="604"/>
      <c r="IE190" s="604"/>
      <c r="IF190" s="604"/>
      <c r="IG190" s="604"/>
      <c r="IH190" s="604"/>
      <c r="II190" s="604"/>
      <c r="IJ190" s="604"/>
      <c r="IK190" s="604"/>
      <c r="IL190" s="604"/>
      <c r="IM190" s="604"/>
      <c r="IN190" s="604"/>
      <c r="IO190" s="604"/>
      <c r="IP190" s="604"/>
      <c r="IQ190" s="604"/>
      <c r="IR190" s="604"/>
      <c r="IS190" s="604"/>
      <c r="IT190" s="604"/>
      <c r="IU190" s="604"/>
      <c r="IV190" s="604"/>
    </row>
    <row r="191" spans="1:256">
      <c r="A191" s="607" t="s">
        <v>351</v>
      </c>
      <c r="B191" s="608" t="s">
        <v>636</v>
      </c>
      <c r="C191" s="609">
        <v>91076</v>
      </c>
      <c r="IC191" s="604"/>
      <c r="ID191" s="604"/>
      <c r="IE191" s="604"/>
      <c r="IF191" s="604"/>
      <c r="IG191" s="604"/>
      <c r="IH191" s="604"/>
      <c r="II191" s="604"/>
      <c r="IJ191" s="604"/>
      <c r="IK191" s="604"/>
      <c r="IL191" s="604"/>
      <c r="IM191" s="604"/>
      <c r="IN191" s="604"/>
      <c r="IO191" s="604"/>
      <c r="IP191" s="604"/>
      <c r="IQ191" s="604"/>
      <c r="IR191" s="604"/>
      <c r="IS191" s="604"/>
      <c r="IT191" s="604"/>
      <c r="IU191" s="604"/>
      <c r="IV191" s="604"/>
    </row>
    <row r="192" spans="1:256">
      <c r="A192" s="607" t="s">
        <v>648</v>
      </c>
      <c r="B192" s="608" t="s">
        <v>647</v>
      </c>
      <c r="C192" s="609">
        <v>91076</v>
      </c>
      <c r="IC192" s="604"/>
      <c r="ID192" s="604"/>
      <c r="IE192" s="604"/>
      <c r="IF192" s="604"/>
      <c r="IG192" s="604"/>
      <c r="IH192" s="604"/>
      <c r="II192" s="604"/>
      <c r="IJ192" s="604"/>
      <c r="IK192" s="604"/>
      <c r="IL192" s="604"/>
      <c r="IM192" s="604"/>
      <c r="IN192" s="604"/>
      <c r="IO192" s="604"/>
      <c r="IP192" s="604"/>
      <c r="IQ192" s="604"/>
      <c r="IR192" s="604"/>
      <c r="IS192" s="604"/>
      <c r="IT192" s="604"/>
      <c r="IU192" s="604"/>
      <c r="IV192" s="604"/>
    </row>
    <row r="193" spans="1:256">
      <c r="A193" s="600" t="s">
        <v>1517</v>
      </c>
      <c r="B193" s="600"/>
      <c r="C193" s="609">
        <v>91076</v>
      </c>
      <c r="IC193" s="604"/>
      <c r="ID193" s="604"/>
      <c r="IE193" s="604"/>
      <c r="IF193" s="604"/>
      <c r="IG193" s="604"/>
      <c r="IH193" s="604"/>
      <c r="II193" s="604"/>
      <c r="IJ193" s="604"/>
      <c r="IK193" s="604"/>
      <c r="IL193" s="604"/>
      <c r="IM193" s="604"/>
      <c r="IN193" s="604"/>
      <c r="IO193" s="604"/>
      <c r="IP193" s="604"/>
      <c r="IQ193" s="604"/>
      <c r="IR193" s="604"/>
      <c r="IS193" s="604"/>
      <c r="IT193" s="604"/>
      <c r="IU193" s="604"/>
      <c r="IV193" s="604"/>
    </row>
    <row r="194" spans="1:256">
      <c r="A194" s="607"/>
      <c r="B194" s="610"/>
      <c r="C194" s="609"/>
      <c r="IC194" s="604"/>
      <c r="ID194" s="604"/>
      <c r="IE194" s="604"/>
      <c r="IF194" s="604"/>
      <c r="IG194" s="604"/>
      <c r="IH194" s="604"/>
      <c r="II194" s="604"/>
      <c r="IJ194" s="604"/>
      <c r="IK194" s="604"/>
      <c r="IL194" s="604"/>
      <c r="IM194" s="604"/>
      <c r="IN194" s="604"/>
      <c r="IO194" s="604"/>
      <c r="IP194" s="604"/>
      <c r="IQ194" s="604"/>
      <c r="IR194" s="604"/>
      <c r="IS194" s="604"/>
      <c r="IT194" s="604"/>
      <c r="IU194" s="604"/>
      <c r="IV194" s="604"/>
    </row>
    <row r="195" spans="1:256">
      <c r="A195" s="600" t="s">
        <v>1144</v>
      </c>
      <c r="B195" s="600"/>
      <c r="C195" s="609">
        <v>91076</v>
      </c>
      <c r="IC195" s="604"/>
      <c r="ID195" s="604"/>
      <c r="IE195" s="604"/>
      <c r="IF195" s="604"/>
      <c r="IG195" s="604"/>
      <c r="IH195" s="604"/>
      <c r="II195" s="604"/>
      <c r="IJ195" s="604"/>
      <c r="IK195" s="604"/>
      <c r="IL195" s="604"/>
      <c r="IM195" s="604"/>
      <c r="IN195" s="604"/>
      <c r="IO195" s="604"/>
      <c r="IP195" s="604"/>
      <c r="IQ195" s="604"/>
      <c r="IR195" s="604"/>
      <c r="IS195" s="604"/>
      <c r="IT195" s="604"/>
      <c r="IU195" s="604"/>
      <c r="IV195" s="604"/>
    </row>
    <row r="196" spans="1:256">
      <c r="A196" s="600" t="s">
        <v>688</v>
      </c>
      <c r="B196" s="601"/>
      <c r="C196" s="602"/>
      <c r="IC196" s="604"/>
      <c r="ID196" s="604"/>
      <c r="IE196" s="604"/>
      <c r="IF196" s="604"/>
      <c r="IG196" s="604"/>
      <c r="IH196" s="604"/>
      <c r="II196" s="604"/>
      <c r="IJ196" s="604"/>
      <c r="IK196" s="604"/>
      <c r="IL196" s="604"/>
      <c r="IM196" s="604"/>
      <c r="IN196" s="604"/>
      <c r="IO196" s="604"/>
      <c r="IP196" s="604"/>
      <c r="IQ196" s="604"/>
      <c r="IR196" s="604"/>
      <c r="IS196" s="604"/>
      <c r="IT196" s="604"/>
      <c r="IU196" s="604"/>
      <c r="IV196" s="604"/>
    </row>
    <row r="197" spans="1:256">
      <c r="A197" s="600" t="s">
        <v>643</v>
      </c>
      <c r="B197" s="605"/>
      <c r="C197" s="606"/>
      <c r="IC197" s="604"/>
      <c r="ID197" s="604"/>
      <c r="IE197" s="604"/>
      <c r="IF197" s="604"/>
      <c r="IG197" s="604"/>
      <c r="IH197" s="604"/>
      <c r="II197" s="604"/>
      <c r="IJ197" s="604"/>
      <c r="IK197" s="604"/>
      <c r="IL197" s="604"/>
      <c r="IM197" s="604"/>
      <c r="IN197" s="604"/>
      <c r="IO197" s="604"/>
      <c r="IP197" s="604"/>
      <c r="IQ197" s="604"/>
      <c r="IR197" s="604"/>
      <c r="IS197" s="604"/>
      <c r="IT197" s="604"/>
      <c r="IU197" s="604"/>
      <c r="IV197" s="604"/>
    </row>
    <row r="198" spans="1:256">
      <c r="A198" s="607" t="s">
        <v>351</v>
      </c>
      <c r="B198" s="608" t="s">
        <v>636</v>
      </c>
      <c r="C198" s="609">
        <v>295207</v>
      </c>
      <c r="IC198" s="604"/>
      <c r="ID198" s="604"/>
      <c r="IE198" s="604"/>
      <c r="IF198" s="604"/>
      <c r="IG198" s="604"/>
      <c r="IH198" s="604"/>
      <c r="II198" s="604"/>
      <c r="IJ198" s="604"/>
      <c r="IK198" s="604"/>
      <c r="IL198" s="604"/>
      <c r="IM198" s="604"/>
      <c r="IN198" s="604"/>
      <c r="IO198" s="604"/>
      <c r="IP198" s="604"/>
      <c r="IQ198" s="604"/>
      <c r="IR198" s="604"/>
      <c r="IS198" s="604"/>
      <c r="IT198" s="604"/>
      <c r="IU198" s="604"/>
      <c r="IV198" s="604"/>
    </row>
    <row r="199" spans="1:256">
      <c r="A199" s="607" t="s">
        <v>648</v>
      </c>
      <c r="B199" s="608" t="s">
        <v>647</v>
      </c>
      <c r="C199" s="609">
        <v>295207</v>
      </c>
      <c r="IC199" s="604"/>
      <c r="ID199" s="604"/>
      <c r="IE199" s="604"/>
      <c r="IF199" s="604"/>
      <c r="IG199" s="604"/>
      <c r="IH199" s="604"/>
      <c r="II199" s="604"/>
      <c r="IJ199" s="604"/>
      <c r="IK199" s="604"/>
      <c r="IL199" s="604"/>
      <c r="IM199" s="604"/>
      <c r="IN199" s="604"/>
      <c r="IO199" s="604"/>
      <c r="IP199" s="604"/>
      <c r="IQ199" s="604"/>
      <c r="IR199" s="604"/>
      <c r="IS199" s="604"/>
      <c r="IT199" s="604"/>
      <c r="IU199" s="604"/>
      <c r="IV199" s="604"/>
    </row>
    <row r="200" spans="1:256">
      <c r="A200" s="607" t="s">
        <v>235</v>
      </c>
      <c r="B200" s="608" t="s">
        <v>689</v>
      </c>
      <c r="C200" s="609">
        <v>4370</v>
      </c>
      <c r="IC200" s="604"/>
      <c r="ID200" s="604"/>
      <c r="IE200" s="604"/>
      <c r="IF200" s="604"/>
      <c r="IG200" s="604"/>
      <c r="IH200" s="604"/>
      <c r="II200" s="604"/>
      <c r="IJ200" s="604"/>
      <c r="IK200" s="604"/>
      <c r="IL200" s="604"/>
      <c r="IM200" s="604"/>
      <c r="IN200" s="604"/>
      <c r="IO200" s="604"/>
      <c r="IP200" s="604"/>
      <c r="IQ200" s="604"/>
      <c r="IR200" s="604"/>
      <c r="IS200" s="604"/>
      <c r="IT200" s="604"/>
      <c r="IU200" s="604"/>
      <c r="IV200" s="604"/>
    </row>
    <row r="201" spans="1:256">
      <c r="A201" s="607" t="s">
        <v>230</v>
      </c>
      <c r="B201" s="608" t="s">
        <v>690</v>
      </c>
      <c r="C201" s="609">
        <v>4370</v>
      </c>
      <c r="IC201" s="604"/>
      <c r="ID201" s="604"/>
      <c r="IE201" s="604"/>
      <c r="IF201" s="604"/>
      <c r="IG201" s="604"/>
      <c r="IH201" s="604"/>
      <c r="II201" s="604"/>
      <c r="IJ201" s="604"/>
      <c r="IK201" s="604"/>
      <c r="IL201" s="604"/>
      <c r="IM201" s="604"/>
      <c r="IN201" s="604"/>
      <c r="IO201" s="604"/>
      <c r="IP201" s="604"/>
      <c r="IQ201" s="604"/>
      <c r="IR201" s="604"/>
      <c r="IS201" s="604"/>
      <c r="IT201" s="604"/>
      <c r="IU201" s="604"/>
      <c r="IV201" s="604"/>
    </row>
    <row r="202" spans="1:256">
      <c r="A202" s="600" t="s">
        <v>1517</v>
      </c>
      <c r="B202" s="600"/>
      <c r="C202" s="609">
        <v>299577</v>
      </c>
      <c r="IC202" s="604"/>
      <c r="ID202" s="604"/>
      <c r="IE202" s="604"/>
      <c r="IF202" s="604"/>
      <c r="IG202" s="604"/>
      <c r="IH202" s="604"/>
      <c r="II202" s="604"/>
      <c r="IJ202" s="604"/>
      <c r="IK202" s="604"/>
      <c r="IL202" s="604"/>
      <c r="IM202" s="604"/>
      <c r="IN202" s="604"/>
      <c r="IO202" s="604"/>
      <c r="IP202" s="604"/>
      <c r="IQ202" s="604"/>
      <c r="IR202" s="604"/>
      <c r="IS202" s="604"/>
      <c r="IT202" s="604"/>
      <c r="IU202" s="604"/>
      <c r="IV202" s="604"/>
    </row>
    <row r="203" spans="1:256">
      <c r="A203" s="607"/>
      <c r="B203" s="610"/>
      <c r="C203" s="609"/>
      <c r="IC203" s="604"/>
      <c r="ID203" s="604"/>
      <c r="IE203" s="604"/>
      <c r="IF203" s="604"/>
      <c r="IG203" s="604"/>
      <c r="IH203" s="604"/>
      <c r="II203" s="604"/>
      <c r="IJ203" s="604"/>
      <c r="IK203" s="604"/>
      <c r="IL203" s="604"/>
      <c r="IM203" s="604"/>
      <c r="IN203" s="604"/>
      <c r="IO203" s="604"/>
      <c r="IP203" s="604"/>
      <c r="IQ203" s="604"/>
      <c r="IR203" s="604"/>
      <c r="IS203" s="604"/>
      <c r="IT203" s="604"/>
      <c r="IU203" s="604"/>
      <c r="IV203" s="604"/>
    </row>
    <row r="204" spans="1:256">
      <c r="A204" s="600" t="s">
        <v>824</v>
      </c>
      <c r="B204" s="600"/>
      <c r="C204" s="609">
        <v>299577</v>
      </c>
      <c r="IC204" s="604"/>
      <c r="ID204" s="604"/>
      <c r="IE204" s="604"/>
      <c r="IF204" s="604"/>
      <c r="IG204" s="604"/>
      <c r="IH204" s="604"/>
      <c r="II204" s="604"/>
      <c r="IJ204" s="604"/>
      <c r="IK204" s="604"/>
      <c r="IL204" s="604"/>
      <c r="IM204" s="604"/>
      <c r="IN204" s="604"/>
      <c r="IO204" s="604"/>
      <c r="IP204" s="604"/>
      <c r="IQ204" s="604"/>
      <c r="IR204" s="604"/>
      <c r="IS204" s="604"/>
      <c r="IT204" s="604"/>
      <c r="IU204" s="604"/>
      <c r="IV204" s="604"/>
    </row>
    <row r="205" spans="1:256">
      <c r="A205" s="607"/>
      <c r="B205" s="610"/>
      <c r="C205" s="609"/>
      <c r="IC205" s="604"/>
      <c r="ID205" s="604"/>
      <c r="IE205" s="604"/>
      <c r="IF205" s="604"/>
      <c r="IG205" s="604"/>
      <c r="IH205" s="604"/>
      <c r="II205" s="604"/>
      <c r="IJ205" s="604"/>
      <c r="IK205" s="604"/>
      <c r="IL205" s="604"/>
      <c r="IM205" s="604"/>
      <c r="IN205" s="604"/>
      <c r="IO205" s="604"/>
      <c r="IP205" s="604"/>
      <c r="IQ205" s="604"/>
      <c r="IR205" s="604"/>
      <c r="IS205" s="604"/>
      <c r="IT205" s="604"/>
      <c r="IU205" s="604"/>
      <c r="IV205" s="604"/>
    </row>
    <row r="206" spans="1:256">
      <c r="A206" s="600" t="s">
        <v>691</v>
      </c>
      <c r="B206" s="601"/>
      <c r="C206" s="602"/>
      <c r="IC206" s="604"/>
      <c r="ID206" s="604"/>
      <c r="IE206" s="604"/>
      <c r="IF206" s="604"/>
      <c r="IG206" s="604"/>
      <c r="IH206" s="604"/>
      <c r="II206" s="604"/>
      <c r="IJ206" s="604"/>
      <c r="IK206" s="604"/>
      <c r="IL206" s="604"/>
      <c r="IM206" s="604"/>
      <c r="IN206" s="604"/>
      <c r="IO206" s="604"/>
      <c r="IP206" s="604"/>
      <c r="IQ206" s="604"/>
      <c r="IR206" s="604"/>
      <c r="IS206" s="604"/>
      <c r="IT206" s="604"/>
      <c r="IU206" s="604"/>
      <c r="IV206" s="604"/>
    </row>
    <row r="207" spans="1:256">
      <c r="A207" s="600" t="s">
        <v>643</v>
      </c>
      <c r="B207" s="605"/>
      <c r="C207" s="606"/>
      <c r="IC207" s="604"/>
      <c r="ID207" s="604"/>
      <c r="IE207" s="604"/>
      <c r="IF207" s="604"/>
      <c r="IG207" s="604"/>
      <c r="IH207" s="604"/>
      <c r="II207" s="604"/>
      <c r="IJ207" s="604"/>
      <c r="IK207" s="604"/>
      <c r="IL207" s="604"/>
      <c r="IM207" s="604"/>
      <c r="IN207" s="604"/>
      <c r="IO207" s="604"/>
      <c r="IP207" s="604"/>
      <c r="IQ207" s="604"/>
      <c r="IR207" s="604"/>
      <c r="IS207" s="604"/>
      <c r="IT207" s="604"/>
      <c r="IU207" s="604"/>
      <c r="IV207" s="604"/>
    </row>
    <row r="208" spans="1:256">
      <c r="A208" s="607" t="s">
        <v>351</v>
      </c>
      <c r="B208" s="608" t="s">
        <v>636</v>
      </c>
      <c r="C208" s="609">
        <v>271900</v>
      </c>
      <c r="IC208" s="604"/>
      <c r="ID208" s="604"/>
      <c r="IE208" s="604"/>
      <c r="IF208" s="604"/>
      <c r="IG208" s="604"/>
      <c r="IH208" s="604"/>
      <c r="II208" s="604"/>
      <c r="IJ208" s="604"/>
      <c r="IK208" s="604"/>
      <c r="IL208" s="604"/>
      <c r="IM208" s="604"/>
      <c r="IN208" s="604"/>
      <c r="IO208" s="604"/>
      <c r="IP208" s="604"/>
      <c r="IQ208" s="604"/>
      <c r="IR208" s="604"/>
      <c r="IS208" s="604"/>
      <c r="IT208" s="604"/>
      <c r="IU208" s="604"/>
      <c r="IV208" s="604"/>
    </row>
    <row r="209" spans="1:256">
      <c r="A209" s="607" t="s">
        <v>648</v>
      </c>
      <c r="B209" s="608" t="s">
        <v>647</v>
      </c>
      <c r="C209" s="609">
        <v>271900</v>
      </c>
      <c r="IC209" s="604"/>
      <c r="ID209" s="604"/>
      <c r="IE209" s="604"/>
      <c r="IF209" s="604"/>
      <c r="IG209" s="604"/>
      <c r="IH209" s="604"/>
      <c r="II209" s="604"/>
      <c r="IJ209" s="604"/>
      <c r="IK209" s="604"/>
      <c r="IL209" s="604"/>
      <c r="IM209" s="604"/>
      <c r="IN209" s="604"/>
      <c r="IO209" s="604"/>
      <c r="IP209" s="604"/>
      <c r="IQ209" s="604"/>
      <c r="IR209" s="604"/>
      <c r="IS209" s="604"/>
      <c r="IT209" s="604"/>
      <c r="IU209" s="604"/>
      <c r="IV209" s="604"/>
    </row>
    <row r="210" spans="1:256">
      <c r="A210" s="607" t="s">
        <v>235</v>
      </c>
      <c r="B210" s="608" t="s">
        <v>689</v>
      </c>
      <c r="C210" s="609">
        <v>20778</v>
      </c>
      <c r="IC210" s="604"/>
      <c r="ID210" s="604"/>
      <c r="IE210" s="604"/>
      <c r="IF210" s="604"/>
      <c r="IG210" s="604"/>
      <c r="IH210" s="604"/>
      <c r="II210" s="604"/>
      <c r="IJ210" s="604"/>
      <c r="IK210" s="604"/>
      <c r="IL210" s="604"/>
      <c r="IM210" s="604"/>
      <c r="IN210" s="604"/>
      <c r="IO210" s="604"/>
      <c r="IP210" s="604"/>
      <c r="IQ210" s="604"/>
      <c r="IR210" s="604"/>
      <c r="IS210" s="604"/>
      <c r="IT210" s="604"/>
      <c r="IU210" s="604"/>
      <c r="IV210" s="604"/>
    </row>
    <row r="211" spans="1:256">
      <c r="A211" s="607" t="s">
        <v>230</v>
      </c>
      <c r="B211" s="608" t="s">
        <v>690</v>
      </c>
      <c r="C211" s="609">
        <v>20778</v>
      </c>
      <c r="IC211" s="604"/>
      <c r="ID211" s="604"/>
      <c r="IE211" s="604"/>
      <c r="IF211" s="604"/>
      <c r="IG211" s="604"/>
      <c r="IH211" s="604"/>
      <c r="II211" s="604"/>
      <c r="IJ211" s="604"/>
      <c r="IK211" s="604"/>
      <c r="IL211" s="604"/>
      <c r="IM211" s="604"/>
      <c r="IN211" s="604"/>
      <c r="IO211" s="604"/>
      <c r="IP211" s="604"/>
      <c r="IQ211" s="604"/>
      <c r="IR211" s="604"/>
      <c r="IS211" s="604"/>
      <c r="IT211" s="604"/>
      <c r="IU211" s="604"/>
      <c r="IV211" s="604"/>
    </row>
    <row r="212" spans="1:256">
      <c r="A212" s="600" t="s">
        <v>1517</v>
      </c>
      <c r="B212" s="600"/>
      <c r="C212" s="609">
        <v>292678</v>
      </c>
      <c r="IC212" s="604"/>
      <c r="ID212" s="604"/>
      <c r="IE212" s="604"/>
      <c r="IF212" s="604"/>
      <c r="IG212" s="604"/>
      <c r="IH212" s="604"/>
      <c r="II212" s="604"/>
      <c r="IJ212" s="604"/>
      <c r="IK212" s="604"/>
      <c r="IL212" s="604"/>
      <c r="IM212" s="604"/>
      <c r="IN212" s="604"/>
      <c r="IO212" s="604"/>
      <c r="IP212" s="604"/>
      <c r="IQ212" s="604"/>
      <c r="IR212" s="604"/>
      <c r="IS212" s="604"/>
      <c r="IT212" s="604"/>
      <c r="IU212" s="604"/>
      <c r="IV212" s="604"/>
    </row>
    <row r="213" spans="1:256">
      <c r="A213" s="607"/>
      <c r="B213" s="610"/>
      <c r="C213" s="609"/>
      <c r="IC213" s="604"/>
      <c r="ID213" s="604"/>
      <c r="IE213" s="604"/>
      <c r="IF213" s="604"/>
      <c r="IG213" s="604"/>
      <c r="IH213" s="604"/>
      <c r="II213" s="604"/>
      <c r="IJ213" s="604"/>
      <c r="IK213" s="604"/>
      <c r="IL213" s="604"/>
      <c r="IM213" s="604"/>
      <c r="IN213" s="604"/>
      <c r="IO213" s="604"/>
      <c r="IP213" s="604"/>
      <c r="IQ213" s="604"/>
      <c r="IR213" s="604"/>
      <c r="IS213" s="604"/>
      <c r="IT213" s="604"/>
      <c r="IU213" s="604"/>
      <c r="IV213" s="604"/>
    </row>
    <row r="214" spans="1:256">
      <c r="A214" s="600" t="s">
        <v>823</v>
      </c>
      <c r="B214" s="600"/>
      <c r="C214" s="609">
        <v>292678</v>
      </c>
      <c r="IC214" s="604"/>
      <c r="ID214" s="604"/>
      <c r="IE214" s="604"/>
      <c r="IF214" s="604"/>
      <c r="IG214" s="604"/>
      <c r="IH214" s="604"/>
      <c r="II214" s="604"/>
      <c r="IJ214" s="604"/>
      <c r="IK214" s="604"/>
      <c r="IL214" s="604"/>
      <c r="IM214" s="604"/>
      <c r="IN214" s="604"/>
      <c r="IO214" s="604"/>
      <c r="IP214" s="604"/>
      <c r="IQ214" s="604"/>
      <c r="IR214" s="604"/>
      <c r="IS214" s="604"/>
      <c r="IT214" s="604"/>
      <c r="IU214" s="604"/>
      <c r="IV214" s="604"/>
    </row>
    <row r="215" spans="1:256">
      <c r="A215" s="607"/>
      <c r="B215" s="610"/>
      <c r="C215" s="609"/>
      <c r="IC215" s="604"/>
      <c r="ID215" s="604"/>
      <c r="IE215" s="604"/>
      <c r="IF215" s="604"/>
      <c r="IG215" s="604"/>
      <c r="IH215" s="604"/>
      <c r="II215" s="604"/>
      <c r="IJ215" s="604"/>
      <c r="IK215" s="604"/>
      <c r="IL215" s="604"/>
      <c r="IM215" s="604"/>
      <c r="IN215" s="604"/>
      <c r="IO215" s="604"/>
      <c r="IP215" s="604"/>
      <c r="IQ215" s="604"/>
      <c r="IR215" s="604"/>
      <c r="IS215" s="604"/>
      <c r="IT215" s="604"/>
      <c r="IU215" s="604"/>
      <c r="IV215" s="604"/>
    </row>
    <row r="216" spans="1:256">
      <c r="A216" s="600" t="s">
        <v>698</v>
      </c>
      <c r="B216" s="601"/>
      <c r="C216" s="602"/>
      <c r="IC216" s="604"/>
      <c r="ID216" s="604"/>
      <c r="IE216" s="604"/>
      <c r="IF216" s="604"/>
      <c r="IG216" s="604"/>
      <c r="IH216" s="604"/>
      <c r="II216" s="604"/>
      <c r="IJ216" s="604"/>
      <c r="IK216" s="604"/>
      <c r="IL216" s="604"/>
      <c r="IM216" s="604"/>
      <c r="IN216" s="604"/>
      <c r="IO216" s="604"/>
      <c r="IP216" s="604"/>
      <c r="IQ216" s="604"/>
      <c r="IR216" s="604"/>
      <c r="IS216" s="604"/>
      <c r="IT216" s="604"/>
      <c r="IU216" s="604"/>
      <c r="IV216" s="604"/>
    </row>
    <row r="217" spans="1:256">
      <c r="A217" s="600" t="s">
        <v>643</v>
      </c>
      <c r="B217" s="605"/>
      <c r="C217" s="606"/>
      <c r="IC217" s="604"/>
      <c r="ID217" s="604"/>
      <c r="IE217" s="604"/>
      <c r="IF217" s="604"/>
      <c r="IG217" s="604"/>
      <c r="IH217" s="604"/>
      <c r="II217" s="604"/>
      <c r="IJ217" s="604"/>
      <c r="IK217" s="604"/>
      <c r="IL217" s="604"/>
      <c r="IM217" s="604"/>
      <c r="IN217" s="604"/>
      <c r="IO217" s="604"/>
      <c r="IP217" s="604"/>
      <c r="IQ217" s="604"/>
      <c r="IR217" s="604"/>
      <c r="IS217" s="604"/>
      <c r="IT217" s="604"/>
      <c r="IU217" s="604"/>
      <c r="IV217" s="604"/>
    </row>
    <row r="218" spans="1:256">
      <c r="A218" s="607" t="s">
        <v>331</v>
      </c>
      <c r="B218" s="608" t="s">
        <v>633</v>
      </c>
      <c r="C218" s="609">
        <v>7868</v>
      </c>
      <c r="IC218" s="604"/>
      <c r="ID218" s="604"/>
      <c r="IE218" s="604"/>
      <c r="IF218" s="604"/>
      <c r="IG218" s="604"/>
      <c r="IH218" s="604"/>
      <c r="II218" s="604"/>
      <c r="IJ218" s="604"/>
      <c r="IK218" s="604"/>
      <c r="IL218" s="604"/>
      <c r="IM218" s="604"/>
      <c r="IN218" s="604"/>
      <c r="IO218" s="604"/>
      <c r="IP218" s="604"/>
      <c r="IQ218" s="604"/>
      <c r="IR218" s="604"/>
      <c r="IS218" s="604"/>
      <c r="IT218" s="604"/>
      <c r="IU218" s="604"/>
      <c r="IV218" s="604"/>
    </row>
    <row r="219" spans="1:256">
      <c r="A219" s="607" t="s">
        <v>700</v>
      </c>
      <c r="B219" s="608" t="s">
        <v>699</v>
      </c>
      <c r="C219" s="609">
        <v>7868</v>
      </c>
      <c r="IC219" s="604"/>
      <c r="ID219" s="604"/>
      <c r="IE219" s="604"/>
      <c r="IF219" s="604"/>
      <c r="IG219" s="604"/>
      <c r="IH219" s="604"/>
      <c r="II219" s="604"/>
      <c r="IJ219" s="604"/>
      <c r="IK219" s="604"/>
      <c r="IL219" s="604"/>
      <c r="IM219" s="604"/>
      <c r="IN219" s="604"/>
      <c r="IO219" s="604"/>
      <c r="IP219" s="604"/>
      <c r="IQ219" s="604"/>
      <c r="IR219" s="604"/>
      <c r="IS219" s="604"/>
      <c r="IT219" s="604"/>
      <c r="IU219" s="604"/>
      <c r="IV219" s="604"/>
    </row>
    <row r="220" spans="1:256">
      <c r="A220" s="600" t="s">
        <v>1517</v>
      </c>
      <c r="B220" s="600"/>
      <c r="C220" s="609">
        <v>7868</v>
      </c>
      <c r="IC220" s="604"/>
      <c r="ID220" s="604"/>
      <c r="IE220" s="604"/>
      <c r="IF220" s="604"/>
      <c r="IG220" s="604"/>
      <c r="IH220" s="604"/>
      <c r="II220" s="604"/>
      <c r="IJ220" s="604"/>
      <c r="IK220" s="604"/>
      <c r="IL220" s="604"/>
      <c r="IM220" s="604"/>
      <c r="IN220" s="604"/>
      <c r="IO220" s="604"/>
      <c r="IP220" s="604"/>
      <c r="IQ220" s="604"/>
      <c r="IR220" s="604"/>
      <c r="IS220" s="604"/>
      <c r="IT220" s="604"/>
      <c r="IU220" s="604"/>
      <c r="IV220" s="604"/>
    </row>
    <row r="221" spans="1:256">
      <c r="A221" s="607"/>
      <c r="B221" s="610"/>
      <c r="C221" s="609"/>
      <c r="IC221" s="604"/>
      <c r="ID221" s="604"/>
      <c r="IE221" s="604"/>
      <c r="IF221" s="604"/>
      <c r="IG221" s="604"/>
      <c r="IH221" s="604"/>
      <c r="II221" s="604"/>
      <c r="IJ221" s="604"/>
      <c r="IK221" s="604"/>
      <c r="IL221" s="604"/>
      <c r="IM221" s="604"/>
      <c r="IN221" s="604"/>
      <c r="IO221" s="604"/>
      <c r="IP221" s="604"/>
      <c r="IQ221" s="604"/>
      <c r="IR221" s="604"/>
      <c r="IS221" s="604"/>
      <c r="IT221" s="604"/>
      <c r="IU221" s="604"/>
      <c r="IV221" s="604"/>
    </row>
    <row r="222" spans="1:256">
      <c r="A222" s="600" t="s">
        <v>822</v>
      </c>
      <c r="B222" s="600"/>
      <c r="C222" s="609">
        <v>7868</v>
      </c>
      <c r="IC222" s="604"/>
      <c r="ID222" s="604"/>
      <c r="IE222" s="604"/>
      <c r="IF222" s="604"/>
      <c r="IG222" s="604"/>
      <c r="IH222" s="604"/>
      <c r="II222" s="604"/>
      <c r="IJ222" s="604"/>
      <c r="IK222" s="604"/>
      <c r="IL222" s="604"/>
      <c r="IM222" s="604"/>
      <c r="IN222" s="604"/>
      <c r="IO222" s="604"/>
      <c r="IP222" s="604"/>
      <c r="IQ222" s="604"/>
      <c r="IR222" s="604"/>
      <c r="IS222" s="604"/>
      <c r="IT222" s="604"/>
      <c r="IU222" s="604"/>
      <c r="IV222" s="604"/>
    </row>
    <row r="223" spans="1:256">
      <c r="A223" s="607"/>
      <c r="B223" s="610"/>
      <c r="C223" s="609"/>
      <c r="IC223" s="604"/>
      <c r="ID223" s="604"/>
      <c r="IE223" s="604"/>
      <c r="IF223" s="604"/>
      <c r="IG223" s="604"/>
      <c r="IH223" s="604"/>
      <c r="II223" s="604"/>
      <c r="IJ223" s="604"/>
      <c r="IK223" s="604"/>
      <c r="IL223" s="604"/>
      <c r="IM223" s="604"/>
      <c r="IN223" s="604"/>
      <c r="IO223" s="604"/>
      <c r="IP223" s="604"/>
      <c r="IQ223" s="604"/>
      <c r="IR223" s="604"/>
      <c r="IS223" s="604"/>
      <c r="IT223" s="604"/>
      <c r="IU223" s="604"/>
      <c r="IV223" s="604"/>
    </row>
    <row r="224" spans="1:256">
      <c r="A224" s="600" t="s">
        <v>933</v>
      </c>
      <c r="B224" s="601"/>
      <c r="C224" s="602"/>
      <c r="IC224" s="604"/>
      <c r="ID224" s="604"/>
      <c r="IE224" s="604"/>
      <c r="IF224" s="604"/>
      <c r="IG224" s="604"/>
      <c r="IH224" s="604"/>
      <c r="II224" s="604"/>
      <c r="IJ224" s="604"/>
      <c r="IK224" s="604"/>
      <c r="IL224" s="604"/>
      <c r="IM224" s="604"/>
      <c r="IN224" s="604"/>
      <c r="IO224" s="604"/>
      <c r="IP224" s="604"/>
      <c r="IQ224" s="604"/>
      <c r="IR224" s="604"/>
      <c r="IS224" s="604"/>
      <c r="IT224" s="604"/>
      <c r="IU224" s="604"/>
      <c r="IV224" s="604"/>
    </row>
    <row r="225" spans="1:256">
      <c r="A225" s="600" t="s">
        <v>643</v>
      </c>
      <c r="B225" s="605"/>
      <c r="C225" s="606"/>
      <c r="IC225" s="604"/>
      <c r="ID225" s="604"/>
      <c r="IE225" s="604"/>
      <c r="IF225" s="604"/>
      <c r="IG225" s="604"/>
      <c r="IH225" s="604"/>
      <c r="II225" s="604"/>
      <c r="IJ225" s="604"/>
      <c r="IK225" s="604"/>
      <c r="IL225" s="604"/>
      <c r="IM225" s="604"/>
      <c r="IN225" s="604"/>
      <c r="IO225" s="604"/>
      <c r="IP225" s="604"/>
      <c r="IQ225" s="604"/>
      <c r="IR225" s="604"/>
      <c r="IS225" s="604"/>
      <c r="IT225" s="604"/>
      <c r="IU225" s="604"/>
      <c r="IV225" s="604"/>
    </row>
    <row r="226" spans="1:256">
      <c r="A226" s="607" t="s">
        <v>351</v>
      </c>
      <c r="B226" s="608" t="s">
        <v>636</v>
      </c>
      <c r="C226" s="609">
        <v>25720</v>
      </c>
      <c r="IC226" s="604"/>
      <c r="ID226" s="604"/>
      <c r="IE226" s="604"/>
      <c r="IF226" s="604"/>
      <c r="IG226" s="604"/>
      <c r="IH226" s="604"/>
      <c r="II226" s="604"/>
      <c r="IJ226" s="604"/>
      <c r="IK226" s="604"/>
      <c r="IL226" s="604"/>
      <c r="IM226" s="604"/>
      <c r="IN226" s="604"/>
      <c r="IO226" s="604"/>
      <c r="IP226" s="604"/>
      <c r="IQ226" s="604"/>
      <c r="IR226" s="604"/>
      <c r="IS226" s="604"/>
      <c r="IT226" s="604"/>
      <c r="IU226" s="604"/>
      <c r="IV226" s="604"/>
    </row>
    <row r="227" spans="1:256">
      <c r="A227" s="607" t="s">
        <v>648</v>
      </c>
      <c r="B227" s="608" t="s">
        <v>647</v>
      </c>
      <c r="C227" s="609">
        <v>19761</v>
      </c>
      <c r="IC227" s="604"/>
      <c r="ID227" s="604"/>
      <c r="IE227" s="604"/>
      <c r="IF227" s="604"/>
      <c r="IG227" s="604"/>
      <c r="IH227" s="604"/>
      <c r="II227" s="604"/>
      <c r="IJ227" s="604"/>
      <c r="IK227" s="604"/>
      <c r="IL227" s="604"/>
      <c r="IM227" s="604"/>
      <c r="IN227" s="604"/>
      <c r="IO227" s="604"/>
      <c r="IP227" s="604"/>
      <c r="IQ227" s="604"/>
      <c r="IR227" s="604"/>
      <c r="IS227" s="604"/>
      <c r="IT227" s="604"/>
      <c r="IU227" s="604"/>
      <c r="IV227" s="604"/>
    </row>
    <row r="228" spans="1:256" ht="31.5">
      <c r="A228" s="607" t="s">
        <v>611</v>
      </c>
      <c r="B228" s="608" t="s">
        <v>642</v>
      </c>
      <c r="C228" s="609">
        <v>5959</v>
      </c>
      <c r="IC228" s="604"/>
      <c r="ID228" s="604"/>
      <c r="IE228" s="604"/>
      <c r="IF228" s="604"/>
      <c r="IG228" s="604"/>
      <c r="IH228" s="604"/>
      <c r="II228" s="604"/>
      <c r="IJ228" s="604"/>
      <c r="IK228" s="604"/>
      <c r="IL228" s="604"/>
      <c r="IM228" s="604"/>
      <c r="IN228" s="604"/>
      <c r="IO228" s="604"/>
      <c r="IP228" s="604"/>
      <c r="IQ228" s="604"/>
      <c r="IR228" s="604"/>
      <c r="IS228" s="604"/>
      <c r="IT228" s="604"/>
      <c r="IU228" s="604"/>
      <c r="IV228" s="604"/>
    </row>
    <row r="229" spans="1:256">
      <c r="A229" s="600" t="s">
        <v>1517</v>
      </c>
      <c r="B229" s="600"/>
      <c r="C229" s="609">
        <v>25720</v>
      </c>
      <c r="IC229" s="604"/>
      <c r="ID229" s="604"/>
      <c r="IE229" s="604"/>
      <c r="IF229" s="604"/>
      <c r="IG229" s="604"/>
      <c r="IH229" s="604"/>
      <c r="II229" s="604"/>
      <c r="IJ229" s="604"/>
      <c r="IK229" s="604"/>
      <c r="IL229" s="604"/>
      <c r="IM229" s="604"/>
      <c r="IN229" s="604"/>
      <c r="IO229" s="604"/>
      <c r="IP229" s="604"/>
      <c r="IQ229" s="604"/>
      <c r="IR229" s="604"/>
      <c r="IS229" s="604"/>
      <c r="IT229" s="604"/>
      <c r="IU229" s="604"/>
      <c r="IV229" s="604"/>
    </row>
    <row r="230" spans="1:256">
      <c r="A230" s="607"/>
      <c r="B230" s="610"/>
      <c r="C230" s="609"/>
      <c r="IC230" s="604"/>
      <c r="ID230" s="604"/>
      <c r="IE230" s="604"/>
      <c r="IF230" s="604"/>
      <c r="IG230" s="604"/>
      <c r="IH230" s="604"/>
      <c r="II230" s="604"/>
      <c r="IJ230" s="604"/>
      <c r="IK230" s="604"/>
      <c r="IL230" s="604"/>
      <c r="IM230" s="604"/>
      <c r="IN230" s="604"/>
      <c r="IO230" s="604"/>
      <c r="IP230" s="604"/>
      <c r="IQ230" s="604"/>
      <c r="IR230" s="604"/>
      <c r="IS230" s="604"/>
      <c r="IT230" s="604"/>
      <c r="IU230" s="604"/>
      <c r="IV230" s="604"/>
    </row>
    <row r="231" spans="1:256">
      <c r="A231" s="600" t="s">
        <v>1145</v>
      </c>
      <c r="B231" s="600"/>
      <c r="C231" s="609">
        <v>25720</v>
      </c>
      <c r="IC231" s="604"/>
      <c r="ID231" s="604"/>
      <c r="IE231" s="604"/>
      <c r="IF231" s="604"/>
      <c r="IG231" s="604"/>
      <c r="IH231" s="604"/>
      <c r="II231" s="604"/>
      <c r="IJ231" s="604"/>
      <c r="IK231" s="604"/>
      <c r="IL231" s="604"/>
      <c r="IM231" s="604"/>
      <c r="IN231" s="604"/>
      <c r="IO231" s="604"/>
      <c r="IP231" s="604"/>
      <c r="IQ231" s="604"/>
      <c r="IR231" s="604"/>
      <c r="IS231" s="604"/>
      <c r="IT231" s="604"/>
      <c r="IU231" s="604"/>
      <c r="IV231" s="604"/>
    </row>
    <row r="232" spans="1:256">
      <c r="A232" s="607"/>
      <c r="B232" s="610"/>
      <c r="C232" s="609"/>
      <c r="IC232" s="604"/>
      <c r="ID232" s="604"/>
      <c r="IE232" s="604"/>
      <c r="IF232" s="604"/>
      <c r="IG232" s="604"/>
      <c r="IH232" s="604"/>
      <c r="II232" s="604"/>
      <c r="IJ232" s="604"/>
      <c r="IK232" s="604"/>
      <c r="IL232" s="604"/>
      <c r="IM232" s="604"/>
      <c r="IN232" s="604"/>
      <c r="IO232" s="604"/>
      <c r="IP232" s="604"/>
      <c r="IQ232" s="604"/>
      <c r="IR232" s="604"/>
      <c r="IS232" s="604"/>
      <c r="IT232" s="604"/>
      <c r="IU232" s="604"/>
      <c r="IV232" s="604"/>
    </row>
    <row r="233" spans="1:256">
      <c r="A233" s="600" t="s">
        <v>932</v>
      </c>
      <c r="B233" s="601"/>
      <c r="C233" s="602"/>
      <c r="IC233" s="604"/>
      <c r="ID233" s="604"/>
      <c r="IE233" s="604"/>
      <c r="IF233" s="604"/>
      <c r="IG233" s="604"/>
      <c r="IH233" s="604"/>
      <c r="II233" s="604"/>
      <c r="IJ233" s="604"/>
      <c r="IK233" s="604"/>
      <c r="IL233" s="604"/>
      <c r="IM233" s="604"/>
      <c r="IN233" s="604"/>
      <c r="IO233" s="604"/>
      <c r="IP233" s="604"/>
      <c r="IQ233" s="604"/>
      <c r="IR233" s="604"/>
      <c r="IS233" s="604"/>
      <c r="IT233" s="604"/>
      <c r="IU233" s="604"/>
      <c r="IV233" s="604"/>
    </row>
    <row r="234" spans="1:256">
      <c r="A234" s="600" t="s">
        <v>643</v>
      </c>
      <c r="B234" s="605"/>
      <c r="C234" s="606"/>
      <c r="IC234" s="604"/>
      <c r="ID234" s="604"/>
      <c r="IE234" s="604"/>
      <c r="IF234" s="604"/>
      <c r="IG234" s="604"/>
      <c r="IH234" s="604"/>
      <c r="II234" s="604"/>
      <c r="IJ234" s="604"/>
      <c r="IK234" s="604"/>
      <c r="IL234" s="604"/>
      <c r="IM234" s="604"/>
      <c r="IN234" s="604"/>
      <c r="IO234" s="604"/>
      <c r="IP234" s="604"/>
      <c r="IQ234" s="604"/>
      <c r="IR234" s="604"/>
      <c r="IS234" s="604"/>
      <c r="IT234" s="604"/>
      <c r="IU234" s="604"/>
      <c r="IV234" s="604"/>
    </row>
    <row r="235" spans="1:256">
      <c r="A235" s="607" t="s">
        <v>351</v>
      </c>
      <c r="B235" s="608" t="s">
        <v>636</v>
      </c>
      <c r="C235" s="609">
        <v>29340</v>
      </c>
      <c r="IC235" s="604"/>
      <c r="ID235" s="604"/>
      <c r="IE235" s="604"/>
      <c r="IF235" s="604"/>
      <c r="IG235" s="604"/>
      <c r="IH235" s="604"/>
      <c r="II235" s="604"/>
      <c r="IJ235" s="604"/>
      <c r="IK235" s="604"/>
      <c r="IL235" s="604"/>
      <c r="IM235" s="604"/>
      <c r="IN235" s="604"/>
      <c r="IO235" s="604"/>
      <c r="IP235" s="604"/>
      <c r="IQ235" s="604"/>
      <c r="IR235" s="604"/>
      <c r="IS235" s="604"/>
      <c r="IT235" s="604"/>
      <c r="IU235" s="604"/>
      <c r="IV235" s="604"/>
    </row>
    <row r="236" spans="1:256">
      <c r="A236" s="607" t="s">
        <v>648</v>
      </c>
      <c r="B236" s="608" t="s">
        <v>647</v>
      </c>
      <c r="C236" s="609">
        <v>18990</v>
      </c>
      <c r="IC236" s="604"/>
      <c r="ID236" s="604"/>
      <c r="IE236" s="604"/>
      <c r="IF236" s="604"/>
      <c r="IG236" s="604"/>
      <c r="IH236" s="604"/>
      <c r="II236" s="604"/>
      <c r="IJ236" s="604"/>
      <c r="IK236" s="604"/>
      <c r="IL236" s="604"/>
      <c r="IM236" s="604"/>
      <c r="IN236" s="604"/>
      <c r="IO236" s="604"/>
      <c r="IP236" s="604"/>
      <c r="IQ236" s="604"/>
      <c r="IR236" s="604"/>
      <c r="IS236" s="604"/>
      <c r="IT236" s="604"/>
      <c r="IU236" s="604"/>
      <c r="IV236" s="604"/>
    </row>
    <row r="237" spans="1:256" ht="31.5">
      <c r="A237" s="607" t="s">
        <v>611</v>
      </c>
      <c r="B237" s="608" t="s">
        <v>642</v>
      </c>
      <c r="C237" s="609">
        <v>10350</v>
      </c>
      <c r="IC237" s="604"/>
      <c r="ID237" s="604"/>
      <c r="IE237" s="604"/>
      <c r="IF237" s="604"/>
      <c r="IG237" s="604"/>
      <c r="IH237" s="604"/>
      <c r="II237" s="604"/>
      <c r="IJ237" s="604"/>
      <c r="IK237" s="604"/>
      <c r="IL237" s="604"/>
      <c r="IM237" s="604"/>
      <c r="IN237" s="604"/>
      <c r="IO237" s="604"/>
      <c r="IP237" s="604"/>
      <c r="IQ237" s="604"/>
      <c r="IR237" s="604"/>
      <c r="IS237" s="604"/>
      <c r="IT237" s="604"/>
      <c r="IU237" s="604"/>
      <c r="IV237" s="604"/>
    </row>
    <row r="238" spans="1:256">
      <c r="A238" s="607" t="s">
        <v>235</v>
      </c>
      <c r="B238" s="608" t="s">
        <v>689</v>
      </c>
      <c r="C238" s="609">
        <v>675</v>
      </c>
      <c r="IC238" s="604"/>
      <c r="ID238" s="604"/>
      <c r="IE238" s="604"/>
      <c r="IF238" s="604"/>
      <c r="IG238" s="604"/>
      <c r="IH238" s="604"/>
      <c r="II238" s="604"/>
      <c r="IJ238" s="604"/>
      <c r="IK238" s="604"/>
      <c r="IL238" s="604"/>
      <c r="IM238" s="604"/>
      <c r="IN238" s="604"/>
      <c r="IO238" s="604"/>
      <c r="IP238" s="604"/>
      <c r="IQ238" s="604"/>
      <c r="IR238" s="604"/>
      <c r="IS238" s="604"/>
      <c r="IT238" s="604"/>
      <c r="IU238" s="604"/>
      <c r="IV238" s="604"/>
    </row>
    <row r="239" spans="1:256">
      <c r="A239" s="607" t="s">
        <v>230</v>
      </c>
      <c r="B239" s="608" t="s">
        <v>690</v>
      </c>
      <c r="C239" s="609">
        <v>675</v>
      </c>
      <c r="IC239" s="604"/>
      <c r="ID239" s="604"/>
      <c r="IE239" s="604"/>
      <c r="IF239" s="604"/>
      <c r="IG239" s="604"/>
      <c r="IH239" s="604"/>
      <c r="II239" s="604"/>
      <c r="IJ239" s="604"/>
      <c r="IK239" s="604"/>
      <c r="IL239" s="604"/>
      <c r="IM239" s="604"/>
      <c r="IN239" s="604"/>
      <c r="IO239" s="604"/>
      <c r="IP239" s="604"/>
      <c r="IQ239" s="604"/>
      <c r="IR239" s="604"/>
      <c r="IS239" s="604"/>
      <c r="IT239" s="604"/>
      <c r="IU239" s="604"/>
      <c r="IV239" s="604"/>
    </row>
    <row r="240" spans="1:256">
      <c r="A240" s="600" t="s">
        <v>1517</v>
      </c>
      <c r="B240" s="600"/>
      <c r="C240" s="609">
        <v>30015</v>
      </c>
      <c r="IC240" s="604"/>
      <c r="ID240" s="604"/>
      <c r="IE240" s="604"/>
      <c r="IF240" s="604"/>
      <c r="IG240" s="604"/>
      <c r="IH240" s="604"/>
      <c r="II240" s="604"/>
      <c r="IJ240" s="604"/>
      <c r="IK240" s="604"/>
      <c r="IL240" s="604"/>
      <c r="IM240" s="604"/>
      <c r="IN240" s="604"/>
      <c r="IO240" s="604"/>
      <c r="IP240" s="604"/>
      <c r="IQ240" s="604"/>
      <c r="IR240" s="604"/>
      <c r="IS240" s="604"/>
      <c r="IT240" s="604"/>
      <c r="IU240" s="604"/>
      <c r="IV240" s="604"/>
    </row>
    <row r="241" spans="1:256">
      <c r="A241" s="607"/>
      <c r="B241" s="610"/>
      <c r="C241" s="609"/>
      <c r="IC241" s="604"/>
      <c r="ID241" s="604"/>
      <c r="IE241" s="604"/>
      <c r="IF241" s="604"/>
      <c r="IG241" s="604"/>
      <c r="IH241" s="604"/>
      <c r="II241" s="604"/>
      <c r="IJ241" s="604"/>
      <c r="IK241" s="604"/>
      <c r="IL241" s="604"/>
      <c r="IM241" s="604"/>
      <c r="IN241" s="604"/>
      <c r="IO241" s="604"/>
      <c r="IP241" s="604"/>
      <c r="IQ241" s="604"/>
      <c r="IR241" s="604"/>
      <c r="IS241" s="604"/>
      <c r="IT241" s="604"/>
      <c r="IU241" s="604"/>
      <c r="IV241" s="604"/>
    </row>
    <row r="242" spans="1:256">
      <c r="A242" s="600" t="s">
        <v>1146</v>
      </c>
      <c r="B242" s="600"/>
      <c r="C242" s="609">
        <v>30015</v>
      </c>
      <c r="IC242" s="604"/>
      <c r="ID242" s="604"/>
      <c r="IE242" s="604"/>
      <c r="IF242" s="604"/>
      <c r="IG242" s="604"/>
      <c r="IH242" s="604"/>
      <c r="II242" s="604"/>
      <c r="IJ242" s="604"/>
      <c r="IK242" s="604"/>
      <c r="IL242" s="604"/>
      <c r="IM242" s="604"/>
      <c r="IN242" s="604"/>
      <c r="IO242" s="604"/>
      <c r="IP242" s="604"/>
      <c r="IQ242" s="604"/>
      <c r="IR242" s="604"/>
      <c r="IS242" s="604"/>
      <c r="IT242" s="604"/>
      <c r="IU242" s="604"/>
      <c r="IV242" s="604"/>
    </row>
    <row r="243" spans="1:256">
      <c r="A243" s="607"/>
      <c r="B243" s="610"/>
      <c r="C243" s="609"/>
      <c r="IC243" s="604"/>
      <c r="ID243" s="604"/>
      <c r="IE243" s="604"/>
      <c r="IF243" s="604"/>
      <c r="IG243" s="604"/>
      <c r="IH243" s="604"/>
      <c r="II243" s="604"/>
      <c r="IJ243" s="604"/>
      <c r="IK243" s="604"/>
      <c r="IL243" s="604"/>
      <c r="IM243" s="604"/>
      <c r="IN243" s="604"/>
      <c r="IO243" s="604"/>
      <c r="IP243" s="604"/>
      <c r="IQ243" s="604"/>
      <c r="IR243" s="604"/>
      <c r="IS243" s="604"/>
      <c r="IT243" s="604"/>
      <c r="IU243" s="604"/>
      <c r="IV243" s="604"/>
    </row>
    <row r="244" spans="1:256">
      <c r="A244" s="600" t="s">
        <v>701</v>
      </c>
      <c r="B244" s="601"/>
      <c r="C244" s="602"/>
      <c r="IC244" s="604"/>
      <c r="ID244" s="604"/>
      <c r="IE244" s="604"/>
      <c r="IF244" s="604"/>
      <c r="IG244" s="604"/>
      <c r="IH244" s="604"/>
      <c r="II244" s="604"/>
      <c r="IJ244" s="604"/>
      <c r="IK244" s="604"/>
      <c r="IL244" s="604"/>
      <c r="IM244" s="604"/>
      <c r="IN244" s="604"/>
      <c r="IO244" s="604"/>
      <c r="IP244" s="604"/>
      <c r="IQ244" s="604"/>
      <c r="IR244" s="604"/>
      <c r="IS244" s="604"/>
      <c r="IT244" s="604"/>
      <c r="IU244" s="604"/>
      <c r="IV244" s="604"/>
    </row>
    <row r="245" spans="1:256">
      <c r="A245" s="600" t="s">
        <v>643</v>
      </c>
      <c r="B245" s="605"/>
      <c r="C245" s="606"/>
      <c r="IC245" s="604"/>
      <c r="ID245" s="604"/>
      <c r="IE245" s="604"/>
      <c r="IF245" s="604"/>
      <c r="IG245" s="604"/>
      <c r="IH245" s="604"/>
      <c r="II245" s="604"/>
      <c r="IJ245" s="604"/>
      <c r="IK245" s="604"/>
      <c r="IL245" s="604"/>
      <c r="IM245" s="604"/>
      <c r="IN245" s="604"/>
      <c r="IO245" s="604"/>
      <c r="IP245" s="604"/>
      <c r="IQ245" s="604"/>
      <c r="IR245" s="604"/>
      <c r="IS245" s="604"/>
      <c r="IT245" s="604"/>
      <c r="IU245" s="604"/>
      <c r="IV245" s="604"/>
    </row>
    <row r="246" spans="1:256">
      <c r="A246" s="607" t="s">
        <v>351</v>
      </c>
      <c r="B246" s="608" t="s">
        <v>636</v>
      </c>
      <c r="C246" s="609">
        <v>381268</v>
      </c>
      <c r="IC246" s="604"/>
      <c r="ID246" s="604"/>
      <c r="IE246" s="604"/>
      <c r="IF246" s="604"/>
      <c r="IG246" s="604"/>
      <c r="IH246" s="604"/>
      <c r="II246" s="604"/>
      <c r="IJ246" s="604"/>
      <c r="IK246" s="604"/>
      <c r="IL246" s="604"/>
      <c r="IM246" s="604"/>
      <c r="IN246" s="604"/>
      <c r="IO246" s="604"/>
      <c r="IP246" s="604"/>
      <c r="IQ246" s="604"/>
      <c r="IR246" s="604"/>
      <c r="IS246" s="604"/>
      <c r="IT246" s="604"/>
      <c r="IU246" s="604"/>
      <c r="IV246" s="604"/>
    </row>
    <row r="247" spans="1:256">
      <c r="A247" s="607" t="s">
        <v>648</v>
      </c>
      <c r="B247" s="608" t="s">
        <v>647</v>
      </c>
      <c r="C247" s="609">
        <v>353220</v>
      </c>
      <c r="IC247" s="604"/>
      <c r="ID247" s="604"/>
      <c r="IE247" s="604"/>
      <c r="IF247" s="604"/>
      <c r="IG247" s="604"/>
      <c r="IH247" s="604"/>
      <c r="II247" s="604"/>
      <c r="IJ247" s="604"/>
      <c r="IK247" s="604"/>
      <c r="IL247" s="604"/>
      <c r="IM247" s="604"/>
      <c r="IN247" s="604"/>
      <c r="IO247" s="604"/>
      <c r="IP247" s="604"/>
      <c r="IQ247" s="604"/>
      <c r="IR247" s="604"/>
      <c r="IS247" s="604"/>
      <c r="IT247" s="604"/>
      <c r="IU247" s="604"/>
      <c r="IV247" s="604"/>
    </row>
    <row r="248" spans="1:256" ht="31.5">
      <c r="A248" s="607" t="s">
        <v>611</v>
      </c>
      <c r="B248" s="608" t="s">
        <v>642</v>
      </c>
      <c r="C248" s="609">
        <v>28048</v>
      </c>
      <c r="IC248" s="604"/>
      <c r="ID248" s="604"/>
      <c r="IE248" s="604"/>
      <c r="IF248" s="604"/>
      <c r="IG248" s="604"/>
      <c r="IH248" s="604"/>
      <c r="II248" s="604"/>
      <c r="IJ248" s="604"/>
      <c r="IK248" s="604"/>
      <c r="IL248" s="604"/>
      <c r="IM248" s="604"/>
      <c r="IN248" s="604"/>
      <c r="IO248" s="604"/>
      <c r="IP248" s="604"/>
      <c r="IQ248" s="604"/>
      <c r="IR248" s="604"/>
      <c r="IS248" s="604"/>
      <c r="IT248" s="604"/>
      <c r="IU248" s="604"/>
      <c r="IV248" s="604"/>
    </row>
    <row r="249" spans="1:256">
      <c r="A249" s="600" t="s">
        <v>1517</v>
      </c>
      <c r="B249" s="600"/>
      <c r="C249" s="609">
        <v>381268</v>
      </c>
      <c r="IC249" s="604"/>
      <c r="ID249" s="604"/>
      <c r="IE249" s="604"/>
      <c r="IF249" s="604"/>
      <c r="IG249" s="604"/>
      <c r="IH249" s="604"/>
      <c r="II249" s="604"/>
      <c r="IJ249" s="604"/>
      <c r="IK249" s="604"/>
      <c r="IL249" s="604"/>
      <c r="IM249" s="604"/>
      <c r="IN249" s="604"/>
      <c r="IO249" s="604"/>
      <c r="IP249" s="604"/>
      <c r="IQ249" s="604"/>
      <c r="IR249" s="604"/>
      <c r="IS249" s="604"/>
      <c r="IT249" s="604"/>
      <c r="IU249" s="604"/>
      <c r="IV249" s="604"/>
    </row>
    <row r="250" spans="1:256">
      <c r="A250" s="607"/>
      <c r="B250" s="610"/>
      <c r="C250" s="609"/>
      <c r="IC250" s="604"/>
      <c r="ID250" s="604"/>
      <c r="IE250" s="604"/>
      <c r="IF250" s="604"/>
      <c r="IG250" s="604"/>
      <c r="IH250" s="604"/>
      <c r="II250" s="604"/>
      <c r="IJ250" s="604"/>
      <c r="IK250" s="604"/>
      <c r="IL250" s="604"/>
      <c r="IM250" s="604"/>
      <c r="IN250" s="604"/>
      <c r="IO250" s="604"/>
      <c r="IP250" s="604"/>
      <c r="IQ250" s="604"/>
      <c r="IR250" s="604"/>
      <c r="IS250" s="604"/>
      <c r="IT250" s="604"/>
      <c r="IU250" s="604"/>
      <c r="IV250" s="604"/>
    </row>
    <row r="251" spans="1:256">
      <c r="A251" s="600" t="s">
        <v>821</v>
      </c>
      <c r="B251" s="600"/>
      <c r="C251" s="609">
        <v>381268</v>
      </c>
      <c r="IC251" s="604"/>
      <c r="ID251" s="604"/>
      <c r="IE251" s="604"/>
      <c r="IF251" s="604"/>
      <c r="IG251" s="604"/>
      <c r="IH251" s="604"/>
      <c r="II251" s="604"/>
      <c r="IJ251" s="604"/>
      <c r="IK251" s="604"/>
      <c r="IL251" s="604"/>
      <c r="IM251" s="604"/>
      <c r="IN251" s="604"/>
      <c r="IO251" s="604"/>
      <c r="IP251" s="604"/>
      <c r="IQ251" s="604"/>
      <c r="IR251" s="604"/>
      <c r="IS251" s="604"/>
      <c r="IT251" s="604"/>
      <c r="IU251" s="604"/>
      <c r="IV251" s="604"/>
    </row>
    <row r="252" spans="1:256">
      <c r="A252" s="607"/>
      <c r="B252" s="610"/>
      <c r="C252" s="609"/>
      <c r="IC252" s="604"/>
      <c r="ID252" s="604"/>
      <c r="IE252" s="604"/>
      <c r="IF252" s="604"/>
      <c r="IG252" s="604"/>
      <c r="IH252" s="604"/>
      <c r="II252" s="604"/>
      <c r="IJ252" s="604"/>
      <c r="IK252" s="604"/>
      <c r="IL252" s="604"/>
      <c r="IM252" s="604"/>
      <c r="IN252" s="604"/>
      <c r="IO252" s="604"/>
      <c r="IP252" s="604"/>
      <c r="IQ252" s="604"/>
      <c r="IR252" s="604"/>
      <c r="IS252" s="604"/>
      <c r="IT252" s="604"/>
      <c r="IU252" s="604"/>
      <c r="IV252" s="604"/>
    </row>
    <row r="253" spans="1:256">
      <c r="A253" s="600" t="s">
        <v>1238</v>
      </c>
      <c r="B253" s="601"/>
      <c r="C253" s="602"/>
      <c r="IC253" s="604"/>
      <c r="ID253" s="604"/>
      <c r="IE253" s="604"/>
      <c r="IF253" s="604"/>
      <c r="IG253" s="604"/>
      <c r="IH253" s="604"/>
      <c r="II253" s="604"/>
      <c r="IJ253" s="604"/>
      <c r="IK253" s="604"/>
      <c r="IL253" s="604"/>
      <c r="IM253" s="604"/>
      <c r="IN253" s="604"/>
      <c r="IO253" s="604"/>
      <c r="IP253" s="604"/>
      <c r="IQ253" s="604"/>
      <c r="IR253" s="604"/>
      <c r="IS253" s="604"/>
      <c r="IT253" s="604"/>
      <c r="IU253" s="604"/>
      <c r="IV253" s="604"/>
    </row>
    <row r="254" spans="1:256">
      <c r="A254" s="600" t="s">
        <v>643</v>
      </c>
      <c r="B254" s="605"/>
      <c r="C254" s="606"/>
      <c r="IC254" s="604"/>
      <c r="ID254" s="604"/>
      <c r="IE254" s="604"/>
      <c r="IF254" s="604"/>
      <c r="IG254" s="604"/>
      <c r="IH254" s="604"/>
      <c r="II254" s="604"/>
      <c r="IJ254" s="604"/>
      <c r="IK254" s="604"/>
      <c r="IL254" s="604"/>
      <c r="IM254" s="604"/>
      <c r="IN254" s="604"/>
      <c r="IO254" s="604"/>
      <c r="IP254" s="604"/>
      <c r="IQ254" s="604"/>
      <c r="IR254" s="604"/>
      <c r="IS254" s="604"/>
      <c r="IT254" s="604"/>
      <c r="IU254" s="604"/>
      <c r="IV254" s="604"/>
    </row>
    <row r="255" spans="1:256">
      <c r="A255" s="607" t="s">
        <v>351</v>
      </c>
      <c r="B255" s="608" t="s">
        <v>636</v>
      </c>
      <c r="C255" s="609">
        <v>97993</v>
      </c>
      <c r="IC255" s="604"/>
      <c r="ID255" s="604"/>
      <c r="IE255" s="604"/>
      <c r="IF255" s="604"/>
      <c r="IG255" s="604"/>
      <c r="IH255" s="604"/>
      <c r="II255" s="604"/>
      <c r="IJ255" s="604"/>
      <c r="IK255" s="604"/>
      <c r="IL255" s="604"/>
      <c r="IM255" s="604"/>
      <c r="IN255" s="604"/>
      <c r="IO255" s="604"/>
      <c r="IP255" s="604"/>
      <c r="IQ255" s="604"/>
      <c r="IR255" s="604"/>
      <c r="IS255" s="604"/>
      <c r="IT255" s="604"/>
      <c r="IU255" s="604"/>
      <c r="IV255" s="604"/>
    </row>
    <row r="256" spans="1:256">
      <c r="A256" s="607" t="s">
        <v>648</v>
      </c>
      <c r="B256" s="608" t="s">
        <v>647</v>
      </c>
      <c r="C256" s="609">
        <v>87826</v>
      </c>
      <c r="IC256" s="604"/>
      <c r="ID256" s="604"/>
      <c r="IE256" s="604"/>
      <c r="IF256" s="604"/>
      <c r="IG256" s="604"/>
      <c r="IH256" s="604"/>
      <c r="II256" s="604"/>
      <c r="IJ256" s="604"/>
      <c r="IK256" s="604"/>
      <c r="IL256" s="604"/>
      <c r="IM256" s="604"/>
      <c r="IN256" s="604"/>
      <c r="IO256" s="604"/>
      <c r="IP256" s="604"/>
      <c r="IQ256" s="604"/>
      <c r="IR256" s="604"/>
      <c r="IS256" s="604"/>
      <c r="IT256" s="604"/>
      <c r="IU256" s="604"/>
      <c r="IV256" s="604"/>
    </row>
    <row r="257" spans="1:256" ht="31.5">
      <c r="A257" s="607" t="s">
        <v>611</v>
      </c>
      <c r="B257" s="608" t="s">
        <v>642</v>
      </c>
      <c r="C257" s="609">
        <v>10167</v>
      </c>
      <c r="IC257" s="604"/>
      <c r="ID257" s="604"/>
      <c r="IE257" s="604"/>
      <c r="IF257" s="604"/>
      <c r="IG257" s="604"/>
      <c r="IH257" s="604"/>
      <c r="II257" s="604"/>
      <c r="IJ257" s="604"/>
      <c r="IK257" s="604"/>
      <c r="IL257" s="604"/>
      <c r="IM257" s="604"/>
      <c r="IN257" s="604"/>
      <c r="IO257" s="604"/>
      <c r="IP257" s="604"/>
      <c r="IQ257" s="604"/>
      <c r="IR257" s="604"/>
      <c r="IS257" s="604"/>
      <c r="IT257" s="604"/>
      <c r="IU257" s="604"/>
      <c r="IV257" s="604"/>
    </row>
    <row r="258" spans="1:256">
      <c r="A258" s="600" t="s">
        <v>1517</v>
      </c>
      <c r="B258" s="600"/>
      <c r="C258" s="609">
        <v>97993</v>
      </c>
      <c r="IC258" s="604"/>
      <c r="ID258" s="604"/>
      <c r="IE258" s="604"/>
      <c r="IF258" s="604"/>
      <c r="IG258" s="604"/>
      <c r="IH258" s="604"/>
      <c r="II258" s="604"/>
      <c r="IJ258" s="604"/>
      <c r="IK258" s="604"/>
      <c r="IL258" s="604"/>
      <c r="IM258" s="604"/>
      <c r="IN258" s="604"/>
      <c r="IO258" s="604"/>
      <c r="IP258" s="604"/>
      <c r="IQ258" s="604"/>
      <c r="IR258" s="604"/>
      <c r="IS258" s="604"/>
      <c r="IT258" s="604"/>
      <c r="IU258" s="604"/>
      <c r="IV258" s="604"/>
    </row>
    <row r="259" spans="1:256">
      <c r="A259" s="607"/>
      <c r="B259" s="610"/>
      <c r="C259" s="609"/>
      <c r="IC259" s="604"/>
      <c r="ID259" s="604"/>
      <c r="IE259" s="604"/>
      <c r="IF259" s="604"/>
      <c r="IG259" s="604"/>
      <c r="IH259" s="604"/>
      <c r="II259" s="604"/>
      <c r="IJ259" s="604"/>
      <c r="IK259" s="604"/>
      <c r="IL259" s="604"/>
      <c r="IM259" s="604"/>
      <c r="IN259" s="604"/>
      <c r="IO259" s="604"/>
      <c r="IP259" s="604"/>
      <c r="IQ259" s="604"/>
      <c r="IR259" s="604"/>
      <c r="IS259" s="604"/>
      <c r="IT259" s="604"/>
      <c r="IU259" s="604"/>
      <c r="IV259" s="604"/>
    </row>
    <row r="260" spans="1:256">
      <c r="A260" s="600" t="s">
        <v>1237</v>
      </c>
      <c r="B260" s="600"/>
      <c r="C260" s="609">
        <v>97993</v>
      </c>
      <c r="IC260" s="604"/>
      <c r="ID260" s="604"/>
      <c r="IE260" s="604"/>
      <c r="IF260" s="604"/>
      <c r="IG260" s="604"/>
      <c r="IH260" s="604"/>
      <c r="II260" s="604"/>
      <c r="IJ260" s="604"/>
      <c r="IK260" s="604"/>
      <c r="IL260" s="604"/>
      <c r="IM260" s="604"/>
      <c r="IN260" s="604"/>
      <c r="IO260" s="604"/>
      <c r="IP260" s="604"/>
      <c r="IQ260" s="604"/>
      <c r="IR260" s="604"/>
      <c r="IS260" s="604"/>
      <c r="IT260" s="604"/>
      <c r="IU260" s="604"/>
      <c r="IV260" s="604"/>
    </row>
    <row r="261" spans="1:256">
      <c r="A261" s="607"/>
      <c r="B261" s="610"/>
      <c r="C261" s="609"/>
      <c r="IC261" s="604"/>
      <c r="ID261" s="604"/>
      <c r="IE261" s="604"/>
      <c r="IF261" s="604"/>
      <c r="IG261" s="604"/>
      <c r="IH261" s="604"/>
      <c r="II261" s="604"/>
      <c r="IJ261" s="604"/>
      <c r="IK261" s="604"/>
      <c r="IL261" s="604"/>
      <c r="IM261" s="604"/>
      <c r="IN261" s="604"/>
      <c r="IO261" s="604"/>
      <c r="IP261" s="604"/>
      <c r="IQ261" s="604"/>
      <c r="IR261" s="604"/>
      <c r="IS261" s="604"/>
      <c r="IT261" s="604"/>
      <c r="IU261" s="604"/>
      <c r="IV261" s="604"/>
    </row>
    <row r="262" spans="1:256">
      <c r="A262" s="600" t="s">
        <v>702</v>
      </c>
      <c r="B262" s="601"/>
      <c r="C262" s="602"/>
      <c r="IC262" s="604"/>
      <c r="ID262" s="604"/>
      <c r="IE262" s="604"/>
      <c r="IF262" s="604"/>
      <c r="IG262" s="604"/>
      <c r="IH262" s="604"/>
      <c r="II262" s="604"/>
      <c r="IJ262" s="604"/>
      <c r="IK262" s="604"/>
      <c r="IL262" s="604"/>
      <c r="IM262" s="604"/>
      <c r="IN262" s="604"/>
      <c r="IO262" s="604"/>
      <c r="IP262" s="604"/>
      <c r="IQ262" s="604"/>
      <c r="IR262" s="604"/>
      <c r="IS262" s="604"/>
      <c r="IT262" s="604"/>
      <c r="IU262" s="604"/>
      <c r="IV262" s="604"/>
    </row>
    <row r="263" spans="1:256">
      <c r="A263" s="600" t="s">
        <v>643</v>
      </c>
      <c r="B263" s="605"/>
      <c r="C263" s="606"/>
      <c r="IC263" s="604"/>
      <c r="ID263" s="604"/>
      <c r="IE263" s="604"/>
      <c r="IF263" s="604"/>
      <c r="IG263" s="604"/>
      <c r="IH263" s="604"/>
      <c r="II263" s="604"/>
      <c r="IJ263" s="604"/>
      <c r="IK263" s="604"/>
      <c r="IL263" s="604"/>
      <c r="IM263" s="604"/>
      <c r="IN263" s="604"/>
      <c r="IO263" s="604"/>
      <c r="IP263" s="604"/>
      <c r="IQ263" s="604"/>
      <c r="IR263" s="604"/>
      <c r="IS263" s="604"/>
      <c r="IT263" s="604"/>
      <c r="IU263" s="604"/>
      <c r="IV263" s="604"/>
    </row>
    <row r="264" spans="1:256">
      <c r="A264" s="607" t="s">
        <v>351</v>
      </c>
      <c r="B264" s="608" t="s">
        <v>636</v>
      </c>
      <c r="C264" s="609">
        <v>201068</v>
      </c>
      <c r="IC264" s="604"/>
      <c r="ID264" s="604"/>
      <c r="IE264" s="604"/>
      <c r="IF264" s="604"/>
      <c r="IG264" s="604"/>
      <c r="IH264" s="604"/>
      <c r="II264" s="604"/>
      <c r="IJ264" s="604"/>
      <c r="IK264" s="604"/>
      <c r="IL264" s="604"/>
      <c r="IM264" s="604"/>
      <c r="IN264" s="604"/>
      <c r="IO264" s="604"/>
      <c r="IP264" s="604"/>
      <c r="IQ264" s="604"/>
      <c r="IR264" s="604"/>
      <c r="IS264" s="604"/>
      <c r="IT264" s="604"/>
      <c r="IU264" s="604"/>
      <c r="IV264" s="604"/>
    </row>
    <row r="265" spans="1:256">
      <c r="A265" s="607" t="s">
        <v>648</v>
      </c>
      <c r="B265" s="608" t="s">
        <v>647</v>
      </c>
      <c r="C265" s="609">
        <v>201068</v>
      </c>
      <c r="IC265" s="604"/>
      <c r="ID265" s="604"/>
      <c r="IE265" s="604"/>
      <c r="IF265" s="604"/>
      <c r="IG265" s="604"/>
      <c r="IH265" s="604"/>
      <c r="II265" s="604"/>
      <c r="IJ265" s="604"/>
      <c r="IK265" s="604"/>
      <c r="IL265" s="604"/>
      <c r="IM265" s="604"/>
      <c r="IN265" s="604"/>
      <c r="IO265" s="604"/>
      <c r="IP265" s="604"/>
      <c r="IQ265" s="604"/>
      <c r="IR265" s="604"/>
      <c r="IS265" s="604"/>
      <c r="IT265" s="604"/>
      <c r="IU265" s="604"/>
      <c r="IV265" s="604"/>
    </row>
    <row r="266" spans="1:256">
      <c r="A266" s="600" t="s">
        <v>1517</v>
      </c>
      <c r="B266" s="600"/>
      <c r="C266" s="609">
        <v>201068</v>
      </c>
      <c r="IC266" s="604"/>
      <c r="ID266" s="604"/>
      <c r="IE266" s="604"/>
      <c r="IF266" s="604"/>
      <c r="IG266" s="604"/>
      <c r="IH266" s="604"/>
      <c r="II266" s="604"/>
      <c r="IJ266" s="604"/>
      <c r="IK266" s="604"/>
      <c r="IL266" s="604"/>
      <c r="IM266" s="604"/>
      <c r="IN266" s="604"/>
      <c r="IO266" s="604"/>
      <c r="IP266" s="604"/>
      <c r="IQ266" s="604"/>
      <c r="IR266" s="604"/>
      <c r="IS266" s="604"/>
      <c r="IT266" s="604"/>
      <c r="IU266" s="604"/>
      <c r="IV266" s="604"/>
    </row>
    <row r="267" spans="1:256">
      <c r="A267" s="600" t="s">
        <v>1115</v>
      </c>
      <c r="B267" s="605"/>
      <c r="C267" s="606"/>
      <c r="IC267" s="604"/>
      <c r="ID267" s="604"/>
      <c r="IE267" s="604"/>
      <c r="IF267" s="604"/>
      <c r="IG267" s="604"/>
      <c r="IH267" s="604"/>
      <c r="II267" s="604"/>
      <c r="IJ267" s="604"/>
      <c r="IK267" s="604"/>
      <c r="IL267" s="604"/>
      <c r="IM267" s="604"/>
      <c r="IN267" s="604"/>
      <c r="IO267" s="604"/>
      <c r="IP267" s="604"/>
      <c r="IQ267" s="604"/>
      <c r="IR267" s="604"/>
      <c r="IS267" s="604"/>
      <c r="IT267" s="604"/>
      <c r="IU267" s="604"/>
      <c r="IV267" s="604"/>
    </row>
    <row r="268" spans="1:256">
      <c r="A268" s="607" t="s">
        <v>616</v>
      </c>
      <c r="B268" s="608" t="s">
        <v>651</v>
      </c>
      <c r="C268" s="609">
        <v>22180</v>
      </c>
      <c r="IC268" s="604"/>
      <c r="ID268" s="604"/>
      <c r="IE268" s="604"/>
      <c r="IF268" s="604"/>
      <c r="IG268" s="604"/>
      <c r="IH268" s="604"/>
      <c r="II268" s="604"/>
      <c r="IJ268" s="604"/>
      <c r="IK268" s="604"/>
      <c r="IL268" s="604"/>
      <c r="IM268" s="604"/>
      <c r="IN268" s="604"/>
      <c r="IO268" s="604"/>
      <c r="IP268" s="604"/>
      <c r="IQ268" s="604"/>
      <c r="IR268" s="604"/>
      <c r="IS268" s="604"/>
      <c r="IT268" s="604"/>
      <c r="IU268" s="604"/>
      <c r="IV268" s="604"/>
    </row>
    <row r="269" spans="1:256">
      <c r="A269" s="600" t="s">
        <v>1518</v>
      </c>
      <c r="B269" s="600"/>
      <c r="C269" s="609">
        <v>22180</v>
      </c>
      <c r="IC269" s="604"/>
      <c r="ID269" s="604"/>
      <c r="IE269" s="604"/>
      <c r="IF269" s="604"/>
      <c r="IG269" s="604"/>
      <c r="IH269" s="604"/>
      <c r="II269" s="604"/>
      <c r="IJ269" s="604"/>
      <c r="IK269" s="604"/>
      <c r="IL269" s="604"/>
      <c r="IM269" s="604"/>
      <c r="IN269" s="604"/>
      <c r="IO269" s="604"/>
      <c r="IP269" s="604"/>
      <c r="IQ269" s="604"/>
      <c r="IR269" s="604"/>
      <c r="IS269" s="604"/>
      <c r="IT269" s="604"/>
      <c r="IU269" s="604"/>
      <c r="IV269" s="604"/>
    </row>
    <row r="270" spans="1:256">
      <c r="A270" s="607"/>
      <c r="B270" s="610"/>
      <c r="C270" s="609"/>
      <c r="IC270" s="604"/>
      <c r="ID270" s="604"/>
      <c r="IE270" s="604"/>
      <c r="IF270" s="604"/>
      <c r="IG270" s="604"/>
      <c r="IH270" s="604"/>
      <c r="II270" s="604"/>
      <c r="IJ270" s="604"/>
      <c r="IK270" s="604"/>
      <c r="IL270" s="604"/>
      <c r="IM270" s="604"/>
      <c r="IN270" s="604"/>
      <c r="IO270" s="604"/>
      <c r="IP270" s="604"/>
      <c r="IQ270" s="604"/>
      <c r="IR270" s="604"/>
      <c r="IS270" s="604"/>
      <c r="IT270" s="604"/>
      <c r="IU270" s="604"/>
      <c r="IV270" s="604"/>
    </row>
    <row r="271" spans="1:256" ht="31.5">
      <c r="A271" s="600" t="s">
        <v>1148</v>
      </c>
      <c r="B271" s="600"/>
      <c r="C271" s="609">
        <v>223248</v>
      </c>
      <c r="IC271" s="604"/>
      <c r="ID271" s="604"/>
      <c r="IE271" s="604"/>
      <c r="IF271" s="604"/>
      <c r="IG271" s="604"/>
      <c r="IH271" s="604"/>
      <c r="II271" s="604"/>
      <c r="IJ271" s="604"/>
      <c r="IK271" s="604"/>
      <c r="IL271" s="604"/>
      <c r="IM271" s="604"/>
      <c r="IN271" s="604"/>
      <c r="IO271" s="604"/>
      <c r="IP271" s="604"/>
      <c r="IQ271" s="604"/>
      <c r="IR271" s="604"/>
      <c r="IS271" s="604"/>
      <c r="IT271" s="604"/>
      <c r="IU271" s="604"/>
      <c r="IV271" s="604"/>
    </row>
    <row r="272" spans="1:256">
      <c r="A272" s="607"/>
      <c r="B272" s="610"/>
      <c r="C272" s="609"/>
      <c r="IC272" s="604"/>
      <c r="ID272" s="604"/>
      <c r="IE272" s="604"/>
      <c r="IF272" s="604"/>
      <c r="IG272" s="604"/>
      <c r="IH272" s="604"/>
      <c r="II272" s="604"/>
      <c r="IJ272" s="604"/>
      <c r="IK272" s="604"/>
      <c r="IL272" s="604"/>
      <c r="IM272" s="604"/>
      <c r="IN272" s="604"/>
      <c r="IO272" s="604"/>
      <c r="IP272" s="604"/>
      <c r="IQ272" s="604"/>
      <c r="IR272" s="604"/>
      <c r="IS272" s="604"/>
      <c r="IT272" s="604"/>
      <c r="IU272" s="604"/>
      <c r="IV272" s="604"/>
    </row>
    <row r="273" spans="1:256">
      <c r="A273" s="600" t="s">
        <v>703</v>
      </c>
      <c r="B273" s="601"/>
      <c r="C273" s="602"/>
      <c r="IC273" s="604"/>
      <c r="ID273" s="604"/>
      <c r="IE273" s="604"/>
      <c r="IF273" s="604"/>
      <c r="IG273" s="604"/>
      <c r="IH273" s="604"/>
      <c r="II273" s="604"/>
      <c r="IJ273" s="604"/>
      <c r="IK273" s="604"/>
      <c r="IL273" s="604"/>
      <c r="IM273" s="604"/>
      <c r="IN273" s="604"/>
      <c r="IO273" s="604"/>
      <c r="IP273" s="604"/>
      <c r="IQ273" s="604"/>
      <c r="IR273" s="604"/>
      <c r="IS273" s="604"/>
      <c r="IT273" s="604"/>
      <c r="IU273" s="604"/>
      <c r="IV273" s="604"/>
    </row>
    <row r="274" spans="1:256">
      <c r="A274" s="600" t="s">
        <v>643</v>
      </c>
      <c r="B274" s="605"/>
      <c r="C274" s="606"/>
      <c r="IC274" s="604"/>
      <c r="ID274" s="604"/>
      <c r="IE274" s="604"/>
      <c r="IF274" s="604"/>
      <c r="IG274" s="604"/>
      <c r="IH274" s="604"/>
      <c r="II274" s="604"/>
      <c r="IJ274" s="604"/>
      <c r="IK274" s="604"/>
      <c r="IL274" s="604"/>
      <c r="IM274" s="604"/>
      <c r="IN274" s="604"/>
      <c r="IO274" s="604"/>
      <c r="IP274" s="604"/>
      <c r="IQ274" s="604"/>
      <c r="IR274" s="604"/>
      <c r="IS274" s="604"/>
      <c r="IT274" s="604"/>
      <c r="IU274" s="604"/>
      <c r="IV274" s="604"/>
    </row>
    <row r="275" spans="1:256">
      <c r="A275" s="607" t="s">
        <v>351</v>
      </c>
      <c r="B275" s="608" t="s">
        <v>636</v>
      </c>
      <c r="C275" s="609">
        <v>471033</v>
      </c>
      <c r="IC275" s="604"/>
      <c r="ID275" s="604"/>
      <c r="IE275" s="604"/>
      <c r="IF275" s="604"/>
      <c r="IG275" s="604"/>
      <c r="IH275" s="604"/>
      <c r="II275" s="604"/>
      <c r="IJ275" s="604"/>
      <c r="IK275" s="604"/>
      <c r="IL275" s="604"/>
      <c r="IM275" s="604"/>
      <c r="IN275" s="604"/>
      <c r="IO275" s="604"/>
      <c r="IP275" s="604"/>
      <c r="IQ275" s="604"/>
      <c r="IR275" s="604"/>
      <c r="IS275" s="604"/>
      <c r="IT275" s="604"/>
      <c r="IU275" s="604"/>
      <c r="IV275" s="604"/>
    </row>
    <row r="276" spans="1:256">
      <c r="A276" s="607" t="s">
        <v>648</v>
      </c>
      <c r="B276" s="608" t="s">
        <v>647</v>
      </c>
      <c r="C276" s="609">
        <v>471033</v>
      </c>
      <c r="IC276" s="604"/>
      <c r="ID276" s="604"/>
      <c r="IE276" s="604"/>
      <c r="IF276" s="604"/>
      <c r="IG276" s="604"/>
      <c r="IH276" s="604"/>
      <c r="II276" s="604"/>
      <c r="IJ276" s="604"/>
      <c r="IK276" s="604"/>
      <c r="IL276" s="604"/>
      <c r="IM276" s="604"/>
      <c r="IN276" s="604"/>
      <c r="IO276" s="604"/>
      <c r="IP276" s="604"/>
      <c r="IQ276" s="604"/>
      <c r="IR276" s="604"/>
      <c r="IS276" s="604"/>
      <c r="IT276" s="604"/>
      <c r="IU276" s="604"/>
      <c r="IV276" s="604"/>
    </row>
    <row r="277" spans="1:256">
      <c r="A277" s="600" t="s">
        <v>1517</v>
      </c>
      <c r="B277" s="600"/>
      <c r="C277" s="609">
        <v>471033</v>
      </c>
      <c r="IC277" s="604"/>
      <c r="ID277" s="604"/>
      <c r="IE277" s="604"/>
      <c r="IF277" s="604"/>
      <c r="IG277" s="604"/>
      <c r="IH277" s="604"/>
      <c r="II277" s="604"/>
      <c r="IJ277" s="604"/>
      <c r="IK277" s="604"/>
      <c r="IL277" s="604"/>
      <c r="IM277" s="604"/>
      <c r="IN277" s="604"/>
      <c r="IO277" s="604"/>
      <c r="IP277" s="604"/>
      <c r="IQ277" s="604"/>
      <c r="IR277" s="604"/>
      <c r="IS277" s="604"/>
      <c r="IT277" s="604"/>
      <c r="IU277" s="604"/>
      <c r="IV277" s="604"/>
    </row>
    <row r="278" spans="1:256">
      <c r="A278" s="600" t="s">
        <v>1149</v>
      </c>
      <c r="B278" s="600"/>
      <c r="C278" s="609">
        <v>471033</v>
      </c>
      <c r="IC278" s="604"/>
      <c r="ID278" s="604"/>
      <c r="IE278" s="604"/>
      <c r="IF278" s="604"/>
      <c r="IG278" s="604"/>
      <c r="IH278" s="604"/>
      <c r="II278" s="604"/>
      <c r="IJ278" s="604"/>
      <c r="IK278" s="604"/>
      <c r="IL278" s="604"/>
      <c r="IM278" s="604"/>
      <c r="IN278" s="604"/>
      <c r="IO278" s="604"/>
      <c r="IP278" s="604"/>
      <c r="IQ278" s="604"/>
      <c r="IR278" s="604"/>
      <c r="IS278" s="604"/>
      <c r="IT278" s="604"/>
      <c r="IU278" s="604"/>
      <c r="IV278" s="604"/>
    </row>
    <row r="279" spans="1:256">
      <c r="A279" s="607"/>
      <c r="B279" s="610"/>
      <c r="C279" s="609"/>
      <c r="IC279" s="604"/>
      <c r="ID279" s="604"/>
      <c r="IE279" s="604"/>
      <c r="IF279" s="604"/>
      <c r="IG279" s="604"/>
      <c r="IH279" s="604"/>
      <c r="II279" s="604"/>
      <c r="IJ279" s="604"/>
      <c r="IK279" s="604"/>
      <c r="IL279" s="604"/>
      <c r="IM279" s="604"/>
      <c r="IN279" s="604"/>
      <c r="IO279" s="604"/>
      <c r="IP279" s="604"/>
      <c r="IQ279" s="604"/>
      <c r="IR279" s="604"/>
      <c r="IS279" s="604"/>
      <c r="IT279" s="604"/>
      <c r="IU279" s="604"/>
      <c r="IV279" s="604"/>
    </row>
    <row r="280" spans="1:256">
      <c r="A280" s="600" t="s">
        <v>704</v>
      </c>
      <c r="B280" s="601"/>
      <c r="C280" s="602"/>
      <c r="IC280" s="604"/>
      <c r="ID280" s="604"/>
      <c r="IE280" s="604"/>
      <c r="IF280" s="604"/>
      <c r="IG280" s="604"/>
      <c r="IH280" s="604"/>
      <c r="II280" s="604"/>
      <c r="IJ280" s="604"/>
      <c r="IK280" s="604"/>
      <c r="IL280" s="604"/>
      <c r="IM280" s="604"/>
      <c r="IN280" s="604"/>
      <c r="IO280" s="604"/>
      <c r="IP280" s="604"/>
      <c r="IQ280" s="604"/>
      <c r="IR280" s="604"/>
      <c r="IS280" s="604"/>
      <c r="IT280" s="604"/>
      <c r="IU280" s="604"/>
      <c r="IV280" s="604"/>
    </row>
    <row r="281" spans="1:256">
      <c r="A281" s="600" t="s">
        <v>643</v>
      </c>
      <c r="B281" s="605"/>
      <c r="C281" s="606"/>
      <c r="IC281" s="604"/>
      <c r="ID281" s="604"/>
      <c r="IE281" s="604"/>
      <c r="IF281" s="604"/>
      <c r="IG281" s="604"/>
      <c r="IH281" s="604"/>
      <c r="II281" s="604"/>
      <c r="IJ281" s="604"/>
      <c r="IK281" s="604"/>
      <c r="IL281" s="604"/>
      <c r="IM281" s="604"/>
      <c r="IN281" s="604"/>
      <c r="IO281" s="604"/>
      <c r="IP281" s="604"/>
      <c r="IQ281" s="604"/>
      <c r="IR281" s="604"/>
      <c r="IS281" s="604"/>
      <c r="IT281" s="604"/>
      <c r="IU281" s="604"/>
      <c r="IV281" s="604"/>
    </row>
    <row r="282" spans="1:256">
      <c r="A282" s="607" t="s">
        <v>351</v>
      </c>
      <c r="B282" s="608" t="s">
        <v>636</v>
      </c>
      <c r="C282" s="609">
        <v>42898</v>
      </c>
      <c r="IC282" s="604"/>
      <c r="ID282" s="604"/>
      <c r="IE282" s="604"/>
      <c r="IF282" s="604"/>
      <c r="IG282" s="604"/>
      <c r="IH282" s="604"/>
      <c r="II282" s="604"/>
      <c r="IJ282" s="604"/>
      <c r="IK282" s="604"/>
      <c r="IL282" s="604"/>
      <c r="IM282" s="604"/>
      <c r="IN282" s="604"/>
      <c r="IO282" s="604"/>
      <c r="IP282" s="604"/>
      <c r="IQ282" s="604"/>
      <c r="IR282" s="604"/>
      <c r="IS282" s="604"/>
      <c r="IT282" s="604"/>
      <c r="IU282" s="604"/>
      <c r="IV282" s="604"/>
    </row>
    <row r="283" spans="1:256">
      <c r="A283" s="607" t="s">
        <v>648</v>
      </c>
      <c r="B283" s="608" t="s">
        <v>647</v>
      </c>
      <c r="C283" s="609">
        <v>42898</v>
      </c>
      <c r="IC283" s="604"/>
      <c r="ID283" s="604"/>
      <c r="IE283" s="604"/>
      <c r="IF283" s="604"/>
      <c r="IG283" s="604"/>
      <c r="IH283" s="604"/>
      <c r="II283" s="604"/>
      <c r="IJ283" s="604"/>
      <c r="IK283" s="604"/>
      <c r="IL283" s="604"/>
      <c r="IM283" s="604"/>
      <c r="IN283" s="604"/>
      <c r="IO283" s="604"/>
      <c r="IP283" s="604"/>
      <c r="IQ283" s="604"/>
      <c r="IR283" s="604"/>
      <c r="IS283" s="604"/>
      <c r="IT283" s="604"/>
      <c r="IU283" s="604"/>
      <c r="IV283" s="604"/>
    </row>
    <row r="284" spans="1:256">
      <c r="A284" s="600" t="s">
        <v>1517</v>
      </c>
      <c r="B284" s="600"/>
      <c r="C284" s="609">
        <v>42898</v>
      </c>
      <c r="IC284" s="604"/>
      <c r="ID284" s="604"/>
      <c r="IE284" s="604"/>
      <c r="IF284" s="604"/>
      <c r="IG284" s="604"/>
      <c r="IH284" s="604"/>
      <c r="II284" s="604"/>
      <c r="IJ284" s="604"/>
      <c r="IK284" s="604"/>
      <c r="IL284" s="604"/>
      <c r="IM284" s="604"/>
      <c r="IN284" s="604"/>
      <c r="IO284" s="604"/>
      <c r="IP284" s="604"/>
      <c r="IQ284" s="604"/>
      <c r="IR284" s="604"/>
      <c r="IS284" s="604"/>
      <c r="IT284" s="604"/>
      <c r="IU284" s="604"/>
      <c r="IV284" s="604"/>
    </row>
    <row r="285" spans="1:256">
      <c r="A285" s="600" t="s">
        <v>1150</v>
      </c>
      <c r="B285" s="600"/>
      <c r="C285" s="609">
        <v>42898</v>
      </c>
      <c r="IC285" s="604"/>
      <c r="ID285" s="604"/>
      <c r="IE285" s="604"/>
      <c r="IF285" s="604"/>
      <c r="IG285" s="604"/>
      <c r="IH285" s="604"/>
      <c r="II285" s="604"/>
      <c r="IJ285" s="604"/>
      <c r="IK285" s="604"/>
      <c r="IL285" s="604"/>
      <c r="IM285" s="604"/>
      <c r="IN285" s="604"/>
      <c r="IO285" s="604"/>
      <c r="IP285" s="604"/>
      <c r="IQ285" s="604"/>
      <c r="IR285" s="604"/>
      <c r="IS285" s="604"/>
      <c r="IT285" s="604"/>
      <c r="IU285" s="604"/>
      <c r="IV285" s="604"/>
    </row>
    <row r="286" spans="1:256">
      <c r="A286" s="607"/>
      <c r="B286" s="610"/>
      <c r="C286" s="609"/>
      <c r="IC286" s="604"/>
      <c r="ID286" s="604"/>
      <c r="IE286" s="604"/>
      <c r="IF286" s="604"/>
      <c r="IG286" s="604"/>
      <c r="IH286" s="604"/>
      <c r="II286" s="604"/>
      <c r="IJ286" s="604"/>
      <c r="IK286" s="604"/>
      <c r="IL286" s="604"/>
      <c r="IM286" s="604"/>
      <c r="IN286" s="604"/>
      <c r="IO286" s="604"/>
      <c r="IP286" s="604"/>
      <c r="IQ286" s="604"/>
      <c r="IR286" s="604"/>
      <c r="IS286" s="604"/>
      <c r="IT286" s="604"/>
      <c r="IU286" s="604"/>
      <c r="IV286" s="604"/>
    </row>
    <row r="287" spans="1:256">
      <c r="A287" s="600" t="s">
        <v>1244</v>
      </c>
      <c r="B287" s="601"/>
      <c r="C287" s="602"/>
      <c r="IC287" s="604"/>
      <c r="ID287" s="604"/>
      <c r="IE287" s="604"/>
      <c r="IF287" s="604"/>
      <c r="IG287" s="604"/>
      <c r="IH287" s="604"/>
      <c r="II287" s="604"/>
      <c r="IJ287" s="604"/>
      <c r="IK287" s="604"/>
      <c r="IL287" s="604"/>
      <c r="IM287" s="604"/>
      <c r="IN287" s="604"/>
      <c r="IO287" s="604"/>
      <c r="IP287" s="604"/>
      <c r="IQ287" s="604"/>
      <c r="IR287" s="604"/>
      <c r="IS287" s="604"/>
      <c r="IT287" s="604"/>
      <c r="IU287" s="604"/>
      <c r="IV287" s="604"/>
    </row>
    <row r="288" spans="1:256">
      <c r="A288" s="600" t="s">
        <v>643</v>
      </c>
      <c r="B288" s="605"/>
      <c r="C288" s="606"/>
      <c r="IC288" s="604"/>
      <c r="ID288" s="604"/>
      <c r="IE288" s="604"/>
      <c r="IF288" s="604"/>
      <c r="IG288" s="604"/>
      <c r="IH288" s="604"/>
      <c r="II288" s="604"/>
      <c r="IJ288" s="604"/>
      <c r="IK288" s="604"/>
      <c r="IL288" s="604"/>
      <c r="IM288" s="604"/>
      <c r="IN288" s="604"/>
      <c r="IO288" s="604"/>
      <c r="IP288" s="604"/>
      <c r="IQ288" s="604"/>
      <c r="IR288" s="604"/>
      <c r="IS288" s="604"/>
      <c r="IT288" s="604"/>
      <c r="IU288" s="604"/>
      <c r="IV288" s="604"/>
    </row>
    <row r="289" spans="1:256">
      <c r="A289" s="607" t="s">
        <v>351</v>
      </c>
      <c r="B289" s="608" t="s">
        <v>636</v>
      </c>
      <c r="C289" s="609">
        <v>127926</v>
      </c>
      <c r="IC289" s="604"/>
      <c r="ID289" s="604"/>
      <c r="IE289" s="604"/>
      <c r="IF289" s="604"/>
      <c r="IG289" s="604"/>
      <c r="IH289" s="604"/>
      <c r="II289" s="604"/>
      <c r="IJ289" s="604"/>
      <c r="IK289" s="604"/>
      <c r="IL289" s="604"/>
      <c r="IM289" s="604"/>
      <c r="IN289" s="604"/>
      <c r="IO289" s="604"/>
      <c r="IP289" s="604"/>
      <c r="IQ289" s="604"/>
      <c r="IR289" s="604"/>
      <c r="IS289" s="604"/>
      <c r="IT289" s="604"/>
      <c r="IU289" s="604"/>
      <c r="IV289" s="604"/>
    </row>
    <row r="290" spans="1:256">
      <c r="A290" s="607" t="s">
        <v>648</v>
      </c>
      <c r="B290" s="608" t="s">
        <v>647</v>
      </c>
      <c r="C290" s="609">
        <v>127926</v>
      </c>
      <c r="IC290" s="604"/>
      <c r="ID290" s="604"/>
      <c r="IE290" s="604"/>
      <c r="IF290" s="604"/>
      <c r="IG290" s="604"/>
      <c r="IH290" s="604"/>
      <c r="II290" s="604"/>
      <c r="IJ290" s="604"/>
      <c r="IK290" s="604"/>
      <c r="IL290" s="604"/>
      <c r="IM290" s="604"/>
      <c r="IN290" s="604"/>
      <c r="IO290" s="604"/>
      <c r="IP290" s="604"/>
      <c r="IQ290" s="604"/>
      <c r="IR290" s="604"/>
      <c r="IS290" s="604"/>
      <c r="IT290" s="604"/>
      <c r="IU290" s="604"/>
      <c r="IV290" s="604"/>
    </row>
    <row r="291" spans="1:256">
      <c r="A291" s="600" t="s">
        <v>1517</v>
      </c>
      <c r="B291" s="600"/>
      <c r="C291" s="609">
        <v>127926</v>
      </c>
      <c r="IC291" s="604"/>
      <c r="ID291" s="604"/>
      <c r="IE291" s="604"/>
      <c r="IF291" s="604"/>
      <c r="IG291" s="604"/>
      <c r="IH291" s="604"/>
      <c r="II291" s="604"/>
      <c r="IJ291" s="604"/>
      <c r="IK291" s="604"/>
      <c r="IL291" s="604"/>
      <c r="IM291" s="604"/>
      <c r="IN291" s="604"/>
      <c r="IO291" s="604"/>
      <c r="IP291" s="604"/>
      <c r="IQ291" s="604"/>
      <c r="IR291" s="604"/>
      <c r="IS291" s="604"/>
      <c r="IT291" s="604"/>
      <c r="IU291" s="604"/>
      <c r="IV291" s="604"/>
    </row>
    <row r="292" spans="1:256">
      <c r="A292" s="600" t="s">
        <v>1243</v>
      </c>
      <c r="B292" s="600"/>
      <c r="C292" s="609">
        <v>127926</v>
      </c>
      <c r="IC292" s="604"/>
      <c r="ID292" s="604"/>
      <c r="IE292" s="604"/>
      <c r="IF292" s="604"/>
      <c r="IG292" s="604"/>
      <c r="IH292" s="604"/>
      <c r="II292" s="604"/>
      <c r="IJ292" s="604"/>
      <c r="IK292" s="604"/>
      <c r="IL292" s="604"/>
      <c r="IM292" s="604"/>
      <c r="IN292" s="604"/>
      <c r="IO292" s="604"/>
      <c r="IP292" s="604"/>
      <c r="IQ292" s="604"/>
      <c r="IR292" s="604"/>
      <c r="IS292" s="604"/>
      <c r="IT292" s="604"/>
      <c r="IU292" s="604"/>
      <c r="IV292" s="604"/>
    </row>
    <row r="293" spans="1:256">
      <c r="A293" s="607"/>
      <c r="B293" s="610"/>
      <c r="C293" s="609"/>
      <c r="IC293" s="604"/>
      <c r="ID293" s="604"/>
      <c r="IE293" s="604"/>
      <c r="IF293" s="604"/>
      <c r="IG293" s="604"/>
      <c r="IH293" s="604"/>
      <c r="II293" s="604"/>
      <c r="IJ293" s="604"/>
      <c r="IK293" s="604"/>
      <c r="IL293" s="604"/>
      <c r="IM293" s="604"/>
      <c r="IN293" s="604"/>
      <c r="IO293" s="604"/>
      <c r="IP293" s="604"/>
      <c r="IQ293" s="604"/>
      <c r="IR293" s="604"/>
      <c r="IS293" s="604"/>
      <c r="IT293" s="604"/>
      <c r="IU293" s="604"/>
      <c r="IV293" s="604"/>
    </row>
    <row r="294" spans="1:256">
      <c r="A294" s="600" t="s">
        <v>1020</v>
      </c>
      <c r="B294" s="601"/>
      <c r="C294" s="602"/>
      <c r="IC294" s="604"/>
      <c r="ID294" s="604"/>
      <c r="IE294" s="604"/>
      <c r="IF294" s="604"/>
      <c r="IG294" s="604"/>
      <c r="IH294" s="604"/>
      <c r="II294" s="604"/>
      <c r="IJ294" s="604"/>
      <c r="IK294" s="604"/>
      <c r="IL294" s="604"/>
      <c r="IM294" s="604"/>
      <c r="IN294" s="604"/>
      <c r="IO294" s="604"/>
      <c r="IP294" s="604"/>
      <c r="IQ294" s="604"/>
      <c r="IR294" s="604"/>
      <c r="IS294" s="604"/>
      <c r="IT294" s="604"/>
      <c r="IU294" s="604"/>
      <c r="IV294" s="604"/>
    </row>
    <row r="295" spans="1:256">
      <c r="A295" s="600" t="s">
        <v>643</v>
      </c>
      <c r="B295" s="605"/>
      <c r="C295" s="606"/>
      <c r="IC295" s="604"/>
      <c r="ID295" s="604"/>
      <c r="IE295" s="604"/>
      <c r="IF295" s="604"/>
      <c r="IG295" s="604"/>
      <c r="IH295" s="604"/>
      <c r="II295" s="604"/>
      <c r="IJ295" s="604"/>
      <c r="IK295" s="604"/>
      <c r="IL295" s="604"/>
      <c r="IM295" s="604"/>
      <c r="IN295" s="604"/>
      <c r="IO295" s="604"/>
      <c r="IP295" s="604"/>
      <c r="IQ295" s="604"/>
      <c r="IR295" s="604"/>
      <c r="IS295" s="604"/>
      <c r="IT295" s="604"/>
      <c r="IU295" s="604"/>
      <c r="IV295" s="604"/>
    </row>
    <row r="296" spans="1:256">
      <c r="A296" s="607" t="s">
        <v>331</v>
      </c>
      <c r="B296" s="608" t="s">
        <v>633</v>
      </c>
      <c r="C296" s="609">
        <v>17285</v>
      </c>
      <c r="IC296" s="604"/>
      <c r="ID296" s="604"/>
      <c r="IE296" s="604"/>
      <c r="IF296" s="604"/>
      <c r="IG296" s="604"/>
      <c r="IH296" s="604"/>
      <c r="II296" s="604"/>
      <c r="IJ296" s="604"/>
      <c r="IK296" s="604"/>
      <c r="IL296" s="604"/>
      <c r="IM296" s="604"/>
      <c r="IN296" s="604"/>
      <c r="IO296" s="604"/>
      <c r="IP296" s="604"/>
      <c r="IQ296" s="604"/>
      <c r="IR296" s="604"/>
      <c r="IS296" s="604"/>
      <c r="IT296" s="604"/>
      <c r="IU296" s="604"/>
      <c r="IV296" s="604"/>
    </row>
    <row r="297" spans="1:256">
      <c r="A297" s="607" t="s">
        <v>700</v>
      </c>
      <c r="B297" s="608" t="s">
        <v>699</v>
      </c>
      <c r="C297" s="609">
        <v>17285</v>
      </c>
      <c r="IC297" s="604"/>
      <c r="ID297" s="604"/>
      <c r="IE297" s="604"/>
      <c r="IF297" s="604"/>
      <c r="IG297" s="604"/>
      <c r="IH297" s="604"/>
      <c r="II297" s="604"/>
      <c r="IJ297" s="604"/>
      <c r="IK297" s="604"/>
      <c r="IL297" s="604"/>
      <c r="IM297" s="604"/>
      <c r="IN297" s="604"/>
      <c r="IO297" s="604"/>
      <c r="IP297" s="604"/>
      <c r="IQ297" s="604"/>
      <c r="IR297" s="604"/>
      <c r="IS297" s="604"/>
      <c r="IT297" s="604"/>
      <c r="IU297" s="604"/>
      <c r="IV297" s="604"/>
    </row>
    <row r="298" spans="1:256">
      <c r="A298" s="600" t="s">
        <v>1517</v>
      </c>
      <c r="B298" s="600"/>
      <c r="C298" s="609">
        <v>17285</v>
      </c>
      <c r="IC298" s="604"/>
      <c r="ID298" s="604"/>
      <c r="IE298" s="604"/>
      <c r="IF298" s="604"/>
      <c r="IG298" s="604"/>
      <c r="IH298" s="604"/>
      <c r="II298" s="604"/>
      <c r="IJ298" s="604"/>
      <c r="IK298" s="604"/>
      <c r="IL298" s="604"/>
      <c r="IM298" s="604"/>
      <c r="IN298" s="604"/>
      <c r="IO298" s="604"/>
      <c r="IP298" s="604"/>
      <c r="IQ298" s="604"/>
      <c r="IR298" s="604"/>
      <c r="IS298" s="604"/>
      <c r="IT298" s="604"/>
      <c r="IU298" s="604"/>
      <c r="IV298" s="604"/>
    </row>
    <row r="299" spans="1:256">
      <c r="A299" s="600" t="s">
        <v>1151</v>
      </c>
      <c r="B299" s="600"/>
      <c r="C299" s="609">
        <v>17285</v>
      </c>
      <c r="IC299" s="604"/>
      <c r="ID299" s="604"/>
      <c r="IE299" s="604"/>
      <c r="IF299" s="604"/>
      <c r="IG299" s="604"/>
      <c r="IH299" s="604"/>
      <c r="II299" s="604"/>
      <c r="IJ299" s="604"/>
      <c r="IK299" s="604"/>
      <c r="IL299" s="604"/>
      <c r="IM299" s="604"/>
      <c r="IN299" s="604"/>
      <c r="IO299" s="604"/>
      <c r="IP299" s="604"/>
      <c r="IQ299" s="604"/>
      <c r="IR299" s="604"/>
      <c r="IS299" s="604"/>
      <c r="IT299" s="604"/>
      <c r="IU299" s="604"/>
      <c r="IV299" s="604"/>
    </row>
    <row r="300" spans="1:256" ht="31.5">
      <c r="A300" s="600" t="s">
        <v>705</v>
      </c>
      <c r="B300" s="601"/>
      <c r="C300" s="602"/>
      <c r="IC300" s="604"/>
      <c r="ID300" s="604"/>
      <c r="IE300" s="604"/>
      <c r="IF300" s="604"/>
      <c r="IG300" s="604"/>
      <c r="IH300" s="604"/>
      <c r="II300" s="604"/>
      <c r="IJ300" s="604"/>
      <c r="IK300" s="604"/>
      <c r="IL300" s="604"/>
      <c r="IM300" s="604"/>
      <c r="IN300" s="604"/>
      <c r="IO300" s="604"/>
      <c r="IP300" s="604"/>
      <c r="IQ300" s="604"/>
      <c r="IR300" s="604"/>
      <c r="IS300" s="604"/>
      <c r="IT300" s="604"/>
      <c r="IU300" s="604"/>
      <c r="IV300" s="604"/>
    </row>
    <row r="301" spans="1:256">
      <c r="A301" s="600" t="s">
        <v>643</v>
      </c>
      <c r="B301" s="605"/>
      <c r="C301" s="606"/>
      <c r="IC301" s="604"/>
      <c r="ID301" s="604"/>
      <c r="IE301" s="604"/>
      <c r="IF301" s="604"/>
      <c r="IG301" s="604"/>
      <c r="IH301" s="604"/>
      <c r="II301" s="604"/>
      <c r="IJ301" s="604"/>
      <c r="IK301" s="604"/>
      <c r="IL301" s="604"/>
      <c r="IM301" s="604"/>
      <c r="IN301" s="604"/>
      <c r="IO301" s="604"/>
      <c r="IP301" s="604"/>
      <c r="IQ301" s="604"/>
      <c r="IR301" s="604"/>
      <c r="IS301" s="604"/>
      <c r="IT301" s="604"/>
      <c r="IU301" s="604"/>
      <c r="IV301" s="604"/>
    </row>
    <row r="302" spans="1:256">
      <c r="A302" s="607" t="s">
        <v>351</v>
      </c>
      <c r="B302" s="608" t="s">
        <v>636</v>
      </c>
      <c r="C302" s="609">
        <v>10934</v>
      </c>
      <c r="IC302" s="604"/>
      <c r="ID302" s="604"/>
      <c r="IE302" s="604"/>
      <c r="IF302" s="604"/>
      <c r="IG302" s="604"/>
      <c r="IH302" s="604"/>
      <c r="II302" s="604"/>
      <c r="IJ302" s="604"/>
      <c r="IK302" s="604"/>
      <c r="IL302" s="604"/>
      <c r="IM302" s="604"/>
      <c r="IN302" s="604"/>
      <c r="IO302" s="604"/>
      <c r="IP302" s="604"/>
      <c r="IQ302" s="604"/>
      <c r="IR302" s="604"/>
      <c r="IS302" s="604"/>
      <c r="IT302" s="604"/>
      <c r="IU302" s="604"/>
      <c r="IV302" s="604"/>
    </row>
    <row r="303" spans="1:256">
      <c r="A303" s="607" t="s">
        <v>648</v>
      </c>
      <c r="B303" s="608" t="s">
        <v>647</v>
      </c>
      <c r="C303" s="609">
        <v>10934</v>
      </c>
      <c r="IC303" s="604"/>
      <c r="ID303" s="604"/>
      <c r="IE303" s="604"/>
      <c r="IF303" s="604"/>
      <c r="IG303" s="604"/>
      <c r="IH303" s="604"/>
      <c r="II303" s="604"/>
      <c r="IJ303" s="604"/>
      <c r="IK303" s="604"/>
      <c r="IL303" s="604"/>
      <c r="IM303" s="604"/>
      <c r="IN303" s="604"/>
      <c r="IO303" s="604"/>
      <c r="IP303" s="604"/>
      <c r="IQ303" s="604"/>
      <c r="IR303" s="604"/>
      <c r="IS303" s="604"/>
      <c r="IT303" s="604"/>
      <c r="IU303" s="604"/>
      <c r="IV303" s="604"/>
    </row>
    <row r="304" spans="1:256">
      <c r="A304" s="607" t="s">
        <v>235</v>
      </c>
      <c r="B304" s="608" t="s">
        <v>689</v>
      </c>
      <c r="C304" s="609">
        <f>SUM(C305)</f>
        <v>27968</v>
      </c>
      <c r="IC304" s="604"/>
      <c r="ID304" s="604"/>
      <c r="IE304" s="604"/>
      <c r="IF304" s="604"/>
      <c r="IG304" s="604"/>
      <c r="IH304" s="604"/>
      <c r="II304" s="604"/>
      <c r="IJ304" s="604"/>
      <c r="IK304" s="604"/>
      <c r="IL304" s="604"/>
      <c r="IM304" s="604"/>
      <c r="IN304" s="604"/>
      <c r="IO304" s="604"/>
      <c r="IP304" s="604"/>
      <c r="IQ304" s="604"/>
      <c r="IR304" s="604"/>
      <c r="IS304" s="604"/>
      <c r="IT304" s="604"/>
      <c r="IU304" s="604"/>
      <c r="IV304" s="604"/>
    </row>
    <row r="305" spans="1:256">
      <c r="A305" s="607" t="s">
        <v>707</v>
      </c>
      <c r="B305" s="608" t="s">
        <v>706</v>
      </c>
      <c r="C305" s="609">
        <f>29639-1671</f>
        <v>27968</v>
      </c>
      <c r="IC305" s="604"/>
      <c r="ID305" s="604"/>
      <c r="IE305" s="604"/>
      <c r="IF305" s="604"/>
      <c r="IG305" s="604"/>
      <c r="IH305" s="604"/>
      <c r="II305" s="604"/>
      <c r="IJ305" s="604"/>
      <c r="IK305" s="604"/>
      <c r="IL305" s="604"/>
      <c r="IM305" s="604"/>
      <c r="IN305" s="604"/>
      <c r="IO305" s="604"/>
      <c r="IP305" s="604"/>
      <c r="IQ305" s="604"/>
      <c r="IR305" s="604"/>
      <c r="IS305" s="604"/>
      <c r="IT305" s="604"/>
      <c r="IU305" s="604"/>
      <c r="IV305" s="604"/>
    </row>
    <row r="306" spans="1:256">
      <c r="A306" s="600" t="s">
        <v>1517</v>
      </c>
      <c r="B306" s="600"/>
      <c r="C306" s="609">
        <f>SUM(C302,C304)</f>
        <v>38902</v>
      </c>
      <c r="IC306" s="604"/>
      <c r="ID306" s="604"/>
      <c r="IE306" s="604"/>
      <c r="IF306" s="604"/>
      <c r="IG306" s="604"/>
      <c r="IH306" s="604"/>
      <c r="II306" s="604"/>
      <c r="IJ306" s="604"/>
      <c r="IK306" s="604"/>
      <c r="IL306" s="604"/>
      <c r="IM306" s="604"/>
      <c r="IN306" s="604"/>
      <c r="IO306" s="604"/>
      <c r="IP306" s="604"/>
      <c r="IQ306" s="604"/>
      <c r="IR306" s="604"/>
      <c r="IS306" s="604"/>
      <c r="IT306" s="604"/>
      <c r="IU306" s="604"/>
      <c r="IV306" s="604"/>
    </row>
    <row r="307" spans="1:256">
      <c r="A307" s="607"/>
      <c r="B307" s="610"/>
      <c r="C307" s="609"/>
      <c r="IC307" s="604"/>
      <c r="ID307" s="604"/>
      <c r="IE307" s="604"/>
      <c r="IF307" s="604"/>
      <c r="IG307" s="604"/>
      <c r="IH307" s="604"/>
      <c r="II307" s="604"/>
      <c r="IJ307" s="604"/>
      <c r="IK307" s="604"/>
      <c r="IL307" s="604"/>
      <c r="IM307" s="604"/>
      <c r="IN307" s="604"/>
      <c r="IO307" s="604"/>
      <c r="IP307" s="604"/>
      <c r="IQ307" s="604"/>
      <c r="IR307" s="604"/>
      <c r="IS307" s="604"/>
      <c r="IT307" s="604"/>
      <c r="IU307" s="604"/>
      <c r="IV307" s="604"/>
    </row>
    <row r="308" spans="1:256" ht="31.5">
      <c r="A308" s="600" t="s">
        <v>907</v>
      </c>
      <c r="B308" s="600"/>
      <c r="C308" s="609">
        <f>SUM(C306)</f>
        <v>38902</v>
      </c>
      <c r="IC308" s="604"/>
      <c r="ID308" s="604"/>
      <c r="IE308" s="604"/>
      <c r="IF308" s="604"/>
      <c r="IG308" s="604"/>
      <c r="IH308" s="604"/>
      <c r="II308" s="604"/>
      <c r="IJ308" s="604"/>
      <c r="IK308" s="604"/>
      <c r="IL308" s="604"/>
      <c r="IM308" s="604"/>
      <c r="IN308" s="604"/>
      <c r="IO308" s="604"/>
      <c r="IP308" s="604"/>
      <c r="IQ308" s="604"/>
      <c r="IR308" s="604"/>
      <c r="IS308" s="604"/>
      <c r="IT308" s="604"/>
      <c r="IU308" s="604"/>
      <c r="IV308" s="604"/>
    </row>
    <row r="309" spans="1:256">
      <c r="A309" s="607"/>
      <c r="B309" s="610"/>
      <c r="C309" s="609"/>
      <c r="IC309" s="604"/>
      <c r="ID309" s="604"/>
      <c r="IE309" s="604"/>
      <c r="IF309" s="604"/>
      <c r="IG309" s="604"/>
      <c r="IH309" s="604"/>
      <c r="II309" s="604"/>
      <c r="IJ309" s="604"/>
      <c r="IK309" s="604"/>
      <c r="IL309" s="604"/>
      <c r="IM309" s="604"/>
      <c r="IN309" s="604"/>
      <c r="IO309" s="604"/>
      <c r="IP309" s="604"/>
      <c r="IQ309" s="604"/>
      <c r="IR309" s="604"/>
      <c r="IS309" s="604"/>
      <c r="IT309" s="604"/>
      <c r="IU309" s="604"/>
      <c r="IV309" s="604"/>
    </row>
    <row r="310" spans="1:256" ht="31.5">
      <c r="A310" s="600" t="s">
        <v>820</v>
      </c>
      <c r="B310" s="600"/>
      <c r="C310" s="609">
        <f>2149158-1671</f>
        <v>2147487</v>
      </c>
      <c r="IC310" s="604"/>
      <c r="ID310" s="604"/>
      <c r="IE310" s="604"/>
      <c r="IF310" s="604"/>
      <c r="IG310" s="604"/>
      <c r="IH310" s="604"/>
      <c r="II310" s="604"/>
      <c r="IJ310" s="604"/>
      <c r="IK310" s="604"/>
      <c r="IL310" s="604"/>
      <c r="IM310" s="604"/>
      <c r="IN310" s="604"/>
      <c r="IO310" s="604"/>
      <c r="IP310" s="604"/>
      <c r="IQ310" s="604"/>
      <c r="IR310" s="604"/>
      <c r="IS310" s="604"/>
      <c r="IT310" s="604"/>
      <c r="IU310" s="604"/>
      <c r="IV310" s="604"/>
    </row>
    <row r="311" spans="1:256">
      <c r="A311" s="607"/>
      <c r="B311" s="610"/>
      <c r="C311" s="609"/>
      <c r="IC311" s="604"/>
      <c r="ID311" s="604"/>
      <c r="IE311" s="604"/>
      <c r="IF311" s="604"/>
      <c r="IG311" s="604"/>
      <c r="IH311" s="604"/>
      <c r="II311" s="604"/>
      <c r="IJ311" s="604"/>
      <c r="IK311" s="604"/>
      <c r="IL311" s="604"/>
      <c r="IM311" s="604"/>
      <c r="IN311" s="604"/>
      <c r="IO311" s="604"/>
      <c r="IP311" s="604"/>
      <c r="IQ311" s="604"/>
      <c r="IR311" s="604"/>
      <c r="IS311" s="604"/>
      <c r="IT311" s="604"/>
      <c r="IU311" s="604"/>
      <c r="IV311" s="604"/>
    </row>
    <row r="312" spans="1:256" ht="31.5">
      <c r="A312" s="600" t="s">
        <v>819</v>
      </c>
      <c r="B312" s="600"/>
      <c r="C312" s="609">
        <f>2149158-1671</f>
        <v>2147487</v>
      </c>
      <c r="IC312" s="604"/>
      <c r="ID312" s="604"/>
      <c r="IE312" s="604"/>
      <c r="IF312" s="604"/>
      <c r="IG312" s="604"/>
      <c r="IH312" s="604"/>
      <c r="II312" s="604"/>
      <c r="IJ312" s="604"/>
      <c r="IK312" s="604"/>
      <c r="IL312" s="604"/>
      <c r="IM312" s="604"/>
      <c r="IN312" s="604"/>
      <c r="IO312" s="604"/>
      <c r="IP312" s="604"/>
      <c r="IQ312" s="604"/>
      <c r="IR312" s="604"/>
      <c r="IS312" s="604"/>
      <c r="IT312" s="604"/>
      <c r="IU312" s="604"/>
      <c r="IV312" s="604"/>
    </row>
    <row r="313" spans="1:256">
      <c r="A313" s="607"/>
      <c r="B313" s="610"/>
      <c r="C313" s="609"/>
      <c r="IC313" s="604"/>
      <c r="ID313" s="604"/>
      <c r="IE313" s="604"/>
      <c r="IF313" s="604"/>
      <c r="IG313" s="604"/>
      <c r="IH313" s="604"/>
      <c r="II313" s="604"/>
      <c r="IJ313" s="604"/>
      <c r="IK313" s="604"/>
      <c r="IL313" s="604"/>
      <c r="IM313" s="604"/>
      <c r="IN313" s="604"/>
      <c r="IO313" s="604"/>
      <c r="IP313" s="604"/>
      <c r="IQ313" s="604"/>
      <c r="IR313" s="604"/>
      <c r="IS313" s="604"/>
      <c r="IT313" s="604"/>
      <c r="IU313" s="604"/>
      <c r="IV313" s="604"/>
    </row>
    <row r="314" spans="1:256" ht="31.5">
      <c r="A314" s="600" t="s">
        <v>1152</v>
      </c>
      <c r="B314" s="601"/>
      <c r="C314" s="602"/>
      <c r="IC314" s="604"/>
      <c r="ID314" s="604"/>
      <c r="IE314" s="604"/>
      <c r="IF314" s="604"/>
      <c r="IG314" s="604"/>
      <c r="IH314" s="604"/>
      <c r="II314" s="604"/>
      <c r="IJ314" s="604"/>
      <c r="IK314" s="604"/>
      <c r="IL314" s="604"/>
      <c r="IM314" s="604"/>
      <c r="IN314" s="604"/>
      <c r="IO314" s="604"/>
      <c r="IP314" s="604"/>
      <c r="IQ314" s="604"/>
      <c r="IR314" s="604"/>
      <c r="IS314" s="604"/>
      <c r="IT314" s="604"/>
      <c r="IU314" s="604"/>
      <c r="IV314" s="604"/>
    </row>
    <row r="315" spans="1:256">
      <c r="A315" s="600" t="s">
        <v>708</v>
      </c>
      <c r="B315" s="601"/>
      <c r="C315" s="602"/>
      <c r="IC315" s="604"/>
      <c r="ID315" s="604"/>
      <c r="IE315" s="604"/>
      <c r="IF315" s="604"/>
      <c r="IG315" s="604"/>
      <c r="IH315" s="604"/>
      <c r="II315" s="604"/>
      <c r="IJ315" s="604"/>
      <c r="IK315" s="604"/>
      <c r="IL315" s="604"/>
      <c r="IM315" s="604"/>
      <c r="IN315" s="604"/>
      <c r="IO315" s="604"/>
      <c r="IP315" s="604"/>
      <c r="IQ315" s="604"/>
      <c r="IR315" s="604"/>
      <c r="IS315" s="604"/>
      <c r="IT315" s="604"/>
      <c r="IU315" s="604"/>
      <c r="IV315" s="604"/>
    </row>
    <row r="316" spans="1:256">
      <c r="A316" s="600" t="s">
        <v>709</v>
      </c>
      <c r="B316" s="601"/>
      <c r="C316" s="602"/>
      <c r="IC316" s="604"/>
      <c r="ID316" s="604"/>
      <c r="IE316" s="604"/>
      <c r="IF316" s="604"/>
      <c r="IG316" s="604"/>
      <c r="IH316" s="604"/>
      <c r="II316" s="604"/>
      <c r="IJ316" s="604"/>
      <c r="IK316" s="604"/>
      <c r="IL316" s="604"/>
      <c r="IM316" s="604"/>
      <c r="IN316" s="604"/>
      <c r="IO316" s="604"/>
      <c r="IP316" s="604"/>
      <c r="IQ316" s="604"/>
      <c r="IR316" s="604"/>
      <c r="IS316" s="604"/>
      <c r="IT316" s="604"/>
      <c r="IU316" s="604"/>
      <c r="IV316" s="604"/>
    </row>
    <row r="317" spans="1:256">
      <c r="A317" s="600" t="s">
        <v>643</v>
      </c>
      <c r="B317" s="605"/>
      <c r="C317" s="606"/>
      <c r="IC317" s="604"/>
      <c r="ID317" s="604"/>
      <c r="IE317" s="604"/>
      <c r="IF317" s="604"/>
      <c r="IG317" s="604"/>
      <c r="IH317" s="604"/>
      <c r="II317" s="604"/>
      <c r="IJ317" s="604"/>
      <c r="IK317" s="604"/>
      <c r="IL317" s="604"/>
      <c r="IM317" s="604"/>
      <c r="IN317" s="604"/>
      <c r="IO317" s="604"/>
      <c r="IP317" s="604"/>
      <c r="IQ317" s="604"/>
      <c r="IR317" s="604"/>
      <c r="IS317" s="604"/>
      <c r="IT317" s="604"/>
      <c r="IU317" s="604"/>
      <c r="IV317" s="604"/>
    </row>
    <row r="318" spans="1:256">
      <c r="A318" s="607" t="s">
        <v>351</v>
      </c>
      <c r="B318" s="608" t="s">
        <v>636</v>
      </c>
      <c r="C318" s="609">
        <v>29981</v>
      </c>
      <c r="IC318" s="604"/>
      <c r="ID318" s="604"/>
      <c r="IE318" s="604"/>
      <c r="IF318" s="604"/>
      <c r="IG318" s="604"/>
      <c r="IH318" s="604"/>
      <c r="II318" s="604"/>
      <c r="IJ318" s="604"/>
      <c r="IK318" s="604"/>
      <c r="IL318" s="604"/>
      <c r="IM318" s="604"/>
      <c r="IN318" s="604"/>
      <c r="IO318" s="604"/>
      <c r="IP318" s="604"/>
      <c r="IQ318" s="604"/>
      <c r="IR318" s="604"/>
      <c r="IS318" s="604"/>
      <c r="IT318" s="604"/>
      <c r="IU318" s="604"/>
      <c r="IV318" s="604"/>
    </row>
    <row r="319" spans="1:256" ht="31.5">
      <c r="A319" s="607" t="s">
        <v>611</v>
      </c>
      <c r="B319" s="608" t="s">
        <v>642</v>
      </c>
      <c r="C319" s="609">
        <v>29981</v>
      </c>
      <c r="IC319" s="604"/>
      <c r="ID319" s="604"/>
      <c r="IE319" s="604"/>
      <c r="IF319" s="604"/>
      <c r="IG319" s="604"/>
      <c r="IH319" s="604"/>
      <c r="II319" s="604"/>
      <c r="IJ319" s="604"/>
      <c r="IK319" s="604"/>
      <c r="IL319" s="604"/>
      <c r="IM319" s="604"/>
      <c r="IN319" s="604"/>
      <c r="IO319" s="604"/>
      <c r="IP319" s="604"/>
      <c r="IQ319" s="604"/>
      <c r="IR319" s="604"/>
      <c r="IS319" s="604"/>
      <c r="IT319" s="604"/>
      <c r="IU319" s="604"/>
      <c r="IV319" s="604"/>
    </row>
    <row r="320" spans="1:256">
      <c r="A320" s="600" t="s">
        <v>1517</v>
      </c>
      <c r="B320" s="600"/>
      <c r="C320" s="609">
        <v>29981</v>
      </c>
      <c r="IC320" s="604"/>
      <c r="ID320" s="604"/>
      <c r="IE320" s="604"/>
      <c r="IF320" s="604"/>
      <c r="IG320" s="604"/>
      <c r="IH320" s="604"/>
      <c r="II320" s="604"/>
      <c r="IJ320" s="604"/>
      <c r="IK320" s="604"/>
      <c r="IL320" s="604"/>
      <c r="IM320" s="604"/>
      <c r="IN320" s="604"/>
      <c r="IO320" s="604"/>
      <c r="IP320" s="604"/>
      <c r="IQ320" s="604"/>
      <c r="IR320" s="604"/>
      <c r="IS320" s="604"/>
      <c r="IT320" s="604"/>
      <c r="IU320" s="604"/>
      <c r="IV320" s="604"/>
    </row>
    <row r="321" spans="1:256">
      <c r="A321" s="600" t="s">
        <v>1519</v>
      </c>
      <c r="B321" s="605"/>
      <c r="C321" s="606"/>
      <c r="IC321" s="604"/>
      <c r="ID321" s="604"/>
      <c r="IE321" s="604"/>
      <c r="IF321" s="604"/>
      <c r="IG321" s="604"/>
      <c r="IH321" s="604"/>
      <c r="II321" s="604"/>
      <c r="IJ321" s="604"/>
      <c r="IK321" s="604"/>
      <c r="IL321" s="604"/>
      <c r="IM321" s="604"/>
      <c r="IN321" s="604"/>
      <c r="IO321" s="604"/>
      <c r="IP321" s="604"/>
      <c r="IQ321" s="604"/>
      <c r="IR321" s="604"/>
      <c r="IS321" s="604"/>
      <c r="IT321" s="604"/>
      <c r="IU321" s="604"/>
      <c r="IV321" s="604"/>
    </row>
    <row r="322" spans="1:256">
      <c r="A322" s="607"/>
      <c r="B322" s="610"/>
      <c r="C322" s="609"/>
      <c r="IC322" s="604"/>
      <c r="ID322" s="604"/>
      <c r="IE322" s="604"/>
      <c r="IF322" s="604"/>
      <c r="IG322" s="604"/>
      <c r="IH322" s="604"/>
      <c r="II322" s="604"/>
      <c r="IJ322" s="604"/>
      <c r="IK322" s="604"/>
      <c r="IL322" s="604"/>
      <c r="IM322" s="604"/>
      <c r="IN322" s="604"/>
      <c r="IO322" s="604"/>
      <c r="IP322" s="604"/>
      <c r="IQ322" s="604"/>
      <c r="IR322" s="604"/>
      <c r="IS322" s="604"/>
      <c r="IT322" s="604"/>
      <c r="IU322" s="604"/>
      <c r="IV322" s="604"/>
    </row>
    <row r="323" spans="1:256">
      <c r="A323" s="600" t="s">
        <v>1153</v>
      </c>
      <c r="B323" s="600"/>
      <c r="C323" s="609">
        <v>29981</v>
      </c>
      <c r="IC323" s="604"/>
      <c r="ID323" s="604"/>
      <c r="IE323" s="604"/>
      <c r="IF323" s="604"/>
      <c r="IG323" s="604"/>
      <c r="IH323" s="604"/>
      <c r="II323" s="604"/>
      <c r="IJ323" s="604"/>
      <c r="IK323" s="604"/>
      <c r="IL323" s="604"/>
      <c r="IM323" s="604"/>
      <c r="IN323" s="604"/>
      <c r="IO323" s="604"/>
      <c r="IP323" s="604"/>
      <c r="IQ323" s="604"/>
      <c r="IR323" s="604"/>
      <c r="IS323" s="604"/>
      <c r="IT323" s="604"/>
      <c r="IU323" s="604"/>
      <c r="IV323" s="604"/>
    </row>
    <row r="324" spans="1:256">
      <c r="A324" s="607"/>
      <c r="B324" s="610"/>
      <c r="C324" s="609"/>
      <c r="IC324" s="604"/>
      <c r="ID324" s="604"/>
      <c r="IE324" s="604"/>
      <c r="IF324" s="604"/>
      <c r="IG324" s="604"/>
      <c r="IH324" s="604"/>
      <c r="II324" s="604"/>
      <c r="IJ324" s="604"/>
      <c r="IK324" s="604"/>
      <c r="IL324" s="604"/>
      <c r="IM324" s="604"/>
      <c r="IN324" s="604"/>
      <c r="IO324" s="604"/>
      <c r="IP324" s="604"/>
      <c r="IQ324" s="604"/>
      <c r="IR324" s="604"/>
      <c r="IS324" s="604"/>
      <c r="IT324" s="604"/>
      <c r="IU324" s="604"/>
      <c r="IV324" s="604"/>
    </row>
    <row r="325" spans="1:256">
      <c r="A325" s="600" t="s">
        <v>878</v>
      </c>
      <c r="B325" s="600"/>
      <c r="C325" s="609">
        <v>29981</v>
      </c>
      <c r="IC325" s="604"/>
      <c r="ID325" s="604"/>
      <c r="IE325" s="604"/>
      <c r="IF325" s="604"/>
      <c r="IG325" s="604"/>
      <c r="IH325" s="604"/>
      <c r="II325" s="604"/>
      <c r="IJ325" s="604"/>
      <c r="IK325" s="604"/>
      <c r="IL325" s="604"/>
      <c r="IM325" s="604"/>
      <c r="IN325" s="604"/>
      <c r="IO325" s="604"/>
      <c r="IP325" s="604"/>
      <c r="IQ325" s="604"/>
      <c r="IR325" s="604"/>
      <c r="IS325" s="604"/>
      <c r="IT325" s="604"/>
      <c r="IU325" s="604"/>
      <c r="IV325" s="604"/>
    </row>
    <row r="326" spans="1:256">
      <c r="A326" s="607"/>
      <c r="B326" s="610"/>
      <c r="C326" s="609"/>
      <c r="IC326" s="604"/>
      <c r="ID326" s="604"/>
      <c r="IE326" s="604"/>
      <c r="IF326" s="604"/>
      <c r="IG326" s="604"/>
      <c r="IH326" s="604"/>
      <c r="II326" s="604"/>
      <c r="IJ326" s="604"/>
      <c r="IK326" s="604"/>
      <c r="IL326" s="604"/>
      <c r="IM326" s="604"/>
      <c r="IN326" s="604"/>
      <c r="IO326" s="604"/>
      <c r="IP326" s="604"/>
      <c r="IQ326" s="604"/>
      <c r="IR326" s="604"/>
      <c r="IS326" s="604"/>
      <c r="IT326" s="604"/>
      <c r="IU326" s="604"/>
      <c r="IV326" s="604"/>
    </row>
    <row r="327" spans="1:256">
      <c r="A327" s="600" t="s">
        <v>710</v>
      </c>
      <c r="B327" s="601"/>
      <c r="C327" s="602"/>
      <c r="IC327" s="604"/>
      <c r="ID327" s="604"/>
      <c r="IE327" s="604"/>
      <c r="IF327" s="604"/>
      <c r="IG327" s="604"/>
      <c r="IH327" s="604"/>
      <c r="II327" s="604"/>
      <c r="IJ327" s="604"/>
      <c r="IK327" s="604"/>
      <c r="IL327" s="604"/>
      <c r="IM327" s="604"/>
      <c r="IN327" s="604"/>
      <c r="IO327" s="604"/>
      <c r="IP327" s="604"/>
      <c r="IQ327" s="604"/>
      <c r="IR327" s="604"/>
      <c r="IS327" s="604"/>
      <c r="IT327" s="604"/>
      <c r="IU327" s="604"/>
      <c r="IV327" s="604"/>
    </row>
    <row r="328" spans="1:256">
      <c r="A328" s="600" t="s">
        <v>928</v>
      </c>
      <c r="B328" s="601"/>
      <c r="C328" s="602"/>
      <c r="IC328" s="604"/>
      <c r="ID328" s="604"/>
      <c r="IE328" s="604"/>
      <c r="IF328" s="604"/>
      <c r="IG328" s="604"/>
      <c r="IH328" s="604"/>
      <c r="II328" s="604"/>
      <c r="IJ328" s="604"/>
      <c r="IK328" s="604"/>
      <c r="IL328" s="604"/>
      <c r="IM328" s="604"/>
      <c r="IN328" s="604"/>
      <c r="IO328" s="604"/>
      <c r="IP328" s="604"/>
      <c r="IQ328" s="604"/>
      <c r="IR328" s="604"/>
      <c r="IS328" s="604"/>
      <c r="IT328" s="604"/>
      <c r="IU328" s="604"/>
      <c r="IV328" s="604"/>
    </row>
    <row r="329" spans="1:256">
      <c r="A329" s="600" t="s">
        <v>1519</v>
      </c>
      <c r="B329" s="605"/>
      <c r="C329" s="606"/>
      <c r="IC329" s="604"/>
      <c r="ID329" s="604"/>
      <c r="IE329" s="604"/>
      <c r="IF329" s="604"/>
      <c r="IG329" s="604"/>
      <c r="IH329" s="604"/>
      <c r="II329" s="604"/>
      <c r="IJ329" s="604"/>
      <c r="IK329" s="604"/>
      <c r="IL329" s="604"/>
      <c r="IM329" s="604"/>
      <c r="IN329" s="604"/>
      <c r="IO329" s="604"/>
      <c r="IP329" s="604"/>
      <c r="IQ329" s="604"/>
      <c r="IR329" s="604"/>
      <c r="IS329" s="604"/>
      <c r="IT329" s="604"/>
      <c r="IU329" s="604"/>
      <c r="IV329" s="604"/>
    </row>
    <row r="330" spans="1:256" ht="31.5">
      <c r="A330" s="607" t="s">
        <v>382</v>
      </c>
      <c r="B330" s="608" t="s">
        <v>809</v>
      </c>
      <c r="C330" s="609">
        <v>4689</v>
      </c>
      <c r="IC330" s="604"/>
      <c r="ID330" s="604"/>
      <c r="IE330" s="604"/>
      <c r="IF330" s="604"/>
      <c r="IG330" s="604"/>
      <c r="IH330" s="604"/>
      <c r="II330" s="604"/>
      <c r="IJ330" s="604"/>
      <c r="IK330" s="604"/>
      <c r="IL330" s="604"/>
      <c r="IM330" s="604"/>
      <c r="IN330" s="604"/>
      <c r="IO330" s="604"/>
      <c r="IP330" s="604"/>
      <c r="IQ330" s="604"/>
      <c r="IR330" s="604"/>
      <c r="IS330" s="604"/>
      <c r="IT330" s="604"/>
      <c r="IU330" s="604"/>
      <c r="IV330" s="604"/>
    </row>
    <row r="331" spans="1:256">
      <c r="A331" s="600" t="s">
        <v>1520</v>
      </c>
      <c r="B331" s="600"/>
      <c r="C331" s="609">
        <v>4689</v>
      </c>
      <c r="IC331" s="604"/>
      <c r="ID331" s="604"/>
      <c r="IE331" s="604"/>
      <c r="IF331" s="604"/>
      <c r="IG331" s="604"/>
      <c r="IH331" s="604"/>
      <c r="II331" s="604"/>
      <c r="IJ331" s="604"/>
      <c r="IK331" s="604"/>
      <c r="IL331" s="604"/>
      <c r="IM331" s="604"/>
      <c r="IN331" s="604"/>
      <c r="IO331" s="604"/>
      <c r="IP331" s="604"/>
      <c r="IQ331" s="604"/>
      <c r="IR331" s="604"/>
      <c r="IS331" s="604"/>
      <c r="IT331" s="604"/>
      <c r="IU331" s="604"/>
      <c r="IV331" s="604"/>
    </row>
    <row r="332" spans="1:256">
      <c r="A332" s="607"/>
      <c r="B332" s="610"/>
      <c r="C332" s="609"/>
      <c r="IC332" s="604"/>
      <c r="ID332" s="604"/>
      <c r="IE332" s="604"/>
      <c r="IF332" s="604"/>
      <c r="IG332" s="604"/>
      <c r="IH332" s="604"/>
      <c r="II332" s="604"/>
      <c r="IJ332" s="604"/>
      <c r="IK332" s="604"/>
      <c r="IL332" s="604"/>
      <c r="IM332" s="604"/>
      <c r="IN332" s="604"/>
      <c r="IO332" s="604"/>
      <c r="IP332" s="604"/>
      <c r="IQ332" s="604"/>
      <c r="IR332" s="604"/>
      <c r="IS332" s="604"/>
      <c r="IT332" s="604"/>
      <c r="IU332" s="604"/>
      <c r="IV332" s="604"/>
    </row>
    <row r="333" spans="1:256">
      <c r="A333" s="600" t="s">
        <v>927</v>
      </c>
      <c r="B333" s="600"/>
      <c r="C333" s="609">
        <v>4689</v>
      </c>
      <c r="IC333" s="604"/>
      <c r="ID333" s="604"/>
      <c r="IE333" s="604"/>
      <c r="IF333" s="604"/>
      <c r="IG333" s="604"/>
      <c r="IH333" s="604"/>
      <c r="II333" s="604"/>
      <c r="IJ333" s="604"/>
      <c r="IK333" s="604"/>
      <c r="IL333" s="604"/>
      <c r="IM333" s="604"/>
      <c r="IN333" s="604"/>
      <c r="IO333" s="604"/>
      <c r="IP333" s="604"/>
      <c r="IQ333" s="604"/>
      <c r="IR333" s="604"/>
      <c r="IS333" s="604"/>
      <c r="IT333" s="604"/>
      <c r="IU333" s="604"/>
      <c r="IV333" s="604"/>
    </row>
    <row r="334" spans="1:256">
      <c r="A334" s="607"/>
      <c r="B334" s="610"/>
      <c r="C334" s="609"/>
      <c r="IC334" s="604"/>
      <c r="ID334" s="604"/>
      <c r="IE334" s="604"/>
      <c r="IF334" s="604"/>
      <c r="IG334" s="604"/>
      <c r="IH334" s="604"/>
      <c r="II334" s="604"/>
      <c r="IJ334" s="604"/>
      <c r="IK334" s="604"/>
      <c r="IL334" s="604"/>
      <c r="IM334" s="604"/>
      <c r="IN334" s="604"/>
      <c r="IO334" s="604"/>
      <c r="IP334" s="604"/>
      <c r="IQ334" s="604"/>
      <c r="IR334" s="604"/>
      <c r="IS334" s="604"/>
      <c r="IT334" s="604"/>
      <c r="IU334" s="604"/>
      <c r="IV334" s="604"/>
    </row>
    <row r="335" spans="1:256" ht="31.5">
      <c r="A335" s="600" t="s">
        <v>1154</v>
      </c>
      <c r="B335" s="601"/>
      <c r="C335" s="602"/>
      <c r="IC335" s="604"/>
      <c r="ID335" s="604"/>
      <c r="IE335" s="604"/>
      <c r="IF335" s="604"/>
      <c r="IG335" s="604"/>
      <c r="IH335" s="604"/>
      <c r="II335" s="604"/>
      <c r="IJ335" s="604"/>
      <c r="IK335" s="604"/>
      <c r="IL335" s="604"/>
      <c r="IM335" s="604"/>
      <c r="IN335" s="604"/>
      <c r="IO335" s="604"/>
      <c r="IP335" s="604"/>
      <c r="IQ335" s="604"/>
      <c r="IR335" s="604"/>
      <c r="IS335" s="604"/>
      <c r="IT335" s="604"/>
      <c r="IU335" s="604"/>
      <c r="IV335" s="604"/>
    </row>
    <row r="336" spans="1:256">
      <c r="A336" s="600" t="s">
        <v>643</v>
      </c>
      <c r="B336" s="605"/>
      <c r="C336" s="606"/>
      <c r="IC336" s="604"/>
      <c r="ID336" s="604"/>
      <c r="IE336" s="604"/>
      <c r="IF336" s="604"/>
      <c r="IG336" s="604"/>
      <c r="IH336" s="604"/>
      <c r="II336" s="604"/>
      <c r="IJ336" s="604"/>
      <c r="IK336" s="604"/>
      <c r="IL336" s="604"/>
      <c r="IM336" s="604"/>
      <c r="IN336" s="604"/>
      <c r="IO336" s="604"/>
      <c r="IP336" s="604"/>
      <c r="IQ336" s="604"/>
      <c r="IR336" s="604"/>
      <c r="IS336" s="604"/>
      <c r="IT336" s="604"/>
      <c r="IU336" s="604"/>
      <c r="IV336" s="604"/>
    </row>
    <row r="337" spans="1:256" ht="31.5">
      <c r="A337" s="607" t="s">
        <v>325</v>
      </c>
      <c r="B337" s="608" t="s">
        <v>3</v>
      </c>
      <c r="C337" s="609">
        <v>113460</v>
      </c>
      <c r="IC337" s="604"/>
      <c r="ID337" s="604"/>
      <c r="IE337" s="604"/>
      <c r="IF337" s="604"/>
      <c r="IG337" s="604"/>
      <c r="IH337" s="604"/>
      <c r="II337" s="604"/>
      <c r="IJ337" s="604"/>
      <c r="IK337" s="604"/>
      <c r="IL337" s="604"/>
      <c r="IM337" s="604"/>
      <c r="IN337" s="604"/>
      <c r="IO337" s="604"/>
      <c r="IP337" s="604"/>
      <c r="IQ337" s="604"/>
      <c r="IR337" s="604"/>
      <c r="IS337" s="604"/>
      <c r="IT337" s="604"/>
      <c r="IU337" s="604"/>
      <c r="IV337" s="604"/>
    </row>
    <row r="338" spans="1:256" ht="31.5">
      <c r="A338" s="607" t="s">
        <v>668</v>
      </c>
      <c r="B338" s="608" t="s">
        <v>667</v>
      </c>
      <c r="C338" s="609">
        <v>113460</v>
      </c>
      <c r="IC338" s="604"/>
      <c r="ID338" s="604"/>
      <c r="IE338" s="604"/>
      <c r="IF338" s="604"/>
      <c r="IG338" s="604"/>
      <c r="IH338" s="604"/>
      <c r="II338" s="604"/>
      <c r="IJ338" s="604"/>
      <c r="IK338" s="604"/>
      <c r="IL338" s="604"/>
      <c r="IM338" s="604"/>
      <c r="IN338" s="604"/>
      <c r="IO338" s="604"/>
      <c r="IP338" s="604"/>
      <c r="IQ338" s="604"/>
      <c r="IR338" s="604"/>
      <c r="IS338" s="604"/>
      <c r="IT338" s="604"/>
      <c r="IU338" s="604"/>
      <c r="IV338" s="604"/>
    </row>
    <row r="339" spans="1:256">
      <c r="A339" s="607" t="s">
        <v>331</v>
      </c>
      <c r="B339" s="608" t="s">
        <v>633</v>
      </c>
      <c r="C339" s="609">
        <v>6670</v>
      </c>
      <c r="IC339" s="604"/>
      <c r="ID339" s="604"/>
      <c r="IE339" s="604"/>
      <c r="IF339" s="604"/>
      <c r="IG339" s="604"/>
      <c r="IH339" s="604"/>
      <c r="II339" s="604"/>
      <c r="IJ339" s="604"/>
      <c r="IK339" s="604"/>
      <c r="IL339" s="604"/>
      <c r="IM339" s="604"/>
      <c r="IN339" s="604"/>
      <c r="IO339" s="604"/>
      <c r="IP339" s="604"/>
      <c r="IQ339" s="604"/>
      <c r="IR339" s="604"/>
      <c r="IS339" s="604"/>
      <c r="IT339" s="604"/>
      <c r="IU339" s="604"/>
      <c r="IV339" s="604"/>
    </row>
    <row r="340" spans="1:256">
      <c r="A340" s="607" t="s">
        <v>670</v>
      </c>
      <c r="B340" s="608" t="s">
        <v>669</v>
      </c>
      <c r="C340" s="609">
        <v>6670</v>
      </c>
      <c r="IC340" s="604"/>
      <c r="ID340" s="604"/>
      <c r="IE340" s="604"/>
      <c r="IF340" s="604"/>
      <c r="IG340" s="604"/>
      <c r="IH340" s="604"/>
      <c r="II340" s="604"/>
      <c r="IJ340" s="604"/>
      <c r="IK340" s="604"/>
      <c r="IL340" s="604"/>
      <c r="IM340" s="604"/>
      <c r="IN340" s="604"/>
      <c r="IO340" s="604"/>
      <c r="IP340" s="604"/>
      <c r="IQ340" s="604"/>
      <c r="IR340" s="604"/>
      <c r="IS340" s="604"/>
      <c r="IT340" s="604"/>
      <c r="IU340" s="604"/>
      <c r="IV340" s="604"/>
    </row>
    <row r="341" spans="1:256">
      <c r="A341" s="607" t="s">
        <v>341</v>
      </c>
      <c r="B341" s="608" t="s">
        <v>673</v>
      </c>
      <c r="C341" s="609">
        <v>24541</v>
      </c>
      <c r="IC341" s="604"/>
      <c r="ID341" s="604"/>
      <c r="IE341" s="604"/>
      <c r="IF341" s="604"/>
      <c r="IG341" s="604"/>
      <c r="IH341" s="604"/>
      <c r="II341" s="604"/>
      <c r="IJ341" s="604"/>
      <c r="IK341" s="604"/>
      <c r="IL341" s="604"/>
      <c r="IM341" s="604"/>
      <c r="IN341" s="604"/>
      <c r="IO341" s="604"/>
      <c r="IP341" s="604"/>
      <c r="IQ341" s="604"/>
      <c r="IR341" s="604"/>
      <c r="IS341" s="604"/>
      <c r="IT341" s="604"/>
      <c r="IU341" s="604"/>
      <c r="IV341" s="604"/>
    </row>
    <row r="342" spans="1:256" ht="31.5">
      <c r="A342" s="607" t="s">
        <v>675</v>
      </c>
      <c r="B342" s="608" t="s">
        <v>674</v>
      </c>
      <c r="C342" s="609">
        <v>6691</v>
      </c>
      <c r="IC342" s="604"/>
      <c r="ID342" s="604"/>
      <c r="IE342" s="604"/>
      <c r="IF342" s="604"/>
      <c r="IG342" s="604"/>
      <c r="IH342" s="604"/>
      <c r="II342" s="604"/>
      <c r="IJ342" s="604"/>
      <c r="IK342" s="604"/>
      <c r="IL342" s="604"/>
      <c r="IM342" s="604"/>
      <c r="IN342" s="604"/>
      <c r="IO342" s="604"/>
      <c r="IP342" s="604"/>
      <c r="IQ342" s="604"/>
      <c r="IR342" s="604"/>
      <c r="IS342" s="604"/>
      <c r="IT342" s="604"/>
      <c r="IU342" s="604"/>
      <c r="IV342" s="604"/>
    </row>
    <row r="343" spans="1:256">
      <c r="A343" s="607" t="s">
        <v>677</v>
      </c>
      <c r="B343" s="608" t="s">
        <v>676</v>
      </c>
      <c r="C343" s="609">
        <v>3581</v>
      </c>
      <c r="IC343" s="604"/>
      <c r="ID343" s="604"/>
      <c r="IE343" s="604"/>
      <c r="IF343" s="604"/>
      <c r="IG343" s="604"/>
      <c r="IH343" s="604"/>
      <c r="II343" s="604"/>
      <c r="IJ343" s="604"/>
      <c r="IK343" s="604"/>
      <c r="IL343" s="604"/>
      <c r="IM343" s="604"/>
      <c r="IN343" s="604"/>
      <c r="IO343" s="604"/>
      <c r="IP343" s="604"/>
      <c r="IQ343" s="604"/>
      <c r="IR343" s="604"/>
      <c r="IS343" s="604"/>
      <c r="IT343" s="604"/>
      <c r="IU343" s="604"/>
      <c r="IV343" s="604"/>
    </row>
    <row r="344" spans="1:256">
      <c r="A344" s="607" t="s">
        <v>679</v>
      </c>
      <c r="B344" s="608" t="s">
        <v>678</v>
      </c>
      <c r="C344" s="609">
        <v>14269</v>
      </c>
      <c r="IC344" s="604"/>
      <c r="ID344" s="604"/>
      <c r="IE344" s="604"/>
      <c r="IF344" s="604"/>
      <c r="IG344" s="604"/>
      <c r="IH344" s="604"/>
      <c r="II344" s="604"/>
      <c r="IJ344" s="604"/>
      <c r="IK344" s="604"/>
      <c r="IL344" s="604"/>
      <c r="IM344" s="604"/>
      <c r="IN344" s="604"/>
      <c r="IO344" s="604"/>
      <c r="IP344" s="604"/>
      <c r="IQ344" s="604"/>
      <c r="IR344" s="604"/>
      <c r="IS344" s="604"/>
      <c r="IT344" s="604"/>
      <c r="IU344" s="604"/>
      <c r="IV344" s="604"/>
    </row>
    <row r="345" spans="1:256">
      <c r="A345" s="607" t="s">
        <v>351</v>
      </c>
      <c r="B345" s="608" t="s">
        <v>636</v>
      </c>
      <c r="C345" s="609">
        <v>55072</v>
      </c>
      <c r="IC345" s="604"/>
      <c r="ID345" s="604"/>
      <c r="IE345" s="604"/>
      <c r="IF345" s="604"/>
      <c r="IG345" s="604"/>
      <c r="IH345" s="604"/>
      <c r="II345" s="604"/>
      <c r="IJ345" s="604"/>
      <c r="IK345" s="604"/>
      <c r="IL345" s="604"/>
      <c r="IM345" s="604"/>
      <c r="IN345" s="604"/>
      <c r="IO345" s="604"/>
      <c r="IP345" s="604"/>
      <c r="IQ345" s="604"/>
      <c r="IR345" s="604"/>
      <c r="IS345" s="604"/>
      <c r="IT345" s="604"/>
      <c r="IU345" s="604"/>
      <c r="IV345" s="604"/>
    </row>
    <row r="346" spans="1:256">
      <c r="A346" s="607" t="s">
        <v>607</v>
      </c>
      <c r="B346" s="608" t="s">
        <v>637</v>
      </c>
      <c r="C346" s="609">
        <v>6319</v>
      </c>
      <c r="IC346" s="604"/>
      <c r="ID346" s="604"/>
      <c r="IE346" s="604"/>
      <c r="IF346" s="604"/>
      <c r="IG346" s="604"/>
      <c r="IH346" s="604"/>
      <c r="II346" s="604"/>
      <c r="IJ346" s="604"/>
      <c r="IK346" s="604"/>
      <c r="IL346" s="604"/>
      <c r="IM346" s="604"/>
      <c r="IN346" s="604"/>
      <c r="IO346" s="604"/>
      <c r="IP346" s="604"/>
      <c r="IQ346" s="604"/>
      <c r="IR346" s="604"/>
      <c r="IS346" s="604"/>
      <c r="IT346" s="604"/>
      <c r="IU346" s="604"/>
      <c r="IV346" s="604"/>
    </row>
    <row r="347" spans="1:256">
      <c r="A347" s="607" t="s">
        <v>608</v>
      </c>
      <c r="B347" s="608" t="s">
        <v>686</v>
      </c>
      <c r="C347" s="609">
        <v>18595</v>
      </c>
      <c r="IC347" s="604"/>
      <c r="ID347" s="604"/>
      <c r="IE347" s="604"/>
      <c r="IF347" s="604"/>
      <c r="IG347" s="604"/>
      <c r="IH347" s="604"/>
      <c r="II347" s="604"/>
      <c r="IJ347" s="604"/>
      <c r="IK347" s="604"/>
      <c r="IL347" s="604"/>
      <c r="IM347" s="604"/>
      <c r="IN347" s="604"/>
      <c r="IO347" s="604"/>
      <c r="IP347" s="604"/>
      <c r="IQ347" s="604"/>
      <c r="IR347" s="604"/>
      <c r="IS347" s="604"/>
      <c r="IT347" s="604"/>
      <c r="IU347" s="604"/>
      <c r="IV347" s="604"/>
    </row>
    <row r="348" spans="1:256">
      <c r="A348" s="607" t="s">
        <v>648</v>
      </c>
      <c r="B348" s="608" t="s">
        <v>647</v>
      </c>
      <c r="C348" s="609">
        <v>30158</v>
      </c>
      <c r="IC348" s="604"/>
      <c r="ID348" s="604"/>
      <c r="IE348" s="604"/>
      <c r="IF348" s="604"/>
      <c r="IG348" s="604"/>
      <c r="IH348" s="604"/>
      <c r="II348" s="604"/>
      <c r="IJ348" s="604"/>
      <c r="IK348" s="604"/>
      <c r="IL348" s="604"/>
      <c r="IM348" s="604"/>
      <c r="IN348" s="604"/>
      <c r="IO348" s="604"/>
      <c r="IP348" s="604"/>
      <c r="IQ348" s="604"/>
      <c r="IR348" s="604"/>
      <c r="IS348" s="604"/>
      <c r="IT348" s="604"/>
      <c r="IU348" s="604"/>
      <c r="IV348" s="604"/>
    </row>
    <row r="349" spans="1:256">
      <c r="A349" s="600" t="s">
        <v>1517</v>
      </c>
      <c r="B349" s="600"/>
      <c r="C349" s="609">
        <v>199743</v>
      </c>
      <c r="IC349" s="604"/>
      <c r="ID349" s="604"/>
      <c r="IE349" s="604"/>
      <c r="IF349" s="604"/>
      <c r="IG349" s="604"/>
      <c r="IH349" s="604"/>
      <c r="II349" s="604"/>
      <c r="IJ349" s="604"/>
      <c r="IK349" s="604"/>
      <c r="IL349" s="604"/>
      <c r="IM349" s="604"/>
      <c r="IN349" s="604"/>
      <c r="IO349" s="604"/>
      <c r="IP349" s="604"/>
      <c r="IQ349" s="604"/>
      <c r="IR349" s="604"/>
      <c r="IS349" s="604"/>
      <c r="IT349" s="604"/>
      <c r="IU349" s="604"/>
      <c r="IV349" s="604"/>
    </row>
    <row r="350" spans="1:256" ht="31.5">
      <c r="A350" s="600" t="s">
        <v>817</v>
      </c>
      <c r="B350" s="600"/>
      <c r="C350" s="609">
        <v>199743</v>
      </c>
      <c r="IC350" s="604"/>
      <c r="ID350" s="604"/>
      <c r="IE350" s="604"/>
      <c r="IF350" s="604"/>
      <c r="IG350" s="604"/>
      <c r="IH350" s="604"/>
      <c r="II350" s="604"/>
      <c r="IJ350" s="604"/>
      <c r="IK350" s="604"/>
      <c r="IL350" s="604"/>
      <c r="IM350" s="604"/>
      <c r="IN350" s="604"/>
      <c r="IO350" s="604"/>
      <c r="IP350" s="604"/>
      <c r="IQ350" s="604"/>
      <c r="IR350" s="604"/>
      <c r="IS350" s="604"/>
      <c r="IT350" s="604"/>
      <c r="IU350" s="604"/>
      <c r="IV350" s="604"/>
    </row>
    <row r="351" spans="1:256">
      <c r="A351" s="607"/>
      <c r="B351" s="610"/>
      <c r="C351" s="609"/>
      <c r="IC351" s="604"/>
      <c r="ID351" s="604"/>
      <c r="IE351" s="604"/>
      <c r="IF351" s="604"/>
      <c r="IG351" s="604"/>
      <c r="IH351" s="604"/>
      <c r="II351" s="604"/>
      <c r="IJ351" s="604"/>
      <c r="IK351" s="604"/>
      <c r="IL351" s="604"/>
      <c r="IM351" s="604"/>
      <c r="IN351" s="604"/>
      <c r="IO351" s="604"/>
      <c r="IP351" s="604"/>
      <c r="IQ351" s="604"/>
      <c r="IR351" s="604"/>
      <c r="IS351" s="604"/>
      <c r="IT351" s="604"/>
      <c r="IU351" s="604"/>
      <c r="IV351" s="604"/>
    </row>
    <row r="352" spans="1:256">
      <c r="A352" s="600" t="s">
        <v>712</v>
      </c>
      <c r="B352" s="601"/>
      <c r="C352" s="602"/>
      <c r="IC352" s="604"/>
      <c r="ID352" s="604"/>
      <c r="IE352" s="604"/>
      <c r="IF352" s="604"/>
      <c r="IG352" s="604"/>
      <c r="IH352" s="604"/>
      <c r="II352" s="604"/>
      <c r="IJ352" s="604"/>
      <c r="IK352" s="604"/>
      <c r="IL352" s="604"/>
      <c r="IM352" s="604"/>
      <c r="IN352" s="604"/>
      <c r="IO352" s="604"/>
      <c r="IP352" s="604"/>
      <c r="IQ352" s="604"/>
      <c r="IR352" s="604"/>
      <c r="IS352" s="604"/>
      <c r="IT352" s="604"/>
      <c r="IU352" s="604"/>
      <c r="IV352" s="604"/>
    </row>
    <row r="353" spans="1:256">
      <c r="A353" s="600" t="s">
        <v>643</v>
      </c>
      <c r="B353" s="605"/>
      <c r="C353" s="606"/>
      <c r="IC353" s="604"/>
      <c r="ID353" s="604"/>
      <c r="IE353" s="604"/>
      <c r="IF353" s="604"/>
      <c r="IG353" s="604"/>
      <c r="IH353" s="604"/>
      <c r="II353" s="604"/>
      <c r="IJ353" s="604"/>
      <c r="IK353" s="604"/>
      <c r="IL353" s="604"/>
      <c r="IM353" s="604"/>
      <c r="IN353" s="604"/>
      <c r="IO353" s="604"/>
      <c r="IP353" s="604"/>
      <c r="IQ353" s="604"/>
      <c r="IR353" s="604"/>
      <c r="IS353" s="604"/>
      <c r="IT353" s="604"/>
      <c r="IU353" s="604"/>
      <c r="IV353" s="604"/>
    </row>
    <row r="354" spans="1:256">
      <c r="A354" s="607" t="s">
        <v>351</v>
      </c>
      <c r="B354" s="608" t="s">
        <v>636</v>
      </c>
      <c r="C354" s="609">
        <v>3791</v>
      </c>
      <c r="IC354" s="604"/>
      <c r="ID354" s="604"/>
      <c r="IE354" s="604"/>
      <c r="IF354" s="604"/>
      <c r="IG354" s="604"/>
      <c r="IH354" s="604"/>
      <c r="II354" s="604"/>
      <c r="IJ354" s="604"/>
      <c r="IK354" s="604"/>
      <c r="IL354" s="604"/>
      <c r="IM354" s="604"/>
      <c r="IN354" s="604"/>
      <c r="IO354" s="604"/>
      <c r="IP354" s="604"/>
      <c r="IQ354" s="604"/>
      <c r="IR354" s="604"/>
      <c r="IS354" s="604"/>
      <c r="IT354" s="604"/>
      <c r="IU354" s="604"/>
      <c r="IV354" s="604"/>
    </row>
    <row r="355" spans="1:256">
      <c r="A355" s="607" t="s">
        <v>915</v>
      </c>
      <c r="B355" s="608" t="s">
        <v>914</v>
      </c>
      <c r="C355" s="609">
        <v>675</v>
      </c>
      <c r="IC355" s="604"/>
      <c r="ID355" s="604"/>
      <c r="IE355" s="604"/>
      <c r="IF355" s="604"/>
      <c r="IG355" s="604"/>
      <c r="IH355" s="604"/>
      <c r="II355" s="604"/>
      <c r="IJ355" s="604"/>
      <c r="IK355" s="604"/>
      <c r="IL355" s="604"/>
      <c r="IM355" s="604"/>
      <c r="IN355" s="604"/>
      <c r="IO355" s="604"/>
      <c r="IP355" s="604"/>
      <c r="IQ355" s="604"/>
      <c r="IR355" s="604"/>
      <c r="IS355" s="604"/>
      <c r="IT355" s="604"/>
      <c r="IU355" s="604"/>
      <c r="IV355" s="604"/>
    </row>
    <row r="356" spans="1:256">
      <c r="A356" s="607" t="s">
        <v>607</v>
      </c>
      <c r="B356" s="608" t="s">
        <v>637</v>
      </c>
      <c r="C356" s="609">
        <v>26</v>
      </c>
      <c r="IC356" s="604"/>
      <c r="ID356" s="604"/>
      <c r="IE356" s="604"/>
      <c r="IF356" s="604"/>
      <c r="IG356" s="604"/>
      <c r="IH356" s="604"/>
      <c r="II356" s="604"/>
      <c r="IJ356" s="604"/>
      <c r="IK356" s="604"/>
      <c r="IL356" s="604"/>
      <c r="IM356" s="604"/>
      <c r="IN356" s="604"/>
      <c r="IO356" s="604"/>
      <c r="IP356" s="604"/>
      <c r="IQ356" s="604"/>
      <c r="IR356" s="604"/>
      <c r="IS356" s="604"/>
      <c r="IT356" s="604"/>
      <c r="IU356" s="604"/>
      <c r="IV356" s="604"/>
    </row>
    <row r="357" spans="1:256">
      <c r="A357" s="607" t="s">
        <v>608</v>
      </c>
      <c r="B357" s="608" t="s">
        <v>686</v>
      </c>
      <c r="C357" s="609">
        <v>530</v>
      </c>
      <c r="IC357" s="604"/>
      <c r="ID357" s="604"/>
      <c r="IE357" s="604"/>
      <c r="IF357" s="604"/>
      <c r="IG357" s="604"/>
      <c r="IH357" s="604"/>
      <c r="II357" s="604"/>
      <c r="IJ357" s="604"/>
      <c r="IK357" s="604"/>
      <c r="IL357" s="604"/>
      <c r="IM357" s="604"/>
      <c r="IN357" s="604"/>
      <c r="IO357" s="604"/>
      <c r="IP357" s="604"/>
      <c r="IQ357" s="604"/>
      <c r="IR357" s="604"/>
      <c r="IS357" s="604"/>
      <c r="IT357" s="604"/>
      <c r="IU357" s="604"/>
      <c r="IV357" s="604"/>
    </row>
    <row r="358" spans="1:256">
      <c r="A358" s="607" t="s">
        <v>648</v>
      </c>
      <c r="B358" s="608" t="s">
        <v>647</v>
      </c>
      <c r="C358" s="609">
        <v>600</v>
      </c>
      <c r="IC358" s="604"/>
      <c r="ID358" s="604"/>
      <c r="IE358" s="604"/>
      <c r="IF358" s="604"/>
      <c r="IG358" s="604"/>
      <c r="IH358" s="604"/>
      <c r="II358" s="604"/>
      <c r="IJ358" s="604"/>
      <c r="IK358" s="604"/>
      <c r="IL358" s="604"/>
      <c r="IM358" s="604"/>
      <c r="IN358" s="604"/>
      <c r="IO358" s="604"/>
      <c r="IP358" s="604"/>
      <c r="IQ358" s="604"/>
      <c r="IR358" s="604"/>
      <c r="IS358" s="604"/>
      <c r="IT358" s="604"/>
      <c r="IU358" s="604"/>
      <c r="IV358" s="604"/>
    </row>
    <row r="359" spans="1:256">
      <c r="A359" s="607" t="s">
        <v>639</v>
      </c>
      <c r="B359" s="608" t="s">
        <v>638</v>
      </c>
      <c r="C359" s="609">
        <v>1960</v>
      </c>
      <c r="IC359" s="604"/>
      <c r="ID359" s="604"/>
      <c r="IE359" s="604"/>
      <c r="IF359" s="604"/>
      <c r="IG359" s="604"/>
      <c r="IH359" s="604"/>
      <c r="II359" s="604"/>
      <c r="IJ359" s="604"/>
      <c r="IK359" s="604"/>
      <c r="IL359" s="604"/>
      <c r="IM359" s="604"/>
      <c r="IN359" s="604"/>
      <c r="IO359" s="604"/>
      <c r="IP359" s="604"/>
      <c r="IQ359" s="604"/>
      <c r="IR359" s="604"/>
      <c r="IS359" s="604"/>
      <c r="IT359" s="604"/>
      <c r="IU359" s="604"/>
      <c r="IV359" s="604"/>
    </row>
    <row r="360" spans="1:256">
      <c r="A360" s="600" t="s">
        <v>1517</v>
      </c>
      <c r="B360" s="600"/>
      <c r="C360" s="609">
        <v>3791</v>
      </c>
      <c r="IC360" s="604"/>
      <c r="ID360" s="604"/>
      <c r="IE360" s="604"/>
      <c r="IF360" s="604"/>
      <c r="IG360" s="604"/>
      <c r="IH360" s="604"/>
      <c r="II360" s="604"/>
      <c r="IJ360" s="604"/>
      <c r="IK360" s="604"/>
      <c r="IL360" s="604"/>
      <c r="IM360" s="604"/>
      <c r="IN360" s="604"/>
      <c r="IO360" s="604"/>
      <c r="IP360" s="604"/>
      <c r="IQ360" s="604"/>
      <c r="IR360" s="604"/>
      <c r="IS360" s="604"/>
      <c r="IT360" s="604"/>
      <c r="IU360" s="604"/>
      <c r="IV360" s="604"/>
    </row>
    <row r="361" spans="1:256">
      <c r="A361" s="600" t="s">
        <v>813</v>
      </c>
      <c r="B361" s="600"/>
      <c r="C361" s="609">
        <v>3791</v>
      </c>
      <c r="IC361" s="604"/>
      <c r="ID361" s="604"/>
      <c r="IE361" s="604"/>
      <c r="IF361" s="604"/>
      <c r="IG361" s="604"/>
      <c r="IH361" s="604"/>
      <c r="II361" s="604"/>
      <c r="IJ361" s="604"/>
      <c r="IK361" s="604"/>
      <c r="IL361" s="604"/>
      <c r="IM361" s="604"/>
      <c r="IN361" s="604"/>
      <c r="IO361" s="604"/>
      <c r="IP361" s="604"/>
      <c r="IQ361" s="604"/>
      <c r="IR361" s="604"/>
      <c r="IS361" s="604"/>
      <c r="IT361" s="604"/>
      <c r="IU361" s="604"/>
      <c r="IV361" s="604"/>
    </row>
    <row r="362" spans="1:256">
      <c r="A362" s="607"/>
      <c r="B362" s="610"/>
      <c r="C362" s="609"/>
      <c r="IC362" s="604"/>
      <c r="ID362" s="604"/>
      <c r="IE362" s="604"/>
      <c r="IF362" s="604"/>
      <c r="IG362" s="604"/>
      <c r="IH362" s="604"/>
      <c r="II362" s="604"/>
      <c r="IJ362" s="604"/>
      <c r="IK362" s="604"/>
      <c r="IL362" s="604"/>
      <c r="IM362" s="604"/>
      <c r="IN362" s="604"/>
      <c r="IO362" s="604"/>
      <c r="IP362" s="604"/>
      <c r="IQ362" s="604"/>
      <c r="IR362" s="604"/>
      <c r="IS362" s="604"/>
      <c r="IT362" s="604"/>
      <c r="IU362" s="604"/>
      <c r="IV362" s="604"/>
    </row>
    <row r="363" spans="1:256">
      <c r="A363" s="600" t="s">
        <v>713</v>
      </c>
      <c r="B363" s="601"/>
      <c r="C363" s="602"/>
      <c r="IC363" s="604"/>
      <c r="ID363" s="604"/>
      <c r="IE363" s="604"/>
      <c r="IF363" s="604"/>
      <c r="IG363" s="604"/>
      <c r="IH363" s="604"/>
      <c r="II363" s="604"/>
      <c r="IJ363" s="604"/>
      <c r="IK363" s="604"/>
      <c r="IL363" s="604"/>
      <c r="IM363" s="604"/>
      <c r="IN363" s="604"/>
      <c r="IO363" s="604"/>
      <c r="IP363" s="604"/>
      <c r="IQ363" s="604"/>
      <c r="IR363" s="604"/>
      <c r="IS363" s="604"/>
      <c r="IT363" s="604"/>
      <c r="IU363" s="604"/>
      <c r="IV363" s="604"/>
    </row>
    <row r="364" spans="1:256">
      <c r="A364" s="600" t="s">
        <v>643</v>
      </c>
      <c r="B364" s="605"/>
      <c r="C364" s="606"/>
      <c r="IC364" s="604"/>
      <c r="ID364" s="604"/>
      <c r="IE364" s="604"/>
      <c r="IF364" s="604"/>
      <c r="IG364" s="604"/>
      <c r="IH364" s="604"/>
      <c r="II364" s="604"/>
      <c r="IJ364" s="604"/>
      <c r="IK364" s="604"/>
      <c r="IL364" s="604"/>
      <c r="IM364" s="604"/>
      <c r="IN364" s="604"/>
      <c r="IO364" s="604"/>
      <c r="IP364" s="604"/>
      <c r="IQ364" s="604"/>
      <c r="IR364" s="604"/>
      <c r="IS364" s="604"/>
      <c r="IT364" s="604"/>
      <c r="IU364" s="604"/>
      <c r="IV364" s="604"/>
    </row>
    <row r="365" spans="1:256">
      <c r="A365" s="607" t="s">
        <v>351</v>
      </c>
      <c r="B365" s="608" t="s">
        <v>636</v>
      </c>
      <c r="C365" s="609">
        <v>20200</v>
      </c>
      <c r="IC365" s="604"/>
      <c r="ID365" s="604"/>
      <c r="IE365" s="604"/>
      <c r="IF365" s="604"/>
      <c r="IG365" s="604"/>
      <c r="IH365" s="604"/>
      <c r="II365" s="604"/>
      <c r="IJ365" s="604"/>
      <c r="IK365" s="604"/>
      <c r="IL365" s="604"/>
      <c r="IM365" s="604"/>
      <c r="IN365" s="604"/>
      <c r="IO365" s="604"/>
      <c r="IP365" s="604"/>
      <c r="IQ365" s="604"/>
      <c r="IR365" s="604"/>
      <c r="IS365" s="604"/>
      <c r="IT365" s="604"/>
      <c r="IU365" s="604"/>
      <c r="IV365" s="604"/>
    </row>
    <row r="366" spans="1:256">
      <c r="A366" s="607" t="s">
        <v>648</v>
      </c>
      <c r="B366" s="608" t="s">
        <v>647</v>
      </c>
      <c r="C366" s="609">
        <v>5200</v>
      </c>
      <c r="IC366" s="604"/>
      <c r="ID366" s="604"/>
      <c r="IE366" s="604"/>
      <c r="IF366" s="604"/>
      <c r="IG366" s="604"/>
      <c r="IH366" s="604"/>
      <c r="II366" s="604"/>
      <c r="IJ366" s="604"/>
      <c r="IK366" s="604"/>
      <c r="IL366" s="604"/>
      <c r="IM366" s="604"/>
      <c r="IN366" s="604"/>
      <c r="IO366" s="604"/>
      <c r="IP366" s="604"/>
      <c r="IQ366" s="604"/>
      <c r="IR366" s="604"/>
      <c r="IS366" s="604"/>
      <c r="IT366" s="604"/>
      <c r="IU366" s="604"/>
      <c r="IV366" s="604"/>
    </row>
    <row r="367" spans="1:256">
      <c r="A367" s="607" t="s">
        <v>650</v>
      </c>
      <c r="B367" s="608" t="s">
        <v>649</v>
      </c>
      <c r="C367" s="609">
        <v>15000</v>
      </c>
      <c r="IC367" s="604"/>
      <c r="ID367" s="604"/>
      <c r="IE367" s="604"/>
      <c r="IF367" s="604"/>
      <c r="IG367" s="604"/>
      <c r="IH367" s="604"/>
      <c r="II367" s="604"/>
      <c r="IJ367" s="604"/>
      <c r="IK367" s="604"/>
      <c r="IL367" s="604"/>
      <c r="IM367" s="604"/>
      <c r="IN367" s="604"/>
      <c r="IO367" s="604"/>
      <c r="IP367" s="604"/>
      <c r="IQ367" s="604"/>
      <c r="IR367" s="604"/>
      <c r="IS367" s="604"/>
      <c r="IT367" s="604"/>
      <c r="IU367" s="604"/>
      <c r="IV367" s="604"/>
    </row>
    <row r="368" spans="1:256">
      <c r="A368" s="600" t="s">
        <v>1517</v>
      </c>
      <c r="B368" s="600"/>
      <c r="C368" s="609">
        <v>20200</v>
      </c>
      <c r="IC368" s="604"/>
      <c r="ID368" s="604"/>
      <c r="IE368" s="604"/>
      <c r="IF368" s="604"/>
      <c r="IG368" s="604"/>
      <c r="IH368" s="604"/>
      <c r="II368" s="604"/>
      <c r="IJ368" s="604"/>
      <c r="IK368" s="604"/>
      <c r="IL368" s="604"/>
      <c r="IM368" s="604"/>
      <c r="IN368" s="604"/>
      <c r="IO368" s="604"/>
      <c r="IP368" s="604"/>
      <c r="IQ368" s="604"/>
      <c r="IR368" s="604"/>
      <c r="IS368" s="604"/>
      <c r="IT368" s="604"/>
      <c r="IU368" s="604"/>
      <c r="IV368" s="604"/>
    </row>
    <row r="369" spans="1:256">
      <c r="A369" s="600" t="s">
        <v>867</v>
      </c>
      <c r="B369" s="600"/>
      <c r="C369" s="609">
        <v>20200</v>
      </c>
      <c r="IC369" s="604"/>
      <c r="ID369" s="604"/>
      <c r="IE369" s="604"/>
      <c r="IF369" s="604"/>
      <c r="IG369" s="604"/>
      <c r="IH369" s="604"/>
      <c r="II369" s="604"/>
      <c r="IJ369" s="604"/>
      <c r="IK369" s="604"/>
      <c r="IL369" s="604"/>
      <c r="IM369" s="604"/>
      <c r="IN369" s="604"/>
      <c r="IO369" s="604"/>
      <c r="IP369" s="604"/>
      <c r="IQ369" s="604"/>
      <c r="IR369" s="604"/>
      <c r="IS369" s="604"/>
      <c r="IT369" s="604"/>
      <c r="IU369" s="604"/>
      <c r="IV369" s="604"/>
    </row>
    <row r="370" spans="1:256">
      <c r="A370" s="607"/>
      <c r="B370" s="610"/>
      <c r="C370" s="609"/>
      <c r="IC370" s="604"/>
      <c r="ID370" s="604"/>
      <c r="IE370" s="604"/>
      <c r="IF370" s="604"/>
      <c r="IG370" s="604"/>
      <c r="IH370" s="604"/>
      <c r="II370" s="604"/>
      <c r="IJ370" s="604"/>
      <c r="IK370" s="604"/>
      <c r="IL370" s="604"/>
      <c r="IM370" s="604"/>
      <c r="IN370" s="604"/>
      <c r="IO370" s="604"/>
      <c r="IP370" s="604"/>
      <c r="IQ370" s="604"/>
      <c r="IR370" s="604"/>
      <c r="IS370" s="604"/>
      <c r="IT370" s="604"/>
      <c r="IU370" s="604"/>
      <c r="IV370" s="604"/>
    </row>
    <row r="371" spans="1:256">
      <c r="A371" s="600" t="s">
        <v>812</v>
      </c>
      <c r="B371" s="600"/>
      <c r="C371" s="609">
        <v>228423</v>
      </c>
      <c r="IC371" s="604"/>
      <c r="ID371" s="604"/>
      <c r="IE371" s="604"/>
      <c r="IF371" s="604"/>
      <c r="IG371" s="604"/>
      <c r="IH371" s="604"/>
      <c r="II371" s="604"/>
      <c r="IJ371" s="604"/>
      <c r="IK371" s="604"/>
      <c r="IL371" s="604"/>
      <c r="IM371" s="604"/>
      <c r="IN371" s="604"/>
      <c r="IO371" s="604"/>
      <c r="IP371" s="604"/>
      <c r="IQ371" s="604"/>
      <c r="IR371" s="604"/>
      <c r="IS371" s="604"/>
      <c r="IT371" s="604"/>
      <c r="IU371" s="604"/>
      <c r="IV371" s="604"/>
    </row>
    <row r="372" spans="1:256">
      <c r="A372" s="607"/>
      <c r="B372" s="610"/>
      <c r="C372" s="609"/>
      <c r="IC372" s="604"/>
      <c r="ID372" s="604"/>
      <c r="IE372" s="604"/>
      <c r="IF372" s="604"/>
      <c r="IG372" s="604"/>
      <c r="IH372" s="604"/>
      <c r="II372" s="604"/>
      <c r="IJ372" s="604"/>
      <c r="IK372" s="604"/>
      <c r="IL372" s="604"/>
      <c r="IM372" s="604"/>
      <c r="IN372" s="604"/>
      <c r="IO372" s="604"/>
      <c r="IP372" s="604"/>
      <c r="IQ372" s="604"/>
      <c r="IR372" s="604"/>
      <c r="IS372" s="604"/>
      <c r="IT372" s="604"/>
      <c r="IU372" s="604"/>
      <c r="IV372" s="604"/>
    </row>
    <row r="373" spans="1:256" ht="31.5">
      <c r="A373" s="600" t="s">
        <v>1155</v>
      </c>
      <c r="B373" s="600"/>
      <c r="C373" s="609">
        <v>258404</v>
      </c>
      <c r="IC373" s="604"/>
      <c r="ID373" s="604"/>
      <c r="IE373" s="604"/>
      <c r="IF373" s="604"/>
      <c r="IG373" s="604"/>
      <c r="IH373" s="604"/>
      <c r="II373" s="604"/>
      <c r="IJ373" s="604"/>
      <c r="IK373" s="604"/>
      <c r="IL373" s="604"/>
      <c r="IM373" s="604"/>
      <c r="IN373" s="604"/>
      <c r="IO373" s="604"/>
      <c r="IP373" s="604"/>
      <c r="IQ373" s="604"/>
      <c r="IR373" s="604"/>
      <c r="IS373" s="604"/>
      <c r="IT373" s="604"/>
      <c r="IU373" s="604"/>
      <c r="IV373" s="604"/>
    </row>
    <row r="374" spans="1:256">
      <c r="A374" s="607"/>
      <c r="B374" s="610"/>
      <c r="C374" s="609"/>
      <c r="IC374" s="604"/>
      <c r="ID374" s="604"/>
      <c r="IE374" s="604"/>
      <c r="IF374" s="604"/>
      <c r="IG374" s="604"/>
      <c r="IH374" s="604"/>
      <c r="II374" s="604"/>
      <c r="IJ374" s="604"/>
      <c r="IK374" s="604"/>
      <c r="IL374" s="604"/>
      <c r="IM374" s="604"/>
      <c r="IN374" s="604"/>
      <c r="IO374" s="604"/>
      <c r="IP374" s="604"/>
      <c r="IQ374" s="604"/>
      <c r="IR374" s="604"/>
      <c r="IS374" s="604"/>
      <c r="IT374" s="604"/>
      <c r="IU374" s="604"/>
      <c r="IV374" s="604"/>
    </row>
    <row r="375" spans="1:256">
      <c r="A375" s="607"/>
      <c r="B375" s="610"/>
      <c r="C375" s="609"/>
      <c r="IC375" s="604"/>
      <c r="ID375" s="604"/>
      <c r="IE375" s="604"/>
      <c r="IF375" s="604"/>
      <c r="IG375" s="604"/>
      <c r="IH375" s="604"/>
      <c r="II375" s="604"/>
      <c r="IJ375" s="604"/>
      <c r="IK375" s="604"/>
      <c r="IL375" s="604"/>
      <c r="IM375" s="604"/>
      <c r="IN375" s="604"/>
      <c r="IO375" s="604"/>
      <c r="IP375" s="604"/>
      <c r="IQ375" s="604"/>
      <c r="IR375" s="604"/>
      <c r="IS375" s="604"/>
      <c r="IT375" s="604"/>
      <c r="IU375" s="604"/>
      <c r="IV375" s="604"/>
    </row>
    <row r="376" spans="1:256">
      <c r="A376" s="600" t="s">
        <v>1004</v>
      </c>
      <c r="B376" s="601"/>
      <c r="C376" s="602"/>
      <c r="IC376" s="604"/>
      <c r="ID376" s="604"/>
      <c r="IE376" s="604"/>
      <c r="IF376" s="604"/>
      <c r="IG376" s="604"/>
      <c r="IH376" s="604"/>
      <c r="II376" s="604"/>
      <c r="IJ376" s="604"/>
      <c r="IK376" s="604"/>
      <c r="IL376" s="604"/>
      <c r="IM376" s="604"/>
      <c r="IN376" s="604"/>
      <c r="IO376" s="604"/>
      <c r="IP376" s="604"/>
      <c r="IQ376" s="604"/>
      <c r="IR376" s="604"/>
      <c r="IS376" s="604"/>
      <c r="IT376" s="604"/>
      <c r="IU376" s="604"/>
      <c r="IV376" s="604"/>
    </row>
    <row r="377" spans="1:256">
      <c r="A377" s="600" t="s">
        <v>862</v>
      </c>
      <c r="B377" s="601"/>
      <c r="C377" s="602"/>
      <c r="IC377" s="604"/>
      <c r="ID377" s="604"/>
      <c r="IE377" s="604"/>
      <c r="IF377" s="604"/>
      <c r="IG377" s="604"/>
      <c r="IH377" s="604"/>
      <c r="II377" s="604"/>
      <c r="IJ377" s="604"/>
      <c r="IK377" s="604"/>
      <c r="IL377" s="604"/>
      <c r="IM377" s="604"/>
      <c r="IN377" s="604"/>
      <c r="IO377" s="604"/>
      <c r="IP377" s="604"/>
      <c r="IQ377" s="604"/>
      <c r="IR377" s="604"/>
      <c r="IS377" s="604"/>
      <c r="IT377" s="604"/>
      <c r="IU377" s="604"/>
      <c r="IV377" s="604"/>
    </row>
    <row r="378" spans="1:256" ht="31.5">
      <c r="A378" s="600" t="s">
        <v>857</v>
      </c>
      <c r="B378" s="601"/>
      <c r="C378" s="602"/>
      <c r="IC378" s="604"/>
      <c r="ID378" s="604"/>
      <c r="IE378" s="604"/>
      <c r="IF378" s="604"/>
      <c r="IG378" s="604"/>
      <c r="IH378" s="604"/>
      <c r="II378" s="604"/>
      <c r="IJ378" s="604"/>
      <c r="IK378" s="604"/>
      <c r="IL378" s="604"/>
      <c r="IM378" s="604"/>
      <c r="IN378" s="604"/>
      <c r="IO378" s="604"/>
      <c r="IP378" s="604"/>
      <c r="IQ378" s="604"/>
      <c r="IR378" s="604"/>
      <c r="IS378" s="604"/>
      <c r="IT378" s="604"/>
      <c r="IU378" s="604"/>
      <c r="IV378" s="604"/>
    </row>
    <row r="379" spans="1:256">
      <c r="A379" s="600" t="s">
        <v>1519</v>
      </c>
      <c r="B379" s="605"/>
      <c r="C379" s="606"/>
      <c r="IC379" s="604"/>
      <c r="ID379" s="604"/>
      <c r="IE379" s="604"/>
      <c r="IF379" s="604"/>
      <c r="IG379" s="604"/>
      <c r="IH379" s="604"/>
      <c r="II379" s="604"/>
      <c r="IJ379" s="604"/>
      <c r="IK379" s="604"/>
      <c r="IL379" s="604"/>
      <c r="IM379" s="604"/>
      <c r="IN379" s="604"/>
      <c r="IO379" s="604"/>
      <c r="IP379" s="604"/>
      <c r="IQ379" s="604"/>
      <c r="IR379" s="604"/>
      <c r="IS379" s="604"/>
      <c r="IT379" s="604"/>
      <c r="IU379" s="604"/>
      <c r="IV379" s="604"/>
    </row>
    <row r="380" spans="1:256">
      <c r="A380" s="607" t="s">
        <v>937</v>
      </c>
      <c r="B380" s="608" t="s">
        <v>936</v>
      </c>
      <c r="C380" s="609">
        <f>SUM(C381)</f>
        <v>397552</v>
      </c>
      <c r="IC380" s="604"/>
      <c r="ID380" s="604"/>
      <c r="IE380" s="604"/>
      <c r="IF380" s="604"/>
      <c r="IG380" s="604"/>
      <c r="IH380" s="604"/>
      <c r="II380" s="604"/>
      <c r="IJ380" s="604"/>
      <c r="IK380" s="604"/>
      <c r="IL380" s="604"/>
      <c r="IM380" s="604"/>
      <c r="IN380" s="604"/>
      <c r="IO380" s="604"/>
      <c r="IP380" s="604"/>
      <c r="IQ380" s="604"/>
      <c r="IR380" s="604"/>
      <c r="IS380" s="604"/>
      <c r="IT380" s="604"/>
      <c r="IU380" s="604"/>
      <c r="IV380" s="604"/>
    </row>
    <row r="381" spans="1:256">
      <c r="A381" s="607" t="s">
        <v>614</v>
      </c>
      <c r="B381" s="608" t="s">
        <v>935</v>
      </c>
      <c r="C381" s="609">
        <f>398978-1426</f>
        <v>397552</v>
      </c>
      <c r="IC381" s="604"/>
      <c r="ID381" s="604"/>
      <c r="IE381" s="604"/>
      <c r="IF381" s="604"/>
      <c r="IG381" s="604"/>
      <c r="IH381" s="604"/>
      <c r="II381" s="604"/>
      <c r="IJ381" s="604"/>
      <c r="IK381" s="604"/>
      <c r="IL381" s="604"/>
      <c r="IM381" s="604"/>
      <c r="IN381" s="604"/>
      <c r="IO381" s="604"/>
      <c r="IP381" s="604"/>
      <c r="IQ381" s="604"/>
      <c r="IR381" s="604"/>
      <c r="IS381" s="604"/>
      <c r="IT381" s="604"/>
      <c r="IU381" s="604"/>
      <c r="IV381" s="604"/>
    </row>
    <row r="382" spans="1:256">
      <c r="A382" s="600" t="s">
        <v>1520</v>
      </c>
      <c r="B382" s="600"/>
      <c r="C382" s="609">
        <f>SUM(C380)</f>
        <v>397552</v>
      </c>
      <c r="IC382" s="604"/>
      <c r="ID382" s="604"/>
      <c r="IE382" s="604"/>
      <c r="IF382" s="604"/>
      <c r="IG382" s="604"/>
      <c r="IH382" s="604"/>
      <c r="II382" s="604"/>
      <c r="IJ382" s="604"/>
      <c r="IK382" s="604"/>
      <c r="IL382" s="604"/>
      <c r="IM382" s="604"/>
      <c r="IN382" s="604"/>
      <c r="IO382" s="604"/>
      <c r="IP382" s="604"/>
      <c r="IQ382" s="604"/>
      <c r="IR382" s="604"/>
      <c r="IS382" s="604"/>
      <c r="IT382" s="604"/>
      <c r="IU382" s="604"/>
      <c r="IV382" s="604"/>
    </row>
    <row r="383" spans="1:256">
      <c r="A383" s="607"/>
      <c r="B383" s="610"/>
      <c r="C383" s="609"/>
      <c r="IC383" s="604"/>
      <c r="ID383" s="604"/>
      <c r="IE383" s="604"/>
      <c r="IF383" s="604"/>
      <c r="IG383" s="604"/>
      <c r="IH383" s="604"/>
      <c r="II383" s="604"/>
      <c r="IJ383" s="604"/>
      <c r="IK383" s="604"/>
      <c r="IL383" s="604"/>
      <c r="IM383" s="604"/>
      <c r="IN383" s="604"/>
      <c r="IO383" s="604"/>
      <c r="IP383" s="604"/>
      <c r="IQ383" s="604"/>
      <c r="IR383" s="604"/>
      <c r="IS383" s="604"/>
      <c r="IT383" s="604"/>
      <c r="IU383" s="604"/>
      <c r="IV383" s="604"/>
    </row>
    <row r="384" spans="1:256" ht="31.5">
      <c r="A384" s="600" t="s">
        <v>856</v>
      </c>
      <c r="B384" s="600"/>
      <c r="C384" s="609">
        <f>SUM(C382)</f>
        <v>397552</v>
      </c>
      <c r="IC384" s="604"/>
      <c r="ID384" s="604"/>
      <c r="IE384" s="604"/>
      <c r="IF384" s="604"/>
      <c r="IG384" s="604"/>
      <c r="IH384" s="604"/>
      <c r="II384" s="604"/>
      <c r="IJ384" s="604"/>
      <c r="IK384" s="604"/>
      <c r="IL384" s="604"/>
      <c r="IM384" s="604"/>
      <c r="IN384" s="604"/>
      <c r="IO384" s="604"/>
      <c r="IP384" s="604"/>
      <c r="IQ384" s="604"/>
      <c r="IR384" s="604"/>
      <c r="IS384" s="604"/>
      <c r="IT384" s="604"/>
      <c r="IU384" s="604"/>
      <c r="IV384" s="604"/>
    </row>
    <row r="385" spans="1:256">
      <c r="A385" s="607"/>
      <c r="B385" s="610"/>
      <c r="C385" s="609"/>
      <c r="IC385" s="604"/>
      <c r="ID385" s="604"/>
      <c r="IE385" s="604"/>
      <c r="IF385" s="604"/>
      <c r="IG385" s="604"/>
      <c r="IH385" s="604"/>
      <c r="II385" s="604"/>
      <c r="IJ385" s="604"/>
      <c r="IK385" s="604"/>
      <c r="IL385" s="604"/>
      <c r="IM385" s="604"/>
      <c r="IN385" s="604"/>
      <c r="IO385" s="604"/>
      <c r="IP385" s="604"/>
      <c r="IQ385" s="604"/>
      <c r="IR385" s="604"/>
      <c r="IS385" s="604"/>
      <c r="IT385" s="604"/>
      <c r="IU385" s="604"/>
      <c r="IV385" s="604"/>
    </row>
    <row r="386" spans="1:256">
      <c r="A386" s="600" t="s">
        <v>855</v>
      </c>
      <c r="B386" s="600"/>
      <c r="C386" s="609">
        <f>SUM(C384)</f>
        <v>397552</v>
      </c>
      <c r="IC386" s="604"/>
      <c r="ID386" s="604"/>
      <c r="IE386" s="604"/>
      <c r="IF386" s="604"/>
      <c r="IG386" s="604"/>
      <c r="IH386" s="604"/>
      <c r="II386" s="604"/>
      <c r="IJ386" s="604"/>
      <c r="IK386" s="604"/>
      <c r="IL386" s="604"/>
      <c r="IM386" s="604"/>
      <c r="IN386" s="604"/>
      <c r="IO386" s="604"/>
      <c r="IP386" s="604"/>
      <c r="IQ386" s="604"/>
      <c r="IR386" s="604"/>
      <c r="IS386" s="604"/>
      <c r="IT386" s="604"/>
      <c r="IU386" s="604"/>
      <c r="IV386" s="604"/>
    </row>
    <row r="387" spans="1:256">
      <c r="A387" s="607"/>
      <c r="B387" s="610"/>
      <c r="C387" s="609"/>
      <c r="IC387" s="604"/>
      <c r="ID387" s="604"/>
      <c r="IE387" s="604"/>
      <c r="IF387" s="604"/>
      <c r="IG387" s="604"/>
      <c r="IH387" s="604"/>
      <c r="II387" s="604"/>
      <c r="IJ387" s="604"/>
      <c r="IK387" s="604"/>
      <c r="IL387" s="604"/>
      <c r="IM387" s="604"/>
      <c r="IN387" s="604"/>
      <c r="IO387" s="604"/>
      <c r="IP387" s="604"/>
      <c r="IQ387" s="604"/>
      <c r="IR387" s="604"/>
      <c r="IS387" s="604"/>
      <c r="IT387" s="604"/>
      <c r="IU387" s="604"/>
      <c r="IV387" s="604"/>
    </row>
    <row r="388" spans="1:256">
      <c r="A388" s="600" t="s">
        <v>714</v>
      </c>
      <c r="B388" s="601"/>
      <c r="C388" s="602"/>
      <c r="IC388" s="604"/>
      <c r="ID388" s="604"/>
      <c r="IE388" s="604"/>
      <c r="IF388" s="604"/>
      <c r="IG388" s="604"/>
      <c r="IH388" s="604"/>
      <c r="II388" s="604"/>
      <c r="IJ388" s="604"/>
      <c r="IK388" s="604"/>
      <c r="IL388" s="604"/>
      <c r="IM388" s="604"/>
      <c r="IN388" s="604"/>
      <c r="IO388" s="604"/>
      <c r="IP388" s="604"/>
      <c r="IQ388" s="604"/>
      <c r="IR388" s="604"/>
      <c r="IS388" s="604"/>
      <c r="IT388" s="604"/>
      <c r="IU388" s="604"/>
      <c r="IV388" s="604"/>
    </row>
    <row r="389" spans="1:256">
      <c r="A389" s="600" t="s">
        <v>715</v>
      </c>
      <c r="B389" s="601"/>
      <c r="C389" s="602"/>
      <c r="IC389" s="604"/>
      <c r="ID389" s="604"/>
      <c r="IE389" s="604"/>
      <c r="IF389" s="604"/>
      <c r="IG389" s="604"/>
      <c r="IH389" s="604"/>
      <c r="II389" s="604"/>
      <c r="IJ389" s="604"/>
      <c r="IK389" s="604"/>
      <c r="IL389" s="604"/>
      <c r="IM389" s="604"/>
      <c r="IN389" s="604"/>
      <c r="IO389" s="604"/>
      <c r="IP389" s="604"/>
      <c r="IQ389" s="604"/>
      <c r="IR389" s="604"/>
      <c r="IS389" s="604"/>
      <c r="IT389" s="604"/>
      <c r="IU389" s="604"/>
      <c r="IV389" s="604"/>
    </row>
    <row r="390" spans="1:256">
      <c r="A390" s="600" t="s">
        <v>643</v>
      </c>
      <c r="B390" s="605"/>
      <c r="C390" s="606"/>
      <c r="IC390" s="604"/>
      <c r="ID390" s="604"/>
      <c r="IE390" s="604"/>
      <c r="IF390" s="604"/>
      <c r="IG390" s="604"/>
      <c r="IH390" s="604"/>
      <c r="II390" s="604"/>
      <c r="IJ390" s="604"/>
      <c r="IK390" s="604"/>
      <c r="IL390" s="604"/>
      <c r="IM390" s="604"/>
      <c r="IN390" s="604"/>
      <c r="IO390" s="604"/>
      <c r="IP390" s="604"/>
      <c r="IQ390" s="604"/>
      <c r="IR390" s="604"/>
      <c r="IS390" s="604"/>
      <c r="IT390" s="604"/>
      <c r="IU390" s="604"/>
      <c r="IV390" s="604"/>
    </row>
    <row r="391" spans="1:256">
      <c r="A391" s="607" t="s">
        <v>351</v>
      </c>
      <c r="B391" s="608" t="s">
        <v>636</v>
      </c>
      <c r="C391" s="609">
        <v>5470</v>
      </c>
      <c r="IC391" s="604"/>
      <c r="ID391" s="604"/>
      <c r="IE391" s="604"/>
      <c r="IF391" s="604"/>
      <c r="IG391" s="604"/>
      <c r="IH391" s="604"/>
      <c r="II391" s="604"/>
      <c r="IJ391" s="604"/>
      <c r="IK391" s="604"/>
      <c r="IL391" s="604"/>
      <c r="IM391" s="604"/>
      <c r="IN391" s="604"/>
      <c r="IO391" s="604"/>
      <c r="IP391" s="604"/>
      <c r="IQ391" s="604"/>
      <c r="IR391" s="604"/>
      <c r="IS391" s="604"/>
      <c r="IT391" s="604"/>
      <c r="IU391" s="604"/>
      <c r="IV391" s="604"/>
    </row>
    <row r="392" spans="1:256">
      <c r="A392" s="607" t="s">
        <v>648</v>
      </c>
      <c r="B392" s="608" t="s">
        <v>647</v>
      </c>
      <c r="C392" s="609">
        <v>2241</v>
      </c>
      <c r="IC392" s="604"/>
      <c r="ID392" s="604"/>
      <c r="IE392" s="604"/>
      <c r="IF392" s="604"/>
      <c r="IG392" s="604"/>
      <c r="IH392" s="604"/>
      <c r="II392" s="604"/>
      <c r="IJ392" s="604"/>
      <c r="IK392" s="604"/>
      <c r="IL392" s="604"/>
      <c r="IM392" s="604"/>
      <c r="IN392" s="604"/>
      <c r="IO392" s="604"/>
      <c r="IP392" s="604"/>
      <c r="IQ392" s="604"/>
      <c r="IR392" s="604"/>
      <c r="IS392" s="604"/>
      <c r="IT392" s="604"/>
      <c r="IU392" s="604"/>
      <c r="IV392" s="604"/>
    </row>
    <row r="393" spans="1:256">
      <c r="A393" s="607" t="s">
        <v>836</v>
      </c>
      <c r="B393" s="608" t="s">
        <v>835</v>
      </c>
      <c r="C393" s="609">
        <v>3229</v>
      </c>
      <c r="IC393" s="604"/>
      <c r="ID393" s="604"/>
      <c r="IE393" s="604"/>
      <c r="IF393" s="604"/>
      <c r="IG393" s="604"/>
      <c r="IH393" s="604"/>
      <c r="II393" s="604"/>
      <c r="IJ393" s="604"/>
      <c r="IK393" s="604"/>
      <c r="IL393" s="604"/>
      <c r="IM393" s="604"/>
      <c r="IN393" s="604"/>
      <c r="IO393" s="604"/>
      <c r="IP393" s="604"/>
      <c r="IQ393" s="604"/>
      <c r="IR393" s="604"/>
      <c r="IS393" s="604"/>
      <c r="IT393" s="604"/>
      <c r="IU393" s="604"/>
      <c r="IV393" s="604"/>
    </row>
    <row r="394" spans="1:256">
      <c r="A394" s="600" t="s">
        <v>1517</v>
      </c>
      <c r="B394" s="600"/>
      <c r="C394" s="609">
        <v>5470</v>
      </c>
      <c r="IC394" s="604"/>
      <c r="ID394" s="604"/>
      <c r="IE394" s="604"/>
      <c r="IF394" s="604"/>
      <c r="IG394" s="604"/>
      <c r="IH394" s="604"/>
      <c r="II394" s="604"/>
      <c r="IJ394" s="604"/>
      <c r="IK394" s="604"/>
      <c r="IL394" s="604"/>
      <c r="IM394" s="604"/>
      <c r="IN394" s="604"/>
      <c r="IO394" s="604"/>
      <c r="IP394" s="604"/>
      <c r="IQ394" s="604"/>
      <c r="IR394" s="604"/>
      <c r="IS394" s="604"/>
      <c r="IT394" s="604"/>
      <c r="IU394" s="604"/>
      <c r="IV394" s="604"/>
    </row>
    <row r="395" spans="1:256">
      <c r="A395" s="607"/>
      <c r="B395" s="610"/>
      <c r="C395" s="609"/>
      <c r="IC395" s="604"/>
      <c r="ID395" s="604"/>
      <c r="IE395" s="604"/>
      <c r="IF395" s="604"/>
      <c r="IG395" s="604"/>
      <c r="IH395" s="604"/>
      <c r="II395" s="604"/>
      <c r="IJ395" s="604"/>
      <c r="IK395" s="604"/>
      <c r="IL395" s="604"/>
      <c r="IM395" s="604"/>
      <c r="IN395" s="604"/>
      <c r="IO395" s="604"/>
      <c r="IP395" s="604"/>
      <c r="IQ395" s="604"/>
      <c r="IR395" s="604"/>
      <c r="IS395" s="604"/>
      <c r="IT395" s="604"/>
      <c r="IU395" s="604"/>
      <c r="IV395" s="604"/>
    </row>
    <row r="396" spans="1:256">
      <c r="A396" s="600" t="s">
        <v>846</v>
      </c>
      <c r="B396" s="600"/>
      <c r="C396" s="609">
        <v>5470</v>
      </c>
      <c r="IC396" s="604"/>
      <c r="ID396" s="604"/>
      <c r="IE396" s="604"/>
      <c r="IF396" s="604"/>
      <c r="IG396" s="604"/>
      <c r="IH396" s="604"/>
      <c r="II396" s="604"/>
      <c r="IJ396" s="604"/>
      <c r="IK396" s="604"/>
      <c r="IL396" s="604"/>
      <c r="IM396" s="604"/>
      <c r="IN396" s="604"/>
      <c r="IO396" s="604"/>
      <c r="IP396" s="604"/>
      <c r="IQ396" s="604"/>
      <c r="IR396" s="604"/>
      <c r="IS396" s="604"/>
      <c r="IT396" s="604"/>
      <c r="IU396" s="604"/>
      <c r="IV396" s="604"/>
    </row>
    <row r="397" spans="1:256">
      <c r="A397" s="607"/>
      <c r="B397" s="610"/>
      <c r="C397" s="609"/>
      <c r="IC397" s="604"/>
      <c r="ID397" s="604"/>
      <c r="IE397" s="604"/>
      <c r="IF397" s="604"/>
      <c r="IG397" s="604"/>
      <c r="IH397" s="604"/>
      <c r="II397" s="604"/>
      <c r="IJ397" s="604"/>
      <c r="IK397" s="604"/>
      <c r="IL397" s="604"/>
      <c r="IM397" s="604"/>
      <c r="IN397" s="604"/>
      <c r="IO397" s="604"/>
      <c r="IP397" s="604"/>
      <c r="IQ397" s="604"/>
      <c r="IR397" s="604"/>
      <c r="IS397" s="604"/>
      <c r="IT397" s="604"/>
      <c r="IU397" s="604"/>
      <c r="IV397" s="604"/>
    </row>
    <row r="398" spans="1:256">
      <c r="A398" s="600" t="s">
        <v>845</v>
      </c>
      <c r="B398" s="600"/>
      <c r="C398" s="609">
        <v>5470</v>
      </c>
      <c r="IC398" s="604"/>
      <c r="ID398" s="604"/>
      <c r="IE398" s="604"/>
      <c r="IF398" s="604"/>
      <c r="IG398" s="604"/>
      <c r="IH398" s="604"/>
      <c r="II398" s="604"/>
      <c r="IJ398" s="604"/>
      <c r="IK398" s="604"/>
      <c r="IL398" s="604"/>
      <c r="IM398" s="604"/>
      <c r="IN398" s="604"/>
      <c r="IO398" s="604"/>
      <c r="IP398" s="604"/>
      <c r="IQ398" s="604"/>
      <c r="IR398" s="604"/>
      <c r="IS398" s="604"/>
      <c r="IT398" s="604"/>
      <c r="IU398" s="604"/>
      <c r="IV398" s="604"/>
    </row>
    <row r="399" spans="1:256">
      <c r="A399" s="607"/>
      <c r="B399" s="610"/>
      <c r="C399" s="609"/>
      <c r="IC399" s="604"/>
      <c r="ID399" s="604"/>
      <c r="IE399" s="604"/>
      <c r="IF399" s="604"/>
      <c r="IG399" s="604"/>
      <c r="IH399" s="604"/>
      <c r="II399" s="604"/>
      <c r="IJ399" s="604"/>
      <c r="IK399" s="604"/>
      <c r="IL399" s="604"/>
      <c r="IM399" s="604"/>
      <c r="IN399" s="604"/>
      <c r="IO399" s="604"/>
      <c r="IP399" s="604"/>
      <c r="IQ399" s="604"/>
      <c r="IR399" s="604"/>
      <c r="IS399" s="604"/>
      <c r="IT399" s="604"/>
      <c r="IU399" s="604"/>
      <c r="IV399" s="604"/>
    </row>
    <row r="400" spans="1:256">
      <c r="A400" s="600" t="s">
        <v>1013</v>
      </c>
      <c r="B400" s="600"/>
      <c r="C400" s="609">
        <f>SUM(C386,C398)</f>
        <v>403022</v>
      </c>
      <c r="IC400" s="604"/>
      <c r="ID400" s="604"/>
      <c r="IE400" s="604"/>
      <c r="IF400" s="604"/>
      <c r="IG400" s="604"/>
      <c r="IH400" s="604"/>
      <c r="II400" s="604"/>
      <c r="IJ400" s="604"/>
      <c r="IK400" s="604"/>
      <c r="IL400" s="604"/>
      <c r="IM400" s="604"/>
      <c r="IN400" s="604"/>
      <c r="IO400" s="604"/>
      <c r="IP400" s="604"/>
      <c r="IQ400" s="604"/>
      <c r="IR400" s="604"/>
      <c r="IS400" s="604"/>
      <c r="IT400" s="604"/>
      <c r="IU400" s="604"/>
      <c r="IV400" s="604"/>
    </row>
    <row r="401" spans="1:256">
      <c r="A401" s="607"/>
      <c r="B401" s="610"/>
      <c r="C401" s="609"/>
      <c r="IC401" s="604"/>
      <c r="ID401" s="604"/>
      <c r="IE401" s="604"/>
      <c r="IF401" s="604"/>
      <c r="IG401" s="604"/>
      <c r="IH401" s="604"/>
      <c r="II401" s="604"/>
      <c r="IJ401" s="604"/>
      <c r="IK401" s="604"/>
      <c r="IL401" s="604"/>
      <c r="IM401" s="604"/>
      <c r="IN401" s="604"/>
      <c r="IO401" s="604"/>
      <c r="IP401" s="604"/>
      <c r="IQ401" s="604"/>
      <c r="IR401" s="604"/>
      <c r="IS401" s="604"/>
      <c r="IT401" s="604"/>
      <c r="IU401" s="604"/>
      <c r="IV401" s="604"/>
    </row>
    <row r="402" spans="1:256">
      <c r="A402" s="607"/>
      <c r="B402" s="610"/>
      <c r="C402" s="609"/>
      <c r="IC402" s="604"/>
      <c r="ID402" s="604"/>
      <c r="IE402" s="604"/>
      <c r="IF402" s="604"/>
      <c r="IG402" s="604"/>
      <c r="IH402" s="604"/>
      <c r="II402" s="604"/>
      <c r="IJ402" s="604"/>
      <c r="IK402" s="604"/>
      <c r="IL402" s="604"/>
      <c r="IM402" s="604"/>
      <c r="IN402" s="604"/>
      <c r="IO402" s="604"/>
      <c r="IP402" s="604"/>
      <c r="IQ402" s="604"/>
      <c r="IR402" s="604"/>
      <c r="IS402" s="604"/>
      <c r="IT402" s="604"/>
      <c r="IU402" s="604"/>
      <c r="IV402" s="604"/>
    </row>
    <row r="403" spans="1:256">
      <c r="A403" s="607"/>
      <c r="B403" s="610"/>
      <c r="C403" s="609"/>
      <c r="IC403" s="604"/>
      <c r="ID403" s="604"/>
      <c r="IE403" s="604"/>
      <c r="IF403" s="604"/>
      <c r="IG403" s="604"/>
      <c r="IH403" s="604"/>
      <c r="II403" s="604"/>
      <c r="IJ403" s="604"/>
      <c r="IK403" s="604"/>
      <c r="IL403" s="604"/>
      <c r="IM403" s="604"/>
      <c r="IN403" s="604"/>
      <c r="IO403" s="604"/>
      <c r="IP403" s="604"/>
      <c r="IQ403" s="604"/>
      <c r="IR403" s="604"/>
      <c r="IS403" s="604"/>
      <c r="IT403" s="604"/>
      <c r="IU403" s="604"/>
      <c r="IV403" s="604"/>
    </row>
    <row r="404" spans="1:256" s="616" customFormat="1">
      <c r="A404" s="600"/>
      <c r="B404" s="610" t="s">
        <v>1226</v>
      </c>
      <c r="C404" s="613">
        <f>SUM(C21,C68,C154,C184,C312,C373,C400)</f>
        <v>9293246</v>
      </c>
      <c r="D404" s="614"/>
      <c r="E404" s="614"/>
      <c r="F404" s="614"/>
      <c r="G404" s="614"/>
      <c r="H404" s="614"/>
      <c r="I404" s="614"/>
      <c r="J404" s="614"/>
      <c r="K404" s="614"/>
      <c r="L404" s="614"/>
      <c r="M404" s="614"/>
      <c r="N404" s="614"/>
      <c r="O404" s="614"/>
      <c r="P404" s="614"/>
      <c r="Q404" s="614"/>
      <c r="R404" s="614"/>
      <c r="S404" s="614"/>
      <c r="T404" s="614"/>
      <c r="U404" s="614"/>
      <c r="V404" s="614"/>
      <c r="W404" s="614"/>
      <c r="X404" s="614"/>
      <c r="Y404" s="614"/>
      <c r="Z404" s="614"/>
      <c r="AA404" s="614"/>
      <c r="AB404" s="614"/>
      <c r="AC404" s="614"/>
      <c r="AD404" s="614"/>
      <c r="AE404" s="614"/>
      <c r="AF404" s="614"/>
      <c r="AG404" s="614"/>
      <c r="AH404" s="614"/>
      <c r="AI404" s="614"/>
      <c r="AJ404" s="614"/>
      <c r="AK404" s="614"/>
      <c r="AL404" s="614"/>
      <c r="AM404" s="614"/>
      <c r="AN404" s="614"/>
      <c r="AO404" s="614"/>
      <c r="AP404" s="614"/>
      <c r="AQ404" s="614"/>
      <c r="AR404" s="614"/>
      <c r="AS404" s="614"/>
      <c r="AT404" s="614"/>
      <c r="AU404" s="614"/>
      <c r="AV404" s="614"/>
      <c r="AW404" s="614"/>
      <c r="AX404" s="614"/>
      <c r="AY404" s="614"/>
      <c r="AZ404" s="614"/>
      <c r="BA404" s="614"/>
      <c r="BB404" s="614"/>
      <c r="BC404" s="614"/>
      <c r="BD404" s="614"/>
      <c r="BE404" s="614"/>
      <c r="BF404" s="614"/>
      <c r="BG404" s="614"/>
      <c r="BH404" s="614"/>
      <c r="BI404" s="614"/>
      <c r="BJ404" s="614"/>
      <c r="BK404" s="614"/>
      <c r="BL404" s="614"/>
      <c r="BM404" s="614"/>
      <c r="BN404" s="614"/>
      <c r="BO404" s="614"/>
      <c r="BP404" s="614"/>
      <c r="BQ404" s="614"/>
      <c r="BR404" s="614"/>
      <c r="BS404" s="614"/>
      <c r="BT404" s="614"/>
      <c r="BU404" s="614"/>
      <c r="BV404" s="614"/>
      <c r="BW404" s="614"/>
      <c r="BX404" s="614"/>
      <c r="BY404" s="614"/>
      <c r="BZ404" s="614"/>
      <c r="CA404" s="614"/>
      <c r="CB404" s="614"/>
      <c r="CC404" s="614"/>
      <c r="CD404" s="614"/>
      <c r="CE404" s="614"/>
      <c r="CF404" s="614"/>
      <c r="CG404" s="614"/>
      <c r="CH404" s="614"/>
      <c r="CI404" s="614"/>
      <c r="CJ404" s="614"/>
      <c r="CK404" s="614"/>
      <c r="CL404" s="614"/>
      <c r="CM404" s="614"/>
      <c r="CN404" s="614"/>
      <c r="CO404" s="614"/>
      <c r="CP404" s="614"/>
      <c r="CQ404" s="614"/>
      <c r="CR404" s="614"/>
      <c r="CS404" s="614"/>
      <c r="CT404" s="614"/>
      <c r="CU404" s="614"/>
      <c r="CV404" s="614"/>
      <c r="CW404" s="614"/>
      <c r="CX404" s="614"/>
      <c r="CY404" s="614"/>
      <c r="CZ404" s="614"/>
      <c r="DA404" s="614"/>
      <c r="DB404" s="614"/>
      <c r="DC404" s="614"/>
      <c r="DD404" s="614"/>
      <c r="DE404" s="614"/>
      <c r="DF404" s="614"/>
      <c r="DG404" s="614"/>
      <c r="DH404" s="614"/>
      <c r="DI404" s="614"/>
      <c r="DJ404" s="614"/>
      <c r="DK404" s="614"/>
      <c r="DL404" s="614"/>
      <c r="DM404" s="614"/>
      <c r="DN404" s="614"/>
      <c r="DO404" s="614"/>
      <c r="DP404" s="614"/>
      <c r="DQ404" s="614"/>
      <c r="DR404" s="614"/>
      <c r="DS404" s="614"/>
      <c r="DT404" s="614"/>
      <c r="DU404" s="614"/>
      <c r="DV404" s="614"/>
      <c r="DW404" s="614"/>
      <c r="DX404" s="614"/>
      <c r="DY404" s="614"/>
      <c r="DZ404" s="614"/>
      <c r="EA404" s="614"/>
      <c r="EB404" s="614"/>
      <c r="EC404" s="614"/>
      <c r="ED404" s="614"/>
      <c r="EE404" s="614"/>
      <c r="EF404" s="614"/>
      <c r="EG404" s="614"/>
      <c r="EH404" s="614"/>
      <c r="EI404" s="614"/>
      <c r="EJ404" s="614"/>
      <c r="EK404" s="614"/>
      <c r="EL404" s="614"/>
      <c r="EM404" s="614"/>
      <c r="EN404" s="614"/>
      <c r="EO404" s="614"/>
      <c r="EP404" s="614"/>
      <c r="EQ404" s="614"/>
      <c r="ER404" s="614"/>
      <c r="ES404" s="614"/>
      <c r="ET404" s="614"/>
      <c r="EU404" s="614"/>
      <c r="EV404" s="614"/>
      <c r="EW404" s="614"/>
      <c r="EX404" s="614"/>
      <c r="EY404" s="614"/>
      <c r="EZ404" s="614"/>
      <c r="FA404" s="614"/>
      <c r="FB404" s="614"/>
      <c r="FC404" s="614"/>
      <c r="FD404" s="614"/>
      <c r="FE404" s="614"/>
      <c r="FF404" s="614"/>
      <c r="FG404" s="614"/>
      <c r="FH404" s="614"/>
      <c r="FI404" s="614"/>
      <c r="FJ404" s="614"/>
      <c r="FK404" s="614"/>
      <c r="FL404" s="614"/>
      <c r="FM404" s="614"/>
      <c r="FN404" s="614"/>
      <c r="FO404" s="614"/>
      <c r="FP404" s="614"/>
      <c r="FQ404" s="614"/>
      <c r="FR404" s="614"/>
      <c r="FS404" s="614"/>
      <c r="FT404" s="614"/>
      <c r="FU404" s="614"/>
      <c r="FV404" s="614"/>
      <c r="FW404" s="614"/>
      <c r="FX404" s="614"/>
      <c r="FY404" s="614"/>
      <c r="FZ404" s="614"/>
      <c r="GA404" s="614"/>
      <c r="GB404" s="614"/>
      <c r="GC404" s="614"/>
      <c r="GD404" s="614"/>
      <c r="GE404" s="614"/>
      <c r="GF404" s="614"/>
      <c r="GG404" s="614"/>
      <c r="GH404" s="614"/>
      <c r="GI404" s="614"/>
      <c r="GJ404" s="614"/>
      <c r="GK404" s="614"/>
      <c r="GL404" s="614"/>
      <c r="GM404" s="614"/>
      <c r="GN404" s="614"/>
      <c r="GO404" s="614"/>
      <c r="GP404" s="614"/>
      <c r="GQ404" s="614"/>
      <c r="GR404" s="614"/>
      <c r="GS404" s="614"/>
      <c r="GT404" s="614"/>
      <c r="GU404" s="614"/>
      <c r="GV404" s="614"/>
      <c r="GW404" s="614"/>
      <c r="GX404" s="614"/>
      <c r="GY404" s="614"/>
      <c r="GZ404" s="614"/>
      <c r="HA404" s="614"/>
      <c r="HB404" s="614"/>
      <c r="HC404" s="614"/>
      <c r="HD404" s="614"/>
      <c r="HE404" s="614"/>
      <c r="HF404" s="614"/>
      <c r="HG404" s="614"/>
      <c r="HH404" s="614"/>
      <c r="HI404" s="614"/>
      <c r="HJ404" s="614"/>
      <c r="HK404" s="614"/>
      <c r="HL404" s="614"/>
      <c r="HM404" s="614"/>
      <c r="HN404" s="614"/>
      <c r="HO404" s="614"/>
      <c r="HP404" s="614"/>
      <c r="HQ404" s="614"/>
      <c r="HR404" s="614"/>
      <c r="HS404" s="614"/>
      <c r="HT404" s="614"/>
      <c r="HU404" s="614"/>
      <c r="HV404" s="614"/>
      <c r="HW404" s="614"/>
      <c r="HX404" s="614"/>
      <c r="HY404" s="614"/>
      <c r="HZ404" s="614"/>
      <c r="IA404" s="614"/>
      <c r="IB404" s="614"/>
      <c r="IC404" s="615"/>
      <c r="ID404" s="615"/>
      <c r="IE404" s="615"/>
      <c r="IF404" s="615"/>
      <c r="IG404" s="615"/>
      <c r="IH404" s="615"/>
      <c r="II404" s="615"/>
      <c r="IJ404" s="615"/>
      <c r="IK404" s="615"/>
      <c r="IL404" s="615"/>
      <c r="IM404" s="615"/>
      <c r="IN404" s="615"/>
      <c r="IO404" s="615"/>
      <c r="IP404" s="615"/>
      <c r="IQ404" s="615"/>
      <c r="IR404" s="615"/>
      <c r="IS404" s="615"/>
      <c r="IT404" s="615"/>
      <c r="IU404" s="615"/>
      <c r="IV404" s="615"/>
    </row>
    <row r="407" spans="1:256">
      <c r="A407" s="90"/>
    </row>
    <row r="408" spans="1:256">
      <c r="A408" s="91"/>
    </row>
    <row r="409" spans="1:256">
      <c r="A409" s="92"/>
    </row>
    <row r="410" spans="1:256">
      <c r="A410" s="92"/>
    </row>
    <row r="411" spans="1:256">
      <c r="A411" s="90"/>
    </row>
    <row r="412" spans="1:256">
      <c r="A412" s="91"/>
    </row>
    <row r="413" spans="1:256">
      <c r="A413" s="92" t="s">
        <v>1544</v>
      </c>
    </row>
    <row r="414" spans="1:256">
      <c r="A414" s="92" t="s">
        <v>1545</v>
      </c>
    </row>
    <row r="415" spans="1:256">
      <c r="A415" s="92" t="s">
        <v>1546</v>
      </c>
    </row>
    <row r="416" spans="1:256">
      <c r="A416" s="90"/>
    </row>
    <row r="417" spans="1:1">
      <c r="A417" s="90"/>
    </row>
    <row r="418" spans="1:1">
      <c r="A418" s="91"/>
    </row>
    <row r="419" spans="1:1">
      <c r="A419" s="91"/>
    </row>
    <row r="420" spans="1:1">
      <c r="A420" s="44"/>
    </row>
    <row r="421" spans="1:1">
      <c r="A421" s="45"/>
    </row>
    <row r="422" spans="1:1">
      <c r="A422" s="45"/>
    </row>
  </sheetData>
  <sheetProtection selectLockedCells="1" selectUnlockedCells="1"/>
  <pageMargins left="0.70866141732283472" right="0.70866141732283472" top="0.74803149606299213" bottom="0.74803149606299213" header="0.51181102362204722" footer="0.51181102362204722"/>
  <pageSetup paperSize="9" scale="84" firstPageNumber="0" fitToHeight="0" orientation="portrait" horizontalDpi="300" verticalDpi="300" r:id="rId1"/>
  <headerFooter alignWithMargins="0"/>
  <rowBreaks count="5" manualBreakCount="5">
    <brk id="50" max="16383" man="1"/>
    <brk id="99" max="16383" man="1"/>
    <brk id="145" max="16383" man="1"/>
    <brk id="342" max="16383" man="1"/>
    <brk id="39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71"/>
  <sheetViews>
    <sheetView workbookViewId="0">
      <selection activeCell="B61" sqref="B61"/>
    </sheetView>
  </sheetViews>
  <sheetFormatPr defaultRowHeight="12.75"/>
  <cols>
    <col min="1" max="1" width="4.5703125" style="200" customWidth="1"/>
    <col min="2" max="2" width="56.42578125" style="200" customWidth="1"/>
    <col min="3" max="4" width="13.85546875" style="200" customWidth="1"/>
    <col min="5" max="5" width="12" style="200" customWidth="1"/>
    <col min="6" max="6" width="13.85546875" style="200" customWidth="1"/>
    <col min="7" max="252" width="9.140625" style="200"/>
    <col min="253" max="253" width="4.5703125" style="200" customWidth="1"/>
    <col min="254" max="254" width="50.28515625" style="200" customWidth="1"/>
    <col min="255" max="258" width="15.7109375" style="200" customWidth="1"/>
    <col min="259" max="508" width="9.140625" style="200"/>
    <col min="509" max="509" width="4.5703125" style="200" customWidth="1"/>
    <col min="510" max="510" width="50.28515625" style="200" customWidth="1"/>
    <col min="511" max="514" width="15.7109375" style="200" customWidth="1"/>
    <col min="515" max="764" width="9.140625" style="200"/>
    <col min="765" max="765" width="4.5703125" style="200" customWidth="1"/>
    <col min="766" max="766" width="50.28515625" style="200" customWidth="1"/>
    <col min="767" max="770" width="15.7109375" style="200" customWidth="1"/>
    <col min="771" max="1020" width="9.140625" style="200"/>
    <col min="1021" max="1021" width="4.5703125" style="200" customWidth="1"/>
    <col min="1022" max="1022" width="50.28515625" style="200" customWidth="1"/>
    <col min="1023" max="1026" width="15.7109375" style="200" customWidth="1"/>
    <col min="1027" max="1276" width="9.140625" style="200"/>
    <col min="1277" max="1277" width="4.5703125" style="200" customWidth="1"/>
    <col min="1278" max="1278" width="50.28515625" style="200" customWidth="1"/>
    <col min="1279" max="1282" width="15.7109375" style="200" customWidth="1"/>
    <col min="1283" max="1532" width="9.140625" style="200"/>
    <col min="1533" max="1533" width="4.5703125" style="200" customWidth="1"/>
    <col min="1534" max="1534" width="50.28515625" style="200" customWidth="1"/>
    <col min="1535" max="1538" width="15.7109375" style="200" customWidth="1"/>
    <col min="1539" max="1788" width="9.140625" style="200"/>
    <col min="1789" max="1789" width="4.5703125" style="200" customWidth="1"/>
    <col min="1790" max="1790" width="50.28515625" style="200" customWidth="1"/>
    <col min="1791" max="1794" width="15.7109375" style="200" customWidth="1"/>
    <col min="1795" max="2044" width="9.140625" style="200"/>
    <col min="2045" max="2045" width="4.5703125" style="200" customWidth="1"/>
    <col min="2046" max="2046" width="50.28515625" style="200" customWidth="1"/>
    <col min="2047" max="2050" width="15.7109375" style="200" customWidth="1"/>
    <col min="2051" max="2300" width="9.140625" style="200"/>
    <col min="2301" max="2301" width="4.5703125" style="200" customWidth="1"/>
    <col min="2302" max="2302" width="50.28515625" style="200" customWidth="1"/>
    <col min="2303" max="2306" width="15.7109375" style="200" customWidth="1"/>
    <col min="2307" max="2556" width="9.140625" style="200"/>
    <col min="2557" max="2557" width="4.5703125" style="200" customWidth="1"/>
    <col min="2558" max="2558" width="50.28515625" style="200" customWidth="1"/>
    <col min="2559" max="2562" width="15.7109375" style="200" customWidth="1"/>
    <col min="2563" max="2812" width="9.140625" style="200"/>
    <col min="2813" max="2813" width="4.5703125" style="200" customWidth="1"/>
    <col min="2814" max="2814" width="50.28515625" style="200" customWidth="1"/>
    <col min="2815" max="2818" width="15.7109375" style="200" customWidth="1"/>
    <col min="2819" max="3068" width="9.140625" style="200"/>
    <col min="3069" max="3069" width="4.5703125" style="200" customWidth="1"/>
    <col min="3070" max="3070" width="50.28515625" style="200" customWidth="1"/>
    <col min="3071" max="3074" width="15.7109375" style="200" customWidth="1"/>
    <col min="3075" max="3324" width="9.140625" style="200"/>
    <col min="3325" max="3325" width="4.5703125" style="200" customWidth="1"/>
    <col min="3326" max="3326" width="50.28515625" style="200" customWidth="1"/>
    <col min="3327" max="3330" width="15.7109375" style="200" customWidth="1"/>
    <col min="3331" max="3580" width="9.140625" style="200"/>
    <col min="3581" max="3581" width="4.5703125" style="200" customWidth="1"/>
    <col min="3582" max="3582" width="50.28515625" style="200" customWidth="1"/>
    <col min="3583" max="3586" width="15.7109375" style="200" customWidth="1"/>
    <col min="3587" max="3836" width="9.140625" style="200"/>
    <col min="3837" max="3837" width="4.5703125" style="200" customWidth="1"/>
    <col min="3838" max="3838" width="50.28515625" style="200" customWidth="1"/>
    <col min="3839" max="3842" width="15.7109375" style="200" customWidth="1"/>
    <col min="3843" max="4092" width="9.140625" style="200"/>
    <col min="4093" max="4093" width="4.5703125" style="200" customWidth="1"/>
    <col min="4094" max="4094" width="50.28515625" style="200" customWidth="1"/>
    <col min="4095" max="4098" width="15.7109375" style="200" customWidth="1"/>
    <col min="4099" max="4348" width="9.140625" style="200"/>
    <col min="4349" max="4349" width="4.5703125" style="200" customWidth="1"/>
    <col min="4350" max="4350" width="50.28515625" style="200" customWidth="1"/>
    <col min="4351" max="4354" width="15.7109375" style="200" customWidth="1"/>
    <col min="4355" max="4604" width="9.140625" style="200"/>
    <col min="4605" max="4605" width="4.5703125" style="200" customWidth="1"/>
    <col min="4606" max="4606" width="50.28515625" style="200" customWidth="1"/>
    <col min="4607" max="4610" width="15.7109375" style="200" customWidth="1"/>
    <col min="4611" max="4860" width="9.140625" style="200"/>
    <col min="4861" max="4861" width="4.5703125" style="200" customWidth="1"/>
    <col min="4862" max="4862" width="50.28515625" style="200" customWidth="1"/>
    <col min="4863" max="4866" width="15.7109375" style="200" customWidth="1"/>
    <col min="4867" max="5116" width="9.140625" style="200"/>
    <col min="5117" max="5117" width="4.5703125" style="200" customWidth="1"/>
    <col min="5118" max="5118" width="50.28515625" style="200" customWidth="1"/>
    <col min="5119" max="5122" width="15.7109375" style="200" customWidth="1"/>
    <col min="5123" max="5372" width="9.140625" style="200"/>
    <col min="5373" max="5373" width="4.5703125" style="200" customWidth="1"/>
    <col min="5374" max="5374" width="50.28515625" style="200" customWidth="1"/>
    <col min="5375" max="5378" width="15.7109375" style="200" customWidth="1"/>
    <col min="5379" max="5628" width="9.140625" style="200"/>
    <col min="5629" max="5629" width="4.5703125" style="200" customWidth="1"/>
    <col min="5630" max="5630" width="50.28515625" style="200" customWidth="1"/>
    <col min="5631" max="5634" width="15.7109375" style="200" customWidth="1"/>
    <col min="5635" max="5884" width="9.140625" style="200"/>
    <col min="5885" max="5885" width="4.5703125" style="200" customWidth="1"/>
    <col min="5886" max="5886" width="50.28515625" style="200" customWidth="1"/>
    <col min="5887" max="5890" width="15.7109375" style="200" customWidth="1"/>
    <col min="5891" max="6140" width="9.140625" style="200"/>
    <col min="6141" max="6141" width="4.5703125" style="200" customWidth="1"/>
    <col min="6142" max="6142" width="50.28515625" style="200" customWidth="1"/>
    <col min="6143" max="6146" width="15.7109375" style="200" customWidth="1"/>
    <col min="6147" max="6396" width="9.140625" style="200"/>
    <col min="6397" max="6397" width="4.5703125" style="200" customWidth="1"/>
    <col min="6398" max="6398" width="50.28515625" style="200" customWidth="1"/>
    <col min="6399" max="6402" width="15.7109375" style="200" customWidth="1"/>
    <col min="6403" max="6652" width="9.140625" style="200"/>
    <col min="6653" max="6653" width="4.5703125" style="200" customWidth="1"/>
    <col min="6654" max="6654" width="50.28515625" style="200" customWidth="1"/>
    <col min="6655" max="6658" width="15.7109375" style="200" customWidth="1"/>
    <col min="6659" max="6908" width="9.140625" style="200"/>
    <col min="6909" max="6909" width="4.5703125" style="200" customWidth="1"/>
    <col min="6910" max="6910" width="50.28515625" style="200" customWidth="1"/>
    <col min="6911" max="6914" width="15.7109375" style="200" customWidth="1"/>
    <col min="6915" max="7164" width="9.140625" style="200"/>
    <col min="7165" max="7165" width="4.5703125" style="200" customWidth="1"/>
    <col min="7166" max="7166" width="50.28515625" style="200" customWidth="1"/>
    <col min="7167" max="7170" width="15.7109375" style="200" customWidth="1"/>
    <col min="7171" max="7420" width="9.140625" style="200"/>
    <col min="7421" max="7421" width="4.5703125" style="200" customWidth="1"/>
    <col min="7422" max="7422" width="50.28515625" style="200" customWidth="1"/>
    <col min="7423" max="7426" width="15.7109375" style="200" customWidth="1"/>
    <col min="7427" max="7676" width="9.140625" style="200"/>
    <col min="7677" max="7677" width="4.5703125" style="200" customWidth="1"/>
    <col min="7678" max="7678" width="50.28515625" style="200" customWidth="1"/>
    <col min="7679" max="7682" width="15.7109375" style="200" customWidth="1"/>
    <col min="7683" max="7932" width="9.140625" style="200"/>
    <col min="7933" max="7933" width="4.5703125" style="200" customWidth="1"/>
    <col min="7934" max="7934" width="50.28515625" style="200" customWidth="1"/>
    <col min="7935" max="7938" width="15.7109375" style="200" customWidth="1"/>
    <col min="7939" max="8188" width="9.140625" style="200"/>
    <col min="8189" max="8189" width="4.5703125" style="200" customWidth="1"/>
    <col min="8190" max="8190" width="50.28515625" style="200" customWidth="1"/>
    <col min="8191" max="8194" width="15.7109375" style="200" customWidth="1"/>
    <col min="8195" max="8444" width="9.140625" style="200"/>
    <col min="8445" max="8445" width="4.5703125" style="200" customWidth="1"/>
    <col min="8446" max="8446" width="50.28515625" style="200" customWidth="1"/>
    <col min="8447" max="8450" width="15.7109375" style="200" customWidth="1"/>
    <col min="8451" max="8700" width="9.140625" style="200"/>
    <col min="8701" max="8701" width="4.5703125" style="200" customWidth="1"/>
    <col min="8702" max="8702" width="50.28515625" style="200" customWidth="1"/>
    <col min="8703" max="8706" width="15.7109375" style="200" customWidth="1"/>
    <col min="8707" max="8956" width="9.140625" style="200"/>
    <col min="8957" max="8957" width="4.5703125" style="200" customWidth="1"/>
    <col min="8958" max="8958" width="50.28515625" style="200" customWidth="1"/>
    <col min="8959" max="8962" width="15.7109375" style="200" customWidth="1"/>
    <col min="8963" max="9212" width="9.140625" style="200"/>
    <col min="9213" max="9213" width="4.5703125" style="200" customWidth="1"/>
    <col min="9214" max="9214" width="50.28515625" style="200" customWidth="1"/>
    <col min="9215" max="9218" width="15.7109375" style="200" customWidth="1"/>
    <col min="9219" max="9468" width="9.140625" style="200"/>
    <col min="9469" max="9469" width="4.5703125" style="200" customWidth="1"/>
    <col min="9470" max="9470" width="50.28515625" style="200" customWidth="1"/>
    <col min="9471" max="9474" width="15.7109375" style="200" customWidth="1"/>
    <col min="9475" max="9724" width="9.140625" style="200"/>
    <col min="9725" max="9725" width="4.5703125" style="200" customWidth="1"/>
    <col min="9726" max="9726" width="50.28515625" style="200" customWidth="1"/>
    <col min="9727" max="9730" width="15.7109375" style="200" customWidth="1"/>
    <col min="9731" max="9980" width="9.140625" style="200"/>
    <col min="9981" max="9981" width="4.5703125" style="200" customWidth="1"/>
    <col min="9982" max="9982" width="50.28515625" style="200" customWidth="1"/>
    <col min="9983" max="9986" width="15.7109375" style="200" customWidth="1"/>
    <col min="9987" max="10236" width="9.140625" style="200"/>
    <col min="10237" max="10237" width="4.5703125" style="200" customWidth="1"/>
    <col min="10238" max="10238" width="50.28515625" style="200" customWidth="1"/>
    <col min="10239" max="10242" width="15.7109375" style="200" customWidth="1"/>
    <col min="10243" max="10492" width="9.140625" style="200"/>
    <col min="10493" max="10493" width="4.5703125" style="200" customWidth="1"/>
    <col min="10494" max="10494" width="50.28515625" style="200" customWidth="1"/>
    <col min="10495" max="10498" width="15.7109375" style="200" customWidth="1"/>
    <col min="10499" max="10748" width="9.140625" style="200"/>
    <col min="10749" max="10749" width="4.5703125" style="200" customWidth="1"/>
    <col min="10750" max="10750" width="50.28515625" style="200" customWidth="1"/>
    <col min="10751" max="10754" width="15.7109375" style="200" customWidth="1"/>
    <col min="10755" max="11004" width="9.140625" style="200"/>
    <col min="11005" max="11005" width="4.5703125" style="200" customWidth="1"/>
    <col min="11006" max="11006" width="50.28515625" style="200" customWidth="1"/>
    <col min="11007" max="11010" width="15.7109375" style="200" customWidth="1"/>
    <col min="11011" max="11260" width="9.140625" style="200"/>
    <col min="11261" max="11261" width="4.5703125" style="200" customWidth="1"/>
    <col min="11262" max="11262" width="50.28515625" style="200" customWidth="1"/>
    <col min="11263" max="11266" width="15.7109375" style="200" customWidth="1"/>
    <col min="11267" max="11516" width="9.140625" style="200"/>
    <col min="11517" max="11517" width="4.5703125" style="200" customWidth="1"/>
    <col min="11518" max="11518" width="50.28515625" style="200" customWidth="1"/>
    <col min="11519" max="11522" width="15.7109375" style="200" customWidth="1"/>
    <col min="11523" max="11772" width="9.140625" style="200"/>
    <col min="11773" max="11773" width="4.5703125" style="200" customWidth="1"/>
    <col min="11774" max="11774" width="50.28515625" style="200" customWidth="1"/>
    <col min="11775" max="11778" width="15.7109375" style="200" customWidth="1"/>
    <col min="11779" max="12028" width="9.140625" style="200"/>
    <col min="12029" max="12029" width="4.5703125" style="200" customWidth="1"/>
    <col min="12030" max="12030" width="50.28515625" style="200" customWidth="1"/>
    <col min="12031" max="12034" width="15.7109375" style="200" customWidth="1"/>
    <col min="12035" max="12284" width="9.140625" style="200"/>
    <col min="12285" max="12285" width="4.5703125" style="200" customWidth="1"/>
    <col min="12286" max="12286" width="50.28515625" style="200" customWidth="1"/>
    <col min="12287" max="12290" width="15.7109375" style="200" customWidth="1"/>
    <col min="12291" max="12540" width="9.140625" style="200"/>
    <col min="12541" max="12541" width="4.5703125" style="200" customWidth="1"/>
    <col min="12542" max="12542" width="50.28515625" style="200" customWidth="1"/>
    <col min="12543" max="12546" width="15.7109375" style="200" customWidth="1"/>
    <col min="12547" max="12796" width="9.140625" style="200"/>
    <col min="12797" max="12797" width="4.5703125" style="200" customWidth="1"/>
    <col min="12798" max="12798" width="50.28515625" style="200" customWidth="1"/>
    <col min="12799" max="12802" width="15.7109375" style="200" customWidth="1"/>
    <col min="12803" max="13052" width="9.140625" style="200"/>
    <col min="13053" max="13053" width="4.5703125" style="200" customWidth="1"/>
    <col min="13054" max="13054" width="50.28515625" style="200" customWidth="1"/>
    <col min="13055" max="13058" width="15.7109375" style="200" customWidth="1"/>
    <col min="13059" max="13308" width="9.140625" style="200"/>
    <col min="13309" max="13309" width="4.5703125" style="200" customWidth="1"/>
    <col min="13310" max="13310" width="50.28515625" style="200" customWidth="1"/>
    <col min="13311" max="13314" width="15.7109375" style="200" customWidth="1"/>
    <col min="13315" max="13564" width="9.140625" style="200"/>
    <col min="13565" max="13565" width="4.5703125" style="200" customWidth="1"/>
    <col min="13566" max="13566" width="50.28515625" style="200" customWidth="1"/>
    <col min="13567" max="13570" width="15.7109375" style="200" customWidth="1"/>
    <col min="13571" max="13820" width="9.140625" style="200"/>
    <col min="13821" max="13821" width="4.5703125" style="200" customWidth="1"/>
    <col min="13822" max="13822" width="50.28515625" style="200" customWidth="1"/>
    <col min="13823" max="13826" width="15.7109375" style="200" customWidth="1"/>
    <col min="13827" max="14076" width="9.140625" style="200"/>
    <col min="14077" max="14077" width="4.5703125" style="200" customWidth="1"/>
    <col min="14078" max="14078" width="50.28515625" style="200" customWidth="1"/>
    <col min="14079" max="14082" width="15.7109375" style="200" customWidth="1"/>
    <col min="14083" max="14332" width="9.140625" style="200"/>
    <col min="14333" max="14333" width="4.5703125" style="200" customWidth="1"/>
    <col min="14334" max="14334" width="50.28515625" style="200" customWidth="1"/>
    <col min="14335" max="14338" width="15.7109375" style="200" customWidth="1"/>
    <col min="14339" max="14588" width="9.140625" style="200"/>
    <col min="14589" max="14589" width="4.5703125" style="200" customWidth="1"/>
    <col min="14590" max="14590" width="50.28515625" style="200" customWidth="1"/>
    <col min="14591" max="14594" width="15.7109375" style="200" customWidth="1"/>
    <col min="14595" max="14844" width="9.140625" style="200"/>
    <col min="14845" max="14845" width="4.5703125" style="200" customWidth="1"/>
    <col min="14846" max="14846" width="50.28515625" style="200" customWidth="1"/>
    <col min="14847" max="14850" width="15.7109375" style="200" customWidth="1"/>
    <col min="14851" max="15100" width="9.140625" style="200"/>
    <col min="15101" max="15101" width="4.5703125" style="200" customWidth="1"/>
    <col min="15102" max="15102" width="50.28515625" style="200" customWidth="1"/>
    <col min="15103" max="15106" width="15.7109375" style="200" customWidth="1"/>
    <col min="15107" max="15356" width="9.140625" style="200"/>
    <col min="15357" max="15357" width="4.5703125" style="200" customWidth="1"/>
    <col min="15358" max="15358" width="50.28515625" style="200" customWidth="1"/>
    <col min="15359" max="15362" width="15.7109375" style="200" customWidth="1"/>
    <col min="15363" max="15612" width="9.140625" style="200"/>
    <col min="15613" max="15613" width="4.5703125" style="200" customWidth="1"/>
    <col min="15614" max="15614" width="50.28515625" style="200" customWidth="1"/>
    <col min="15615" max="15618" width="15.7109375" style="200" customWidth="1"/>
    <col min="15619" max="15868" width="9.140625" style="200"/>
    <col min="15869" max="15869" width="4.5703125" style="200" customWidth="1"/>
    <col min="15870" max="15870" width="50.28515625" style="200" customWidth="1"/>
    <col min="15871" max="15874" width="15.7109375" style="200" customWidth="1"/>
    <col min="15875" max="16124" width="9.140625" style="200"/>
    <col min="16125" max="16125" width="4.5703125" style="200" customWidth="1"/>
    <col min="16126" max="16126" width="50.28515625" style="200" customWidth="1"/>
    <col min="16127" max="16130" width="15.7109375" style="200" customWidth="1"/>
    <col min="16131" max="16384" width="9.140625" style="200"/>
  </cols>
  <sheetData>
    <row r="1" spans="1:6" ht="15.75">
      <c r="D1" s="64"/>
      <c r="F1" s="241" t="s">
        <v>1522</v>
      </c>
    </row>
    <row r="2" spans="1:6" ht="15.75">
      <c r="B2" s="201"/>
      <c r="C2" s="202"/>
      <c r="D2" s="64"/>
      <c r="E2" s="64"/>
    </row>
    <row r="3" spans="1:6" ht="18.75">
      <c r="A3" s="649" t="s">
        <v>403</v>
      </c>
      <c r="B3" s="649"/>
      <c r="C3" s="649"/>
      <c r="D3" s="649"/>
      <c r="E3" s="649"/>
      <c r="F3" s="649"/>
    </row>
    <row r="4" spans="1:6" ht="18.75">
      <c r="A4" s="649" t="s">
        <v>1523</v>
      </c>
      <c r="B4" s="649"/>
      <c r="C4" s="649"/>
      <c r="D4" s="649"/>
      <c r="E4" s="649"/>
      <c r="F4" s="649"/>
    </row>
    <row r="5" spans="1:6" ht="18.75">
      <c r="A5" s="649" t="s">
        <v>1524</v>
      </c>
      <c r="B5" s="649"/>
      <c r="C5" s="649"/>
      <c r="D5" s="649"/>
      <c r="E5" s="649"/>
      <c r="F5" s="649"/>
    </row>
    <row r="6" spans="1:6" ht="20.25" customHeight="1"/>
    <row r="7" spans="1:6" ht="15.75">
      <c r="A7" s="650" t="s">
        <v>404</v>
      </c>
      <c r="B7" s="652" t="s">
        <v>1084</v>
      </c>
      <c r="C7" s="652" t="s">
        <v>107</v>
      </c>
      <c r="D7" s="654" t="s">
        <v>1085</v>
      </c>
      <c r="E7" s="655"/>
      <c r="F7" s="656"/>
    </row>
    <row r="8" spans="1:6" ht="31.5">
      <c r="A8" s="651"/>
      <c r="B8" s="653"/>
      <c r="C8" s="653"/>
      <c r="D8" s="203" t="s">
        <v>405</v>
      </c>
      <c r="E8" s="204" t="s">
        <v>406</v>
      </c>
      <c r="F8" s="204" t="s">
        <v>1181</v>
      </c>
    </row>
    <row r="9" spans="1:6">
      <c r="A9" s="205">
        <v>1</v>
      </c>
      <c r="B9" s="205">
        <v>2</v>
      </c>
      <c r="C9" s="205">
        <v>3</v>
      </c>
      <c r="D9" s="206">
        <v>4</v>
      </c>
      <c r="E9" s="205">
        <v>5</v>
      </c>
      <c r="F9" s="205">
        <v>6</v>
      </c>
    </row>
    <row r="10" spans="1:6" ht="15.75">
      <c r="A10" s="207">
        <v>1</v>
      </c>
      <c r="B10" s="208" t="s">
        <v>407</v>
      </c>
      <c r="C10" s="209">
        <f>+C11+C12</f>
        <v>353615</v>
      </c>
      <c r="D10" s="209">
        <f>+D11+D12</f>
        <v>100</v>
      </c>
      <c r="E10" s="209">
        <f>+E11+E12</f>
        <v>353515</v>
      </c>
      <c r="F10" s="209">
        <f>+F11+F12</f>
        <v>0</v>
      </c>
    </row>
    <row r="11" spans="1:6" ht="15.75">
      <c r="A11" s="210"/>
      <c r="B11" s="211" t="s">
        <v>408</v>
      </c>
      <c r="C11" s="212">
        <f>+D11+E11+F11</f>
        <v>228604</v>
      </c>
      <c r="D11" s="213">
        <v>100</v>
      </c>
      <c r="E11" s="213">
        <f>200000+28504</f>
        <v>228504</v>
      </c>
      <c r="F11" s="213"/>
    </row>
    <row r="12" spans="1:6" ht="15.75">
      <c r="A12" s="210"/>
      <c r="B12" s="211" t="s">
        <v>409</v>
      </c>
      <c r="C12" s="212">
        <f>+D12+E12+F12</f>
        <v>125011</v>
      </c>
      <c r="D12" s="213">
        <v>0</v>
      </c>
      <c r="E12" s="213">
        <v>125011</v>
      </c>
      <c r="F12" s="213"/>
    </row>
    <row r="13" spans="1:6">
      <c r="A13" s="214"/>
      <c r="B13" s="214"/>
      <c r="C13" s="214"/>
      <c r="D13" s="214"/>
      <c r="E13" s="214"/>
      <c r="F13" s="214"/>
    </row>
    <row r="14" spans="1:6" ht="15.75">
      <c r="A14" s="207">
        <v>2</v>
      </c>
      <c r="B14" s="208" t="s">
        <v>410</v>
      </c>
      <c r="C14" s="209">
        <f>+C15+C16</f>
        <v>829893</v>
      </c>
      <c r="D14" s="209">
        <f>+D15+D16</f>
        <v>722902</v>
      </c>
      <c r="E14" s="209">
        <f>+E15+E16</f>
        <v>100000</v>
      </c>
      <c r="F14" s="209">
        <f>+F15+F16</f>
        <v>6991</v>
      </c>
    </row>
    <row r="15" spans="1:6" ht="15.75">
      <c r="A15" s="210"/>
      <c r="B15" s="211" t="s">
        <v>408</v>
      </c>
      <c r="C15" s="212">
        <f>+D15+E15+F15</f>
        <v>247790</v>
      </c>
      <c r="D15" s="213">
        <f>185204-37414</f>
        <v>147790</v>
      </c>
      <c r="E15" s="213">
        <v>100000</v>
      </c>
      <c r="F15" s="213"/>
    </row>
    <row r="16" spans="1:6" ht="15.75">
      <c r="A16" s="210"/>
      <c r="B16" s="211" t="s">
        <v>409</v>
      </c>
      <c r="C16" s="212">
        <f>+D16+E16+F16</f>
        <v>582103</v>
      </c>
      <c r="D16" s="213">
        <f>537698+37414</f>
        <v>575112</v>
      </c>
      <c r="E16" s="213"/>
      <c r="F16" s="213">
        <f>3479+3512</f>
        <v>6991</v>
      </c>
    </row>
    <row r="17" spans="1:6">
      <c r="A17" s="214"/>
      <c r="B17" s="214"/>
      <c r="C17" s="214"/>
      <c r="D17" s="214"/>
      <c r="E17" s="214"/>
      <c r="F17" s="214"/>
    </row>
    <row r="18" spans="1:6" ht="15.75">
      <c r="A18" s="207">
        <v>3</v>
      </c>
      <c r="B18" s="208" t="s">
        <v>411</v>
      </c>
      <c r="C18" s="209">
        <f>+C19+C20</f>
        <v>4999185</v>
      </c>
      <c r="D18" s="209">
        <f>+D19+D20</f>
        <v>4395778</v>
      </c>
      <c r="E18" s="209">
        <f>+E19+E20</f>
        <v>0</v>
      </c>
      <c r="F18" s="209">
        <f>+F19+F20</f>
        <v>603407</v>
      </c>
    </row>
    <row r="19" spans="1:6" ht="15.75">
      <c r="A19" s="210"/>
      <c r="B19" s="211" t="s">
        <v>408</v>
      </c>
      <c r="C19" s="212">
        <f>+D19+E19+F19</f>
        <v>3776144</v>
      </c>
      <c r="D19" s="213">
        <f>3809266+83625-116747</f>
        <v>3776144</v>
      </c>
      <c r="E19" s="213"/>
      <c r="F19" s="213"/>
    </row>
    <row r="20" spans="1:6" ht="15.75">
      <c r="A20" s="210"/>
      <c r="B20" s="211" t="s">
        <v>409</v>
      </c>
      <c r="C20" s="212">
        <f>+D20+E20+F20</f>
        <v>1223041</v>
      </c>
      <c r="D20" s="213">
        <f>502887+116747</f>
        <v>619634</v>
      </c>
      <c r="E20" s="213"/>
      <c r="F20" s="213">
        <v>603407</v>
      </c>
    </row>
    <row r="21" spans="1:6">
      <c r="A21" s="214"/>
      <c r="B21" s="214"/>
      <c r="C21" s="214"/>
      <c r="D21" s="214"/>
      <c r="E21" s="214"/>
      <c r="F21" s="214"/>
    </row>
    <row r="22" spans="1:6" ht="15.75">
      <c r="A22" s="207">
        <v>4</v>
      </c>
      <c r="B22" s="208" t="s">
        <v>412</v>
      </c>
      <c r="C22" s="209">
        <f>+C23+C24</f>
        <v>1400614</v>
      </c>
      <c r="D22" s="209">
        <f>+D23+D24</f>
        <v>1365553</v>
      </c>
      <c r="E22" s="209">
        <f>+E23+E24</f>
        <v>35061</v>
      </c>
      <c r="F22" s="209">
        <f>+F23+F24</f>
        <v>0</v>
      </c>
    </row>
    <row r="23" spans="1:6" ht="15.75">
      <c r="A23" s="210"/>
      <c r="B23" s="211" t="s">
        <v>408</v>
      </c>
      <c r="C23" s="212">
        <f>+D23+E23+F23</f>
        <v>844032</v>
      </c>
      <c r="D23" s="213">
        <f>1365553-556582</f>
        <v>808971</v>
      </c>
      <c r="E23" s="213">
        <v>35061</v>
      </c>
      <c r="F23" s="213"/>
    </row>
    <row r="24" spans="1:6" ht="15.75">
      <c r="A24" s="210"/>
      <c r="B24" s="211" t="s">
        <v>409</v>
      </c>
      <c r="C24" s="212">
        <f>+D24+E24+F24</f>
        <v>556582</v>
      </c>
      <c r="D24" s="213">
        <v>556582</v>
      </c>
      <c r="E24" s="213"/>
      <c r="F24" s="213"/>
    </row>
    <row r="25" spans="1:6">
      <c r="A25" s="214"/>
      <c r="B25" s="214"/>
      <c r="C25" s="214"/>
      <c r="D25" s="214"/>
      <c r="E25" s="214"/>
      <c r="F25" s="214"/>
    </row>
    <row r="26" spans="1:6" ht="31.5">
      <c r="A26" s="207">
        <v>5</v>
      </c>
      <c r="B26" s="208" t="s">
        <v>413</v>
      </c>
      <c r="C26" s="209">
        <f>+C27+C28</f>
        <v>2164858</v>
      </c>
      <c r="D26" s="209">
        <f>+D27+D28</f>
        <v>2147487</v>
      </c>
      <c r="E26" s="209">
        <f>+E27+E28</f>
        <v>0</v>
      </c>
      <c r="F26" s="209">
        <f>+F27+F28</f>
        <v>17371</v>
      </c>
    </row>
    <row r="27" spans="1:6" ht="15.75">
      <c r="A27" s="210"/>
      <c r="B27" s="211" t="s">
        <v>408</v>
      </c>
      <c r="C27" s="212">
        <f>+D27+E27+F27</f>
        <v>1810047</v>
      </c>
      <c r="D27" s="213">
        <f>2125307-332631</f>
        <v>1792676</v>
      </c>
      <c r="E27" s="213"/>
      <c r="F27" s="213">
        <v>17371</v>
      </c>
    </row>
    <row r="28" spans="1:6" ht="15.75">
      <c r="A28" s="210"/>
      <c r="B28" s="211" t="s">
        <v>409</v>
      </c>
      <c r="C28" s="212">
        <f>+D28+E28+F28</f>
        <v>354811</v>
      </c>
      <c r="D28" s="213">
        <f>22180+332631</f>
        <v>354811</v>
      </c>
      <c r="E28" s="213"/>
      <c r="F28" s="213"/>
    </row>
    <row r="29" spans="1:6">
      <c r="A29" s="214"/>
      <c r="B29" s="214"/>
      <c r="C29" s="214"/>
      <c r="D29" s="214"/>
      <c r="E29" s="214"/>
      <c r="F29" s="214"/>
    </row>
    <row r="30" spans="1:6" ht="31.5">
      <c r="A30" s="207">
        <v>6</v>
      </c>
      <c r="B30" s="208" t="s">
        <v>1086</v>
      </c>
      <c r="C30" s="209">
        <f>+C31+C32</f>
        <v>8678337</v>
      </c>
      <c r="D30" s="209">
        <f>+D31+D32</f>
        <v>0</v>
      </c>
      <c r="E30" s="209">
        <f>+E31+E32</f>
        <v>8678337</v>
      </c>
      <c r="F30" s="209">
        <f>+F31+F32</f>
        <v>0</v>
      </c>
    </row>
    <row r="31" spans="1:6" ht="15.75">
      <c r="A31" s="210"/>
      <c r="B31" s="211" t="s">
        <v>408</v>
      </c>
      <c r="C31" s="212">
        <f>+D31+E31+F31</f>
        <v>3014452</v>
      </c>
      <c r="D31" s="213">
        <v>0</v>
      </c>
      <c r="E31" s="213">
        <f>3534477-520025</f>
        <v>3014452</v>
      </c>
      <c r="F31" s="213"/>
    </row>
    <row r="32" spans="1:6" ht="15.75">
      <c r="A32" s="210"/>
      <c r="B32" s="211" t="s">
        <v>409</v>
      </c>
      <c r="C32" s="212">
        <f>+D32+E32+F32</f>
        <v>5663885</v>
      </c>
      <c r="D32" s="213">
        <v>0</v>
      </c>
      <c r="E32" s="213">
        <f>5143860+520025</f>
        <v>5663885</v>
      </c>
      <c r="F32" s="213"/>
    </row>
    <row r="33" spans="1:6">
      <c r="A33" s="214"/>
      <c r="B33" s="214"/>
      <c r="C33" s="214"/>
      <c r="D33" s="214"/>
      <c r="E33" s="214"/>
      <c r="F33" s="214"/>
    </row>
    <row r="34" spans="1:6" ht="31.5">
      <c r="A34" s="207">
        <v>7</v>
      </c>
      <c r="B34" s="208" t="s">
        <v>1087</v>
      </c>
      <c r="C34" s="209">
        <f>+C35+C36</f>
        <v>354032</v>
      </c>
      <c r="D34" s="209">
        <f>+D35+D36</f>
        <v>258404</v>
      </c>
      <c r="E34" s="209">
        <f>+E35+E36</f>
        <v>68782</v>
      </c>
      <c r="F34" s="209">
        <f>+F35+F36</f>
        <v>26846</v>
      </c>
    </row>
    <row r="35" spans="1:6" ht="15.75">
      <c r="A35" s="210"/>
      <c r="B35" s="211" t="s">
        <v>408</v>
      </c>
      <c r="C35" s="212">
        <f>+D35+E35+F35</f>
        <v>276822</v>
      </c>
      <c r="D35" s="213">
        <f>258404-8428</f>
        <v>249976</v>
      </c>
      <c r="E35" s="213"/>
      <c r="F35" s="213">
        <v>26846</v>
      </c>
    </row>
    <row r="36" spans="1:6" ht="15.75">
      <c r="A36" s="210"/>
      <c r="B36" s="211" t="s">
        <v>409</v>
      </c>
      <c r="C36" s="212">
        <f>+D36+E36+F36</f>
        <v>77210</v>
      </c>
      <c r="D36" s="213">
        <v>8428</v>
      </c>
      <c r="E36" s="213">
        <v>68782</v>
      </c>
      <c r="F36" s="213"/>
    </row>
    <row r="37" spans="1:6">
      <c r="A37" s="214"/>
      <c r="B37" s="214"/>
      <c r="C37" s="214"/>
      <c r="D37" s="214"/>
      <c r="E37" s="214"/>
      <c r="F37" s="214"/>
    </row>
    <row r="38" spans="1:6" ht="15.75">
      <c r="A38" s="207">
        <v>8</v>
      </c>
      <c r="B38" s="208" t="s">
        <v>414</v>
      </c>
      <c r="C38" s="209">
        <f>+C39+C40</f>
        <v>3346660</v>
      </c>
      <c r="D38" s="209">
        <f>+D39+D40</f>
        <v>403022</v>
      </c>
      <c r="E38" s="209">
        <f>+E39+E40</f>
        <v>2943638</v>
      </c>
      <c r="F38" s="209">
        <f>+F39+F40</f>
        <v>0</v>
      </c>
    </row>
    <row r="39" spans="1:6" ht="15.75">
      <c r="A39" s="210"/>
      <c r="B39" s="211" t="s">
        <v>408</v>
      </c>
      <c r="C39" s="212">
        <f>+D39+E39+F39</f>
        <v>1803590</v>
      </c>
      <c r="D39" s="213">
        <v>403022</v>
      </c>
      <c r="E39" s="213">
        <v>1400568</v>
      </c>
      <c r="F39" s="213"/>
    </row>
    <row r="40" spans="1:6" ht="15.75">
      <c r="A40" s="210"/>
      <c r="B40" s="211" t="s">
        <v>409</v>
      </c>
      <c r="C40" s="212">
        <f>+D40+E40+F40</f>
        <v>1543070</v>
      </c>
      <c r="D40" s="213"/>
      <c r="E40" s="213">
        <v>1543070</v>
      </c>
      <c r="F40" s="213"/>
    </row>
    <row r="41" spans="1:6">
      <c r="A41" s="214"/>
      <c r="B41" s="214"/>
      <c r="C41" s="214"/>
      <c r="D41" s="214"/>
      <c r="E41" s="214"/>
      <c r="F41" s="214"/>
    </row>
    <row r="42" spans="1:6" ht="31.5">
      <c r="A42" s="207">
        <v>9</v>
      </c>
      <c r="B42" s="208" t="s">
        <v>415</v>
      </c>
      <c r="C42" s="209">
        <f>+C43+C44</f>
        <v>0</v>
      </c>
      <c r="D42" s="209">
        <f>+D43+D44</f>
        <v>0</v>
      </c>
      <c r="E42" s="209">
        <f>+E43+E44</f>
        <v>0</v>
      </c>
      <c r="F42" s="209">
        <f>+F43+F44</f>
        <v>0</v>
      </c>
    </row>
    <row r="43" spans="1:6" ht="15.75">
      <c r="A43" s="210"/>
      <c r="B43" s="211" t="s">
        <v>408</v>
      </c>
      <c r="C43" s="212">
        <f>+D43+E43+F43</f>
        <v>0</v>
      </c>
      <c r="D43" s="213">
        <v>0</v>
      </c>
      <c r="E43" s="213"/>
      <c r="F43" s="213"/>
    </row>
    <row r="44" spans="1:6" ht="15.75">
      <c r="A44" s="210"/>
      <c r="B44" s="211" t="s">
        <v>409</v>
      </c>
      <c r="C44" s="212">
        <f>+D44+E44+F44</f>
        <v>0</v>
      </c>
      <c r="D44" s="213">
        <v>0</v>
      </c>
      <c r="E44" s="213"/>
      <c r="F44" s="213"/>
    </row>
    <row r="45" spans="1:6" ht="15.75">
      <c r="A45" s="214"/>
      <c r="B45" s="215"/>
      <c r="C45" s="216"/>
      <c r="D45" s="214"/>
      <c r="E45" s="214"/>
      <c r="F45" s="214"/>
    </row>
    <row r="46" spans="1:6" ht="15.75">
      <c r="A46" s="214"/>
      <c r="B46" s="215"/>
      <c r="C46" s="216"/>
      <c r="D46" s="214"/>
      <c r="E46" s="214"/>
      <c r="F46" s="214"/>
    </row>
    <row r="47" spans="1:6" ht="15.75">
      <c r="A47" s="210"/>
      <c r="B47" s="217" t="s">
        <v>1224</v>
      </c>
      <c r="C47" s="209">
        <f>+C48+C49</f>
        <v>22127194</v>
      </c>
      <c r="D47" s="209">
        <f>+D48+D49</f>
        <v>9293246</v>
      </c>
      <c r="E47" s="209">
        <f>+E48+E49</f>
        <v>12179333</v>
      </c>
      <c r="F47" s="209">
        <f>+F48+F49</f>
        <v>654615</v>
      </c>
    </row>
    <row r="48" spans="1:6" ht="15.75">
      <c r="A48" s="210"/>
      <c r="B48" s="218" t="s">
        <v>408</v>
      </c>
      <c r="C48" s="212">
        <f>+D48+E48+F48</f>
        <v>12001481</v>
      </c>
      <c r="D48" s="212">
        <f t="shared" ref="D48:F49" si="0">+D11+D15+D19+D23+D27+D31+D35+D39+D43</f>
        <v>7178679</v>
      </c>
      <c r="E48" s="212">
        <f t="shared" si="0"/>
        <v>4778585</v>
      </c>
      <c r="F48" s="212">
        <f t="shared" si="0"/>
        <v>44217</v>
      </c>
    </row>
    <row r="49" spans="1:6" ht="15.75">
      <c r="A49" s="210"/>
      <c r="B49" s="218" t="s">
        <v>409</v>
      </c>
      <c r="C49" s="212">
        <f>+D49+E49+F49</f>
        <v>10125713</v>
      </c>
      <c r="D49" s="212">
        <f t="shared" si="0"/>
        <v>2114567</v>
      </c>
      <c r="E49" s="212">
        <f t="shared" si="0"/>
        <v>7400748</v>
      </c>
      <c r="F49" s="212">
        <f t="shared" si="0"/>
        <v>610398</v>
      </c>
    </row>
    <row r="50" spans="1:6" ht="31.5">
      <c r="A50" s="210">
        <v>10</v>
      </c>
      <c r="B50" s="208" t="s">
        <v>416</v>
      </c>
      <c r="C50" s="212">
        <f>+D50+E50+F50</f>
        <v>972603</v>
      </c>
      <c r="D50" s="213">
        <v>265876</v>
      </c>
      <c r="E50" s="213">
        <f>735231-28504</f>
        <v>706727</v>
      </c>
      <c r="F50" s="213"/>
    </row>
    <row r="51" spans="1:6" ht="31.5">
      <c r="A51" s="210">
        <v>11</v>
      </c>
      <c r="B51" s="208" t="s">
        <v>1088</v>
      </c>
      <c r="C51" s="212">
        <f>+D51+E51+F51</f>
        <v>-83625</v>
      </c>
      <c r="D51" s="213">
        <v>-83625</v>
      </c>
      <c r="E51" s="213"/>
      <c r="F51" s="213"/>
    </row>
    <row r="52" spans="1:6" ht="15.75">
      <c r="A52" s="210">
        <v>12</v>
      </c>
      <c r="B52" s="208" t="s">
        <v>417</v>
      </c>
      <c r="C52" s="212">
        <f>+D52+E52+F52</f>
        <v>23016172</v>
      </c>
      <c r="D52" s="212">
        <f>+D51+D50+D47</f>
        <v>9475497</v>
      </c>
      <c r="E52" s="212">
        <f>+E51+E50+E47</f>
        <v>12886060</v>
      </c>
      <c r="F52" s="212">
        <f>+F51+F50+F47</f>
        <v>654615</v>
      </c>
    </row>
    <row r="53" spans="1:6" ht="15.75">
      <c r="A53" s="219"/>
      <c r="B53" s="220"/>
      <c r="C53" s="221"/>
      <c r="D53" s="219"/>
      <c r="E53" s="219"/>
      <c r="F53" s="219"/>
    </row>
    <row r="54" spans="1:6" s="3" customFormat="1" ht="15.75">
      <c r="B54" s="90"/>
      <c r="D54" s="2"/>
      <c r="E54" s="2"/>
      <c r="F54" s="13"/>
    </row>
    <row r="55" spans="1:6" s="3" customFormat="1" ht="15.75">
      <c r="B55" s="91"/>
      <c r="D55" s="2"/>
      <c r="E55" s="2"/>
      <c r="F55" s="13"/>
    </row>
    <row r="56" spans="1:6" s="3" customFormat="1" ht="15.75">
      <c r="B56" s="90"/>
      <c r="D56" s="2"/>
      <c r="E56" s="2"/>
      <c r="F56" s="13"/>
    </row>
    <row r="57" spans="1:6" s="3" customFormat="1" ht="15.75">
      <c r="B57" s="92"/>
      <c r="D57" s="2"/>
      <c r="E57" s="2"/>
      <c r="F57" s="13"/>
    </row>
    <row r="58" spans="1:6" s="60" customFormat="1" ht="15.75">
      <c r="B58" s="90"/>
      <c r="F58" s="325"/>
    </row>
    <row r="59" spans="1:6" s="93" customFormat="1" ht="15.75">
      <c r="B59" s="92" t="s">
        <v>1544</v>
      </c>
      <c r="F59" s="323"/>
    </row>
    <row r="60" spans="1:6" s="5" customFormat="1" ht="15.75">
      <c r="B60" s="92" t="s">
        <v>1545</v>
      </c>
      <c r="D60" s="4"/>
      <c r="E60" s="4"/>
      <c r="F60" s="94"/>
    </row>
    <row r="61" spans="1:6" s="7" customFormat="1" ht="15.75">
      <c r="B61" s="92" t="s">
        <v>1546</v>
      </c>
      <c r="D61" s="6"/>
      <c r="E61" s="6"/>
      <c r="F61" s="95"/>
    </row>
    <row r="62" spans="1:6" s="9" customFormat="1" ht="15.75">
      <c r="B62" s="91"/>
      <c r="D62" s="8"/>
      <c r="E62" s="8"/>
      <c r="F62" s="97"/>
    </row>
    <row r="63" spans="1:6" s="11" customFormat="1" ht="15.75">
      <c r="B63" s="90"/>
      <c r="D63" s="10"/>
      <c r="E63" s="10"/>
      <c r="F63" s="99"/>
    </row>
    <row r="64" spans="1:6" s="7" customFormat="1" ht="15.75">
      <c r="B64" s="90"/>
      <c r="D64" s="6"/>
      <c r="E64" s="96"/>
      <c r="F64" s="95"/>
    </row>
    <row r="65" spans="2:6" s="9" customFormat="1" ht="15.75">
      <c r="B65" s="91"/>
      <c r="D65" s="8"/>
      <c r="E65" s="98"/>
      <c r="F65" s="97"/>
    </row>
    <row r="66" spans="2:6" s="11" customFormat="1" ht="15.75">
      <c r="B66" s="91"/>
      <c r="D66" s="10"/>
      <c r="E66" s="10"/>
      <c r="F66" s="99"/>
    </row>
    <row r="67" spans="2:6" s="9" customFormat="1" ht="15.75">
      <c r="B67" s="44"/>
      <c r="D67" s="12"/>
      <c r="E67" s="12"/>
      <c r="F67" s="100"/>
    </row>
    <row r="68" spans="2:6" s="1" customFormat="1" ht="15.75">
      <c r="B68" s="45"/>
      <c r="F68" s="17"/>
    </row>
    <row r="69" spans="2:6" s="1" customFormat="1" ht="15.75">
      <c r="B69" s="45"/>
      <c r="F69" s="17"/>
    </row>
    <row r="70" spans="2:6" s="1" customFormat="1" ht="15.75">
      <c r="F70" s="17"/>
    </row>
    <row r="71" spans="2:6" s="1" customFormat="1" ht="15.75">
      <c r="F71" s="17"/>
    </row>
  </sheetData>
  <mergeCells count="7">
    <mergeCell ref="A3:F3"/>
    <mergeCell ref="A4:F4"/>
    <mergeCell ref="A5:F5"/>
    <mergeCell ref="A7:A8"/>
    <mergeCell ref="B7:B8"/>
    <mergeCell ref="C7:C8"/>
    <mergeCell ref="D7:F7"/>
  </mergeCells>
  <printOptions horizontalCentered="1"/>
  <pageMargins left="0.75" right="0.75" top="0.11811023622047245" bottom="0.11811023622047245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22</vt:i4>
      </vt:variant>
      <vt:variant>
        <vt:lpstr>Наименувани диапазони</vt:lpstr>
      </vt:variant>
      <vt:variant>
        <vt:i4>9</vt:i4>
      </vt:variant>
    </vt:vector>
  </HeadingPairs>
  <TitlesOfParts>
    <vt:vector size="31" baseType="lpstr">
      <vt:lpstr>Pril1</vt:lpstr>
      <vt:lpstr>Pril2</vt:lpstr>
      <vt:lpstr>Pril2A</vt:lpstr>
      <vt:lpstr>Pril2Б</vt:lpstr>
      <vt:lpstr>Pril2В</vt:lpstr>
      <vt:lpstr>Pril3</vt:lpstr>
      <vt:lpstr>Pril4</vt:lpstr>
      <vt:lpstr>Pril5</vt:lpstr>
      <vt:lpstr>Pril6</vt:lpstr>
      <vt:lpstr>Pril7</vt:lpstr>
      <vt:lpstr>Pril8</vt:lpstr>
      <vt:lpstr>Pril8A</vt:lpstr>
      <vt:lpstr>Pril9</vt:lpstr>
      <vt:lpstr>Pril10</vt:lpstr>
      <vt:lpstr>Pril11</vt:lpstr>
      <vt:lpstr>Pril12</vt:lpstr>
      <vt:lpstr>Pril13</vt:lpstr>
      <vt:lpstr>Pril13A</vt:lpstr>
      <vt:lpstr>Pril14</vt:lpstr>
      <vt:lpstr>Pril15</vt:lpstr>
      <vt:lpstr>Pril16</vt:lpstr>
      <vt:lpstr>Pril17</vt:lpstr>
      <vt:lpstr>Pril1!Печат_заглавия</vt:lpstr>
      <vt:lpstr>Pril11!Печат_заглавия</vt:lpstr>
      <vt:lpstr>Pril13!Печат_заглавия</vt:lpstr>
      <vt:lpstr>Pril13A!Печат_заглавия</vt:lpstr>
      <vt:lpstr>Pril15!Печат_заглавия</vt:lpstr>
      <vt:lpstr>Pril2!Печат_заглавия</vt:lpstr>
      <vt:lpstr>Pril2Б!Печат_заглавия</vt:lpstr>
      <vt:lpstr>Pril3!Печат_заглавия</vt:lpstr>
      <vt:lpstr>Pril5!Печат_заглавия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2023-05-02T11:52:55Z</dcterms:modified>
</cp:coreProperties>
</file>