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400" windowHeight="12645" activeTab="2"/>
  </bookViews>
  <sheets>
    <sheet name="Pril1" sheetId="71" r:id="rId1"/>
    <sheet name="Pril2" sheetId="72" r:id="rId2"/>
    <sheet name="Pril2A" sheetId="18" r:id="rId3"/>
    <sheet name="Pril2Б" sheetId="19" r:id="rId4"/>
    <sheet name="Pril2В" sheetId="53" r:id="rId5"/>
    <sheet name="Pril3" sheetId="70" r:id="rId6"/>
    <sheet name="Pril4" sheetId="15" r:id="rId7"/>
    <sheet name="Pril5" sheetId="73" r:id="rId8"/>
    <sheet name="Pril6" sheetId="40" r:id="rId9"/>
    <sheet name="Pril7" sheetId="20" r:id="rId10"/>
    <sheet name="Pril8" sheetId="5" r:id="rId11"/>
    <sheet name="Pril8A" sheetId="6" r:id="rId12"/>
    <sheet name="Pril9" sheetId="1" r:id="rId13"/>
    <sheet name="Pril10" sheetId="9" r:id="rId14"/>
    <sheet name="Pril11" sheetId="59" r:id="rId15"/>
    <sheet name="Pril12" sheetId="8" r:id="rId16"/>
    <sheet name="Pril13" sheetId="69" r:id="rId17"/>
    <sheet name="Pril13A" sheetId="60" r:id="rId18"/>
    <sheet name="Pril14" sheetId="28" r:id="rId19"/>
    <sheet name="Pril15" sheetId="51" r:id="rId20"/>
    <sheet name="Pril16" sheetId="31" r:id="rId21"/>
    <sheet name="Pril17" sheetId="74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16" hidden="1">Pril13!$A$1:$IA$283</definedName>
    <definedName name="_xlnm._FilterDatabase" localSheetId="1" hidden="1">Pril2!$C$8:$C$1807</definedName>
    <definedName name="GROUPS" localSheetId="8">[1]Groups!$A$1:$A$27</definedName>
    <definedName name="GROUPS">[2]Groups!$A$1:$A$27</definedName>
    <definedName name="GROUPS2" localSheetId="8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8">[1]list!$A$281:$A$304</definedName>
    <definedName name="OP_LIST">[2]list!$A$281:$A$304</definedName>
    <definedName name="OP_LIST2" localSheetId="8">[1]list!$A$281:$B$304</definedName>
    <definedName name="OP_LIST2">[2]list!$A$281:$B$304</definedName>
    <definedName name="PRBK" localSheetId="8">[1]list!$A$421:$B$709</definedName>
    <definedName name="PRBK">[2]list!$A$421:$B$709</definedName>
    <definedName name="ss">[3]list!$A$281:$B$304</definedName>
    <definedName name="аа">[2]list!$A$281:$B$304</definedName>
    <definedName name="в">[4]list!$A$281:$A$304</definedName>
    <definedName name="з">[5]list!$A$281:$A$304</definedName>
    <definedName name="_xlnm.Print_Titles" localSheetId="0">Pril1!$8:$8</definedName>
    <definedName name="_xlnm.Print_Titles" localSheetId="14">Pril11!$9:$10</definedName>
    <definedName name="_xlnm.Print_Titles" localSheetId="15">Pril12!#REF!</definedName>
    <definedName name="_xlnm.Print_Titles" localSheetId="16">Pril13!$6:$6</definedName>
    <definedName name="_xlnm.Print_Titles" localSheetId="17">Pril13A!$6:$6</definedName>
    <definedName name="_xlnm.Print_Titles" localSheetId="19">Pril15!$1:$6</definedName>
    <definedName name="_xlnm.Print_Titles" localSheetId="1">Pril2!$8:$8</definedName>
    <definedName name="_xlnm.Print_Titles" localSheetId="3">Pril2Б!$6:$6</definedName>
    <definedName name="_xlnm.Print_Titles" localSheetId="5">Pril3!$10:$10</definedName>
    <definedName name="_xlnm.Print_Titles" localSheetId="7">Pril5!$8:$8</definedName>
  </definedNames>
  <calcPr calcId="152511"/>
</workbook>
</file>

<file path=xl/calcChain.xml><?xml version="1.0" encoding="utf-8"?>
<calcChain xmlns="http://schemas.openxmlformats.org/spreadsheetml/2006/main">
  <c r="C249" i="69" l="1"/>
  <c r="E57" i="59" l="1"/>
  <c r="E34" i="59" l="1"/>
  <c r="D57" i="59"/>
  <c r="D14" i="59"/>
  <c r="E31" i="40" l="1"/>
  <c r="E11" i="40" l="1"/>
  <c r="E50" i="40"/>
  <c r="E32" i="40" l="1"/>
  <c r="D35" i="40" l="1"/>
  <c r="D27" i="40" l="1"/>
  <c r="D28" i="40"/>
  <c r="D23" i="40"/>
  <c r="D19" i="40"/>
  <c r="D20" i="40"/>
  <c r="D15" i="40"/>
  <c r="D16" i="40"/>
  <c r="B182" i="69" l="1"/>
  <c r="B75" i="69"/>
  <c r="F16" i="40" l="1"/>
  <c r="D23" i="15" l="1"/>
  <c r="C381" i="73"/>
  <c r="C380" i="73" s="1"/>
  <c r="C382" i="73" s="1"/>
  <c r="C384" i="73" s="1"/>
  <c r="C386" i="73" s="1"/>
  <c r="C400" i="73" s="1"/>
  <c r="C312" i="73"/>
  <c r="C310" i="73"/>
  <c r="C305" i="73"/>
  <c r="C304" i="73" s="1"/>
  <c r="C306" i="73" s="1"/>
  <c r="C308" i="73" s="1"/>
  <c r="C94" i="73"/>
  <c r="C93" i="73" s="1"/>
  <c r="C96" i="73" s="1"/>
  <c r="C103" i="73" s="1"/>
  <c r="C53" i="73"/>
  <c r="C52" i="73"/>
  <c r="C49" i="73"/>
  <c r="C48" i="73"/>
  <c r="C13" i="73"/>
  <c r="C15" i="73" s="1"/>
  <c r="C17" i="73" s="1"/>
  <c r="C19" i="73" s="1"/>
  <c r="C21" i="73" s="1"/>
  <c r="F32" i="15"/>
  <c r="J32" i="15"/>
  <c r="I23" i="15"/>
  <c r="I32" i="15"/>
  <c r="G14" i="15"/>
  <c r="G23" i="15"/>
  <c r="D16" i="15"/>
  <c r="C23" i="15"/>
  <c r="C47" i="73" l="1"/>
  <c r="C50" i="73" s="1"/>
  <c r="C55" i="73" s="1"/>
  <c r="C66" i="73" s="1"/>
  <c r="C68" i="73" s="1"/>
  <c r="C404" i="73" s="1"/>
  <c r="C49" i="18"/>
  <c r="C58" i="18"/>
  <c r="C64" i="18"/>
  <c r="C65" i="18"/>
  <c r="C1809" i="72" l="1"/>
  <c r="C123" i="71"/>
  <c r="G154" i="69" l="1"/>
  <c r="G153" i="69"/>
  <c r="B153" i="69"/>
  <c r="C124" i="70" l="1"/>
  <c r="C122" i="70"/>
  <c r="G121" i="70"/>
  <c r="F121" i="70"/>
  <c r="E121" i="70"/>
  <c r="D121" i="70"/>
  <c r="C120" i="70"/>
  <c r="C119" i="70"/>
  <c r="C118" i="70"/>
  <c r="G117" i="70"/>
  <c r="F117" i="70"/>
  <c r="E117" i="70"/>
  <c r="C117" i="70" s="1"/>
  <c r="D117" i="70"/>
  <c r="C116" i="70"/>
  <c r="C115" i="70"/>
  <c r="C114" i="70"/>
  <c r="C113" i="70"/>
  <c r="C112" i="70"/>
  <c r="C111" i="70"/>
  <c r="C110" i="70"/>
  <c r="G109" i="70"/>
  <c r="F109" i="70"/>
  <c r="E109" i="70"/>
  <c r="D109" i="70"/>
  <c r="D123" i="70" s="1"/>
  <c r="C108" i="70"/>
  <c r="C105" i="70"/>
  <c r="C104" i="70"/>
  <c r="G103" i="70"/>
  <c r="F103" i="70"/>
  <c r="E103" i="70"/>
  <c r="D103" i="70"/>
  <c r="C102" i="70"/>
  <c r="C101" i="70"/>
  <c r="C100" i="70"/>
  <c r="C99" i="70"/>
  <c r="G98" i="70"/>
  <c r="F98" i="70"/>
  <c r="E98" i="70"/>
  <c r="D98" i="70"/>
  <c r="C98" i="70"/>
  <c r="C97" i="70"/>
  <c r="C96" i="70"/>
  <c r="C95" i="70"/>
  <c r="C94" i="70"/>
  <c r="G93" i="70"/>
  <c r="F93" i="70"/>
  <c r="E93" i="70"/>
  <c r="D93" i="70"/>
  <c r="C93" i="70" s="1"/>
  <c r="C92" i="70"/>
  <c r="C91" i="70"/>
  <c r="C90" i="70"/>
  <c r="C89" i="70"/>
  <c r="C88" i="70"/>
  <c r="C87" i="70"/>
  <c r="C86" i="70"/>
  <c r="C85" i="70"/>
  <c r="C84" i="70"/>
  <c r="C83" i="70"/>
  <c r="C82" i="70"/>
  <c r="C81" i="70"/>
  <c r="C80" i="70"/>
  <c r="C79" i="70"/>
  <c r="C78" i="70"/>
  <c r="C77" i="70"/>
  <c r="G76" i="70"/>
  <c r="F76" i="70"/>
  <c r="E76" i="70"/>
  <c r="D76" i="70"/>
  <c r="C75" i="70"/>
  <c r="C74" i="70"/>
  <c r="C73" i="70"/>
  <c r="C72" i="70"/>
  <c r="G71" i="70"/>
  <c r="F71" i="70"/>
  <c r="E71" i="70"/>
  <c r="D71" i="70"/>
  <c r="C70" i="70"/>
  <c r="C69" i="70"/>
  <c r="C68" i="70"/>
  <c r="C67" i="70"/>
  <c r="C66" i="70"/>
  <c r="G65" i="70"/>
  <c r="F65" i="70"/>
  <c r="E65" i="70"/>
  <c r="D65" i="70"/>
  <c r="C64" i="70"/>
  <c r="C63" i="70"/>
  <c r="G62" i="70"/>
  <c r="F62" i="70"/>
  <c r="E62" i="70"/>
  <c r="D62" i="70"/>
  <c r="C56" i="70"/>
  <c r="C55" i="70"/>
  <c r="G54" i="70"/>
  <c r="F54" i="70"/>
  <c r="E54" i="70"/>
  <c r="D54" i="70"/>
  <c r="C53" i="70"/>
  <c r="G52" i="70"/>
  <c r="F52" i="70"/>
  <c r="F57" i="70" s="1"/>
  <c r="E52" i="70"/>
  <c r="D52" i="70"/>
  <c r="D57" i="70" s="1"/>
  <c r="G48" i="70"/>
  <c r="F48" i="70"/>
  <c r="E48" i="70"/>
  <c r="D48" i="70"/>
  <c r="C47" i="70"/>
  <c r="C46" i="70"/>
  <c r="C41" i="70"/>
  <c r="C40" i="70"/>
  <c r="G39" i="70"/>
  <c r="F39" i="70"/>
  <c r="E39" i="70"/>
  <c r="D39" i="70"/>
  <c r="C38" i="70"/>
  <c r="C37" i="70"/>
  <c r="G36" i="70"/>
  <c r="F36" i="70"/>
  <c r="E36" i="70"/>
  <c r="D36" i="70"/>
  <c r="C30" i="70"/>
  <c r="C29" i="70"/>
  <c r="G28" i="70"/>
  <c r="F28" i="70"/>
  <c r="E28" i="70"/>
  <c r="D28" i="70"/>
  <c r="C27" i="70"/>
  <c r="C26" i="70"/>
  <c r="G25" i="70"/>
  <c r="F25" i="70"/>
  <c r="E25" i="70"/>
  <c r="D25" i="70"/>
  <c r="C25" i="70" s="1"/>
  <c r="C24" i="70"/>
  <c r="C23" i="70"/>
  <c r="G22" i="70"/>
  <c r="F22" i="70"/>
  <c r="E22" i="70"/>
  <c r="D22" i="70"/>
  <c r="C21" i="70"/>
  <c r="G20" i="70"/>
  <c r="F20" i="70"/>
  <c r="E20" i="70"/>
  <c r="D20" i="70"/>
  <c r="C19" i="70"/>
  <c r="G18" i="70"/>
  <c r="F18" i="70"/>
  <c r="E18" i="70"/>
  <c r="D18" i="70"/>
  <c r="C17" i="70"/>
  <c r="G16" i="70"/>
  <c r="F16" i="70"/>
  <c r="E16" i="70"/>
  <c r="D16" i="70"/>
  <c r="C15" i="70"/>
  <c r="G14" i="70"/>
  <c r="F14" i="70"/>
  <c r="E14" i="70"/>
  <c r="D14" i="70"/>
  <c r="F43" i="70" l="1"/>
  <c r="C48" i="70"/>
  <c r="E106" i="70"/>
  <c r="C106" i="70" s="1"/>
  <c r="C71" i="70"/>
  <c r="F123" i="70"/>
  <c r="G123" i="70"/>
  <c r="G32" i="70"/>
  <c r="E32" i="70"/>
  <c r="C20" i="70"/>
  <c r="G43" i="70"/>
  <c r="C39" i="70"/>
  <c r="E57" i="70"/>
  <c r="C57" i="70" s="1"/>
  <c r="D32" i="70"/>
  <c r="C18" i="70"/>
  <c r="C36" i="70"/>
  <c r="G57" i="70"/>
  <c r="G59" i="70" s="1"/>
  <c r="F106" i="70"/>
  <c r="C65" i="70"/>
  <c r="C103" i="70"/>
  <c r="C121" i="70"/>
  <c r="C62" i="70"/>
  <c r="C16" i="70"/>
  <c r="C28" i="70"/>
  <c r="E43" i="70"/>
  <c r="E59" i="70" s="1"/>
  <c r="G106" i="70"/>
  <c r="F32" i="70"/>
  <c r="F59" i="70" s="1"/>
  <c r="C22" i="70"/>
  <c r="C54" i="70"/>
  <c r="D106" i="70"/>
  <c r="C76" i="70"/>
  <c r="E123" i="70"/>
  <c r="C123" i="70" s="1"/>
  <c r="D125" i="70"/>
  <c r="F125" i="70"/>
  <c r="C52" i="70"/>
  <c r="D43" i="70"/>
  <c r="C109" i="70"/>
  <c r="C14" i="70"/>
  <c r="B267" i="69"/>
  <c r="J266" i="69"/>
  <c r="I266" i="69"/>
  <c r="I265" i="69" s="1"/>
  <c r="H266" i="69"/>
  <c r="H265" i="69" s="1"/>
  <c r="G266" i="69"/>
  <c r="G265" i="69" s="1"/>
  <c r="F266" i="69"/>
  <c r="F265" i="69" s="1"/>
  <c r="E266" i="69"/>
  <c r="E265" i="69" s="1"/>
  <c r="D266" i="69"/>
  <c r="D265" i="69" s="1"/>
  <c r="C266" i="69"/>
  <c r="J265" i="69"/>
  <c r="B264" i="69"/>
  <c r="J263" i="69"/>
  <c r="J262" i="69" s="1"/>
  <c r="I263" i="69"/>
  <c r="I262" i="69" s="1"/>
  <c r="H263" i="69"/>
  <c r="H262" i="69" s="1"/>
  <c r="G263" i="69"/>
  <c r="G262" i="69" s="1"/>
  <c r="F263" i="69"/>
  <c r="F262" i="69" s="1"/>
  <c r="E263" i="69"/>
  <c r="E262" i="69" s="1"/>
  <c r="D263" i="69"/>
  <c r="D262" i="69" s="1"/>
  <c r="C263" i="69"/>
  <c r="B261" i="69"/>
  <c r="J260" i="69"/>
  <c r="I260" i="69"/>
  <c r="H260" i="69"/>
  <c r="G260" i="69"/>
  <c r="F260" i="69"/>
  <c r="E260" i="69"/>
  <c r="D260" i="69"/>
  <c r="C260" i="69"/>
  <c r="B259" i="69"/>
  <c r="B258" i="69"/>
  <c r="B257" i="69"/>
  <c r="B256" i="69"/>
  <c r="J255" i="69"/>
  <c r="J254" i="69" s="1"/>
  <c r="I255" i="69"/>
  <c r="H255" i="69"/>
  <c r="H254" i="69" s="1"/>
  <c r="G255" i="69"/>
  <c r="G254" i="69" s="1"/>
  <c r="F255" i="69"/>
  <c r="F254" i="69" s="1"/>
  <c r="E255" i="69"/>
  <c r="D255" i="69"/>
  <c r="D254" i="69" s="1"/>
  <c r="C255" i="69"/>
  <c r="C254" i="69"/>
  <c r="B253" i="69"/>
  <c r="B252" i="69"/>
  <c r="J251" i="69"/>
  <c r="I251" i="69"/>
  <c r="I250" i="69" s="1"/>
  <c r="H251" i="69"/>
  <c r="H250" i="69" s="1"/>
  <c r="G251" i="69"/>
  <c r="G250" i="69" s="1"/>
  <c r="F251" i="69"/>
  <c r="F250" i="69" s="1"/>
  <c r="E251" i="69"/>
  <c r="E250" i="69" s="1"/>
  <c r="D251" i="69"/>
  <c r="D250" i="69" s="1"/>
  <c r="C251" i="69"/>
  <c r="J250" i="69"/>
  <c r="F248" i="69"/>
  <c r="B248" i="69" s="1"/>
  <c r="F247" i="69"/>
  <c r="B247" i="69" s="1"/>
  <c r="J246" i="69"/>
  <c r="I246" i="69"/>
  <c r="H246" i="69"/>
  <c r="G246" i="69"/>
  <c r="E246" i="69"/>
  <c r="D246" i="69"/>
  <c r="C246" i="69"/>
  <c r="B245" i="69"/>
  <c r="B244" i="69"/>
  <c r="B243" i="69"/>
  <c r="J242" i="69"/>
  <c r="I242" i="69"/>
  <c r="H242" i="69"/>
  <c r="G242" i="69"/>
  <c r="F242" i="69"/>
  <c r="E242" i="69"/>
  <c r="D242" i="69"/>
  <c r="C242" i="69"/>
  <c r="B241" i="69"/>
  <c r="B240" i="69"/>
  <c r="F239" i="69"/>
  <c r="F238" i="69" s="1"/>
  <c r="J238" i="69"/>
  <c r="I238" i="69"/>
  <c r="H238" i="69"/>
  <c r="G238" i="69"/>
  <c r="E238" i="69"/>
  <c r="D238" i="69"/>
  <c r="C238" i="69"/>
  <c r="B237" i="69"/>
  <c r="J236" i="69"/>
  <c r="I236" i="69"/>
  <c r="H236" i="69"/>
  <c r="G236" i="69"/>
  <c r="F236" i="69"/>
  <c r="E236" i="69"/>
  <c r="D236" i="69"/>
  <c r="C236" i="69"/>
  <c r="B234" i="69"/>
  <c r="B233" i="69"/>
  <c r="J232" i="69"/>
  <c r="I232" i="69"/>
  <c r="H232" i="69"/>
  <c r="G232" i="69"/>
  <c r="F232" i="69"/>
  <c r="E232" i="69"/>
  <c r="D232" i="69"/>
  <c r="C232" i="69"/>
  <c r="B231" i="69"/>
  <c r="J230" i="69"/>
  <c r="I230" i="69"/>
  <c r="H230" i="69"/>
  <c r="G230" i="69"/>
  <c r="F230" i="69"/>
  <c r="E230" i="69"/>
  <c r="D230" i="69"/>
  <c r="C230" i="69"/>
  <c r="B229" i="69"/>
  <c r="J228" i="69"/>
  <c r="I228" i="69"/>
  <c r="H228" i="69"/>
  <c r="G228" i="69"/>
  <c r="F228" i="69"/>
  <c r="E228" i="69"/>
  <c r="D228" i="69"/>
  <c r="C228" i="69"/>
  <c r="B227" i="69"/>
  <c r="B226" i="69"/>
  <c r="B225" i="69"/>
  <c r="B224" i="69"/>
  <c r="E223" i="69"/>
  <c r="B222" i="69"/>
  <c r="B221" i="69"/>
  <c r="B220" i="69"/>
  <c r="J219" i="69"/>
  <c r="I219" i="69"/>
  <c r="H219" i="69"/>
  <c r="G219" i="69"/>
  <c r="F219" i="69"/>
  <c r="D219" i="69"/>
  <c r="C219" i="69"/>
  <c r="B218" i="69"/>
  <c r="B217" i="69"/>
  <c r="B216" i="69"/>
  <c r="B215" i="69"/>
  <c r="G214" i="69"/>
  <c r="B214" i="69" s="1"/>
  <c r="B213" i="69"/>
  <c r="J212" i="69"/>
  <c r="I212" i="69"/>
  <c r="H212" i="69"/>
  <c r="F212" i="69"/>
  <c r="E212" i="69"/>
  <c r="D212" i="69"/>
  <c r="C212" i="69"/>
  <c r="B210" i="69"/>
  <c r="J209" i="69"/>
  <c r="J180" i="69" s="1"/>
  <c r="B209" i="69"/>
  <c r="B208" i="69"/>
  <c r="B207" i="69"/>
  <c r="B206" i="69"/>
  <c r="B205" i="69"/>
  <c r="B204" i="69"/>
  <c r="B203" i="69"/>
  <c r="B202" i="69"/>
  <c r="B201" i="69"/>
  <c r="B200" i="69"/>
  <c r="B199" i="69"/>
  <c r="B198" i="69"/>
  <c r="B197" i="69"/>
  <c r="B196" i="69"/>
  <c r="B195" i="69"/>
  <c r="B194" i="69"/>
  <c r="B193" i="69"/>
  <c r="B192" i="69"/>
  <c r="B191" i="69"/>
  <c r="E190" i="69"/>
  <c r="D190" i="69"/>
  <c r="C190" i="69"/>
  <c r="C180" i="69" s="1"/>
  <c r="B189" i="69"/>
  <c r="B188" i="69"/>
  <c r="B187" i="69"/>
  <c r="B186" i="69"/>
  <c r="B185" i="69"/>
  <c r="B184" i="69"/>
  <c r="B183" i="69"/>
  <c r="B181" i="69"/>
  <c r="I180" i="69"/>
  <c r="H180" i="69"/>
  <c r="G180" i="69"/>
  <c r="F180" i="69"/>
  <c r="E180" i="69"/>
  <c r="B179" i="69"/>
  <c r="B178" i="69"/>
  <c r="B177" i="69"/>
  <c r="B176" i="69"/>
  <c r="B175" i="69"/>
  <c r="J174" i="69"/>
  <c r="I174" i="69"/>
  <c r="H174" i="69"/>
  <c r="G174" i="69"/>
  <c r="F174" i="69"/>
  <c r="E174" i="69"/>
  <c r="D174" i="69"/>
  <c r="C174" i="69"/>
  <c r="C164" i="69" s="1"/>
  <c r="B173" i="69"/>
  <c r="B172" i="69"/>
  <c r="E171" i="69"/>
  <c r="J170" i="69"/>
  <c r="I170" i="69"/>
  <c r="H170" i="69"/>
  <c r="G170" i="69"/>
  <c r="F170" i="69"/>
  <c r="D170" i="69"/>
  <c r="C170" i="69"/>
  <c r="B169" i="69"/>
  <c r="J168" i="69"/>
  <c r="I168" i="69"/>
  <c r="H168" i="69"/>
  <c r="G168" i="69"/>
  <c r="F168" i="69"/>
  <c r="F164" i="69" s="1"/>
  <c r="E168" i="69"/>
  <c r="D168" i="69"/>
  <c r="C168" i="69"/>
  <c r="B167" i="69"/>
  <c r="B166" i="69"/>
  <c r="J165" i="69"/>
  <c r="I165" i="69"/>
  <c r="H165" i="69"/>
  <c r="G165" i="69"/>
  <c r="F165" i="69"/>
  <c r="E165" i="69"/>
  <c r="D165" i="69"/>
  <c r="C165" i="69"/>
  <c r="B163" i="69"/>
  <c r="B162" i="69"/>
  <c r="B161" i="69"/>
  <c r="B160" i="69"/>
  <c r="B159" i="69"/>
  <c r="B158" i="69"/>
  <c r="J157" i="69"/>
  <c r="I157" i="69"/>
  <c r="H157" i="69"/>
  <c r="G157" i="69"/>
  <c r="F157" i="69"/>
  <c r="E157" i="69"/>
  <c r="D157" i="69"/>
  <c r="C157" i="69"/>
  <c r="B156" i="69"/>
  <c r="J155" i="69"/>
  <c r="I155" i="69"/>
  <c r="H155" i="69"/>
  <c r="G155" i="69"/>
  <c r="F155" i="69"/>
  <c r="E155" i="69"/>
  <c r="D155" i="69"/>
  <c r="C155" i="69"/>
  <c r="B154" i="69"/>
  <c r="B152" i="69"/>
  <c r="B151" i="69"/>
  <c r="B150" i="69"/>
  <c r="B149" i="69"/>
  <c r="B148" i="69"/>
  <c r="B147" i="69"/>
  <c r="B146" i="69"/>
  <c r="B145" i="69"/>
  <c r="E144" i="69"/>
  <c r="B144" i="69" s="1"/>
  <c r="B143" i="69"/>
  <c r="J142" i="69"/>
  <c r="J137" i="69" s="1"/>
  <c r="I142" i="69"/>
  <c r="H142" i="69"/>
  <c r="G142" i="69"/>
  <c r="F142" i="69"/>
  <c r="F137" i="69" s="1"/>
  <c r="D142" i="69"/>
  <c r="C142" i="69"/>
  <c r="B141" i="69"/>
  <c r="B140" i="69"/>
  <c r="B139" i="69"/>
  <c r="J138" i="69"/>
  <c r="I138" i="69"/>
  <c r="I137" i="69" s="1"/>
  <c r="H138" i="69"/>
  <c r="G138" i="69"/>
  <c r="F138" i="69"/>
  <c r="E138" i="69"/>
  <c r="D138" i="69"/>
  <c r="C138" i="69"/>
  <c r="B136" i="69"/>
  <c r="B135" i="69"/>
  <c r="B134" i="69"/>
  <c r="B133" i="69"/>
  <c r="G132" i="69"/>
  <c r="G129" i="69" s="1"/>
  <c r="B132" i="69"/>
  <c r="B131" i="69"/>
  <c r="B130" i="69"/>
  <c r="J129" i="69"/>
  <c r="I129" i="69"/>
  <c r="H129" i="69"/>
  <c r="F129" i="69"/>
  <c r="E129" i="69"/>
  <c r="D129" i="69"/>
  <c r="C129" i="69"/>
  <c r="B128" i="69"/>
  <c r="B127" i="69"/>
  <c r="J126" i="69"/>
  <c r="I126" i="69"/>
  <c r="H126" i="69"/>
  <c r="G126" i="69"/>
  <c r="F126" i="69"/>
  <c r="E126" i="69"/>
  <c r="D126" i="69"/>
  <c r="C126" i="69"/>
  <c r="B125" i="69"/>
  <c r="J124" i="69"/>
  <c r="I124" i="69"/>
  <c r="H124" i="69"/>
  <c r="G124" i="69"/>
  <c r="F124" i="69"/>
  <c r="E124" i="69"/>
  <c r="D124" i="69"/>
  <c r="C124" i="69"/>
  <c r="B123" i="69"/>
  <c r="B122" i="69"/>
  <c r="J121" i="69"/>
  <c r="I121" i="69"/>
  <c r="H121" i="69"/>
  <c r="G121" i="69"/>
  <c r="F121" i="69"/>
  <c r="E121" i="69"/>
  <c r="D121" i="69"/>
  <c r="C121" i="69"/>
  <c r="B119" i="69"/>
  <c r="B118" i="69"/>
  <c r="B117" i="69"/>
  <c r="J116" i="69"/>
  <c r="I116" i="69"/>
  <c r="H116" i="69"/>
  <c r="G116" i="69"/>
  <c r="F116" i="69"/>
  <c r="E116" i="69"/>
  <c r="D116" i="69"/>
  <c r="C116" i="69"/>
  <c r="B115" i="69"/>
  <c r="B114" i="69"/>
  <c r="B113" i="69"/>
  <c r="J112" i="69"/>
  <c r="I112" i="69"/>
  <c r="H112" i="69"/>
  <c r="G112" i="69"/>
  <c r="F112" i="69"/>
  <c r="E112" i="69"/>
  <c r="D112" i="69"/>
  <c r="C112" i="69"/>
  <c r="B111" i="69"/>
  <c r="J110" i="69"/>
  <c r="I110" i="69"/>
  <c r="H110" i="69"/>
  <c r="G110" i="69"/>
  <c r="F110" i="69"/>
  <c r="E110" i="69"/>
  <c r="D110" i="69"/>
  <c r="C110" i="69"/>
  <c r="B109" i="69"/>
  <c r="J108" i="69"/>
  <c r="I108" i="69"/>
  <c r="I107" i="69" s="1"/>
  <c r="H108" i="69"/>
  <c r="H107" i="69" s="1"/>
  <c r="G108" i="69"/>
  <c r="F108" i="69"/>
  <c r="E108" i="69"/>
  <c r="E107" i="69" s="1"/>
  <c r="D108" i="69"/>
  <c r="D107" i="69" s="1"/>
  <c r="C108" i="69"/>
  <c r="B106" i="69"/>
  <c r="B105" i="69"/>
  <c r="J104" i="69"/>
  <c r="J103" i="69" s="1"/>
  <c r="I104" i="69"/>
  <c r="I103" i="69" s="1"/>
  <c r="H104" i="69"/>
  <c r="H103" i="69" s="1"/>
  <c r="G104" i="69"/>
  <c r="G103" i="69" s="1"/>
  <c r="F104" i="69"/>
  <c r="F103" i="69" s="1"/>
  <c r="E104" i="69"/>
  <c r="E103" i="69" s="1"/>
  <c r="D104" i="69"/>
  <c r="D103" i="69" s="1"/>
  <c r="C104" i="69"/>
  <c r="C103" i="69" s="1"/>
  <c r="B102" i="69"/>
  <c r="J101" i="69"/>
  <c r="I101" i="69"/>
  <c r="H101" i="69"/>
  <c r="G101" i="69"/>
  <c r="F101" i="69"/>
  <c r="E101" i="69"/>
  <c r="D101" i="69"/>
  <c r="C101" i="69"/>
  <c r="B100" i="69"/>
  <c r="B99" i="69"/>
  <c r="B98" i="69"/>
  <c r="B97" i="69"/>
  <c r="H96" i="69"/>
  <c r="B96" i="69" s="1"/>
  <c r="J95" i="69"/>
  <c r="I95" i="69"/>
  <c r="H95" i="69"/>
  <c r="G95" i="69"/>
  <c r="F95" i="69"/>
  <c r="E95" i="69"/>
  <c r="D95" i="69"/>
  <c r="C95" i="69"/>
  <c r="B94" i="69"/>
  <c r="J93" i="69"/>
  <c r="I93" i="69"/>
  <c r="H93" i="69"/>
  <c r="G93" i="69"/>
  <c r="F93" i="69"/>
  <c r="E93" i="69"/>
  <c r="D93" i="69"/>
  <c r="C93" i="69"/>
  <c r="B92" i="69"/>
  <c r="B91" i="69"/>
  <c r="B90" i="69"/>
  <c r="B89" i="69"/>
  <c r="J88" i="69"/>
  <c r="J87" i="69" s="1"/>
  <c r="I88" i="69"/>
  <c r="I87" i="69" s="1"/>
  <c r="H88" i="69"/>
  <c r="G88" i="69"/>
  <c r="G87" i="69" s="1"/>
  <c r="F88" i="69"/>
  <c r="F87" i="69" s="1"/>
  <c r="E88" i="69"/>
  <c r="E87" i="69" s="1"/>
  <c r="D88" i="69"/>
  <c r="C88" i="69"/>
  <c r="C87" i="69" s="1"/>
  <c r="F85" i="69"/>
  <c r="B85" i="69"/>
  <c r="B84" i="69"/>
  <c r="F83" i="69"/>
  <c r="B83" i="69" s="1"/>
  <c r="E82" i="69"/>
  <c r="J81" i="69"/>
  <c r="J80" i="69" s="1"/>
  <c r="I81" i="69"/>
  <c r="I80" i="69" s="1"/>
  <c r="H81" i="69"/>
  <c r="H80" i="69" s="1"/>
  <c r="G81" i="69"/>
  <c r="G80" i="69" s="1"/>
  <c r="D81" i="69"/>
  <c r="C81" i="69"/>
  <c r="C80" i="69" s="1"/>
  <c r="B79" i="69"/>
  <c r="B78" i="69"/>
  <c r="B77" i="69"/>
  <c r="B76" i="69"/>
  <c r="H74" i="69"/>
  <c r="B74" i="69" s="1"/>
  <c r="J73" i="69"/>
  <c r="J72" i="69" s="1"/>
  <c r="I73" i="69"/>
  <c r="I72" i="69" s="1"/>
  <c r="G73" i="69"/>
  <c r="G72" i="69" s="1"/>
  <c r="F73" i="69"/>
  <c r="F72" i="69" s="1"/>
  <c r="E73" i="69"/>
  <c r="E72" i="69" s="1"/>
  <c r="D73" i="69"/>
  <c r="C73" i="69"/>
  <c r="C72" i="69" s="1"/>
  <c r="B71" i="69"/>
  <c r="B70" i="69"/>
  <c r="E69" i="69"/>
  <c r="D69" i="69"/>
  <c r="C69" i="69"/>
  <c r="B68" i="69"/>
  <c r="B67" i="69"/>
  <c r="H66" i="69"/>
  <c r="B65" i="69"/>
  <c r="B64" i="69"/>
  <c r="J63" i="69"/>
  <c r="J62" i="69" s="1"/>
  <c r="I63" i="69"/>
  <c r="I62" i="69" s="1"/>
  <c r="G63" i="69"/>
  <c r="G62" i="69" s="1"/>
  <c r="F63" i="69"/>
  <c r="F62" i="69" s="1"/>
  <c r="E63" i="69"/>
  <c r="E62" i="69" s="1"/>
  <c r="D63" i="69"/>
  <c r="D62" i="69" s="1"/>
  <c r="B61" i="69"/>
  <c r="B60" i="69"/>
  <c r="B59" i="69"/>
  <c r="B58" i="69"/>
  <c r="B57" i="69"/>
  <c r="B56" i="69"/>
  <c r="B55" i="69"/>
  <c r="B54" i="69"/>
  <c r="B53" i="69"/>
  <c r="B52" i="69"/>
  <c r="B51" i="69"/>
  <c r="J50" i="69"/>
  <c r="I50" i="69"/>
  <c r="H50" i="69"/>
  <c r="G50" i="69"/>
  <c r="G49" i="69" s="1"/>
  <c r="F50" i="69"/>
  <c r="F49" i="69" s="1"/>
  <c r="E50" i="69"/>
  <c r="E49" i="69" s="1"/>
  <c r="D50" i="69"/>
  <c r="D49" i="69" s="1"/>
  <c r="C50" i="69"/>
  <c r="J49" i="69"/>
  <c r="I49" i="69"/>
  <c r="H49" i="69"/>
  <c r="B48" i="69"/>
  <c r="G47" i="69"/>
  <c r="B46" i="69"/>
  <c r="B45" i="69"/>
  <c r="B44" i="69"/>
  <c r="B43" i="69"/>
  <c r="B42" i="69"/>
  <c r="B41" i="69"/>
  <c r="B40" i="69"/>
  <c r="B39" i="69"/>
  <c r="J38" i="69"/>
  <c r="J37" i="69" s="1"/>
  <c r="I38" i="69"/>
  <c r="I37" i="69" s="1"/>
  <c r="H38" i="69"/>
  <c r="H37" i="69" s="1"/>
  <c r="F38" i="69"/>
  <c r="F37" i="69" s="1"/>
  <c r="E38" i="69"/>
  <c r="E37" i="69" s="1"/>
  <c r="D38" i="69"/>
  <c r="C38" i="69"/>
  <c r="C37" i="69" s="1"/>
  <c r="B36" i="69"/>
  <c r="B35" i="69"/>
  <c r="B34" i="69"/>
  <c r="B33" i="69"/>
  <c r="B32" i="69"/>
  <c r="B31" i="69"/>
  <c r="B30" i="69"/>
  <c r="J29" i="69"/>
  <c r="I29" i="69"/>
  <c r="I28" i="69" s="1"/>
  <c r="H29" i="69"/>
  <c r="H28" i="69" s="1"/>
  <c r="G29" i="69"/>
  <c r="G28" i="69" s="1"/>
  <c r="F29" i="69"/>
  <c r="F28" i="69" s="1"/>
  <c r="E29" i="69"/>
  <c r="E28" i="69" s="1"/>
  <c r="D29" i="69"/>
  <c r="D28" i="69" s="1"/>
  <c r="C29" i="69"/>
  <c r="C28" i="69" s="1"/>
  <c r="J28" i="69"/>
  <c r="B27" i="69"/>
  <c r="B26" i="69"/>
  <c r="B25" i="69"/>
  <c r="B24" i="69"/>
  <c r="B23" i="69"/>
  <c r="B22" i="69"/>
  <c r="B21" i="69"/>
  <c r="B20" i="69"/>
  <c r="B19" i="69"/>
  <c r="B18" i="69"/>
  <c r="B17" i="69"/>
  <c r="B16" i="69"/>
  <c r="J15" i="69"/>
  <c r="I15" i="69"/>
  <c r="I14" i="69" s="1"/>
  <c r="H15" i="69"/>
  <c r="G15" i="69"/>
  <c r="G14" i="69" s="1"/>
  <c r="F15" i="69"/>
  <c r="F14" i="69" s="1"/>
  <c r="E15" i="69"/>
  <c r="E14" i="69" s="1"/>
  <c r="D15" i="69"/>
  <c r="D14" i="69" s="1"/>
  <c r="C15" i="69"/>
  <c r="J14" i="69"/>
  <c r="H14" i="69"/>
  <c r="B13" i="69"/>
  <c r="B12" i="69"/>
  <c r="B11" i="69"/>
  <c r="J10" i="69"/>
  <c r="I10" i="69"/>
  <c r="H10" i="69"/>
  <c r="H9" i="69" s="1"/>
  <c r="G10" i="69"/>
  <c r="G9" i="69" s="1"/>
  <c r="F10" i="69"/>
  <c r="F9" i="69" s="1"/>
  <c r="E10" i="69"/>
  <c r="E9" i="69" s="1"/>
  <c r="D10" i="69"/>
  <c r="D9" i="69" s="1"/>
  <c r="C10" i="69"/>
  <c r="C9" i="69" s="1"/>
  <c r="J9" i="69"/>
  <c r="I9" i="69"/>
  <c r="G164" i="69" l="1"/>
  <c r="J164" i="69"/>
  <c r="C107" i="69"/>
  <c r="F107" i="69"/>
  <c r="J107" i="69"/>
  <c r="H137" i="69"/>
  <c r="H164" i="69"/>
  <c r="J249" i="69"/>
  <c r="F249" i="69"/>
  <c r="G107" i="69"/>
  <c r="D87" i="69"/>
  <c r="H87" i="69"/>
  <c r="D137" i="69"/>
  <c r="I164" i="69"/>
  <c r="G249" i="69"/>
  <c r="D249" i="69"/>
  <c r="H249" i="69"/>
  <c r="E125" i="70"/>
  <c r="G126" i="70"/>
  <c r="C43" i="70"/>
  <c r="D59" i="70"/>
  <c r="C59" i="70" s="1"/>
  <c r="G125" i="70"/>
  <c r="G137" i="69"/>
  <c r="C137" i="69"/>
  <c r="E142" i="69"/>
  <c r="E137" i="69" s="1"/>
  <c r="B239" i="69"/>
  <c r="F126" i="70"/>
  <c r="E126" i="70"/>
  <c r="C32" i="70"/>
  <c r="C125" i="70"/>
  <c r="D235" i="69"/>
  <c r="B155" i="69"/>
  <c r="B124" i="69"/>
  <c r="E120" i="69"/>
  <c r="B101" i="69"/>
  <c r="C120" i="69"/>
  <c r="F81" i="69"/>
  <c r="F80" i="69" s="1"/>
  <c r="F8" i="69" s="1"/>
  <c r="H211" i="69"/>
  <c r="B228" i="69"/>
  <c r="F211" i="69"/>
  <c r="J211" i="69"/>
  <c r="B242" i="69"/>
  <c r="H235" i="69"/>
  <c r="B263" i="69"/>
  <c r="B110" i="69"/>
  <c r="B116" i="69"/>
  <c r="I120" i="69"/>
  <c r="E235" i="69"/>
  <c r="I235" i="69"/>
  <c r="G120" i="69"/>
  <c r="J235" i="69"/>
  <c r="J8" i="69"/>
  <c r="B28" i="69"/>
  <c r="B88" i="69"/>
  <c r="D120" i="69"/>
  <c r="H120" i="69"/>
  <c r="B168" i="69"/>
  <c r="D211" i="69"/>
  <c r="B104" i="69"/>
  <c r="B174" i="69"/>
  <c r="B230" i="69"/>
  <c r="I254" i="69"/>
  <c r="I249" i="69" s="1"/>
  <c r="B95" i="69"/>
  <c r="B10" i="69"/>
  <c r="B29" i="69"/>
  <c r="B121" i="69"/>
  <c r="F120" i="69"/>
  <c r="J120" i="69"/>
  <c r="B260" i="69"/>
  <c r="B238" i="69"/>
  <c r="E254" i="69"/>
  <c r="E249" i="69" s="1"/>
  <c r="B112" i="69"/>
  <c r="B126" i="69"/>
  <c r="B157" i="69"/>
  <c r="G212" i="69"/>
  <c r="G211" i="69" s="1"/>
  <c r="B236" i="69"/>
  <c r="G235" i="69"/>
  <c r="C262" i="69"/>
  <c r="B262" i="69" s="1"/>
  <c r="B47" i="69"/>
  <c r="G38" i="69"/>
  <c r="G37" i="69" s="1"/>
  <c r="G8" i="69" s="1"/>
  <c r="B66" i="69"/>
  <c r="H63" i="69"/>
  <c r="H62" i="69" s="1"/>
  <c r="B82" i="69"/>
  <c r="E81" i="69"/>
  <c r="E80" i="69" s="1"/>
  <c r="E8" i="69" s="1"/>
  <c r="B138" i="69"/>
  <c r="B255" i="69"/>
  <c r="B266" i="69"/>
  <c r="C265" i="69"/>
  <c r="B265" i="69" s="1"/>
  <c r="B93" i="69"/>
  <c r="B9" i="69"/>
  <c r="B15" i="69"/>
  <c r="C14" i="69"/>
  <c r="D80" i="69"/>
  <c r="B129" i="69"/>
  <c r="B171" i="69"/>
  <c r="E170" i="69"/>
  <c r="E164" i="69" s="1"/>
  <c r="D180" i="69"/>
  <c r="B180" i="69" s="1"/>
  <c r="B190" i="69"/>
  <c r="I211" i="69"/>
  <c r="B232" i="69"/>
  <c r="F246" i="69"/>
  <c r="B50" i="69"/>
  <c r="C49" i="69"/>
  <c r="B49" i="69" s="1"/>
  <c r="C211" i="69"/>
  <c r="D37" i="69"/>
  <c r="I8" i="69"/>
  <c r="B69" i="69"/>
  <c r="C63" i="69"/>
  <c r="D72" i="69"/>
  <c r="H73" i="69"/>
  <c r="H72" i="69" s="1"/>
  <c r="B108" i="69"/>
  <c r="B165" i="69"/>
  <c r="B223" i="69"/>
  <c r="E219" i="69"/>
  <c r="E211" i="69" s="1"/>
  <c r="B251" i="69"/>
  <c r="C250" i="69"/>
  <c r="C235" i="69"/>
  <c r="I86" i="69" l="1"/>
  <c r="I7" i="69" s="1"/>
  <c r="D126" i="70"/>
  <c r="D164" i="69"/>
  <c r="B164" i="69" s="1"/>
  <c r="B142" i="69"/>
  <c r="C126" i="70"/>
  <c r="B254" i="69"/>
  <c r="H8" i="69"/>
  <c r="B103" i="69"/>
  <c r="H86" i="69"/>
  <c r="B107" i="69"/>
  <c r="B120" i="69"/>
  <c r="B212" i="69"/>
  <c r="J86" i="69"/>
  <c r="J7" i="69" s="1"/>
  <c r="B211" i="69"/>
  <c r="E86" i="69"/>
  <c r="E7" i="69" s="1"/>
  <c r="B170" i="69"/>
  <c r="B38" i="69"/>
  <c r="G86" i="69"/>
  <c r="G7" i="69" s="1"/>
  <c r="B87" i="69"/>
  <c r="B37" i="69"/>
  <c r="B219" i="69"/>
  <c r="B81" i="69"/>
  <c r="B72" i="69"/>
  <c r="B80" i="69"/>
  <c r="C86" i="69"/>
  <c r="B73" i="69"/>
  <c r="D8" i="69"/>
  <c r="B63" i="69"/>
  <c r="C62" i="69"/>
  <c r="B62" i="69" s="1"/>
  <c r="B246" i="69"/>
  <c r="F235" i="69"/>
  <c r="F86" i="69" s="1"/>
  <c r="F7" i="69" s="1"/>
  <c r="B250" i="69"/>
  <c r="B14" i="69"/>
  <c r="B137" i="69"/>
  <c r="C47" i="31"/>
  <c r="F45" i="31"/>
  <c r="E45" i="31"/>
  <c r="E44" i="31"/>
  <c r="F44" i="31" s="1"/>
  <c r="F43" i="31"/>
  <c r="E43" i="31"/>
  <c r="E42" i="31"/>
  <c r="F42" i="31" s="1"/>
  <c r="F41" i="31"/>
  <c r="E41" i="31"/>
  <c r="E40" i="31"/>
  <c r="F40" i="31" s="1"/>
  <c r="F39" i="31"/>
  <c r="E39" i="31"/>
  <c r="E38" i="31"/>
  <c r="F38" i="31" s="1"/>
  <c r="F37" i="31"/>
  <c r="E37" i="31"/>
  <c r="E36" i="31"/>
  <c r="F36" i="31" s="1"/>
  <c r="F35" i="31"/>
  <c r="E35" i="31"/>
  <c r="E34" i="31"/>
  <c r="F34" i="31" s="1"/>
  <c r="F33" i="31"/>
  <c r="E33" i="31"/>
  <c r="E32" i="31"/>
  <c r="F32" i="31" s="1"/>
  <c r="F31" i="31"/>
  <c r="E31" i="31"/>
  <c r="E30" i="31"/>
  <c r="F30" i="31" s="1"/>
  <c r="F29" i="31"/>
  <c r="E29" i="31"/>
  <c r="E28" i="31"/>
  <c r="F28" i="31" s="1"/>
  <c r="F27" i="31"/>
  <c r="E27" i="31"/>
  <c r="E26" i="31"/>
  <c r="F26" i="31" s="1"/>
  <c r="F25" i="31"/>
  <c r="E25" i="31"/>
  <c r="E24" i="31"/>
  <c r="F24" i="31" s="1"/>
  <c r="F23" i="31"/>
  <c r="E23" i="31"/>
  <c r="E22" i="31"/>
  <c r="F22" i="31" s="1"/>
  <c r="F21" i="31"/>
  <c r="E21" i="31"/>
  <c r="E20" i="31"/>
  <c r="F20" i="31" s="1"/>
  <c r="F19" i="31"/>
  <c r="E19" i="31"/>
  <c r="E18" i="31"/>
  <c r="F18" i="31" s="1"/>
  <c r="F17" i="31"/>
  <c r="E17" i="31"/>
  <c r="E16" i="31"/>
  <c r="F16" i="31" s="1"/>
  <c r="F15" i="31"/>
  <c r="E15" i="31"/>
  <c r="E14" i="31"/>
  <c r="F14" i="31" s="1"/>
  <c r="F13" i="31"/>
  <c r="E13" i="31"/>
  <c r="E12" i="31"/>
  <c r="F12" i="31" s="1"/>
  <c r="F11" i="31"/>
  <c r="E11" i="31"/>
  <c r="E10" i="31"/>
  <c r="F10" i="31" s="1"/>
  <c r="F9" i="31"/>
  <c r="F47" i="31" s="1"/>
  <c r="E9" i="31"/>
  <c r="H7" i="69" l="1"/>
  <c r="C7" i="69"/>
  <c r="B249" i="69"/>
  <c r="B235" i="69"/>
  <c r="C8" i="69"/>
  <c r="B8" i="69" s="1"/>
  <c r="D86" i="69"/>
  <c r="AN80" i="51"/>
  <c r="AN79" i="51"/>
  <c r="AN78" i="51"/>
  <c r="AN77" i="51"/>
  <c r="AN76" i="51"/>
  <c r="AN75" i="51"/>
  <c r="AN74" i="51"/>
  <c r="AN73" i="51"/>
  <c r="AN72" i="51"/>
  <c r="AN71" i="51"/>
  <c r="AN70" i="51"/>
  <c r="AN69" i="51"/>
  <c r="AN68" i="51"/>
  <c r="AN67" i="51"/>
  <c r="AN66" i="51"/>
  <c r="AN65" i="51"/>
  <c r="AN64" i="51"/>
  <c r="AN63" i="51"/>
  <c r="AN62" i="51"/>
  <c r="AN61" i="51"/>
  <c r="AN60" i="51"/>
  <c r="AN59" i="51"/>
  <c r="AN58" i="51"/>
  <c r="AN57" i="51"/>
  <c r="AN56" i="51"/>
  <c r="AN55" i="51"/>
  <c r="AN54" i="51"/>
  <c r="AN53" i="51"/>
  <c r="AN52" i="51"/>
  <c r="AN51" i="51"/>
  <c r="AN50" i="51"/>
  <c r="AN49" i="51"/>
  <c r="AN48" i="51"/>
  <c r="AN47" i="51"/>
  <c r="AN46" i="51"/>
  <c r="AN45" i="51"/>
  <c r="AN44" i="51"/>
  <c r="AN43" i="51"/>
  <c r="AN42" i="51"/>
  <c r="AN41" i="51"/>
  <c r="AN40" i="51"/>
  <c r="AN39" i="51"/>
  <c r="AN38" i="51"/>
  <c r="AN37" i="51"/>
  <c r="AN36" i="51"/>
  <c r="AN35" i="51"/>
  <c r="AN34" i="51"/>
  <c r="AN33" i="51"/>
  <c r="AN32" i="51"/>
  <c r="AN31" i="51"/>
  <c r="AN30" i="51"/>
  <c r="AN29" i="51"/>
  <c r="AN28" i="51"/>
  <c r="AN27" i="51"/>
  <c r="AN26" i="51"/>
  <c r="AN25" i="51"/>
  <c r="AN24" i="51"/>
  <c r="AN23" i="51"/>
  <c r="AN22" i="51"/>
  <c r="AN21" i="51"/>
  <c r="AN20" i="51"/>
  <c r="AN19" i="51"/>
  <c r="AN18" i="51"/>
  <c r="AN17" i="51"/>
  <c r="AN16" i="51"/>
  <c r="AN15" i="51"/>
  <c r="AN14" i="51"/>
  <c r="AN13" i="51"/>
  <c r="AN12" i="51"/>
  <c r="AN11" i="51"/>
  <c r="AN10" i="51"/>
  <c r="AN9" i="51"/>
  <c r="AN8" i="51"/>
  <c r="AN7" i="51"/>
  <c r="AN6" i="51"/>
  <c r="B86" i="69" l="1"/>
  <c r="D7" i="69"/>
  <c r="B7" i="69" s="1"/>
  <c r="L87" i="18" l="1"/>
  <c r="L191" i="18"/>
  <c r="D65" i="59" l="1"/>
  <c r="E55" i="59"/>
  <c r="D55" i="59"/>
  <c r="D54" i="59" s="1"/>
  <c r="E48" i="59"/>
  <c r="D48" i="59"/>
  <c r="E44" i="59"/>
  <c r="D44" i="59"/>
  <c r="D42" i="59" s="1"/>
  <c r="D38" i="59"/>
  <c r="D34" i="59"/>
  <c r="D30" i="59"/>
  <c r="D26" i="59"/>
  <c r="E22" i="59"/>
  <c r="D24" i="59"/>
  <c r="D18" i="59"/>
  <c r="D16" i="59"/>
  <c r="E42" i="59" l="1"/>
  <c r="E54" i="59"/>
  <c r="D22" i="59"/>
  <c r="L127" i="18" l="1"/>
  <c r="L126" i="18"/>
  <c r="L125" i="18"/>
  <c r="L124" i="18"/>
  <c r="L121" i="18"/>
  <c r="L120" i="18"/>
  <c r="L119" i="18"/>
  <c r="L118" i="18"/>
  <c r="L117" i="18"/>
  <c r="L116" i="18"/>
  <c r="L115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73" i="18"/>
  <c r="C129" i="18"/>
  <c r="D128" i="18"/>
  <c r="E128" i="18"/>
  <c r="F128" i="18"/>
  <c r="G128" i="18"/>
  <c r="H128" i="18"/>
  <c r="I128" i="18"/>
  <c r="J128" i="18"/>
  <c r="K128" i="18"/>
  <c r="C128" i="18"/>
  <c r="L128" i="18" s="1"/>
  <c r="D122" i="18"/>
  <c r="D129" i="18" s="1"/>
  <c r="E122" i="18"/>
  <c r="F122" i="18"/>
  <c r="G122" i="18"/>
  <c r="H122" i="18"/>
  <c r="I122" i="18"/>
  <c r="I129" i="18" s="1"/>
  <c r="J122" i="18"/>
  <c r="K122" i="18"/>
  <c r="C122" i="18"/>
  <c r="L122" i="18" s="1"/>
  <c r="D113" i="18"/>
  <c r="E113" i="18"/>
  <c r="E129" i="18" s="1"/>
  <c r="F113" i="18"/>
  <c r="G113" i="18"/>
  <c r="H113" i="18"/>
  <c r="I113" i="18"/>
  <c r="J113" i="18"/>
  <c r="K113" i="18"/>
  <c r="C113" i="18"/>
  <c r="D65" i="18"/>
  <c r="D58" i="18"/>
  <c r="E58" i="18"/>
  <c r="J58" i="18" s="1"/>
  <c r="F58" i="18"/>
  <c r="G58" i="18"/>
  <c r="H58" i="18"/>
  <c r="I58" i="18"/>
  <c r="D64" i="18"/>
  <c r="E64" i="18"/>
  <c r="F64" i="18"/>
  <c r="G64" i="18"/>
  <c r="H64" i="18"/>
  <c r="I64" i="18"/>
  <c r="J63" i="18"/>
  <c r="J62" i="18"/>
  <c r="J61" i="18"/>
  <c r="J60" i="18"/>
  <c r="J57" i="18"/>
  <c r="J56" i="18"/>
  <c r="J55" i="18"/>
  <c r="J54" i="18"/>
  <c r="J53" i="18"/>
  <c r="J52" i="18"/>
  <c r="J51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9" i="18"/>
  <c r="D49" i="18"/>
  <c r="J49" i="18" s="1"/>
  <c r="E49" i="18"/>
  <c r="F49" i="18"/>
  <c r="F65" i="18" s="1"/>
  <c r="G49" i="18"/>
  <c r="G65" i="18" s="1"/>
  <c r="H49" i="18"/>
  <c r="I49" i="18"/>
  <c r="L192" i="18"/>
  <c r="L190" i="18"/>
  <c r="L189" i="18"/>
  <c r="L186" i="18"/>
  <c r="L185" i="18"/>
  <c r="L184" i="18"/>
  <c r="L183" i="18"/>
  <c r="L182" i="18"/>
  <c r="L181" i="18"/>
  <c r="L180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38" i="18"/>
  <c r="D193" i="18"/>
  <c r="E193" i="18"/>
  <c r="F193" i="18"/>
  <c r="G193" i="18"/>
  <c r="H193" i="18"/>
  <c r="I193" i="18"/>
  <c r="J193" i="18"/>
  <c r="K193" i="18"/>
  <c r="C193" i="18"/>
  <c r="L193" i="18" s="1"/>
  <c r="D187" i="18"/>
  <c r="E187" i="18"/>
  <c r="F187" i="18"/>
  <c r="G187" i="18"/>
  <c r="H187" i="18"/>
  <c r="I187" i="18"/>
  <c r="J187" i="18"/>
  <c r="K187" i="18"/>
  <c r="C187" i="18"/>
  <c r="L187" i="18" s="1"/>
  <c r="D178" i="18"/>
  <c r="E178" i="18"/>
  <c r="F178" i="18"/>
  <c r="G178" i="18"/>
  <c r="G194" i="18" s="1"/>
  <c r="H178" i="18"/>
  <c r="I178" i="18"/>
  <c r="J178" i="18"/>
  <c r="K178" i="18"/>
  <c r="C178" i="18"/>
  <c r="K129" i="18" l="1"/>
  <c r="G129" i="18"/>
  <c r="J129" i="18"/>
  <c r="F129" i="18"/>
  <c r="H129" i="18"/>
  <c r="L113" i="18"/>
  <c r="K194" i="18"/>
  <c r="L178" i="18"/>
  <c r="J194" i="18"/>
  <c r="F194" i="18"/>
  <c r="D194" i="18"/>
  <c r="E194" i="18"/>
  <c r="I194" i="18"/>
  <c r="C194" i="18"/>
  <c r="L194" i="18" s="1"/>
  <c r="I65" i="18"/>
  <c r="E65" i="18"/>
  <c r="H65" i="18"/>
  <c r="H194" i="18"/>
  <c r="J65" i="18"/>
  <c r="J64" i="18"/>
  <c r="L129" i="18" l="1"/>
  <c r="H32" i="15" l="1"/>
  <c r="E32" i="15"/>
  <c r="J28" i="15"/>
  <c r="F28" i="15"/>
  <c r="E28" i="15"/>
  <c r="J27" i="15"/>
  <c r="F27" i="15"/>
  <c r="E27" i="15"/>
  <c r="J26" i="15"/>
  <c r="F26" i="15"/>
  <c r="E26" i="15"/>
  <c r="J25" i="15"/>
  <c r="F25" i="15"/>
  <c r="E25" i="15"/>
  <c r="J24" i="15"/>
  <c r="F24" i="15"/>
  <c r="E24" i="15"/>
  <c r="J23" i="15"/>
  <c r="J22" i="15" s="1"/>
  <c r="G22" i="15"/>
  <c r="E23" i="15"/>
  <c r="E22" i="15" s="1"/>
  <c r="H22" i="15"/>
  <c r="D22" i="15"/>
  <c r="C22" i="15"/>
  <c r="J21" i="15"/>
  <c r="F21" i="15"/>
  <c r="E21" i="15"/>
  <c r="J20" i="15"/>
  <c r="F20" i="15"/>
  <c r="E20" i="15"/>
  <c r="J19" i="15"/>
  <c r="F19" i="15"/>
  <c r="E19" i="15"/>
  <c r="J18" i="15"/>
  <c r="F18" i="15"/>
  <c r="E18" i="15"/>
  <c r="J17" i="15"/>
  <c r="F17" i="15"/>
  <c r="E17" i="15"/>
  <c r="H16" i="15"/>
  <c r="J16" i="15" s="1"/>
  <c r="J15" i="15" s="1"/>
  <c r="F16" i="15"/>
  <c r="F15" i="15" s="1"/>
  <c r="E16" i="15"/>
  <c r="E15" i="15" s="1"/>
  <c r="I15" i="15"/>
  <c r="H15" i="15"/>
  <c r="G15" i="15"/>
  <c r="D15" i="15"/>
  <c r="C15" i="15"/>
  <c r="H14" i="15"/>
  <c r="H29" i="15" s="1"/>
  <c r="J13" i="15"/>
  <c r="F13" i="15"/>
  <c r="E13" i="15"/>
  <c r="E11" i="15" s="1"/>
  <c r="J12" i="15"/>
  <c r="F12" i="15"/>
  <c r="E12" i="15"/>
  <c r="J11" i="15"/>
  <c r="I11" i="15"/>
  <c r="F11" i="15"/>
  <c r="D11" i="15"/>
  <c r="C11" i="15"/>
  <c r="J14" i="15" l="1"/>
  <c r="J29" i="15" s="1"/>
  <c r="D14" i="15"/>
  <c r="G29" i="15"/>
  <c r="D29" i="15"/>
  <c r="D31" i="15" s="1"/>
  <c r="D33" i="15" s="1"/>
  <c r="C14" i="15"/>
  <c r="C29" i="15" s="1"/>
  <c r="C31" i="15" s="1"/>
  <c r="C33" i="15" s="1"/>
  <c r="E14" i="15"/>
  <c r="E29" i="15" s="1"/>
  <c r="E31" i="15" s="1"/>
  <c r="E33" i="15" s="1"/>
  <c r="I22" i="15"/>
  <c r="I14" i="15" s="1"/>
  <c r="I29" i="15" s="1"/>
  <c r="F23" i="15"/>
  <c r="F22" i="15" s="1"/>
  <c r="F14" i="15" s="1"/>
  <c r="F29" i="15" s="1"/>
  <c r="G42" i="53" l="1"/>
  <c r="I35" i="53"/>
  <c r="I42" i="53" s="1"/>
  <c r="H35" i="53"/>
  <c r="H42" i="53" s="1"/>
  <c r="G35" i="53"/>
  <c r="F35" i="53"/>
  <c r="F42" i="53" s="1"/>
  <c r="E35" i="53"/>
  <c r="E42" i="53" s="1"/>
  <c r="D35" i="53"/>
  <c r="D42" i="53" s="1"/>
  <c r="C35" i="53"/>
  <c r="C42" i="53" s="1"/>
  <c r="I30" i="53"/>
  <c r="H30" i="53"/>
  <c r="G30" i="53"/>
  <c r="F30" i="53"/>
  <c r="E30" i="53"/>
  <c r="D30" i="53"/>
  <c r="C30" i="53"/>
  <c r="I18" i="53"/>
  <c r="H18" i="53"/>
  <c r="G18" i="53"/>
  <c r="F18" i="53"/>
  <c r="E18" i="53"/>
  <c r="D18" i="53"/>
  <c r="C18" i="53"/>
  <c r="I14" i="53"/>
  <c r="H14" i="53"/>
  <c r="G14" i="53"/>
  <c r="F14" i="53"/>
  <c r="E14" i="53"/>
  <c r="D14" i="53"/>
  <c r="C14" i="53"/>
  <c r="I10" i="53"/>
  <c r="H10" i="53"/>
  <c r="G10" i="53"/>
  <c r="F10" i="53"/>
  <c r="E10" i="53"/>
  <c r="D10" i="53"/>
  <c r="C10" i="53"/>
  <c r="I8" i="53"/>
  <c r="H8" i="53"/>
  <c r="G8" i="53"/>
  <c r="F8" i="53"/>
  <c r="E8" i="53"/>
  <c r="D8" i="53"/>
  <c r="C8" i="53"/>
  <c r="D33" i="53" l="1"/>
  <c r="D44" i="53" s="1"/>
  <c r="C33" i="53"/>
  <c r="C44" i="53" s="1"/>
  <c r="F33" i="53"/>
  <c r="F44" i="53" s="1"/>
  <c r="G33" i="53"/>
  <c r="G44" i="53" s="1"/>
  <c r="E33" i="53"/>
  <c r="E44" i="53" s="1"/>
  <c r="I33" i="53"/>
  <c r="I44" i="53" s="1"/>
  <c r="H33" i="53"/>
  <c r="H44" i="53" s="1"/>
  <c r="B27" i="60" l="1"/>
  <c r="A51" i="18" l="1"/>
  <c r="A52" i="18" s="1"/>
  <c r="A53" i="18" s="1"/>
  <c r="A54" i="18" s="1"/>
  <c r="A55" i="18" s="1"/>
  <c r="A56" i="18" s="1"/>
  <c r="A57" i="18" s="1"/>
  <c r="A60" i="18" s="1"/>
  <c r="A61" i="18" s="1"/>
  <c r="A62" i="18" s="1"/>
  <c r="A63" i="18" s="1"/>
  <c r="C51" i="40" l="1"/>
  <c r="C50" i="40"/>
  <c r="F49" i="40"/>
  <c r="E49" i="40"/>
  <c r="D49" i="40"/>
  <c r="C44" i="40"/>
  <c r="C43" i="40"/>
  <c r="F42" i="40"/>
  <c r="E42" i="40"/>
  <c r="D42" i="40"/>
  <c r="C42" i="40"/>
  <c r="C40" i="40"/>
  <c r="C39" i="40"/>
  <c r="F38" i="40"/>
  <c r="D38" i="40"/>
  <c r="C36" i="40"/>
  <c r="C35" i="40"/>
  <c r="F34" i="40"/>
  <c r="E34" i="40"/>
  <c r="D34" i="40"/>
  <c r="C32" i="40"/>
  <c r="E30" i="40"/>
  <c r="C31" i="40"/>
  <c r="F30" i="40"/>
  <c r="D30" i="40"/>
  <c r="C28" i="40"/>
  <c r="F48" i="40"/>
  <c r="F26" i="40"/>
  <c r="E26" i="40"/>
  <c r="D26" i="40"/>
  <c r="C24" i="40"/>
  <c r="C23" i="40"/>
  <c r="F22" i="40"/>
  <c r="E22" i="40"/>
  <c r="D22" i="40"/>
  <c r="C20" i="40"/>
  <c r="E48" i="40"/>
  <c r="D48" i="40"/>
  <c r="F18" i="40"/>
  <c r="E18" i="40"/>
  <c r="D18" i="40"/>
  <c r="C16" i="40"/>
  <c r="C15" i="40"/>
  <c r="F14" i="40"/>
  <c r="E14" i="40"/>
  <c r="D14" i="40"/>
  <c r="C12" i="40"/>
  <c r="C11" i="40"/>
  <c r="F10" i="40"/>
  <c r="E10" i="40"/>
  <c r="D10" i="40"/>
  <c r="C22" i="40" l="1"/>
  <c r="D47" i="40"/>
  <c r="D52" i="40" s="1"/>
  <c r="C34" i="40"/>
  <c r="C30" i="40"/>
  <c r="F47" i="40"/>
  <c r="F52" i="40" s="1"/>
  <c r="C49" i="40"/>
  <c r="C14" i="40"/>
  <c r="E47" i="40"/>
  <c r="E52" i="40" s="1"/>
  <c r="C27" i="40"/>
  <c r="C26" i="40" s="1"/>
  <c r="C38" i="40"/>
  <c r="C19" i="40"/>
  <c r="C18" i="40" s="1"/>
  <c r="C10" i="40"/>
  <c r="C48" i="40"/>
  <c r="E38" i="40"/>
  <c r="C47" i="40" l="1"/>
  <c r="C52" i="40"/>
  <c r="A180" i="18" l="1"/>
  <c r="A181" i="18" s="1"/>
  <c r="A182" i="18" s="1"/>
  <c r="A183" i="18" s="1"/>
  <c r="A184" i="18" s="1"/>
  <c r="A185" i="18" s="1"/>
  <c r="A186" i="18" s="1"/>
  <c r="A189" i="18" s="1"/>
  <c r="A190" i="18" s="1"/>
  <c r="A191" i="18" s="1"/>
  <c r="A192" i="18" s="1"/>
  <c r="A115" i="18"/>
  <c r="A116" i="18" s="1"/>
  <c r="A117" i="18" s="1"/>
  <c r="A118" i="18" s="1"/>
  <c r="A119" i="18" s="1"/>
  <c r="A120" i="18" s="1"/>
  <c r="A121" i="18" s="1"/>
  <c r="A124" i="18" s="1"/>
  <c r="A125" i="18" s="1"/>
  <c r="A126" i="18" s="1"/>
  <c r="A127" i="18" s="1"/>
</calcChain>
</file>

<file path=xl/sharedStrings.xml><?xml version="1.0" encoding="utf-8"?>
<sst xmlns="http://schemas.openxmlformats.org/spreadsheetml/2006/main" count="4993" uniqueCount="1592">
  <si>
    <t>ПРИХОДИ И ДОХОДИ ОТ СОБСТВЕНОСТ</t>
  </si>
  <si>
    <t>Събрани средства и извършени плащания за сметка на други бюджети, сметки и фондове - нето (+/-)</t>
  </si>
  <si>
    <t>събрани средства и извършени плащания от/за сметки за средствата от Европейския съюз (+/-)</t>
  </si>
  <si>
    <t>0100</t>
  </si>
  <si>
    <t>0103</t>
  </si>
  <si>
    <t>инж. Д. Панов</t>
  </si>
  <si>
    <t>Кмет на Община Велико Търново</t>
  </si>
  <si>
    <t>Съгласувал,</t>
  </si>
  <si>
    <t>Сн. Данева - Иванова</t>
  </si>
  <si>
    <t>Зам. - кмет "Финанси"</t>
  </si>
  <si>
    <t>Директор дирекция "Бюджет и финанси"</t>
  </si>
  <si>
    <t>Главен счетоводител</t>
  </si>
  <si>
    <t>Изготвил,</t>
  </si>
  <si>
    <t xml:space="preserve">С   П   И   С   Ъ   К </t>
  </si>
  <si>
    <t>Директор на детска ясла</t>
  </si>
  <si>
    <t>Директор на детска млечна кухня</t>
  </si>
  <si>
    <t>Управител/Директор на специализирана институция или социална услуга в общността</t>
  </si>
  <si>
    <t>Логопед</t>
  </si>
  <si>
    <t>Педагог</t>
  </si>
  <si>
    <t>Педагогически съветник</t>
  </si>
  <si>
    <t>Учител</t>
  </si>
  <si>
    <t>Възпитател</t>
  </si>
  <si>
    <t>Помощник - възпитател</t>
  </si>
  <si>
    <t>Лекар</t>
  </si>
  <si>
    <t>Фелдшер</t>
  </si>
  <si>
    <t>Медицинска сестра</t>
  </si>
  <si>
    <t>Социален работник</t>
  </si>
  <si>
    <t>Домакин</t>
  </si>
  <si>
    <t>Касиер</t>
  </si>
  <si>
    <t>Счетоводител</t>
  </si>
  <si>
    <t>Психолог</t>
  </si>
  <si>
    <t>Трудотерапевт</t>
  </si>
  <si>
    <t>Рехабилитатор</t>
  </si>
  <si>
    <t>Кинезитерапевт</t>
  </si>
  <si>
    <t>Консултант здравословно хранене</t>
  </si>
  <si>
    <t>Сътрудник, социални дейности</t>
  </si>
  <si>
    <t>Служител човешки ресурси</t>
  </si>
  <si>
    <t>Хигиенист, чистач</t>
  </si>
  <si>
    <t>Работник поддържка</t>
  </si>
  <si>
    <t>Готвач</t>
  </si>
  <si>
    <t>Помощник готвач</t>
  </si>
  <si>
    <t>Работник кухня</t>
  </si>
  <si>
    <t>Огняр</t>
  </si>
  <si>
    <t>Перач</t>
  </si>
  <si>
    <t>Санитар</t>
  </si>
  <si>
    <t>Пазач</t>
  </si>
  <si>
    <t>Електротехник</t>
  </si>
  <si>
    <t>Шивач</t>
  </si>
  <si>
    <t>Бръснар</t>
  </si>
  <si>
    <t>Портиер</t>
  </si>
  <si>
    <t>Детегледачка</t>
  </si>
  <si>
    <t>Шофьор</t>
  </si>
  <si>
    <t>М. Маринов</t>
  </si>
  <si>
    <t>Д. Данчева</t>
  </si>
  <si>
    <t>С  П  И  С  Ъ  К</t>
  </si>
  <si>
    <t>с право на заплащане на част от транспортните разходи,съгласно чл. 211 и чл. 219, ал. 5</t>
  </si>
  <si>
    <t xml:space="preserve"> от Закона предучилищното и училищното образование</t>
  </si>
  <si>
    <t>1.</t>
  </si>
  <si>
    <t xml:space="preserve">Директор </t>
  </si>
  <si>
    <t>2.</t>
  </si>
  <si>
    <t>Заместник - директор</t>
  </si>
  <si>
    <t>3.</t>
  </si>
  <si>
    <t>4.</t>
  </si>
  <si>
    <t>5.</t>
  </si>
  <si>
    <t>6.</t>
  </si>
  <si>
    <t>7.</t>
  </si>
  <si>
    <t>8.</t>
  </si>
  <si>
    <t>Корепетитор</t>
  </si>
  <si>
    <t>9.</t>
  </si>
  <si>
    <t>Хореограф</t>
  </si>
  <si>
    <t>10.</t>
  </si>
  <si>
    <t>Ръководител на направление " Информационни и комуникационни технологии"</t>
  </si>
  <si>
    <t>11.</t>
  </si>
  <si>
    <t>Рехабилитатори на слуха и говора</t>
  </si>
  <si>
    <t>12.</t>
  </si>
  <si>
    <t>Треньори по вид спорт</t>
  </si>
  <si>
    <t>П. Игнатова</t>
  </si>
  <si>
    <t>Директор дирекция "Образование, младежки дейности и спорт"</t>
  </si>
  <si>
    <t>Теодора Филева</t>
  </si>
  <si>
    <t>Главен експерт "ОМДС"</t>
  </si>
  <si>
    <t>Арбанаси</t>
  </si>
  <si>
    <t>Балван</t>
  </si>
  <si>
    <t>Беляковец</t>
  </si>
  <si>
    <t>Буковец</t>
  </si>
  <si>
    <t>Велчево</t>
  </si>
  <si>
    <t>Ветринци</t>
  </si>
  <si>
    <t>Водолей</t>
  </si>
  <si>
    <t>Войнежа</t>
  </si>
  <si>
    <t>Въглевци</t>
  </si>
  <si>
    <t>Габровци</t>
  </si>
  <si>
    <t>Дебелец</t>
  </si>
  <si>
    <t>Дичин</t>
  </si>
  <si>
    <t>Емен</t>
  </si>
  <si>
    <t>Килифарево</t>
  </si>
  <si>
    <t>Леденик</t>
  </si>
  <si>
    <t>Миндя</t>
  </si>
  <si>
    <t>Ново село</t>
  </si>
  <si>
    <t>Никюп</t>
  </si>
  <si>
    <t>Присово</t>
  </si>
  <si>
    <t>Плаково</t>
  </si>
  <si>
    <t>Пчелище</t>
  </si>
  <si>
    <t>Пушево</t>
  </si>
  <si>
    <t>Райковци</t>
  </si>
  <si>
    <t>Ресен</t>
  </si>
  <si>
    <t>Русаля</t>
  </si>
  <si>
    <t>Самоводене</t>
  </si>
  <si>
    <t>Хотница</t>
  </si>
  <si>
    <t>Шереметя</t>
  </si>
  <si>
    <t>Шемшево</t>
  </si>
  <si>
    <t>Ялово</t>
  </si>
  <si>
    <t>В. Търново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</si>
  <si>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</si>
  <si>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</si>
  <si>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</si>
  <si>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В. вода</t>
  </si>
  <si>
    <t>Големаните</t>
  </si>
  <si>
    <t>Капиново</t>
  </si>
  <si>
    <t>М. чифлик</t>
  </si>
  <si>
    <t>М. сбор</t>
  </si>
  <si>
    <t>Ц. кория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</si>
  <si>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</si>
  <si>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</si>
  <si>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</si>
  <si>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</si>
  <si>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</si>
  <si>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</si>
  <si>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</si>
  <si>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</si>
  <si>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</si>
  <si>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</si>
  <si>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</si>
  <si>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</si>
  <si>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</si>
  <si>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</si>
  <si>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</si>
  <si>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</si>
  <si>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</si>
  <si>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</si>
  <si>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</si>
  <si>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</si>
  <si>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</si>
  <si>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</si>
  <si>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</si>
  <si>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</si>
  <si>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</si>
  <si>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</si>
  <si>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</si>
  <si>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</si>
  <si>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</si>
  <si>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</si>
  <si>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</si>
  <si>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</si>
  <si>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</si>
  <si>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</si>
  <si>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</si>
  <si>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</si>
  <si>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</si>
  <si>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</si>
  <si>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</si>
  <si>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</si>
  <si>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</si>
  <si>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</si>
  <si>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</si>
  <si>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</si>
  <si>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</si>
  <si>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</si>
  <si>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</si>
  <si>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</si>
  <si>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</si>
  <si>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</si>
  <si>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</si>
  <si>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</si>
  <si>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</si>
  <si>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</si>
  <si>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</si>
  <si>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</si>
  <si>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</si>
  <si>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</si>
  <si>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</si>
  <si>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</si>
  <si>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</si>
  <si>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</si>
  <si>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</si>
  <si>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</si>
  <si>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</si>
  <si>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</si>
  <si>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</si>
  <si>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</si>
  <si>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</si>
  <si>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</si>
  <si>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</si>
  <si>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</si>
  <si>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</si>
  <si>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</si>
  <si>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</si>
  <si>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Депо за индустриални отпадъци</t>
  </si>
  <si>
    <t>Депо за битови отпадъци (сметище)</t>
  </si>
  <si>
    <t>За друг вид отпадъци</t>
  </si>
  <si>
    <t>С П И С Ъ К</t>
  </si>
  <si>
    <t>І. Първостепенни разпоредители:</t>
  </si>
  <si>
    <t>ІІ. Второстепенни разпоредители:</t>
  </si>
  <si>
    <t>ІІІ. Организации с нестопанска цел субсидирани от Община В.Търново:</t>
  </si>
  <si>
    <t>Читалищата на територията на Община Велико Търново:</t>
  </si>
  <si>
    <t>РЕКИЦ - В. Търново</t>
  </si>
  <si>
    <t xml:space="preserve">                      </t>
  </si>
  <si>
    <t>Директор Дирекция "Бюджет и финанси"</t>
  </si>
  <si>
    <t>Управител на  ОП “Кабелно радио - Велико Търново”</t>
  </si>
  <si>
    <t>Управител на ОП “Зелени системи”</t>
  </si>
  <si>
    <t>Управител на ОП “Спортни имоти и прояви”</t>
  </si>
  <si>
    <t>Управител на ОП "Реклама - Велико Търново"</t>
  </si>
  <si>
    <t>Управител на ОП "Горско стопанство"</t>
  </si>
  <si>
    <t>Директор на ДКС “Васил Левски”</t>
  </si>
  <si>
    <t>Директор на Младежки дом</t>
  </si>
  <si>
    <t>Директор на ОУ “Христо Ботев”</t>
  </si>
  <si>
    <t>Директор на ОУ “Бачо Киро”</t>
  </si>
  <si>
    <t>Директор на ОУ “П. Р. Славейков”</t>
  </si>
  <si>
    <t>Директор на СУ “Владимир Комаров”</t>
  </si>
  <si>
    <t>Директор на СУ “Емилиян Станев”</t>
  </si>
  <si>
    <t>Директор на ПЕГ “Проф.д-р Асен Златаров”</t>
  </si>
  <si>
    <t>Директор на СУ “Вела Благоева”</t>
  </si>
  <si>
    <t>Директор на ОУ “Димитър Благоев”</t>
  </si>
  <si>
    <t>Директор на ПХГ “Св. св. Кирил и Методий”</t>
  </si>
  <si>
    <t>Директор на ОУ "В. Левски", с. Леденик</t>
  </si>
  <si>
    <t>Директор на ОУ "П.Р. Славейков", с. Ц. Кория</t>
  </si>
  <si>
    <t>Директор на ОУ "Хр. Смирненски", с. Самоводене</t>
  </si>
  <si>
    <t>Директор на ОУ "Хр. Ботев", с. Ресен</t>
  </si>
  <si>
    <t>Директор на ОУ "Хр. Смирненски", с. Водолей</t>
  </si>
  <si>
    <t>Директор на ОУ "Св. Иван Рилски", с. Балван</t>
  </si>
  <si>
    <t>Директор на ОУ "Д-р П. Берон", гр. Дебелец</t>
  </si>
  <si>
    <t>Директор на ОУ "Неофит Рилски", гр. Килифарево</t>
  </si>
  <si>
    <t>Директор на Регионален исторически музей Велико Търново</t>
  </si>
  <si>
    <t>Директор на Общинско ученическо общежитие "Кольо Фичето"</t>
  </si>
  <si>
    <t>Директор на ХГ "Борис Денев", гр. Велико Търново</t>
  </si>
  <si>
    <t>Директор на РБ "П.Р.Славейков", гр. В. Търново</t>
  </si>
  <si>
    <t>Кмет на Кметство Килифарево</t>
  </si>
  <si>
    <t>Кмет на Кметство Самоводене</t>
  </si>
  <si>
    <t>Кмет на Кметство Ресен</t>
  </si>
  <si>
    <t>Кмет на Кметство Дебелец</t>
  </si>
  <si>
    <t>ПРОЕКТ</t>
  </si>
  <si>
    <t>изграждане на инфраструктурни обекти</t>
  </si>
  <si>
    <t>придобиване на компютри и хардуер</t>
  </si>
  <si>
    <t>ВСИЧКО РАЗХОДИ: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</si>
  <si>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</si>
  <si>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</si>
  <si>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обезщетения и помощи по социалното подпомагане</t>
  </si>
  <si>
    <t>придобиване на друго оборудване, машини и съоръжения</t>
  </si>
  <si>
    <t>4600</t>
  </si>
  <si>
    <t>придобиване на програмни продукти и лицензи за програмни продукти</t>
  </si>
  <si>
    <t>Платени данъци, такси и административни санкции</t>
  </si>
  <si>
    <t>Текущи трансфери, обезщетения и помощи за домакинствата</t>
  </si>
  <si>
    <t>Кмет на  Община Велико Търново</t>
  </si>
  <si>
    <t>придобиване на транспортни средства</t>
  </si>
  <si>
    <t xml:space="preserve">за структурата и размера на дълга на </t>
  </si>
  <si>
    <t>№</t>
  </si>
  <si>
    <t xml:space="preserve">Елементи на дълга </t>
  </si>
  <si>
    <t>Размер на дълга</t>
  </si>
  <si>
    <t>Годишен размер на плащанията по дълга, съгл. чл.32, ал. 1 от ЗПФ</t>
  </si>
  <si>
    <t xml:space="preserve">Източници на финансиране: Собствени приходи, Обща изравнителна субсидия и чрез плащанията от  Управляващия орган съгласно Договор за безвъзмездна финансова помощ </t>
  </si>
  <si>
    <t xml:space="preserve">Общо </t>
  </si>
  <si>
    <t>В т.ч.</t>
  </si>
  <si>
    <t>Главница</t>
  </si>
  <si>
    <t>Лихви</t>
  </si>
  <si>
    <t>Такси, комисионни и др.</t>
  </si>
  <si>
    <t>Емитирани общински ценни книжа</t>
  </si>
  <si>
    <t>х</t>
  </si>
  <si>
    <t>1.1.</t>
  </si>
  <si>
    <t>Краткосрочни</t>
  </si>
  <si>
    <t>1.2.</t>
  </si>
  <si>
    <t>Дългосрочни</t>
  </si>
  <si>
    <t xml:space="preserve">Получени кредити </t>
  </si>
  <si>
    <t>2.1.</t>
  </si>
  <si>
    <t xml:space="preserve">Краткосрочни </t>
  </si>
  <si>
    <t>2.1.1.</t>
  </si>
  <si>
    <t>Договори за общински заеми</t>
  </si>
  <si>
    <t>2.1.2.</t>
  </si>
  <si>
    <t>Дълг на общински предприятия по чл. 52 от ЗОС</t>
  </si>
  <si>
    <t>2.1.3.</t>
  </si>
  <si>
    <t>Изискуеми/активирани/общински гаранции</t>
  </si>
  <si>
    <t>2.1.4.</t>
  </si>
  <si>
    <t>Безлихвени заеми, отпуснати по реда на чл. 43 от ЗУДБ</t>
  </si>
  <si>
    <t>2.1.5.</t>
  </si>
  <si>
    <t>Безлихвени заеми съгласно чл.3,т.6 от ЗОД</t>
  </si>
  <si>
    <t>2.1.6.</t>
  </si>
  <si>
    <t xml:space="preserve"> Задължения по търговски кредити</t>
  </si>
  <si>
    <t>2.2.</t>
  </si>
  <si>
    <t xml:space="preserve"> Дългосрочни </t>
  </si>
  <si>
    <t>2.2.1.</t>
  </si>
  <si>
    <t>2.2.2.</t>
  </si>
  <si>
    <t xml:space="preserve"> Дълг на общински предприятия по чл. 52 от ЗОС</t>
  </si>
  <si>
    <t xml:space="preserve">2.2.3. </t>
  </si>
  <si>
    <t>2.2.4.</t>
  </si>
  <si>
    <t>2.2.5.</t>
  </si>
  <si>
    <t xml:space="preserve"> Финансов лизинг над две години</t>
  </si>
  <si>
    <t>ОБЩО поет общински дълг /т.1+ т.2 + т.3/</t>
  </si>
  <si>
    <t>Номинал на издадените общ.гаранции</t>
  </si>
  <si>
    <t>ОБЩО общински дълг /т.4+ т.5/</t>
  </si>
  <si>
    <t>Размер на усвоените и изплатени средства от Фонд "ФЛАГ" ЕАД</t>
  </si>
  <si>
    <t>ВСИЧКО /т.6+т.7/</t>
  </si>
  <si>
    <t xml:space="preserve">НА  ПРИХОДИТЕ И РАЗХОДИТЕ НА СМЕТКИТЕ ЗА СРЕДСТВАТА ОТ ЕВРОПЕЙСКИЯ СЪЮЗ </t>
  </si>
  <si>
    <t>§§</t>
  </si>
  <si>
    <t xml:space="preserve"> І. ПРИХОДИ </t>
  </si>
  <si>
    <t>I.ИМУЩЕСТВЕНИ ДАНЪЦИ И НЕДАНЪЧНИ ПРИХОДИ</t>
  </si>
  <si>
    <t>24-00</t>
  </si>
  <si>
    <t xml:space="preserve"> - приходи от лихви по текущи банкови сметки</t>
  </si>
  <si>
    <t>24-08</t>
  </si>
  <si>
    <t>Общински такси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</si>
  <si>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</si>
  <si>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</si>
  <si>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</si>
  <si>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</si>
  <si>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</si>
  <si>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</si>
  <si>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</si>
  <si>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</si>
  <si>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</si>
  <si>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</si>
  <si>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</si>
  <si>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</si>
  <si>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</si>
  <si>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</si>
  <si>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</si>
  <si>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</si>
  <si>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</si>
  <si>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</si>
  <si>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</si>
  <si>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</si>
  <si>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</si>
  <si>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</si>
  <si>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</si>
  <si>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</si>
  <si>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</si>
  <si>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</si>
  <si>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</si>
  <si>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</si>
  <si>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</si>
  <si>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</si>
  <si>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</si>
  <si>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</si>
  <si>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</si>
  <si>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</si>
  <si>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</si>
  <si>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</si>
  <si>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</si>
  <si>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</si>
  <si>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</si>
  <si>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</si>
  <si>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</si>
  <si>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</si>
  <si>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</si>
  <si>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</si>
  <si>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</si>
  <si>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</si>
  <si>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</si>
  <si>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</si>
  <si>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</si>
  <si>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</si>
  <si>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</si>
  <si>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</si>
  <si>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</si>
  <si>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</si>
  <si>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</si>
  <si>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</si>
  <si>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</si>
  <si>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</si>
  <si>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</si>
  <si>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</si>
  <si>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</si>
  <si>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</si>
  <si>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</si>
  <si>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</si>
  <si>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</si>
  <si>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</si>
  <si>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</si>
  <si>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</si>
  <si>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</si>
  <si>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</si>
  <si>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</si>
  <si>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</si>
  <si>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</si>
  <si>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</si>
  <si>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</si>
  <si>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</si>
  <si>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</si>
  <si>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</si>
  <si>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</si>
  <si>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</si>
  <si>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</si>
  <si>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</si>
  <si>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</si>
  <si>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</si>
  <si>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</si>
  <si>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</si>
  <si>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</si>
  <si>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</si>
  <si>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 xml:space="preserve"> - обезщетения и помощи по социалното подпомагане</t>
  </si>
  <si>
    <t>42-02</t>
  </si>
  <si>
    <t>Субсидии и други текущи трансфери за юридически лица с нестопанска цел</t>
  </si>
  <si>
    <t>45-00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</si>
  <si>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</si>
  <si>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</si>
  <si>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</si>
  <si>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</si>
  <si>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</si>
  <si>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</si>
  <si>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</si>
  <si>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</si>
  <si>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 xml:space="preserve"> - изграждане на инфраструктурни обекти</t>
  </si>
  <si>
    <t>52-06</t>
  </si>
  <si>
    <t>Придобиване на нематериални дълготрайни активи</t>
  </si>
  <si>
    <t>Придобиване на земя</t>
  </si>
  <si>
    <t>ВСИЧКО КАПИТАЛОВИ РАЗХОДИ:</t>
  </si>
  <si>
    <t>II. ОБЩО РАЗХОДИ РЕКАПИТУЛАЦИЯ</t>
  </si>
  <si>
    <t>Предоставени текущи и капиталови трансфери за чужбина</t>
  </si>
  <si>
    <t>49-00</t>
  </si>
  <si>
    <t>49-01</t>
  </si>
  <si>
    <t xml:space="preserve"> - капиталови трансфери за чужбина</t>
  </si>
  <si>
    <t>49-02</t>
  </si>
  <si>
    <t>С П Р А В К А</t>
  </si>
  <si>
    <t>№ по ред</t>
  </si>
  <si>
    <t>Държавни дейности</t>
  </si>
  <si>
    <t>Местни дейности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</si>
  <si>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</si>
  <si>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</si>
  <si>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</si>
  <si>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</si>
  <si>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</si>
  <si>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</si>
  <si>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</si>
  <si>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Икономически дейности и услуги - всичко:</t>
  </si>
  <si>
    <t>Разходи, некласифицирани в другите разходи - всичко:</t>
  </si>
  <si>
    <t>Позиции от раздела за Финансиране на бюджетното салдо</t>
  </si>
  <si>
    <t>ОБЩО РАЗПРЕДЕЛЕН ПРЕХОДЕН ОСТАТЪК</t>
  </si>
  <si>
    <t>ПО РАЗПОРЕДИТЕЛИ С БЮДЖЕТНИ КРЕДИТИ, КМЕТСТВА И КМЕТСКИ НАМЕСТНИЧЕСТВА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</si>
  <si>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</si>
  <si>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</si>
  <si>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</si>
  <si>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</si>
  <si>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</si>
  <si>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</si>
  <si>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</si>
  <si>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</si>
  <si>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</si>
  <si>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</si>
  <si>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ВСИЧКО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</si>
  <si>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</si>
  <si>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</si>
  <si>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</si>
  <si>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</si>
  <si>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</si>
  <si>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</si>
  <si>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</si>
  <si>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</si>
  <si>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</si>
  <si>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</si>
  <si>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</si>
  <si>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</si>
  <si>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</si>
  <si>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Ветренци</t>
  </si>
  <si>
    <t>Къпиново</t>
  </si>
  <si>
    <t>Малки Чифлик</t>
  </si>
  <si>
    <t>Момин сбор</t>
  </si>
  <si>
    <t>Церова кория</t>
  </si>
  <si>
    <t>ВСИЧКО СОБСТВЕН БЮДЖЕТ:</t>
  </si>
  <si>
    <t>КМ-ВА РАЙОН КИЛИФАРЕВО</t>
  </si>
  <si>
    <t>Вонеща вода</t>
  </si>
  <si>
    <t>ВС. КМ-ВА Р-Н КИЛИФАРЕВО:</t>
  </si>
  <si>
    <t>К-ВА НА САМОСТ. БЮДЖЕТ</t>
  </si>
  <si>
    <t>ВС. К-ВА НА САМОСТ.БЮДЖ.:</t>
  </si>
  <si>
    <t>ОБЩО ПО БЮДЖЕТА:</t>
  </si>
  <si>
    <t>ДЕЛЕГИРАНИ ДЪРЖАВНИ ДЕЙНОСТИ</t>
  </si>
  <si>
    <t>Вид на целевия разход</t>
  </si>
  <si>
    <t>Размер</t>
  </si>
  <si>
    <t>Направление, функция, дейност</t>
  </si>
  <si>
    <t>Функция "Образование"; Други дейности по образованието</t>
  </si>
  <si>
    <t>Програма за борба с гръбначните изкривявания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</si>
  <si>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</si>
  <si>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</si>
  <si>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</si>
  <si>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 xml:space="preserve">Програма за развитие на физ.възпитание и спорта </t>
  </si>
  <si>
    <t xml:space="preserve">Културен календар </t>
  </si>
  <si>
    <t>Културни мероприятия по кметства и кметски наместничества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</si>
  <si>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</si>
  <si>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</si>
  <si>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>Програма за младежки дейности</t>
  </si>
  <si>
    <t>Функция "Образование"; Други дейности за младежта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</si>
  <si>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</si>
  <si>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</si>
  <si>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Съвместни проекти с БЧК и МЗ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</si>
  <si>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</si>
  <si>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</si>
  <si>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</si>
  <si>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</si>
  <si>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</si>
  <si>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</si>
  <si>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</si>
  <si>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</si>
  <si>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</si>
  <si>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</si>
  <si>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</si>
  <si>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</si>
  <si>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</si>
  <si>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</si>
  <si>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</si>
  <si>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</si>
  <si>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</si>
  <si>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</si>
  <si>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</si>
  <si>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</si>
  <si>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</si>
  <si>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</si>
  <si>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</si>
  <si>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</si>
  <si>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</si>
  <si>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</si>
  <si>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</si>
  <si>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</si>
  <si>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Плувен басейн</t>
  </si>
  <si>
    <t>ОП "Спортни имоти"</t>
  </si>
  <si>
    <t>Група 3 "Култура"</t>
  </si>
  <si>
    <t>Духов оркестър</t>
  </si>
  <si>
    <t>ОП "Общинско кабелно радио"</t>
  </si>
  <si>
    <t>1.3.</t>
  </si>
  <si>
    <t>ДКС "Васил Левски"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</si>
  <si>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</si>
  <si>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</si>
  <si>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</si>
  <si>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</si>
  <si>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</si>
  <si>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</si>
  <si>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</si>
  <si>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</si>
  <si>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2.3.</t>
  </si>
  <si>
    <t>ОП " Реклама "</t>
  </si>
  <si>
    <t>2.4.</t>
  </si>
  <si>
    <t>ДЪРЖАВНИ ДЕЙНОСТИ, ДОФИНАНСИРАНИ С МЕСТНИ ПРИХОДИ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</si>
  <si>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</si>
  <si>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</si>
  <si>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</si>
  <si>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</si>
  <si>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</si>
  <si>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</si>
  <si>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</si>
  <si>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</si>
  <si>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</si>
  <si>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Прех.остатъци от трансфери м/у бюджета и ЦБ и други</t>
  </si>
  <si>
    <t>Други извънбюджетни средства</t>
  </si>
  <si>
    <t>5100  ОСНОВЕН  РЕМОНТ НА ДМА</t>
  </si>
  <si>
    <t>Функция 01 Общи държавни служби</t>
  </si>
  <si>
    <t>ОБЕКТИ</t>
  </si>
  <si>
    <t>Функция 02 Отбрана и сигурност</t>
  </si>
  <si>
    <t>Възстановяване на улици в с. Ново село - водостоци, ПМС 92/17.04.2015 г.</t>
  </si>
  <si>
    <t>Функция 03 Образование</t>
  </si>
  <si>
    <t>Функция 04 Здравеопазване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</si>
  <si>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</si>
  <si>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</si>
  <si>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Функция 07 Почивно дело, култура, религиоз. дейности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</si>
  <si>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</si>
  <si>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</si>
  <si>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</si>
  <si>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5202 Придобиване на сгради</t>
  </si>
  <si>
    <t>5203 Придобиване на др. оборудване машини и съоръжения</t>
  </si>
  <si>
    <t>5204 Придобиване на транспортни средства</t>
  </si>
  <si>
    <t>5205  Придобиване на стопански инвентар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</si>
  <si>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</si>
  <si>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</si>
  <si>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5219 Придобиване на други ДМА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</si>
  <si>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</si>
  <si>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</si>
  <si>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</si>
  <si>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 xml:space="preserve">            ДЪЛЖИНА УЛИЧНА МРЕЖА ПО НАСЕЛЕНИ МЕСТА НА </t>
  </si>
  <si>
    <t xml:space="preserve">                     ТЕРИТОРИЯТА НА ОБЩИНА ВЕЛИКО ТЪРНОВО</t>
  </si>
  <si>
    <t>НАСЕЛЕНИ МЕСТА</t>
  </si>
  <si>
    <t xml:space="preserve"> / км /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</si>
  <si>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</si>
  <si>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</si>
  <si>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</si>
  <si>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</si>
  <si>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</si>
  <si>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</si>
  <si>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</si>
  <si>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</si>
  <si>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</si>
  <si>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</si>
  <si>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</si>
  <si>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</si>
  <si>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</si>
  <si>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</si>
  <si>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</si>
  <si>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</si>
  <si>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</si>
  <si>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</si>
  <si>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</si>
  <si>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</si>
  <si>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</si>
  <si>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</si>
  <si>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</si>
  <si>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</si>
  <si>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</si>
  <si>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общо:</t>
  </si>
  <si>
    <t>инж. Динко Кечев</t>
  </si>
  <si>
    <t>Директор дирекция "Строителство и устройство на територията"</t>
  </si>
  <si>
    <t>инж. Ц.Бояджиев, Началник отдел ТИ</t>
  </si>
  <si>
    <t>Изготвил</t>
  </si>
  <si>
    <t>Директор дирекция СУТ</t>
  </si>
  <si>
    <t xml:space="preserve"> Съгласувал: </t>
  </si>
  <si>
    <t>Инж. Даниел Панов</t>
  </si>
  <si>
    <t>СПРАВКА</t>
  </si>
  <si>
    <t>за броя на осветителните тела в община Велико Търново</t>
  </si>
  <si>
    <t>и осреднена инсталирана мощност</t>
  </si>
  <si>
    <t>брой</t>
  </si>
  <si>
    <t>ср.мощност</t>
  </si>
  <si>
    <t>W</t>
  </si>
  <si>
    <t>KW</t>
  </si>
  <si>
    <t>Големани</t>
  </si>
  <si>
    <t>Малък Чифлик</t>
  </si>
  <si>
    <t>Церова Кория</t>
  </si>
  <si>
    <t>Общо за Община В.Търново</t>
  </si>
  <si>
    <t>ИНЖ. ДАНИЕЛ ПАНОВ</t>
  </si>
  <si>
    <t>КМЕТ НА ОБЩИНА ВЕЛИКО ТЪРНОВО</t>
  </si>
  <si>
    <t>Инж. ДИНКО КЕЧЕВ</t>
  </si>
  <si>
    <t>Инж. НИКОЛАЙ ПЕТКОВ</t>
  </si>
  <si>
    <t>Гл. експерт отдел ТИ</t>
  </si>
  <si>
    <t>Георги Камарашев</t>
  </si>
  <si>
    <t>Зам. - кмет "Строителство и устройство на територията "</t>
  </si>
  <si>
    <t>П. Христов</t>
  </si>
  <si>
    <t>Началник отдел ИТО</t>
  </si>
  <si>
    <t>туристически данък</t>
  </si>
  <si>
    <t>Приходи и доходи от собственост</t>
  </si>
  <si>
    <t>Глоби, санкции и наказателни лихви</t>
  </si>
  <si>
    <t>наказателни лихви за данъци, мита и осигурителни вноски</t>
  </si>
  <si>
    <t>Други приходи</t>
  </si>
  <si>
    <t>постъпления от продажба на нематериални дълготрайни активи</t>
  </si>
  <si>
    <t>постъпления от продажба на земя</t>
  </si>
  <si>
    <t>Помощи и дарения от страната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</si>
  <si>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</si>
  <si>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</si>
  <si>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</si>
  <si>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</si>
  <si>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</si>
  <si>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</si>
  <si>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</si>
  <si>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</si>
  <si>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Разходи за лихви по заеми от страната</t>
  </si>
  <si>
    <t>Стипендии</t>
  </si>
  <si>
    <t>за текуща дейност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</si>
  <si>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</si>
  <si>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</si>
  <si>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</si>
  <si>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</si>
  <si>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</si>
  <si>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</si>
  <si>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</si>
  <si>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t>Трансфери между бюджети (нето)</t>
  </si>
  <si>
    <t>трансфери между бюджети - предоставени трансфери (-)</t>
  </si>
  <si>
    <t>получени дългосрочни заеми от други лица в страната (+)</t>
  </si>
  <si>
    <t>погашения по дългосрочни заеми от други лица в страната (-)</t>
  </si>
  <si>
    <t>Директор на ПМГ “Васил Друмев”</t>
  </si>
  <si>
    <t>Здравен медиатор</t>
  </si>
  <si>
    <t>Специалист социални дейности</t>
  </si>
  <si>
    <t xml:space="preserve">ЗА РЕАЛИЗИРАНИТЕ ИКОНОМИИ В ДЕЛЕГИРАНИТЕ ОТ ДЪРЖАВАТА ДЕЙНОСТИ </t>
  </si>
  <si>
    <t>име на параграф</t>
  </si>
  <si>
    <t>Група Б) Полиция, вътрешен ред и сигурност</t>
  </si>
  <si>
    <t>239 Други дейности по вътрешната сигурност</t>
  </si>
  <si>
    <t>0200</t>
  </si>
  <si>
    <t>0202</t>
  </si>
  <si>
    <t>за персонала по извънтрудови правоотношения</t>
  </si>
  <si>
    <t>1000</t>
  </si>
  <si>
    <t>1015</t>
  </si>
  <si>
    <t>1051</t>
  </si>
  <si>
    <t>командировки в страната</t>
  </si>
  <si>
    <t>1091</t>
  </si>
  <si>
    <t>други разходи за СБКО (тук се отчитат разходите за СБКО, неотчетени по други позиции на ЕБК)</t>
  </si>
  <si>
    <t>1098</t>
  </si>
  <si>
    <t>Разходи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</si>
  <si>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</si>
  <si>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</si>
  <si>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284 Ликвидиране на последици от стихийни бедствия и производствени аварии</t>
  </si>
  <si>
    <t>1020</t>
  </si>
  <si>
    <t>разходи за външни услуги</t>
  </si>
  <si>
    <t>1030</t>
  </si>
  <si>
    <t>текущ ремонт</t>
  </si>
  <si>
    <t>5100</t>
  </si>
  <si>
    <t>5200</t>
  </si>
  <si>
    <t>5206</t>
  </si>
  <si>
    <t>285 Доброволни формирования за защита при бедствия</t>
  </si>
  <si>
    <t>1062</t>
  </si>
  <si>
    <t>разходи за застраховки</t>
  </si>
  <si>
    <t>311 Детски градини</t>
  </si>
  <si>
    <t>318 Подготвителна група в училище</t>
  </si>
  <si>
    <t>322 Неспециализирани училища, без професионални гимназии</t>
  </si>
  <si>
    <t>4000</t>
  </si>
  <si>
    <t>324 Спортни училища</t>
  </si>
  <si>
    <t>326 Професионални гимназии и паралелки за професионална подготовка</t>
  </si>
  <si>
    <t>332 Общежития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</si>
  <si>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</si>
  <si>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</si>
  <si>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</si>
  <si>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0101</t>
  </si>
  <si>
    <t>заплати и възнаграждения на персонала нает по трудови правоотношения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</si>
  <si>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</si>
  <si>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</si>
  <si>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</si>
  <si>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</si>
  <si>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</si>
  <si>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</si>
  <si>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</si>
  <si>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</si>
  <si>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</si>
  <si>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</si>
  <si>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</si>
  <si>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5203</t>
  </si>
  <si>
    <t>437 Здравен кабинет в детски градини и училища</t>
  </si>
  <si>
    <t>5201</t>
  </si>
  <si>
    <t>469 Други дейности по здравеопазването</t>
  </si>
  <si>
    <t>1013</t>
  </si>
  <si>
    <t>постелен инвентар и облекло</t>
  </si>
  <si>
    <t>1016</t>
  </si>
  <si>
    <t>V. Функция Социално осигуряване, подпомагане и грижи</t>
  </si>
  <si>
    <t>529 Кризисен център</t>
  </si>
  <si>
    <t>4200</t>
  </si>
  <si>
    <t>4202</t>
  </si>
  <si>
    <t>530 Център за настаняване от семеен тип</t>
  </si>
  <si>
    <t>1011</t>
  </si>
  <si>
    <t>храна</t>
  </si>
  <si>
    <t>1012</t>
  </si>
  <si>
    <t>медикаменти</t>
  </si>
  <si>
    <t>1900</t>
  </si>
  <si>
    <t>1901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</si>
  <si>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</si>
  <si>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</si>
  <si>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</si>
  <si>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540 Домове за стари хора</t>
  </si>
  <si>
    <t>550 Центрове за социална рехабилитация и интеграция</t>
  </si>
  <si>
    <t>551 Дневни центрове за лица с увреждания</t>
  </si>
  <si>
    <t>554 Защитени жилища</t>
  </si>
  <si>
    <t>589 Други служби и дейности по социалното осигуряване, подпомагане и заетостта</t>
  </si>
  <si>
    <t>4219</t>
  </si>
  <si>
    <t>други текущи трансфери за домакинствата</t>
  </si>
  <si>
    <t>Група Б) Физическа култура и спорт</t>
  </si>
  <si>
    <t>713 Спорт за всички</t>
  </si>
  <si>
    <t>Група В) Култура</t>
  </si>
  <si>
    <t>1981</t>
  </si>
  <si>
    <t>751 Библиотеки с национален и регионален характер</t>
  </si>
  <si>
    <t>759 Други дейности по културата</t>
  </si>
  <si>
    <t>Група Е) Други дейности по икономиката</t>
  </si>
  <si>
    <t>898 Други дейности по икономиката</t>
  </si>
  <si>
    <t>НАИМЕНОВАНИЕ НА ОБЕКТИТЕ</t>
  </si>
  <si>
    <t>Изграждане на ул." Драган Цончев", кв. Зона В, ОК8504- ОК8602-ОК8607-ОК8613-ПМС 315/19.12.2018</t>
  </si>
  <si>
    <t>9509</t>
  </si>
  <si>
    <t>наличност в левове по депозити в края на периода (-)</t>
  </si>
  <si>
    <t>9505</t>
  </si>
  <si>
    <t>остатък в касата в  левове от предходния период (+)</t>
  </si>
  <si>
    <t>9503</t>
  </si>
  <si>
    <t>остатък в левове по депозити от предходния период (+)</t>
  </si>
  <si>
    <t>9502</t>
  </si>
  <si>
    <t>остатък в левова равностойност по валутни сметки от предходния период (+)</t>
  </si>
  <si>
    <t>9501</t>
  </si>
  <si>
    <t>остатък в левове по сметки от предходния период (+)</t>
  </si>
  <si>
    <t>9500</t>
  </si>
  <si>
    <t>8382</t>
  </si>
  <si>
    <t>8321</t>
  </si>
  <si>
    <t>погашения по краткосрочни заеми от банки в страната (-)</t>
  </si>
  <si>
    <t>8311</t>
  </si>
  <si>
    <t>получени краткосрочни заеми от банки в страната (+)</t>
  </si>
  <si>
    <t>8300</t>
  </si>
  <si>
    <t>Заеми от банки и други лица в страната - нето (+/-)</t>
  </si>
  <si>
    <t>7600</t>
  </si>
  <si>
    <t>6202</t>
  </si>
  <si>
    <t>предоставени трансфери (+/-)</t>
  </si>
  <si>
    <t>6200</t>
  </si>
  <si>
    <t>6102</t>
  </si>
  <si>
    <t>6100</t>
  </si>
  <si>
    <t>3113</t>
  </si>
  <si>
    <t>3112</t>
  </si>
  <si>
    <t>3100</t>
  </si>
  <si>
    <t>4040</t>
  </si>
  <si>
    <t>4030</t>
  </si>
  <si>
    <t>4022</t>
  </si>
  <si>
    <t>постъпления от продажба на сгради</t>
  </si>
  <si>
    <t>Постъпления от продажба на нефинансови активи</t>
  </si>
  <si>
    <t>3702</t>
  </si>
  <si>
    <t>внесен данък върху приходите от стопанска дейност на бюджетните предприятия (-)</t>
  </si>
  <si>
    <t>3701</t>
  </si>
  <si>
    <t>внесен ДДС (-)</t>
  </si>
  <si>
    <t>3700</t>
  </si>
  <si>
    <t>Внесени ДДС и други данъци върху продажбите</t>
  </si>
  <si>
    <t>3619</t>
  </si>
  <si>
    <t>други неданъчни приходи</t>
  </si>
  <si>
    <t>3600</t>
  </si>
  <si>
    <t>2809</t>
  </si>
  <si>
    <t>2802</t>
  </si>
  <si>
    <t>глоби, санкции, неустойки, наказателни лихви, обезщетения и начети</t>
  </si>
  <si>
    <t>2800</t>
  </si>
  <si>
    <t>2729</t>
  </si>
  <si>
    <t>други общински такси</t>
  </si>
  <si>
    <t>2717</t>
  </si>
  <si>
    <t>за притежаване на куче</t>
  </si>
  <si>
    <t>2715</t>
  </si>
  <si>
    <t>за откупуване на гробни места</t>
  </si>
  <si>
    <t>2711</t>
  </si>
  <si>
    <t>за административни услуги</t>
  </si>
  <si>
    <t>2710</t>
  </si>
  <si>
    <t>за технически услуги</t>
  </si>
  <si>
    <t>2708</t>
  </si>
  <si>
    <t>за ползване на общежития и други по образованието</t>
  </si>
  <si>
    <t>2707</t>
  </si>
  <si>
    <t>за битови отпадъци</t>
  </si>
  <si>
    <t>2704</t>
  </si>
  <si>
    <t>за ползване на домашен социален патронаж и други общински социални услуги</t>
  </si>
  <si>
    <t>2702</t>
  </si>
  <si>
    <t>2700</t>
  </si>
  <si>
    <t>2409</t>
  </si>
  <si>
    <t>приходи от лихви по срочни депозити</t>
  </si>
  <si>
    <t>2408</t>
  </si>
  <si>
    <t>приходи от лихви по текущи банкови сметки</t>
  </si>
  <si>
    <t>2407</t>
  </si>
  <si>
    <t>приходи от дивиденти</t>
  </si>
  <si>
    <t>2406</t>
  </si>
  <si>
    <t>приходи от наеми на земя</t>
  </si>
  <si>
    <t>2405</t>
  </si>
  <si>
    <t>приходи от наеми на имущество</t>
  </si>
  <si>
    <t>2404</t>
  </si>
  <si>
    <t>нетни приходи от продажби на услуги, стоки и продукция</t>
  </si>
  <si>
    <t>2400</t>
  </si>
  <si>
    <t>1308</t>
  </si>
  <si>
    <t>1304</t>
  </si>
  <si>
    <t>данък при придобиване на имущество по дарения и възмезден начин</t>
  </si>
  <si>
    <t>1303</t>
  </si>
  <si>
    <t>данък върху превозните средства</t>
  </si>
  <si>
    <t>1301</t>
  </si>
  <si>
    <t>данък върху недвижими имоти</t>
  </si>
  <si>
    <t>1300</t>
  </si>
  <si>
    <t>Имуществени и други местни данъци</t>
  </si>
  <si>
    <t>Данък върху доходите на физически лица</t>
  </si>
  <si>
    <t>8803</t>
  </si>
  <si>
    <t>8800</t>
  </si>
  <si>
    <t>3111</t>
  </si>
  <si>
    <t>4501</t>
  </si>
  <si>
    <t>текущи помощи и дарения от страната</t>
  </si>
  <si>
    <t>4500</t>
  </si>
  <si>
    <t>3611</t>
  </si>
  <si>
    <t>получени застрахователни обезщетения за ДМА</t>
  </si>
  <si>
    <t>Всичко - Група В) Култура:</t>
  </si>
  <si>
    <t>Всичко - 751 Библиотеки с национален и регионален характер:</t>
  </si>
  <si>
    <t>Всичко - капиталови разходи:</t>
  </si>
  <si>
    <t>5301</t>
  </si>
  <si>
    <t>5300</t>
  </si>
  <si>
    <t>Всичко - 739 Музеи, худ. галерии, паметници на културата и етногр. комплекси с национален и регионален харакер:</t>
  </si>
  <si>
    <t>Всичко - разходи:</t>
  </si>
  <si>
    <t>Всичко - V. Функция Социално осигуряване, подпомагане и грижи:</t>
  </si>
  <si>
    <t>Всичко - Група В) Програми, дейности и служби по социалното осигуряване, подпомагане и заетостта:</t>
  </si>
  <si>
    <t>Всичко - 540 Домове за стари хора:</t>
  </si>
  <si>
    <t>Всичко - 532 Програми за временна заетост:</t>
  </si>
  <si>
    <t>Всичко - 530 Център за настаняване от семеен тип:</t>
  </si>
  <si>
    <t>Всичко - 529 Кризисен център:</t>
  </si>
  <si>
    <t>Всичко - 322 Неспециализирани училища, без професионални гимназии:</t>
  </si>
  <si>
    <t/>
  </si>
  <si>
    <t>Всичко - Група Д) Защита на населението, управление и дейности при стихийни бедствия и аварии:</t>
  </si>
  <si>
    <t>Всичко - 284 Ликвидиране на последици от стихийни бедствия и производствени аварии:</t>
  </si>
  <si>
    <t>Всичко - Група Б) Полиция, вътрешен ред и сигурност:</t>
  </si>
  <si>
    <t>Всичко - 239 Други дейности по вътрешната сигурност:</t>
  </si>
  <si>
    <t>Всичко - Група А) Изпълнителни и законодателни органи:</t>
  </si>
  <si>
    <t>Всичко - 122 Общинска администрация:</t>
  </si>
  <si>
    <t>122 Общинска администрация</t>
  </si>
  <si>
    <t>Група А) Изпълнителни и законодателни органи</t>
  </si>
  <si>
    <t>1069</t>
  </si>
  <si>
    <t>други финансови услуги</t>
  </si>
  <si>
    <t>Всичко - 910 Разходи за лихви:</t>
  </si>
  <si>
    <t>Всичко - други:</t>
  </si>
  <si>
    <t>2224</t>
  </si>
  <si>
    <t>Разходи за лихви по други заеми от страната</t>
  </si>
  <si>
    <t>2221</t>
  </si>
  <si>
    <t>Разходи за лихви по заеми от банки в страната</t>
  </si>
  <si>
    <t>2200</t>
  </si>
  <si>
    <t>910 Разходи за лихви</t>
  </si>
  <si>
    <t>Всичко - Група Е) Други дейности по икономиката:</t>
  </si>
  <si>
    <t>Всичко - 898 Други дейности по икономиката:</t>
  </si>
  <si>
    <t>1052</t>
  </si>
  <si>
    <t>краткосрочни командировки в чужбина</t>
  </si>
  <si>
    <t>Всичко - 878 Приюти за безстопанствени животни:</t>
  </si>
  <si>
    <t>878 Приюти за безстопанствени животни</t>
  </si>
  <si>
    <t>Всичко - 875 Органи и дейности по приватизация:</t>
  </si>
  <si>
    <t>875 Органи и дейности по приватизация</t>
  </si>
  <si>
    <t>Всичко - 866 Общински пазари и тържища:</t>
  </si>
  <si>
    <t>866 Общински пазари и тържища</t>
  </si>
  <si>
    <t>Всичко - Група В) Транспорт и съобщения:</t>
  </si>
  <si>
    <t>Всичко - 849 Други дейности по транспорта,пътищата,пощите и далекосъобщенията:</t>
  </si>
  <si>
    <t>849 Други дейности по транспорта,пътищата,пощите и далекосъобщенията</t>
  </si>
  <si>
    <t>Всичко - 832 Служби и дейности по поддържане, ремонт и изграждане на пътищата:</t>
  </si>
  <si>
    <t>832 Служби и дейности по поддържане, ремонт и изграждане на пътищата</t>
  </si>
  <si>
    <t>Всичко - 831 Управление,контрол и регулиране на дейностите по транспорта и пътищата:</t>
  </si>
  <si>
    <t>831 Управление,контрол и регулиране на дейностите по транспорта и пътищата</t>
  </si>
  <si>
    <t>Група В) Транспорт и съобщения</t>
  </si>
  <si>
    <t>Всичко - Група Б) Селско стопанство, горско стопанство, лов и риболов:</t>
  </si>
  <si>
    <t>Всичко - 829 Други дейности по селско и горско стопанство, лов и риболов:</t>
  </si>
  <si>
    <t>829 Други дейности по селско и горско стопанство, лов и риболов</t>
  </si>
  <si>
    <t>Група Б) Селско стопанство, горско стопанство, лов и риболов</t>
  </si>
  <si>
    <t>Всичко - 759 Други дейности по културата:</t>
  </si>
  <si>
    <t>Всичко - 745 Обредни домове и зали:</t>
  </si>
  <si>
    <t>4214</t>
  </si>
  <si>
    <t>обезщетения и помощи по решение на общинския съвет</t>
  </si>
  <si>
    <t>745 Обредни домове и зали</t>
  </si>
  <si>
    <t>Всичко - 741 Радиотранслационни възли:</t>
  </si>
  <si>
    <t>741 Радиотранслационни възли</t>
  </si>
  <si>
    <t>Всичко - 737 Оркестри и ансамбли:</t>
  </si>
  <si>
    <t>737 Оркестри и ансамбли</t>
  </si>
  <si>
    <t>Всичко - 735 Театри:</t>
  </si>
  <si>
    <t>735 Театри</t>
  </si>
  <si>
    <t>Всичко - Група Б) Физическа култура и спорт:</t>
  </si>
  <si>
    <t>Всичко - 714 Спортни бази за спорт за всички:</t>
  </si>
  <si>
    <t>Всичко - субсидии:</t>
  </si>
  <si>
    <t>714 Спортни бази за спорт за всички</t>
  </si>
  <si>
    <t>Всичко - Група А) Почивно дело:</t>
  </si>
  <si>
    <t>Всичко - 701 Дейности по почивното дело и социалния отдих:</t>
  </si>
  <si>
    <t>701 Дейности по почивното дело и социалния отдих</t>
  </si>
  <si>
    <t>Група А) Почивно дело</t>
  </si>
  <si>
    <t>Всичко - Група Б) Опазване на околната среда:</t>
  </si>
  <si>
    <t>Всичко - 629 Други дейности по опазване на околната среда:</t>
  </si>
  <si>
    <t>629 Други дейности по опазване на околната среда</t>
  </si>
  <si>
    <t>Всичко - 623 Чистота:</t>
  </si>
  <si>
    <t>5205</t>
  </si>
  <si>
    <t>придобиване на стопански инвентар</t>
  </si>
  <si>
    <t>5204</t>
  </si>
  <si>
    <t>623 Чистота</t>
  </si>
  <si>
    <t>Всичко - 622 Озеленяване:</t>
  </si>
  <si>
    <t>622 Озеленяване</t>
  </si>
  <si>
    <t>Група Б) Опазване на околната среда</t>
  </si>
  <si>
    <t>Всичко - Група А) Жилищно строителство, благоустройство, комунално стопанство:</t>
  </si>
  <si>
    <t>Всичко - 619 Други дейности по жилищното строителство, благоустройството и регионалното развитие:</t>
  </si>
  <si>
    <t>5400</t>
  </si>
  <si>
    <t>Всичко - 606 Изграждане, ремонт и поддържане на уличната мрежа:</t>
  </si>
  <si>
    <t>606 Изграждане, ремонт и поддържане на уличната мрежа</t>
  </si>
  <si>
    <t>Всичко - 604 Осветление на улици и площади:</t>
  </si>
  <si>
    <t>604 Осветление на улици и площади</t>
  </si>
  <si>
    <t>Всичко - 603 Водоснабдяване и канализация:</t>
  </si>
  <si>
    <t>603 Водоснабдяване и канализация</t>
  </si>
  <si>
    <t>Група А) Жилищно строителство, благоустройство, комунално стопанство</t>
  </si>
  <si>
    <t>Всичко - 589 Други служби и дейности по социалното осигуряване, подпомагане и заетостта:</t>
  </si>
  <si>
    <t>Всичко - 525 Клубове на пенсионера, инвалида и др.:</t>
  </si>
  <si>
    <t>525 Клубове на пенсионера, инвалида и др.</t>
  </si>
  <si>
    <t>Всичко - 524 Домашен социален патронаж:</t>
  </si>
  <si>
    <t>524 Домашен социален патронаж</t>
  </si>
  <si>
    <t>Всичко - 469 Други дейности по здравеопазването:</t>
  </si>
  <si>
    <t>Всичко - 431 Детски ясли, детски кухни и яслени групи в детска градина:</t>
  </si>
  <si>
    <t>1014</t>
  </si>
  <si>
    <t>учебни и научно-изследователски разходи и книги за библиотеките</t>
  </si>
  <si>
    <t>Всичко - 389 Други дейности по образованието:</t>
  </si>
  <si>
    <t>389 Други дейности по образованието</t>
  </si>
  <si>
    <t>Всичко - 369 Други дейности за младежта:</t>
  </si>
  <si>
    <t>369 Други дейности за младежта</t>
  </si>
  <si>
    <t>Всичко - 337 Център за подкрепа за личностно развитие:</t>
  </si>
  <si>
    <t>Всичко - 336 Столове:</t>
  </si>
  <si>
    <t>336 Столове</t>
  </si>
  <si>
    <t>Всичко - 311 Детски градини:</t>
  </si>
  <si>
    <t>Всичко - 283 Превантивна дейност за намаляване на вредните последствия от бедствия и аварии:</t>
  </si>
  <si>
    <t>Всичко - 123 Общински съвети :</t>
  </si>
  <si>
    <t xml:space="preserve">123 Общински съвети </t>
  </si>
  <si>
    <t>Всичко - 738 Читалища:</t>
  </si>
  <si>
    <t>738 Читалища</t>
  </si>
  <si>
    <t>0552</t>
  </si>
  <si>
    <t>осигурителни вноски от работодатели за Учителския пенсионен фонд (УчПФ)</t>
  </si>
  <si>
    <t>548 Дневни центрове за стари хора</t>
  </si>
  <si>
    <t>535 Преходни жилища</t>
  </si>
  <si>
    <t>534 Наблюдавани жилища</t>
  </si>
  <si>
    <t>526 Центрове за обществена подкрепа</t>
  </si>
  <si>
    <t>4301</t>
  </si>
  <si>
    <t>4300</t>
  </si>
  <si>
    <t xml:space="preserve">Субсидии и други текущи трансфери за нефинансови предприятия </t>
  </si>
  <si>
    <t>Всичко - 282 Отбранително-мобилизационна подготовка, поддържане на запаси и мощности:</t>
  </si>
  <si>
    <t>0102</t>
  </si>
  <si>
    <t>заплати и възнаграждения на персонала нает по служебни правоотношения</t>
  </si>
  <si>
    <t>МЕСТНИ И ДЕЛЕГИРАНИ ДЪРЖАВНИ ДЕЙНОСТИ, ДОФИНАНСИРАНИ С МЕСТНИ ПРИХОДИ</t>
  </si>
  <si>
    <t xml:space="preserve">КЪМ ПРОГРАМАТА ЗА РАЗВИТИЕ НА ФИЗИЧЕСКОТО ВЪЗПИТАНИЕ И СПОРТА </t>
  </si>
  <si>
    <t>НА ТЕРИТОРИЯТА НA ОБЩИНА ВЕЛИКО ТЪРНОВО</t>
  </si>
  <si>
    <t>инж. Даниел Панов</t>
  </si>
  <si>
    <t>ПМС 212</t>
  </si>
  <si>
    <t>Поддръжка спортни бази</t>
  </si>
  <si>
    <t>Заместник-кмет "Хуманитарни дейности"/Директор на дирекция СДЗ - Център за социални услуги</t>
  </si>
  <si>
    <t>Заместник-кмет "Хуманитарни дейности"/Директор на Дирекция "Образование, младежки дейности и спорт"</t>
  </si>
  <si>
    <t>на разпоредителите с бюджет към</t>
  </si>
  <si>
    <r>
      <t>Забележка:</t>
    </r>
    <r>
      <rPr>
        <sz val="11"/>
        <rFont val="Times New Roman"/>
        <family val="1"/>
        <charset val="204"/>
      </rPr>
      <t xml:space="preserve"> Запазва до сега прилаганата  схема за финансиране и отчитане на  разпоредителите с бюджет.</t>
    </r>
  </si>
  <si>
    <t>Директор на Спортно училище "Георги Живков",  гр. Велико Търново</t>
  </si>
  <si>
    <t>Болногледач</t>
  </si>
  <si>
    <t>населено място</t>
  </si>
  <si>
    <t>Проф. ГЕОРГИ КАМАРАШЕВ</t>
  </si>
  <si>
    <t>Заместник-кмет</t>
  </si>
  <si>
    <t>"Строителство и устройство на територията"</t>
  </si>
  <si>
    <t>Подпомагане на военноинвалиди и военнопострадали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</si>
  <si>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</si>
  <si>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</si>
  <si>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</si>
  <si>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</si>
  <si>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-придобиване на други ДМА</t>
  </si>
  <si>
    <t>52-19</t>
  </si>
  <si>
    <t>Дължина улици</t>
  </si>
  <si>
    <t xml:space="preserve">  гр.Велико Търново</t>
  </si>
  <si>
    <t xml:space="preserve">  с.Вонеща вода </t>
  </si>
  <si>
    <t xml:space="preserve">  гр.Килифарево</t>
  </si>
  <si>
    <t xml:space="preserve">  с.Войнежа</t>
  </si>
  <si>
    <t xml:space="preserve">  с.Райковци</t>
  </si>
  <si>
    <t xml:space="preserve">  с.Въглевци</t>
  </si>
  <si>
    <t xml:space="preserve">  с.Ялово</t>
  </si>
  <si>
    <t xml:space="preserve">  с.Габровци</t>
  </si>
  <si>
    <t xml:space="preserve">  с. Плаково</t>
  </si>
  <si>
    <t xml:space="preserve">  с.Големани</t>
  </si>
  <si>
    <t xml:space="preserve">  гр. Дебелец</t>
  </si>
  <si>
    <t xml:space="preserve">  с.Самоводене</t>
  </si>
  <si>
    <t xml:space="preserve">  с. Ресен</t>
  </si>
  <si>
    <t xml:space="preserve">  с. Арбанаси</t>
  </si>
  <si>
    <t xml:space="preserve">  с. Шереметя</t>
  </si>
  <si>
    <t xml:space="preserve">  с.Малки чифлик</t>
  </si>
  <si>
    <t xml:space="preserve">  с. Беляковец</t>
  </si>
  <si>
    <t xml:space="preserve">  с.Емен</t>
  </si>
  <si>
    <t xml:space="preserve">  с. Балван</t>
  </si>
  <si>
    <t xml:space="preserve">  с.Момин сбор</t>
  </si>
  <si>
    <t xml:space="preserve">  с.Буковец</t>
  </si>
  <si>
    <t xml:space="preserve">  с. Ново село</t>
  </si>
  <si>
    <t xml:space="preserve">  с. Ветренци</t>
  </si>
  <si>
    <t xml:space="preserve">  с. Леденик</t>
  </si>
  <si>
    <t xml:space="preserve">  с. Шемшево</t>
  </si>
  <si>
    <t xml:space="preserve">  с.Пушево</t>
  </si>
  <si>
    <t xml:space="preserve">  с. Присово</t>
  </si>
  <si>
    <t xml:space="preserve">  с. Пчелище</t>
  </si>
  <si>
    <t xml:space="preserve">  с.Церова кория</t>
  </si>
  <si>
    <t xml:space="preserve">  с. Къпиново</t>
  </si>
  <si>
    <t xml:space="preserve">  с.Миндя</t>
  </si>
  <si>
    <t xml:space="preserve">  с.Велчево</t>
  </si>
  <si>
    <t xml:space="preserve">  с.Хотница</t>
  </si>
  <si>
    <t xml:space="preserve">  с. Русаля </t>
  </si>
  <si>
    <t xml:space="preserve">  с.Водолей</t>
  </si>
  <si>
    <t xml:space="preserve">  с. Дичин</t>
  </si>
  <si>
    <t xml:space="preserve">  с.Никюп</t>
  </si>
  <si>
    <t>Параграф</t>
  </si>
  <si>
    <t>II. Функция Отбрана и сигурност</t>
  </si>
  <si>
    <t>III. Функция Образование</t>
  </si>
  <si>
    <t>IV. Функция Здравеопазване</t>
  </si>
  <si>
    <t>0205</t>
  </si>
  <si>
    <t>изплатени суми от СБКО, за облекло и други на персонала, с характер на възнаграждение</t>
  </si>
  <si>
    <t>VIII. Функция Икономически дейности и услуги</t>
  </si>
  <si>
    <t>в т.ч.данък върху таксиметров превоз на пътници</t>
  </si>
  <si>
    <t>0113</t>
  </si>
  <si>
    <t>Всичко - III. Функция Образование:</t>
  </si>
  <si>
    <t>Всичко - II. Функция Отбрана и сигурност:</t>
  </si>
  <si>
    <t>Всичко - I. Функция Общи държавни служби:</t>
  </si>
  <si>
    <t>I. Функция Общи държавни служби</t>
  </si>
  <si>
    <t>Всичко - IX. Функция Разходи некласифицирани в другите функции:</t>
  </si>
  <si>
    <t>IX. Функция Разходи некласифицирани в другите функции</t>
  </si>
  <si>
    <t>Всичко - VIII. Функция Икономически дейности и услуги:</t>
  </si>
  <si>
    <t>придобиване на други ДМА</t>
  </si>
  <si>
    <t>5219</t>
  </si>
  <si>
    <t>Всичко - VI. Жилищно строителство, благоустройство, комунално стопанство и опазване на околната среда:</t>
  </si>
  <si>
    <t>Всичко - 621 Управление, контрол и регулиране на дейностите по опазване на околната среда:</t>
  </si>
  <si>
    <t>621 Управление, контрол и регулиране на дейностите по опазване на околната среда</t>
  </si>
  <si>
    <t>Всичко - IV. Функция Здравеопазване:</t>
  </si>
  <si>
    <t>562 Асистенти за лична помощ</t>
  </si>
  <si>
    <t>стр.2</t>
  </si>
  <si>
    <t>стр.1</t>
  </si>
  <si>
    <t>ОБЩО ПО БЮДЖЕТА</t>
  </si>
  <si>
    <t>стр.3</t>
  </si>
  <si>
    <t>Директор на ОУ  "Св. Патриарх Евтимий”</t>
  </si>
  <si>
    <t>Директор на СУ “Георги Раковски”</t>
  </si>
  <si>
    <t>Заместник-кмет "Хуманитарни дейности"/Директор на Дирекция "Култура, туризъм и международни дейности"</t>
  </si>
  <si>
    <t>НЧ“Искра-1896”- Велико Търново</t>
  </si>
  <si>
    <t>НЧ “Надежда-1869” – Велико Търново</t>
  </si>
  <si>
    <t>НЧ“П.Р.Славейков-1920” – Велико Търново</t>
  </si>
  <si>
    <t xml:space="preserve"> НЧ“Никола Михайловски-1921” – Велико Търново</t>
  </si>
  <si>
    <t>НЧ"Седми юли-2008" - Велико Търново</t>
  </si>
  <si>
    <t>НЧ "Съгласие-Дебелец"-гр. Дебелец</t>
  </si>
  <si>
    <t>НЧ "Напредък-1884"-гр. Килифарево</t>
  </si>
  <si>
    <t>НЧ "Народна Просвета- 1874"-с. Ресен</t>
  </si>
  <si>
    <t>НЧ "Извор-1873"-с. Самоводене</t>
  </si>
  <si>
    <t>НЧ "Просвета-1926"-с. Вонеща вода</t>
  </si>
  <si>
    <t>НЧ "Наука-1870"- с. Ново село</t>
  </si>
  <si>
    <t>НЧ "Развитие-1883"с. Церова кория</t>
  </si>
  <si>
    <t>НЧ "Нива-1898"-с. Балван</t>
  </si>
  <si>
    <t>НЧ "Просвета-1907"-с. Беляковец</t>
  </si>
  <si>
    <t>НЧ "Поука-1920"-с. Леденик</t>
  </si>
  <si>
    <t>НЧ "Светлина-1895"-с. Хотница</t>
  </si>
  <si>
    <t>НЧ " Напредък-1903"-с. Ветринци</t>
  </si>
  <si>
    <t>НЧ "Св.Св. Кирил и Методий-1928"-с. Къпиново</t>
  </si>
  <si>
    <t>НЧ "Напредък-1911"-с. Шемшево</t>
  </si>
  <si>
    <t>НЧ "Просвета-1904"-с. Пчелище</t>
  </si>
  <si>
    <t>НЧ "Просвета-Плаково 1873"- с. Плаково</t>
  </si>
  <si>
    <t>НЧ "Съгласие- 1873"- с. Русаля</t>
  </si>
  <si>
    <t>НЧ "Зора-1869"-с. Дичин</t>
  </si>
  <si>
    <t>НЧ "Иларион Драгостинов-1897"-с. Арбанаси</t>
  </si>
  <si>
    <t>НЧ "Светлина-1892"- с. Велчево</t>
  </si>
  <si>
    <t>НЧ "Развитие-1893"-с. Миндя</t>
  </si>
  <si>
    <t>НЧ " Просвета-1922"с. Момин сбор</t>
  </si>
  <si>
    <t>НЧ "Васил Левски-1928"-с. Присово</t>
  </si>
  <si>
    <t>НЧ "Сполука-1923"-с. Пушево</t>
  </si>
  <si>
    <t>НЧ "Пробуда-1925"- с. Шереметя</t>
  </si>
  <si>
    <t>НЧ "Пробуда-1925"с. Войнежа</t>
  </si>
  <si>
    <t>НЧ "Васил Левски-1931"- с. Кладни дял</t>
  </si>
  <si>
    <t>НЧ "Нов Живот- 1946"- с. Малчовци</t>
  </si>
  <si>
    <t>НЧ "Светлина- 1928"- с. Малки чифлик</t>
  </si>
  <si>
    <t>НЧ "Христо Ботев-1928"-с. Големаните</t>
  </si>
  <si>
    <t>НЧ "Развитие-1918"-с. Буковец</t>
  </si>
  <si>
    <t>НЧ"Пламък 2016" - гр.Велико Търново</t>
  </si>
  <si>
    <t>НЧ "Селски труд-1906"-с.Ялово</t>
  </si>
  <si>
    <t>НЧ "Балкан Габровци"-с.Габровци</t>
  </si>
  <si>
    <t xml:space="preserve">ВСИЧКО </t>
  </si>
  <si>
    <t>Ремонтни дейности в учебните стаи на 4-ти етаж на ОУ "П.Р.Славейков"  град Велико Търново</t>
  </si>
  <si>
    <t xml:space="preserve">Основен ремонт на детски площадки, гр. Велико Търново </t>
  </si>
  <si>
    <t xml:space="preserve">Основен ремонт Улична осветителна мрежа </t>
  </si>
  <si>
    <t>Основен ремонт на ул. "Мармарлийска" в участъка от ул. "Любен Каравелов" до ул. "Магистрална"</t>
  </si>
  <si>
    <t xml:space="preserve">Благоустрояване кв. "К.Фичето" </t>
  </si>
  <si>
    <t>Ремонт сграда ДКС "В. Левски" - главно осветление, високо тяло, игрално поле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</si>
  <si>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</si>
  <si>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Прекратяване на съсобственост по Решение №410/13.11.2008 г. - недвижим имот ул. "Сливница" №7</t>
  </si>
  <si>
    <t>ЦНСТ ул. "Цветарска" 14 - слънчеви колектори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</si>
  <si>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</si>
  <si>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Изграждане на подземна тръбна мрежа, гр. В. Търново</t>
  </si>
  <si>
    <t>Изместване на кабелни линии и трафопост "Ледена пързалка", гр. В. Търново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</si>
  <si>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</si>
  <si>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</si>
  <si>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 xml:space="preserve"> - медикаменти</t>
  </si>
  <si>
    <t>Общинска програма за асистирана репродукция, в т.ч. преходен остатък от предходни години</t>
  </si>
  <si>
    <t>ФУНКЦИЯ/РАЗДЕЛ/ПОДРАЗДЕЛ ОТ ЕБК</t>
  </si>
  <si>
    <t>в това число: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</si>
  <si>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</si>
  <si>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</si>
  <si>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 xml:space="preserve">Позиции от подразделите Трансфери и Временни безлихвени заеми </t>
  </si>
  <si>
    <t>1092</t>
  </si>
  <si>
    <t>ОП Зелени системи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</si>
  <si>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</si>
  <si>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</si>
  <si>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</si>
  <si>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</si>
  <si>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параграф</t>
  </si>
  <si>
    <t>Наименование на параграф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</si>
  <si>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</si>
  <si>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</si>
  <si>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</si>
  <si>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</si>
  <si>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</si>
  <si>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</si>
  <si>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</si>
  <si>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Материали</t>
  </si>
  <si>
    <t>Вода, горива и енергия</t>
  </si>
  <si>
    <t>Разходи за външни услуги</t>
  </si>
  <si>
    <t>Командировки в страната</t>
  </si>
  <si>
    <t>Разходи за застраховки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</si>
  <si>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</si>
  <si>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</si>
  <si>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</si>
  <si>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</si>
  <si>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</si>
  <si>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</si>
  <si>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Капиталови разходи</t>
  </si>
  <si>
    <t>Всичко разходи</t>
  </si>
  <si>
    <t>ОП Спортни имоти и прояви</t>
  </si>
  <si>
    <t>Придобиване на компютри и хардуер</t>
  </si>
  <si>
    <t>Социален асистент</t>
  </si>
  <si>
    <t>Калкулация погребения - ксерокс копие на калкулацията, заверена вярно с оригинала</t>
  </si>
  <si>
    <t xml:space="preserve"> - капиталови помощи и дарения от Европейския съюз</t>
  </si>
  <si>
    <t>46-20</t>
  </si>
  <si>
    <t>Временни безлихвени заеми между извънбюджетни сметки/фондове (нето)</t>
  </si>
  <si>
    <t>77-00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</si>
  <si>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</si>
  <si>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</si>
  <si>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</si>
  <si>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</si>
  <si>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>МЕСТНИ ПРИХОДИ</t>
  </si>
  <si>
    <t>Основен ремонт видеонаблюдение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</si>
  <si>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</si>
  <si>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</si>
  <si>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Код на параграф</t>
  </si>
  <si>
    <t>патентен данък и данък върху таксиметров превоз на пътници</t>
  </si>
  <si>
    <t>8372</t>
  </si>
  <si>
    <t>Всичко - 285 Доброволни формирования за защита при бедствия:</t>
  </si>
  <si>
    <t>Всичко - 318 Подготвителна група в училище:</t>
  </si>
  <si>
    <t>Всичко - 324 Спортни училища:</t>
  </si>
  <si>
    <t>Всичко - 326 Професионални гимназии и паралелки за професионална подготовка:</t>
  </si>
  <si>
    <t>Всичко - 332 Общежития:</t>
  </si>
  <si>
    <t>Всичко - 338 Ресурсно подпомагане:</t>
  </si>
  <si>
    <t>Всичко - 437 Здравен кабинет в детски градини и училища:</t>
  </si>
  <si>
    <t>Група В) Програми, дейности и служби по социалното осигуряване, подпомагане и заетостта</t>
  </si>
  <si>
    <t>Всичко - 526 Центрове за обществена подкрепа:</t>
  </si>
  <si>
    <t>Всичко - 534 Наблюдавани жилища:</t>
  </si>
  <si>
    <t>Всичко - 535 Преходни жилища:</t>
  </si>
  <si>
    <t>Всичко - 548 Дневни центрове за стари хора:</t>
  </si>
  <si>
    <t>Всичко - 550 Центрове за социална рехабилитация и интеграция:</t>
  </si>
  <si>
    <t>Всичко - 551 Дневни центрове за лица с увреждания:</t>
  </si>
  <si>
    <t>Всичко - 554 Защитени жилища:</t>
  </si>
  <si>
    <t>Всичко - 562 Асистенти за лична помощ:</t>
  </si>
  <si>
    <t>VII. Функция Култура, спорт, почивни дейности и религиозно дело</t>
  </si>
  <si>
    <t>Всичко - 713 Спорт за всички:</t>
  </si>
  <si>
    <t>739 Музеи, худ. галерии, паметници на културата и етногр. комплекси с национален и регионален харакер</t>
  </si>
  <si>
    <t>Всичко - VII. Функция Култура, спорт, почивни дейности и религиозно дело:</t>
  </si>
  <si>
    <t>283 Превантивна дейност за намаляване на вредните последствия от бедствия и аварии</t>
  </si>
  <si>
    <t>VI. Жилищно строителство, благоустройство, комунално стопанство и опазване на околната среда</t>
  </si>
  <si>
    <t>619 Други дейности по жилищното строителство, благоустройството и регионалното развитие</t>
  </si>
  <si>
    <t xml:space="preserve"> Задължения по търговски кредити </t>
  </si>
  <si>
    <t xml:space="preserve"> Договори за общински заеми - "Регионален фонд за градско развитие" АД </t>
  </si>
  <si>
    <t>Целева субсидия</t>
  </si>
  <si>
    <t>Укрепване улица "Пета", с. Малки чифлик</t>
  </si>
  <si>
    <t>Трайно възстановяване на каменния мост над река Белица в гр. Дебелец по ПМС 96 от 25.04.2019 г.</t>
  </si>
  <si>
    <t>Реконструкция на сграда на ПМГ "В. Друмев" за осигуряване на едносменен режим на обучение</t>
  </si>
  <si>
    <t>Основен ремонт покрив ДГ "Соня", Велико Търново</t>
  </si>
  <si>
    <t>Център за обучение и превенция на зависимости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</si>
  <si>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</si>
  <si>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Сграфито пана - реставрация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</si>
  <si>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</si>
  <si>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Системи за видеонаблюдение</t>
  </si>
  <si>
    <t>Изграждане на ДГ в кв. "Картала", гр. 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</si>
  <si>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</si>
  <si>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</si>
  <si>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отводнителен окоп в началото на  с. Беляковец улици ОК 192 - ОК 193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</si>
  <si>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</si>
  <si>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</si>
  <si>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ПРЕДСТОЯЩИ ИНВЕСТИЦИОННИ НАМЕРЕНИЯ </t>
  </si>
  <si>
    <t>НА ОБЩИНА ВЕЛИКО ТЪРНОВО</t>
  </si>
  <si>
    <t>СУМА</t>
  </si>
  <si>
    <t>ОБЩО:</t>
  </si>
  <si>
    <t>Дофинанисиране</t>
  </si>
  <si>
    <t>Дирекция "Образование, младежки дейности и спорт", вкл. образователни институции</t>
  </si>
  <si>
    <t>Дирекция "Култура, туризъм и международни дейности", вкл. регионални структури в сферата на културата</t>
  </si>
  <si>
    <t xml:space="preserve">КАЛЕНДАР НА КУЛТУРНИТЕ СЪБИТИЯ </t>
  </si>
  <si>
    <t>ПРИЛОЖЕНИЕ 15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</si>
  <si>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</si>
  <si>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</si>
  <si>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Основен ремонт на ул."Н.Габровски" - в участъка от ПК с ул."Г.Измирлиев" до кръгово кръстовище с ул."Сан Стефано" и ул.-"Козлуджа"</t>
  </si>
  <si>
    <t>ПРИЛОЖЕНИЕ 2А</t>
  </si>
  <si>
    <t>ПРИЛОЖЕНИЕ 2Б</t>
  </si>
  <si>
    <t>НЧ "Светлина 21" - гр. Велико Търново</t>
  </si>
  <si>
    <t>1.128</t>
  </si>
  <si>
    <t>Трансфери м/у бюджета и ЦБ и други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</si>
  <si>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</si>
  <si>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</si>
  <si>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Подпорна стена на ул."Бузлуджа" /при  Стара болница/</t>
  </si>
  <si>
    <t>Възстановяване сградата на детска градина „Пинокио”, с. Самоводене, УПИ-I, кв. 37, по ПМС 250 от 04.09.2020 г. и ПМС 207/29.06.2021 г.</t>
  </si>
  <si>
    <t>ДЯ "Пролет" - укрепване на северната едноетажна част на сградата</t>
  </si>
  <si>
    <t>Основен ремонт сграда и част от прилежащите пространства на ул. "Цветарска"14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</si>
  <si>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</si>
  <si>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</si>
  <si>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Основен ремонт тротоари на ул."Цар Тодор Светослав"/при поликлиниката/, гр. В. Търново</t>
  </si>
  <si>
    <t>Компютри и хардуер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</si>
  <si>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</si>
  <si>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</si>
  <si>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</si>
  <si>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</si>
  <si>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ЦНСТ ул. Никола Габровски -Проектиране за изграждане на пожароизвестителна система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</si>
  <si>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</si>
  <si>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</si>
  <si>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</si>
  <si>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асфалтов пъмп трак в УПИ XI-3779, кв. 237, гр. Велико Търново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</si>
  <si>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</si>
  <si>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</si>
  <si>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Разходи за договорни санкции и неустойки, съдебни обезщетения и разноски</t>
  </si>
  <si>
    <t>Изграждане на инфраструктурни обекти</t>
  </si>
  <si>
    <t>Общински фонд "Заедно"</t>
  </si>
  <si>
    <t>Функция " Общи държавни служби" ; Общинска администрация</t>
  </si>
  <si>
    <t>Функция " Култура, спорт, почивни дейности и религиозно дело" ; Обредни домове и зали</t>
  </si>
  <si>
    <t>Функция " Култура, спорт, почивни дейности и религиозно дело"; Спортни бази за спорт за всички</t>
  </si>
  <si>
    <t>Функция " Култура, спорт, почивни дейности и религиозно дело" ; Други дейности по културата</t>
  </si>
  <si>
    <t>Функция " Култура, спорт, почивни дейности и религиозно дело"; Други дейности по културата</t>
  </si>
  <si>
    <t>Към 31.12.2022 г.</t>
  </si>
  <si>
    <t>ОБЩО РАЗХОДИ:</t>
  </si>
  <si>
    <t>ИЗНЕСЕН ФАЙЛ</t>
  </si>
  <si>
    <t>Всичко:</t>
  </si>
  <si>
    <t>8389</t>
  </si>
  <si>
    <t xml:space="preserve"> - В Т.Ч. дългосрочни заеми от ФОНД ЗА ОРГАНИТЕ НА МЕСТНО САМОУПРАВЛЕНИЕ - " ФЛАГ " ЕАД (-)_x000D_
</t>
  </si>
  <si>
    <t>8385</t>
  </si>
  <si>
    <t xml:space="preserve"> - В Т.Ч. дългосрочни заеми от „Регионален фонд за градско развитие“ АД (РФГР)  (-)</t>
  </si>
  <si>
    <t>8379</t>
  </si>
  <si>
    <t xml:space="preserve"> - В Т.Ч. дългосрочни заеми от ФОНД ЗА ОРГАНИТЕ НА МЕСТНО САМОУПРАВЛЕНИЕ - " ФЛАГ " ЕАД (+)_x000D_
</t>
  </si>
  <si>
    <t>8375</t>
  </si>
  <si>
    <t xml:space="preserve"> - В Т.Ч. дългосрочни заеми от „Регионален фонд за градско развитие“ АД (РФГР)  (+)</t>
  </si>
  <si>
    <t>9508</t>
  </si>
  <si>
    <t>наличност в левова равностойност по валутни сметки в края на периода (-)</t>
  </si>
  <si>
    <t>Всичко - 541 Домове за пълнолетни лица с увреждания:</t>
  </si>
  <si>
    <t>541 Домове за пълнолетни лица с увреждания</t>
  </si>
  <si>
    <t>ВСИЧКО РАЗХОДИ ЗА МЕСТНИ ДЕЙНОСТИ:</t>
  </si>
  <si>
    <t>1063</t>
  </si>
  <si>
    <t>такса ангажимент по заеми</t>
  </si>
  <si>
    <t>ВСИЧКО РАЗХОДИ ЗА ДЪРЖАВНИ ДЕЙНОСТИ:</t>
  </si>
  <si>
    <t>Всичко - 561 Асистентска подкрепа:</t>
  </si>
  <si>
    <t>561 Асистентска подкрепа</t>
  </si>
  <si>
    <t xml:space="preserve"> - текущи трансфери за чужбина</t>
  </si>
  <si>
    <t>42-17</t>
  </si>
  <si>
    <t>02-08</t>
  </si>
  <si>
    <t xml:space="preserve"> - обезщетения за персонала, с характер на възнаграждение</t>
  </si>
  <si>
    <t>45-01</t>
  </si>
  <si>
    <t xml:space="preserve"> - текущи помощи и дарения от страната</t>
  </si>
  <si>
    <t>Приложение 4</t>
  </si>
  <si>
    <t>Приложение 2В</t>
  </si>
  <si>
    <t>в т.ч.</t>
  </si>
  <si>
    <t xml:space="preserve"> общински съветници</t>
  </si>
  <si>
    <t>Функция "Култура, спорт, почивни дейности и религиозно дело"</t>
  </si>
  <si>
    <t>III.</t>
  </si>
  <si>
    <t>Функция " Култура, спорт, почивни дейности и религиозно дело"</t>
  </si>
  <si>
    <t>Директор дирекция БФ</t>
  </si>
  <si>
    <t>Гл. счетоводител</t>
  </si>
  <si>
    <t>Основен ремонт на ул. "Трета", с. Пчелище</t>
  </si>
  <si>
    <t xml:space="preserve">На педагогическите специалисти в делегираните от държавата дейности по Образование, </t>
  </si>
  <si>
    <t>Директор на учебна институция</t>
  </si>
  <si>
    <t>Годишен план за развитие на социалните услуги за 2023 г.</t>
  </si>
  <si>
    <t>Програма за детето на Община Велико Търново за 2023 г.</t>
  </si>
  <si>
    <t>План за действие за 2023 г. за осигуряване на равни възможности за хората с увреждания</t>
  </si>
  <si>
    <t>Приложение 1</t>
  </si>
  <si>
    <t>Име на параграф</t>
  </si>
  <si>
    <t>трансфери между бюджети - получени трансфери (+)</t>
  </si>
  <si>
    <t>6101</t>
  </si>
  <si>
    <t>за ползване на детски кухни</t>
  </si>
  <si>
    <t>получени трансфери (+/-)</t>
  </si>
  <si>
    <t>6201</t>
  </si>
  <si>
    <t>Стъпала към ул. "Д. Найденов" до ул. "Т. Търновски"</t>
  </si>
  <si>
    <t>Пешеходен мост над р. Белица с пешеходни подходи за Килифаревски манастир "Рождество Богородично"</t>
  </si>
  <si>
    <t>VTR 1012 “/път ІІІ-504, Ресен - Ст.Стамболово/ - Водолей - Дичин - граница общ.(В.Търново - Павликени), от км 0+031 до км 1+646; (в участъка от Малкия Ресен към с Водолей)</t>
  </si>
  <si>
    <t>VTR 2001 “ /път ІІІ-3031, Стамболово - Русаля/ - Дичин /път VTR 1012 /“, в участъка от км 0+000 до км 5+ 525</t>
  </si>
  <si>
    <t>VTR 1021 “ /път ІІІ-551, о.п.Дебелец - Плаково/ - с.Велчево - Къпиновски мананастир“, от км 0+000 до км 2+791</t>
  </si>
  <si>
    <t>VTR 1013 “ /път  ІІІ-504, Ресен - Стефан Стамболово/ - с. Никюп - граница общини (В.Търново - Г.Оряховица) - Крушето “,  в участъка от км 0+045 до км 3+871; (в участъка от Малкия Ресен до с.Никюп)</t>
  </si>
  <si>
    <t>VTR 1013 “ /път  ІІІ-504, Ресен - Стефан Стамболово/ - с. Никюп - граница общини (Велико Търново - Г.Оряховица) - Крушето“,  от км 5+300 до км 7+368;  (в участъка от край с.Никюп до граница с община Горна Оряховица)</t>
  </si>
  <si>
    <t xml:space="preserve">VTR 2184 "/ІІ-53, Лясковец - Мерданя/ Драгижево )  - граница общини (Лясковец – Велико Търново) – с.Церова Кория  /път ІІІ - 5302/", с дължина 1,900 км.       </t>
  </si>
  <si>
    <t>VTR 1036 “ /път І-5/ - граница общини (Горна Оряховица - Велико Търново) - археол. к-с Никополис ад Иструм – с.Никюп / VTR 1013/“,  в участъка от км 0+000 до км 2+009</t>
  </si>
  <si>
    <t>Командировки в чужбина</t>
  </si>
  <si>
    <t>проф. Г. Камарашев – Зам .кмет в Община Велико Търново</t>
  </si>
  <si>
    <t>Инж. Д. Кечев-Директор дирекция СУТ</t>
  </si>
  <si>
    <t>Цв. Иванова-гл. експерт Отдел ТР</t>
  </si>
  <si>
    <t>УРБАНИЗИРАНИ ТЕРИТОРИИ НА НАСЕЛЕНИТЕ МЕСТА НА ТЕРИТОРИЯТА НА ОБЩИНА ВЕЛИКО ТЪРНОВО</t>
  </si>
  <si>
    <t>Основен ремонт сгради общинска собственост на територията на кметство с. Ветринци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</si>
  <si>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</si>
  <si>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</si>
  <si>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</si>
  <si>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</si>
  <si>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</si>
  <si>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Реконструкция на водосток между с. Шемшево и нов мост над р. Янтра - проектиране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</si>
  <si>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</si>
  <si>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</si>
  <si>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</si>
  <si>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</si>
  <si>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</si>
  <si>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</si>
  <si>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</si>
  <si>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</si>
  <si>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</si>
  <si>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</si>
  <si>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</si>
  <si>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</si>
  <si>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</si>
  <si>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</si>
  <si>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</si>
  <si>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</si>
  <si>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</si>
  <si>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</si>
  <si>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</si>
  <si>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</si>
  <si>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</si>
  <si>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покрив Сержантско училище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</si>
  <si>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</si>
  <si>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</si>
  <si>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</si>
  <si>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</si>
  <si>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</si>
  <si>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</si>
  <si>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</si>
  <si>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</si>
  <si>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</si>
  <si>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</si>
  <si>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</si>
  <si>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</si>
  <si>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</t>
  </si>
  <si>
    <t>Изграждане на фотоволтаична централа на покрива на административната сграда на Община Велико Търново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</si>
  <si>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</si>
  <si>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</si>
  <si>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Климатик за нуждите на Кметство с. Вонеща вода</t>
  </si>
  <si>
    <t>Климатици за нуждите на общинска администрация и кметствата</t>
  </si>
  <si>
    <t>Водоструйка за нуждите на Общинска администрация</t>
  </si>
  <si>
    <t>Системи за видеонаблюдение с. Русаля по Програма "Инициативи на местните общности" от 30% продажба на общинско имущество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</si>
  <si>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</si>
  <si>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ДГ "Шарения замък" - тематичен детски кът за игра</t>
  </si>
  <si>
    <t>ДГ "Св. Св. Кирил и Методий", гр. В. Търново - съоръжения за детска площадка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</si>
  <si>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</si>
  <si>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</si>
  <si>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</si>
  <si>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</si>
  <si>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</si>
  <si>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</si>
  <si>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</si>
  <si>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</si>
  <si>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</si>
  <si>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</si>
  <si>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</si>
  <si>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</si>
  <si>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Клуб на пенсионера и инвалида с. Русаля 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</si>
  <si>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</si>
  <si>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</si>
  <si>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</si>
  <si>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</si>
  <si>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</si>
  <si>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</si>
  <si>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</si>
  <si>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</si>
  <si>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</si>
  <si>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</si>
  <si>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</si>
  <si>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</si>
  <si>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</si>
  <si>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</si>
  <si>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</si>
  <si>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</si>
  <si>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</si>
  <si>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</si>
  <si>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</si>
  <si>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</si>
  <si>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</si>
  <si>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</si>
  <si>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Косачка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</si>
  <si>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</si>
  <si>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</si>
  <si>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</si>
  <si>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</si>
  <si>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</si>
  <si>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</si>
  <si>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</si>
  <si>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</si>
  <si>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</si>
  <si>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</si>
  <si>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</si>
  <si>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</si>
  <si>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</si>
  <si>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</si>
  <si>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</si>
  <si>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улица С.О.Т. 280-279-327 и О.Т. 279-335, с. Шемшево</t>
  </si>
  <si>
    <t>Площадка с люлки Кметство с. Ресен</t>
  </si>
  <si>
    <t>Площадка движение и пътна безопасност Кметство с. Ресен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</si>
  <si>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</si>
  <si>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</si>
  <si>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</si>
  <si>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</si>
  <si>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Ел. захранване на общинска площадка за приемане на селективно събрани отпадъци, с. Шереметя</t>
  </si>
  <si>
    <t>Преносим компютър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</si>
  <si>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</si>
  <si>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</si>
  <si>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</si>
  <si>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</si>
  <si>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</si>
  <si>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</si>
  <si>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</si>
  <si>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РБ "П. Р. Славейков" - цветна копирна машина</t>
  </si>
  <si>
    <t>РБ "П. Р. Славейков" - призма за роботизиран скенер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</si>
  <si>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</si>
  <si>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</si>
  <si>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</si>
  <si>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</si>
  <si>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</si>
  <si>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Скулптурен възпоменателен венец пред паметника на Васил Левски, Дирекция КТМД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</si>
  <si>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</si>
  <si>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</si>
  <si>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</si>
  <si>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</si>
  <si>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Ел. захранване на електронни информационни табели на автобусни спирки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</si>
  <si>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</si>
  <si>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</si>
  <si>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е-City</t>
  </si>
  <si>
    <t>Уеб-базирана система за управление на електронни и информационни услуги и анализ на данни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</si>
  <si>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</si>
  <si>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</si>
  <si>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</si>
  <si>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</si>
  <si>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</si>
  <si>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</si>
  <si>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</si>
  <si>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>РАЗЧЕТ ЗА КАПИТАЛОВИ РАЗХОДИ</t>
  </si>
  <si>
    <t>РАЗЧЕТ</t>
  </si>
  <si>
    <t xml:space="preserve"> И ДРУГИ МЕЖДУНАРОДНИ ПРОГРАМИ И ПРОЕКТИ НА ОБЩИНА ВЕЛИКО ТЪРНОВО ЗА 2023 ГОДИНА </t>
  </si>
  <si>
    <t>НАИМЕНОВАНИЕ НА ПАРАГРАФА ПО ЕБК 2023</t>
  </si>
  <si>
    <t>ПРОЕКТ 2023</t>
  </si>
  <si>
    <t xml:space="preserve"> </t>
  </si>
  <si>
    <t>27-00</t>
  </si>
  <si>
    <t xml:space="preserve"> - за ползване на домашен социален патронаж и други общински социални услуги</t>
  </si>
  <si>
    <t>27-04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</si>
  <si>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</si>
  <si>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</si>
  <si>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</si>
  <si>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</si>
  <si>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</si>
  <si>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</si>
  <si>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</si>
  <si>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 xml:space="preserve"> - капиталови помощи и дарения от страната</t>
  </si>
  <si>
    <t>45-03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</si>
  <si>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</si>
  <si>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</si>
  <si>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</si>
  <si>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</si>
  <si>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</si>
  <si>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</si>
  <si>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 xml:space="preserve"> - предоставени трансфери (-)</t>
  </si>
  <si>
    <t>62-02</t>
  </si>
  <si>
    <t>ІІ. РАЗХОДИ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</si>
  <si>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</si>
  <si>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</si>
  <si>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</si>
  <si>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</si>
  <si>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</si>
  <si>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</si>
  <si>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</si>
  <si>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</si>
  <si>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</si>
  <si>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</si>
  <si>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</si>
  <si>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</si>
  <si>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 xml:space="preserve"> - текущи трансфери за домакинства от средства на Европейския съюз</t>
  </si>
  <si>
    <t>42-19</t>
  </si>
  <si>
    <t xml:space="preserve"> - придобиване на сгради</t>
  </si>
  <si>
    <t>52-02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</si>
  <si>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</si>
  <si>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</si>
  <si>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</si>
  <si>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</si>
  <si>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</si>
  <si>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</si>
  <si>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</si>
  <si>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</si>
  <si>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</si>
  <si>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</si>
  <si>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Рекапитулация по разходни параграфи на общински предприятия и мероприятия - Разчет 2023 година</t>
  </si>
  <si>
    <t>РАЗЧЕТ ЗА ЦЕЛЕВИ РАЗХОДИ</t>
  </si>
  <si>
    <t>ЗА 2023 година</t>
  </si>
  <si>
    <t>Помощи за погребение /социални и ветерани/</t>
  </si>
  <si>
    <t>Лични празници на 100-годишни рожденици, жители на община Велико Търново</t>
  </si>
  <si>
    <t>Функция "Жил. строителство, БКС и опазване на околната среда" ; Изграждане, ремонт и поддържане на уличната мрежа</t>
  </si>
  <si>
    <t>Текущ ремонт улична мрежа на територията на кмествата и кметските наместничества в Община Велико Търново</t>
  </si>
  <si>
    <t>ЦНСТ ул. "Цветарска" 14 - дигитален тахограф</t>
  </si>
  <si>
    <t>ВСИЧКО ПРИХОДИ:</t>
  </si>
  <si>
    <t>ОБЩО МЕСТНИ ПРИХОДИ:</t>
  </si>
  <si>
    <t>6109</t>
  </si>
  <si>
    <t>вътрешни трансфери в системата на първостепенния разпоредител (+/-)</t>
  </si>
  <si>
    <t>I.Имуществени данъци и неданъчни приходи</t>
  </si>
  <si>
    <t>ОБЩО ПРИХОДИ ЗА ДЪРЖАВНИ ДЕЙНОСТИ:</t>
  </si>
  <si>
    <t>Държавни Дейности</t>
  </si>
  <si>
    <t>Разчет 2023</t>
  </si>
  <si>
    <t>за 2023 г.</t>
  </si>
  <si>
    <t xml:space="preserve">Разчети за приходи по бюджета на Община Велико Търново </t>
  </si>
  <si>
    <t>ВСИЧКО РАЗХОДИ ЗА ДОФИНАНСИРАНИ ДЪРЖАВНИ ДЕЙНОСТИ:</t>
  </si>
  <si>
    <t>5309</t>
  </si>
  <si>
    <t>придобиване на други нематериални дълготрайни активи</t>
  </si>
  <si>
    <t>5202</t>
  </si>
  <si>
    <t>придобиване на сгради</t>
  </si>
  <si>
    <t>ДОФИНАНСИРАНЕ</t>
  </si>
  <si>
    <t>Всичко - 624 Геозащита:</t>
  </si>
  <si>
    <t>624 Геозащита</t>
  </si>
  <si>
    <t>Местни Дейности</t>
  </si>
  <si>
    <t>Всичко - 117 Държавни и общински служби и дейности по изборите:</t>
  </si>
  <si>
    <t>117 Държавни и общински служби и дейности по изборите</t>
  </si>
  <si>
    <t xml:space="preserve">Разчети за разходи по бюджета на Община Велико Търново </t>
  </si>
  <si>
    <t>Приложение 2</t>
  </si>
  <si>
    <t>РАЗПРЕДЕЛЕНИЕ НА РАЗЧЕТИ ЗА РАЗХОДИ 2023</t>
  </si>
  <si>
    <t>Изготвили,</t>
  </si>
  <si>
    <t>Община Велико Търново за 2023 година</t>
  </si>
  <si>
    <t>Обслужване /плащания/ по дълга за 2023 г.</t>
  </si>
  <si>
    <t>Размер на усвоените средства през 2023 г.</t>
  </si>
  <si>
    <t>Към 31.12.2023 г.</t>
  </si>
  <si>
    <t>Приложение 3</t>
  </si>
  <si>
    <t>КЪМ 31.12.2022 ГОДИНА</t>
  </si>
  <si>
    <t>Преходен остатък към 31.12.2022 г.</t>
  </si>
  <si>
    <t>Всичко - Разходи:</t>
  </si>
  <si>
    <t>Всичко - Капиталови разходи:</t>
  </si>
  <si>
    <t>Субсидии</t>
  </si>
  <si>
    <t>Всичко - Субсидии:</t>
  </si>
  <si>
    <t>ПРИЛОЖЕНИЕ 5</t>
  </si>
  <si>
    <t>Приложение № 6</t>
  </si>
  <si>
    <t>за разпределение на средствата от преходния остатък от 2022 г.</t>
  </si>
  <si>
    <t>по бюджета на общината за 2023 г.</t>
  </si>
  <si>
    <t>НА ДЛЪЖНОСТИТЕ ИМАЩИ ПРАВО НА ТРАНСПОРТНИ РАЗХОДИ</t>
  </si>
  <si>
    <t>Кр. Маринова, мл. експерт Дирекция БФ</t>
  </si>
  <si>
    <t>ПРИЛОЖЕНИЕ 9</t>
  </si>
  <si>
    <t xml:space="preserve">ФИНАНСОВ ПЛАН 2023 ГОДИНА </t>
  </si>
  <si>
    <t>ПРИЛОЖЕНИЕ 10</t>
  </si>
  <si>
    <t>МЕСТНИТЕ ДЕЙНОСТИ И ДОФИНАНСИРАНИТЕ ДЕЙНОСТИ ЗА 2023 ГОДИНА</t>
  </si>
  <si>
    <t>ПРИЛОЖЕНИЕ №11</t>
  </si>
  <si>
    <t>ПРИЛОЖЕНИЕ 12</t>
  </si>
  <si>
    <t>Приложение 13</t>
  </si>
  <si>
    <t>ПРИЛОЖЕНИЕ 13А</t>
  </si>
  <si>
    <t>ПРИЛОЖЕНИЕ 14</t>
  </si>
  <si>
    <t>Приложение 16</t>
  </si>
  <si>
    <t>Кр. Маринова, мл.експерт дирекция БФ</t>
  </si>
  <si>
    <t>Д. Гавраилова, гл. експерт Дирекция БФ</t>
  </si>
  <si>
    <t>Р. Колева, гл. експерт Дирекция БФ</t>
  </si>
  <si>
    <t>Р. Колева, гл.експерт Дирекция БФ</t>
  </si>
  <si>
    <t>Д. Гавраилова, гл.експерт Дирекция БФ</t>
  </si>
  <si>
    <t>Р. Колева, гл.ксперт Дирекция БФ</t>
  </si>
  <si>
    <t>Основен ремонт на санитарни възли на Физкултурен салон /бивш Техникум по машиностроене/, гр. Дебелец</t>
  </si>
  <si>
    <t>Изграждане на паркинг на ул. "Иван Вазов", гр. Дебелец</t>
  </si>
  <si>
    <t>Kомпенсиране на част от транспортните разходи на лица, навършили възрастта по чл.68, ал.1 – ал.3 от Кодекса за социално осигуряване, притежаващи абонаментни карти за пътуване по основните градски линии в гр. Велико Търново</t>
  </si>
  <si>
    <t>ПРИЛОЖЕНИЕ № 8</t>
  </si>
  <si>
    <t>ПРИЛОЖЕНИЕ №8A</t>
  </si>
  <si>
    <t xml:space="preserve">                    Баланса на урбанизираната територия на Община Велико Търново е изготвен по данните от КК  КР на гр.Велико Търново, гр.Килифарево, гр.Дебелец  с.Арбанаси, с.Ресен, с.Самоводене; КККР на териториите на землищата на населените места а на община Велико Търново и данни от кадастралните и регулационните планове на населените места без изготвени кадастрални карти, съгласно НАРЕДБА №РД-02-20-5 от 15.12.2016 г. за съдържанието, създаването и поддържането на кадастралната карта и кадастралните регистри</t>
  </si>
  <si>
    <t>НА ОБЩИНА ВЕЛИКО ТЪРНОВО ЗА 2023 ГОДИНА</t>
  </si>
  <si>
    <t>Образец заявление</t>
  </si>
  <si>
    <t>изнесен файл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</si>
</sst>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\ &quot;лв.&quot;"/>
    <numFmt numFmtId="167" formatCode="dd/mm/yyyy\ &quot;г.&quot;;@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ba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indexed="8"/>
      <name val="All 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0"/>
      <name val="Calibri"/>
      <family val="2"/>
      <scheme val="minor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1"/>
      <color indexed="8"/>
      <name val="Calibri"/>
      <family val="2"/>
    </font>
    <font>
      <i/>
      <sz val="12"/>
      <color theme="1"/>
      <name val="Times New Roman"/>
      <family val="1"/>
      <charset val="204"/>
    </font>
    <font>
      <b/>
      <sz val="8"/>
      <name val="All Times New Roman"/>
      <charset val="204"/>
    </font>
    <font>
      <sz val="8"/>
      <name val="All Times New Roman"/>
      <family val="1"/>
      <charset val="204"/>
    </font>
    <font>
      <b/>
      <sz val="8"/>
      <color indexed="8"/>
      <name val="All Times New Roman"/>
      <family val="1"/>
      <charset val="204"/>
    </font>
    <font>
      <b/>
      <sz val="8"/>
      <name val="All Times New Roman"/>
      <family val="1"/>
      <charset val="204"/>
    </font>
    <font>
      <b/>
      <sz val="8"/>
      <color theme="1"/>
      <name val="All Times New Roman"/>
      <family val="1"/>
      <charset val="204"/>
    </font>
    <font>
      <sz val="8"/>
      <color theme="1"/>
      <name val="All Times New Roman"/>
      <family val="1"/>
      <charset val="204"/>
    </font>
    <font>
      <i/>
      <sz val="8"/>
      <color indexed="8"/>
      <name val="All 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0">
    <xf numFmtId="0" fontId="0" fillId="0" borderId="0"/>
    <xf numFmtId="0" fontId="14" fillId="0" borderId="0"/>
    <xf numFmtId="0" fontId="1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6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9" fillId="0" borderId="11" applyNumberFormat="0" applyFill="0" applyAlignment="0" applyProtection="0"/>
    <xf numFmtId="0" fontId="30" fillId="22" borderId="0" applyNumberFormat="0" applyBorder="0" applyAlignment="0" applyProtection="0"/>
    <xf numFmtId="0" fontId="14" fillId="0" borderId="0"/>
    <xf numFmtId="0" fontId="14" fillId="23" borderId="12" applyNumberFormat="0" applyFont="0" applyAlignment="0" applyProtection="0"/>
    <xf numFmtId="0" fontId="31" fillId="2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/>
    <xf numFmtId="0" fontId="13" fillId="0" borderId="0"/>
    <xf numFmtId="0" fontId="36" fillId="0" borderId="0"/>
    <xf numFmtId="0" fontId="12" fillId="0" borderId="0"/>
    <xf numFmtId="0" fontId="39" fillId="0" borderId="0"/>
    <xf numFmtId="0" fontId="14" fillId="0" borderId="0"/>
    <xf numFmtId="0" fontId="40" fillId="0" borderId="0"/>
    <xf numFmtId="0" fontId="41" fillId="0" borderId="0"/>
    <xf numFmtId="0" fontId="14" fillId="0" borderId="0"/>
    <xf numFmtId="0" fontId="14" fillId="0" borderId="0"/>
    <xf numFmtId="0" fontId="45" fillId="0" borderId="0"/>
    <xf numFmtId="0" fontId="46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47" fillId="0" borderId="0"/>
    <xf numFmtId="0" fontId="14" fillId="0" borderId="0"/>
    <xf numFmtId="0" fontId="17" fillId="0" borderId="0"/>
    <xf numFmtId="0" fontId="14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/>
    <xf numFmtId="0" fontId="56" fillId="0" borderId="0"/>
    <xf numFmtId="0" fontId="10" fillId="0" borderId="0"/>
    <xf numFmtId="0" fontId="57" fillId="0" borderId="0"/>
    <xf numFmtId="0" fontId="9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4" fillId="23" borderId="12" applyNumberFormat="0" applyFont="0" applyAlignment="0" applyProtection="0"/>
    <xf numFmtId="0" fontId="28" fillId="7" borderId="6" applyNumberFormat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1" fillId="20" borderId="13" applyNumberFormat="0" applyAlignment="0" applyProtection="0"/>
    <xf numFmtId="0" fontId="21" fillId="20" borderId="6" applyNumberFormat="0" applyAlignment="0" applyProtection="0"/>
    <xf numFmtId="0" fontId="22" fillId="21" borderId="7" applyNumberFormat="0" applyAlignment="0" applyProtection="0"/>
    <xf numFmtId="0" fontId="20" fillId="3" borderId="0" applyNumberFormat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3" fillId="0" borderId="14" applyNumberFormat="0" applyFill="0" applyAlignment="0" applyProtection="0"/>
    <xf numFmtId="0" fontId="65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5" fillId="0" borderId="0"/>
    <xf numFmtId="9" fontId="18" fillId="0" borderId="0" applyFont="0" applyFill="0" applyBorder="0" applyAlignment="0" applyProtection="0"/>
    <xf numFmtId="0" fontId="18" fillId="0" borderId="0"/>
    <xf numFmtId="0" fontId="4" fillId="0" borderId="0"/>
    <xf numFmtId="0" fontId="3" fillId="0" borderId="0"/>
    <xf numFmtId="0" fontId="75" fillId="0" borderId="0"/>
    <xf numFmtId="0" fontId="2" fillId="0" borderId="0"/>
    <xf numFmtId="0" fontId="87" fillId="0" borderId="0"/>
    <xf numFmtId="0" fontId="98" fillId="0" borderId="0"/>
    <xf numFmtId="0" fontId="1" fillId="0" borderId="0"/>
  </cellStyleXfs>
  <cellXfs count="672">
    <xf numFmtId="0" fontId="0" fillId="0" borderId="0" xfId="0"/>
    <xf numFmtId="0" fontId="42" fillId="0" borderId="0" xfId="54" applyFont="1"/>
    <xf numFmtId="0" fontId="42" fillId="0" borderId="0" xfId="45" applyFont="1" applyBorder="1" applyAlignment="1"/>
    <xf numFmtId="0" fontId="42" fillId="0" borderId="0" xfId="45" applyFont="1" applyAlignment="1"/>
    <xf numFmtId="0" fontId="42" fillId="0" borderId="0" xfId="45" applyFont="1" applyFill="1" applyBorder="1" applyAlignment="1">
      <alignment horizontal="justify" vertical="center" wrapText="1"/>
    </xf>
    <xf numFmtId="0" fontId="42" fillId="0" borderId="0" xfId="45" applyFont="1" applyFill="1"/>
    <xf numFmtId="0" fontId="42" fillId="0" borderId="0" xfId="45" applyFont="1" applyFill="1" applyBorder="1" applyAlignment="1">
      <alignment vertical="center" wrapText="1"/>
    </xf>
    <xf numFmtId="0" fontId="42" fillId="0" borderId="0" xfId="45" applyFont="1" applyFill="1" applyAlignment="1"/>
    <xf numFmtId="0" fontId="44" fillId="0" borderId="0" xfId="45" applyFont="1" applyFill="1" applyBorder="1" applyAlignment="1">
      <alignment vertical="center" wrapText="1"/>
    </xf>
    <xf numFmtId="0" fontId="44" fillId="0" borderId="0" xfId="45" applyFont="1" applyFill="1" applyAlignment="1"/>
    <xf numFmtId="0" fontId="37" fillId="0" borderId="0" xfId="45" applyFont="1" applyFill="1" applyBorder="1" applyAlignment="1">
      <alignment vertical="center"/>
    </xf>
    <xf numFmtId="0" fontId="37" fillId="0" borderId="0" xfId="45" applyFont="1" applyFill="1" applyAlignment="1"/>
    <xf numFmtId="0" fontId="44" fillId="0" borderId="0" xfId="45" applyFont="1" applyFill="1" applyBorder="1" applyAlignment="1">
      <alignment vertical="center"/>
    </xf>
    <xf numFmtId="0" fontId="42" fillId="0" borderId="0" xfId="45" applyFont="1" applyFill="1" applyBorder="1" applyAlignment="1"/>
    <xf numFmtId="0" fontId="44" fillId="0" borderId="0" xfId="52" applyFont="1" applyFill="1"/>
    <xf numFmtId="0" fontId="42" fillId="0" borderId="0" xfId="52" applyFont="1" applyFill="1" applyBorder="1" applyAlignment="1">
      <alignment vertical="center" wrapText="1"/>
    </xf>
    <xf numFmtId="0" fontId="44" fillId="0" borderId="0" xfId="52" applyFont="1" applyFill="1" applyBorder="1" applyAlignment="1">
      <alignment vertical="center" wrapText="1"/>
    </xf>
    <xf numFmtId="0" fontId="42" fillId="0" borderId="0" xfId="54" applyFont="1" applyFill="1"/>
    <xf numFmtId="0" fontId="48" fillId="0" borderId="0" xfId="1" applyFont="1"/>
    <xf numFmtId="0" fontId="48" fillId="0" borderId="0" xfId="0" applyFont="1"/>
    <xf numFmtId="0" fontId="50" fillId="0" borderId="0" xfId="45" applyFont="1" applyFill="1" applyAlignment="1"/>
    <xf numFmtId="0" fontId="48" fillId="0" borderId="0" xfId="0" applyFont="1" applyFill="1" applyAlignment="1"/>
    <xf numFmtId="0" fontId="48" fillId="0" borderId="0" xfId="45" applyFont="1" applyFill="1" applyAlignment="1"/>
    <xf numFmtId="0" fontId="50" fillId="0" borderId="0" xfId="0" applyFont="1" applyFill="1" applyAlignment="1"/>
    <xf numFmtId="0" fontId="48" fillId="0" borderId="0" xfId="45" applyFont="1" applyFill="1" applyBorder="1" applyAlignment="1">
      <alignment vertical="center"/>
    </xf>
    <xf numFmtId="0" fontId="48" fillId="0" borderId="0" xfId="45" applyFont="1" applyFill="1" applyBorder="1" applyAlignment="1">
      <alignment vertical="center" wrapText="1"/>
    </xf>
    <xf numFmtId="0" fontId="50" fillId="0" borderId="0" xfId="45" applyFont="1" applyFill="1" applyBorder="1" applyAlignment="1">
      <alignment vertical="center" wrapText="1"/>
    </xf>
    <xf numFmtId="0" fontId="37" fillId="0" borderId="0" xfId="52" applyFont="1" applyFill="1" applyAlignment="1">
      <alignment horizontal="center"/>
    </xf>
    <xf numFmtId="0" fontId="37" fillId="0" borderId="0" xfId="52" applyFont="1" applyFill="1"/>
    <xf numFmtId="3" fontId="37" fillId="0" borderId="0" xfId="52" applyNumberFormat="1" applyFont="1" applyFill="1"/>
    <xf numFmtId="0" fontId="37" fillId="0" borderId="0" xfId="52" applyFont="1" applyFill="1" applyAlignment="1">
      <alignment horizontal="right"/>
    </xf>
    <xf numFmtId="0" fontId="37" fillId="0" borderId="0" xfId="52" applyFont="1" applyFill="1" applyAlignment="1">
      <alignment horizontal="centerContinuous"/>
    </xf>
    <xf numFmtId="3" fontId="37" fillId="0" borderId="0" xfId="52" applyNumberFormat="1" applyFont="1" applyFill="1" applyAlignment="1">
      <alignment horizontal="centerContinuous"/>
    </xf>
    <xf numFmtId="0" fontId="37" fillId="0" borderId="0" xfId="52" applyFont="1" applyFill="1" applyAlignment="1">
      <alignment horizontal="center" wrapText="1"/>
    </xf>
    <xf numFmtId="0" fontId="42" fillId="0" borderId="0" xfId="52" applyFont="1" applyFill="1" applyAlignment="1">
      <alignment wrapText="1"/>
    </xf>
    <xf numFmtId="0" fontId="37" fillId="0" borderId="0" xfId="52" applyFont="1" applyFill="1" applyBorder="1" applyAlignment="1">
      <alignment horizontal="center" wrapText="1"/>
    </xf>
    <xf numFmtId="0" fontId="42" fillId="0" borderId="0" xfId="52" applyFont="1" applyFill="1" applyBorder="1" applyAlignment="1">
      <alignment wrapText="1"/>
    </xf>
    <xf numFmtId="3" fontId="42" fillId="0" borderId="0" xfId="52" applyNumberFormat="1" applyFont="1" applyFill="1" applyBorder="1" applyAlignment="1">
      <alignment wrapText="1"/>
    </xf>
    <xf numFmtId="0" fontId="37" fillId="0" borderId="0" xfId="52" applyFont="1" applyFill="1" applyAlignment="1"/>
    <xf numFmtId="0" fontId="37" fillId="0" borderId="0" xfId="45" applyNumberFormat="1" applyFont="1" applyFill="1" applyBorder="1" applyAlignment="1"/>
    <xf numFmtId="0" fontId="44" fillId="0" borderId="0" xfId="52" applyFont="1" applyFill="1" applyAlignment="1"/>
    <xf numFmtId="0" fontId="42" fillId="0" borderId="0" xfId="52" applyFont="1" applyFill="1" applyAlignment="1"/>
    <xf numFmtId="0" fontId="42" fillId="0" borderId="0" xfId="45" applyNumberFormat="1" applyFont="1" applyFill="1" applyBorder="1" applyAlignment="1"/>
    <xf numFmtId="0" fontId="42" fillId="0" borderId="0" xfId="52" applyFont="1" applyFill="1"/>
    <xf numFmtId="0" fontId="42" fillId="0" borderId="0" xfId="0" applyFont="1" applyFill="1" applyAlignment="1"/>
    <xf numFmtId="0" fontId="44" fillId="0" borderId="0" xfId="0" applyFont="1" applyFill="1" applyAlignment="1"/>
    <xf numFmtId="0" fontId="42" fillId="0" borderId="0" xfId="1" applyFont="1" applyFill="1"/>
    <xf numFmtId="0" fontId="37" fillId="0" borderId="0" xfId="1" applyFont="1" applyFill="1"/>
    <xf numFmtId="0" fontId="42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42" fillId="0" borderId="0" xfId="1" applyFont="1"/>
    <xf numFmtId="0" fontId="53" fillId="0" borderId="0" xfId="1" applyFont="1" applyFill="1"/>
    <xf numFmtId="0" fontId="37" fillId="0" borderId="0" xfId="1" applyFont="1" applyAlignment="1"/>
    <xf numFmtId="0" fontId="44" fillId="0" borderId="0" xfId="1" applyFont="1" applyAlignment="1"/>
    <xf numFmtId="0" fontId="42" fillId="0" borderId="0" xfId="1" applyFont="1" applyAlignment="1"/>
    <xf numFmtId="0" fontId="44" fillId="0" borderId="0" xfId="1" applyFont="1"/>
    <xf numFmtId="0" fontId="42" fillId="0" borderId="0" xfId="1" applyFont="1" applyBorder="1" applyAlignment="1">
      <alignment vertical="center" wrapText="1"/>
    </xf>
    <xf numFmtId="0" fontId="44" fillId="0" borderId="0" xfId="1" applyFont="1" applyBorder="1" applyAlignment="1">
      <alignment vertical="center" wrapText="1"/>
    </xf>
    <xf numFmtId="0" fontId="42" fillId="0" borderId="0" xfId="1" applyFont="1" applyFill="1" applyAlignment="1"/>
    <xf numFmtId="0" fontId="37" fillId="0" borderId="0" xfId="1" applyFont="1" applyFill="1" applyAlignment="1">
      <alignment horizontal="right"/>
    </xf>
    <xf numFmtId="0" fontId="42" fillId="0" borderId="0" xfId="63" applyFont="1"/>
    <xf numFmtId="0" fontId="52" fillId="0" borderId="0" xfId="0" applyFont="1"/>
    <xf numFmtId="0" fontId="51" fillId="0" borderId="0" xfId="0" applyFont="1" applyAlignment="1">
      <alignment horizontal="right"/>
    </xf>
    <xf numFmtId="0" fontId="42" fillId="0" borderId="1" xfId="52" applyFont="1" applyFill="1" applyBorder="1" applyAlignment="1">
      <alignment wrapText="1"/>
    </xf>
    <xf numFmtId="0" fontId="42" fillId="0" borderId="0" xfId="0" applyFont="1"/>
    <xf numFmtId="4" fontId="42" fillId="0" borderId="0" xfId="45" applyNumberFormat="1" applyFont="1" applyFill="1"/>
    <xf numFmtId="0" fontId="37" fillId="0" borderId="0" xfId="53" applyFont="1" applyFill="1" applyBorder="1"/>
    <xf numFmtId="0" fontId="37" fillId="0" borderId="0" xfId="53" applyFont="1" applyFill="1"/>
    <xf numFmtId="0" fontId="44" fillId="0" borderId="0" xfId="53" applyFont="1" applyFill="1"/>
    <xf numFmtId="4" fontId="37" fillId="0" borderId="0" xfId="45" applyNumberFormat="1" applyFont="1" applyFill="1" applyAlignment="1">
      <alignment horizontal="centerContinuous"/>
    </xf>
    <xf numFmtId="0" fontId="37" fillId="0" borderId="0" xfId="45" applyFont="1" applyFill="1"/>
    <xf numFmtId="0" fontId="37" fillId="0" borderId="0" xfId="45" applyFont="1" applyFill="1" applyAlignment="1">
      <alignment horizontal="centerContinuous"/>
    </xf>
    <xf numFmtId="0" fontId="42" fillId="0" borderId="0" xfId="45" applyFont="1" applyFill="1" applyAlignment="1">
      <alignment horizontal="centerContinuous"/>
    </xf>
    <xf numFmtId="4" fontId="42" fillId="0" borderId="0" xfId="45" applyNumberFormat="1" applyFont="1" applyFill="1" applyAlignment="1">
      <alignment horizontal="centerContinuous"/>
    </xf>
    <xf numFmtId="0" fontId="37" fillId="0" borderId="0" xfId="45" applyFont="1" applyFill="1" applyBorder="1" applyAlignment="1">
      <alignment wrapText="1"/>
    </xf>
    <xf numFmtId="4" fontId="37" fillId="0" borderId="0" xfId="45" applyNumberFormat="1" applyFont="1" applyFill="1" applyBorder="1" applyAlignment="1">
      <alignment wrapText="1"/>
    </xf>
    <xf numFmtId="4" fontId="37" fillId="0" borderId="0" xfId="45" applyNumberFormat="1" applyFont="1" applyFill="1" applyAlignment="1">
      <alignment horizontal="right"/>
    </xf>
    <xf numFmtId="0" fontId="42" fillId="0" borderId="0" xfId="1" applyFont="1" applyAlignment="1">
      <alignment horizontal="centerContinuous"/>
    </xf>
    <xf numFmtId="0" fontId="42" fillId="0" borderId="0" xfId="1" applyFont="1" applyFill="1" applyAlignment="1">
      <alignment horizontal="centerContinuous"/>
    </xf>
    <xf numFmtId="0" fontId="48" fillId="0" borderId="0" xfId="45" applyFont="1" applyFill="1" applyBorder="1" applyAlignment="1"/>
    <xf numFmtId="0" fontId="49" fillId="0" borderId="0" xfId="45" applyNumberFormat="1" applyFont="1" applyFill="1" applyBorder="1" applyAlignment="1"/>
    <xf numFmtId="0" fontId="48" fillId="0" borderId="0" xfId="45" applyNumberFormat="1" applyFont="1" applyFill="1" applyBorder="1" applyAlignment="1"/>
    <xf numFmtId="0" fontId="37" fillId="0" borderId="0" xfId="53" applyFont="1" applyFill="1" applyAlignment="1">
      <alignment horizontal="right"/>
    </xf>
    <xf numFmtId="0" fontId="42" fillId="0" borderId="0" xfId="0" applyFont="1" applyAlignment="1"/>
    <xf numFmtId="0" fontId="37" fillId="0" borderId="0" xfId="62" applyFont="1" applyAlignment="1">
      <alignment horizontal="right"/>
    </xf>
    <xf numFmtId="0" fontId="37" fillId="0" borderId="0" xfId="1" applyFont="1"/>
    <xf numFmtId="0" fontId="42" fillId="0" borderId="0" xfId="1" applyFont="1" applyAlignment="1">
      <alignment horizontal="center"/>
    </xf>
    <xf numFmtId="0" fontId="37" fillId="0" borderId="0" xfId="1" applyFont="1" applyFill="1" applyBorder="1" applyAlignment="1"/>
    <xf numFmtId="0" fontId="44" fillId="0" borderId="0" xfId="53" applyFont="1" applyFill="1" applyAlignment="1"/>
    <xf numFmtId="0" fontId="42" fillId="0" borderId="0" xfId="62" applyFont="1"/>
    <xf numFmtId="0" fontId="37" fillId="0" borderId="0" xfId="63" applyFont="1" applyFill="1" applyAlignment="1"/>
    <xf numFmtId="0" fontId="44" fillId="0" borderId="0" xfId="63" applyFont="1" applyFill="1" applyAlignment="1"/>
    <xf numFmtId="0" fontId="42" fillId="0" borderId="0" xfId="63" applyFont="1" applyFill="1" applyAlignment="1"/>
    <xf numFmtId="0" fontId="44" fillId="0" borderId="0" xfId="63" applyFont="1"/>
    <xf numFmtId="0" fontId="42" fillId="0" borderId="0" xfId="63" applyFont="1" applyFill="1" applyBorder="1" applyAlignment="1">
      <alignment horizontal="center" vertical="center" wrapText="1"/>
    </xf>
    <xf numFmtId="0" fontId="42" fillId="0" borderId="0" xfId="63" applyFont="1" applyFill="1" applyBorder="1" applyAlignment="1">
      <alignment vertical="center" wrapText="1"/>
    </xf>
    <xf numFmtId="0" fontId="42" fillId="0" borderId="0" xfId="63" applyFont="1" applyBorder="1" applyAlignment="1">
      <alignment vertical="center" wrapText="1"/>
    </xf>
    <xf numFmtId="0" fontId="44" fillId="0" borderId="0" xfId="63" applyFont="1" applyFill="1" applyBorder="1" applyAlignment="1">
      <alignment vertical="center" wrapText="1"/>
    </xf>
    <xf numFmtId="0" fontId="44" fillId="0" borderId="0" xfId="63" applyFont="1" applyBorder="1" applyAlignment="1">
      <alignment vertical="center" wrapText="1"/>
    </xf>
    <xf numFmtId="0" fontId="37" fillId="0" borderId="0" xfId="63" applyFont="1" applyFill="1" applyBorder="1" applyAlignment="1">
      <alignment vertical="center"/>
    </xf>
    <xf numFmtId="0" fontId="44" fillId="0" borderId="0" xfId="63" applyFont="1" applyFill="1" applyBorder="1" applyAlignment="1">
      <alignment vertical="center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51" fillId="0" borderId="0" xfId="0" applyFont="1" applyAlignment="1">
      <alignment horizontal="center" vertical="center"/>
    </xf>
    <xf numFmtId="0" fontId="49" fillId="0" borderId="0" xfId="52" applyFont="1" applyFill="1" applyAlignment="1"/>
    <xf numFmtId="0" fontId="50" fillId="0" borderId="0" xfId="52" applyFont="1" applyFill="1" applyAlignment="1"/>
    <xf numFmtId="0" fontId="48" fillId="0" borderId="0" xfId="52" applyFont="1" applyFill="1" applyAlignment="1"/>
    <xf numFmtId="0" fontId="37" fillId="24" borderId="17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42" fillId="24" borderId="31" xfId="0" applyFont="1" applyFill="1" applyBorder="1" applyAlignment="1">
      <alignment horizontal="center" vertical="center"/>
    </xf>
    <xf numFmtId="0" fontId="42" fillId="24" borderId="27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center"/>
    </xf>
    <xf numFmtId="0" fontId="42" fillId="26" borderId="33" xfId="0" applyFont="1" applyFill="1" applyBorder="1" applyAlignment="1">
      <alignment horizontal="center" vertical="center"/>
    </xf>
    <xf numFmtId="0" fontId="42" fillId="26" borderId="5" xfId="0" applyFont="1" applyFill="1" applyBorder="1" applyAlignment="1">
      <alignment horizontal="left" vertical="center"/>
    </xf>
    <xf numFmtId="0" fontId="42" fillId="26" borderId="35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left" vertical="center"/>
    </xf>
    <xf numFmtId="164" fontId="58" fillId="26" borderId="3" xfId="0" applyNumberFormat="1" applyFont="1" applyFill="1" applyBorder="1" applyAlignment="1">
      <alignment horizontal="center" vertical="center"/>
    </xf>
    <xf numFmtId="0" fontId="42" fillId="26" borderId="36" xfId="0" applyFont="1" applyFill="1" applyBorder="1" applyAlignment="1">
      <alignment horizontal="center" vertical="center"/>
    </xf>
    <xf numFmtId="0" fontId="58" fillId="26" borderId="2" xfId="0" applyFont="1" applyFill="1" applyBorder="1" applyAlignment="1">
      <alignment horizontal="left" vertical="center"/>
    </xf>
    <xf numFmtId="164" fontId="58" fillId="26" borderId="37" xfId="0" applyNumberFormat="1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63" fillId="26" borderId="23" xfId="0" applyFont="1" applyFill="1" applyBorder="1" applyAlignment="1">
      <alignment horizontal="center" vertical="center"/>
    </xf>
    <xf numFmtId="164" fontId="63" fillId="26" borderId="20" xfId="0" applyNumberFormat="1" applyFont="1" applyFill="1" applyBorder="1" applyAlignment="1">
      <alignment horizontal="center" vertical="center"/>
    </xf>
    <xf numFmtId="164" fontId="42" fillId="26" borderId="34" xfId="0" applyNumberFormat="1" applyFont="1" applyFill="1" applyBorder="1" applyAlignment="1">
      <alignment horizontal="center" vertical="center"/>
    </xf>
    <xf numFmtId="0" fontId="48" fillId="0" borderId="0" xfId="117" applyFont="1" applyFill="1"/>
    <xf numFmtId="3" fontId="42" fillId="0" borderId="0" xfId="52" applyNumberFormat="1" applyFont="1" applyFill="1" applyAlignment="1">
      <alignment wrapText="1"/>
    </xf>
    <xf numFmtId="0" fontId="42" fillId="0" borderId="0" xfId="53" applyFont="1" applyFill="1" applyAlignment="1">
      <alignment wrapText="1"/>
    </xf>
    <xf numFmtId="0" fontId="42" fillId="0" borderId="0" xfId="53" applyFont="1" applyFill="1"/>
    <xf numFmtId="0" fontId="37" fillId="0" borderId="2" xfId="1" applyFont="1" applyFill="1" applyBorder="1" applyAlignment="1">
      <alignment horizontal="center" vertical="center"/>
    </xf>
    <xf numFmtId="0" fontId="37" fillId="0" borderId="1" xfId="53" applyFont="1" applyFill="1" applyBorder="1" applyAlignment="1">
      <alignment horizontal="center" wrapText="1"/>
    </xf>
    <xf numFmtId="3" fontId="37" fillId="0" borderId="1" xfId="53" applyNumberFormat="1" applyFont="1" applyFill="1" applyBorder="1" applyAlignment="1">
      <alignment horizontal="center" wrapText="1"/>
    </xf>
    <xf numFmtId="0" fontId="42" fillId="0" borderId="0" xfId="53" applyFont="1" applyFill="1" applyBorder="1" applyAlignment="1">
      <alignment wrapText="1"/>
    </xf>
    <xf numFmtId="3" fontId="37" fillId="0" borderId="5" xfId="59" applyNumberFormat="1" applyFont="1" applyFill="1" applyBorder="1" applyAlignment="1">
      <alignment horizontal="center" wrapText="1"/>
    </xf>
    <xf numFmtId="3" fontId="37" fillId="0" borderId="5" xfId="59" applyNumberFormat="1" applyFont="1" applyFill="1" applyBorder="1"/>
    <xf numFmtId="3" fontId="37" fillId="0" borderId="1" xfId="59" applyNumberFormat="1" applyFont="1" applyFill="1" applyBorder="1"/>
    <xf numFmtId="0" fontId="42" fillId="0" borderId="0" xfId="53" applyFont="1" applyFill="1" applyBorder="1"/>
    <xf numFmtId="3" fontId="37" fillId="0" borderId="1" xfId="59" applyNumberFormat="1" applyFont="1" applyFill="1" applyBorder="1" applyAlignment="1"/>
    <xf numFmtId="0" fontId="42" fillId="0" borderId="1" xfId="53" applyFont="1" applyFill="1" applyBorder="1" applyAlignment="1">
      <alignment wrapText="1"/>
    </xf>
    <xf numFmtId="3" fontId="42" fillId="0" borderId="1" xfId="59" applyNumberFormat="1" applyFont="1" applyFill="1" applyBorder="1" applyAlignment="1"/>
    <xf numFmtId="0" fontId="42" fillId="0" borderId="1" xfId="59" applyFont="1" applyFill="1" applyBorder="1" applyAlignment="1">
      <alignment wrapText="1"/>
    </xf>
    <xf numFmtId="3" fontId="42" fillId="0" borderId="1" xfId="59" applyNumberFormat="1" applyFont="1" applyFill="1" applyBorder="1"/>
    <xf numFmtId="3" fontId="42" fillId="0" borderId="1" xfId="59" applyNumberFormat="1" applyFont="1" applyFill="1" applyBorder="1" applyAlignment="1">
      <alignment horizontal="right"/>
    </xf>
    <xf numFmtId="0" fontId="42" fillId="0" borderId="1" xfId="56" applyFont="1" applyFill="1" applyBorder="1" applyAlignment="1">
      <alignment vertical="center" wrapText="1"/>
    </xf>
    <xf numFmtId="0" fontId="42" fillId="0" borderId="1" xfId="59" applyFont="1" applyFill="1" applyBorder="1" applyAlignment="1">
      <alignment horizontal="left" wrapText="1"/>
    </xf>
    <xf numFmtId="0" fontId="42" fillId="0" borderId="1" xfId="0" applyFont="1" applyFill="1" applyBorder="1" applyAlignment="1">
      <alignment wrapText="1"/>
    </xf>
    <xf numFmtId="0" fontId="42" fillId="0" borderId="0" xfId="56" applyFont="1" applyFill="1" applyBorder="1" applyAlignment="1">
      <alignment vertical="center" wrapText="1"/>
    </xf>
    <xf numFmtId="0" fontId="42" fillId="0" borderId="0" xfId="60" applyFont="1" applyFill="1" applyAlignment="1"/>
    <xf numFmtId="0" fontId="37" fillId="0" borderId="0" xfId="60" applyFont="1" applyFill="1" applyAlignment="1"/>
    <xf numFmtId="0" fontId="37" fillId="0" borderId="0" xfId="60" applyFont="1" applyFill="1" applyBorder="1" applyAlignment="1"/>
    <xf numFmtId="0" fontId="42" fillId="0" borderId="0" xfId="53" applyFont="1" applyFill="1" applyAlignment="1"/>
    <xf numFmtId="0" fontId="37" fillId="0" borderId="0" xfId="1" applyFont="1" applyAlignment="1">
      <alignment vertical="center"/>
    </xf>
    <xf numFmtId="0" fontId="42" fillId="0" borderId="0" xfId="1" applyFont="1" applyAlignment="1">
      <alignment horizontal="center" vertical="center"/>
    </xf>
    <xf numFmtId="0" fontId="37" fillId="0" borderId="0" xfId="1" applyFont="1" applyAlignment="1">
      <alignment horizontal="centerContinuous" vertical="center"/>
    </xf>
    <xf numFmtId="0" fontId="42" fillId="0" borderId="0" xfId="1" applyFont="1" applyAlignment="1">
      <alignment horizontal="centerContinuous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center" vertical="center"/>
    </xf>
    <xf numFmtId="0" fontId="42" fillId="0" borderId="1" xfId="64" applyFont="1" applyBorder="1" applyAlignment="1">
      <alignment horizontal="center"/>
    </xf>
    <xf numFmtId="0" fontId="42" fillId="0" borderId="1" xfId="64" applyFont="1" applyBorder="1"/>
    <xf numFmtId="0" fontId="42" fillId="0" borderId="1" xfId="0" applyFont="1" applyBorder="1" applyAlignment="1">
      <alignment horizontal="center"/>
    </xf>
    <xf numFmtId="3" fontId="42" fillId="0" borderId="1" xfId="0" applyNumberFormat="1" applyFont="1" applyBorder="1" applyAlignment="1">
      <alignment horizontal="right"/>
    </xf>
    <xf numFmtId="3" fontId="42" fillId="0" borderId="1" xfId="0" applyNumberFormat="1" applyFont="1" applyBorder="1" applyAlignment="1">
      <alignment horizontal="right" vertical="center"/>
    </xf>
    <xf numFmtId="4" fontId="42" fillId="0" borderId="1" xfId="0" applyNumberFormat="1" applyFont="1" applyBorder="1" applyAlignment="1">
      <alignment horizontal="right"/>
    </xf>
    <xf numFmtId="0" fontId="42" fillId="0" borderId="1" xfId="64" applyFont="1" applyFill="1" applyBorder="1"/>
    <xf numFmtId="0" fontId="42" fillId="24" borderId="1" xfId="64" applyFont="1" applyFill="1" applyBorder="1"/>
    <xf numFmtId="0" fontId="42" fillId="0" borderId="1" xfId="0" applyFont="1" applyFill="1" applyBorder="1" applyAlignment="1">
      <alignment horizontal="center"/>
    </xf>
    <xf numFmtId="0" fontId="42" fillId="0" borderId="15" xfId="64" applyFont="1" applyFill="1" applyBorder="1"/>
    <xf numFmtId="0" fontId="42" fillId="0" borderId="1" xfId="64" applyFont="1" applyBorder="1" applyAlignment="1">
      <alignment horizontal="center" vertical="center" wrapText="1"/>
    </xf>
    <xf numFmtId="0" fontId="42" fillId="0" borderId="1" xfId="64" applyFont="1" applyFill="1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right" vertical="distributed"/>
    </xf>
    <xf numFmtId="3" fontId="37" fillId="0" borderId="1" xfId="0" applyNumberFormat="1" applyFont="1" applyBorder="1" applyAlignment="1">
      <alignment horizontal="right"/>
    </xf>
    <xf numFmtId="4" fontId="37" fillId="0" borderId="1" xfId="64" applyNumberFormat="1" applyFont="1" applyBorder="1" applyAlignment="1">
      <alignment horizontal="right"/>
    </xf>
    <xf numFmtId="4" fontId="37" fillId="0" borderId="1" xfId="0" applyNumberFormat="1" applyFont="1" applyBorder="1" applyAlignment="1">
      <alignment horizontal="right"/>
    </xf>
    <xf numFmtId="0" fontId="37" fillId="0" borderId="0" xfId="64" applyFont="1" applyBorder="1"/>
    <xf numFmtId="3" fontId="37" fillId="0" borderId="0" xfId="0" applyNumberFormat="1" applyFont="1" applyBorder="1" applyAlignment="1">
      <alignment horizontal="right"/>
    </xf>
    <xf numFmtId="4" fontId="37" fillId="0" borderId="0" xfId="64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37" fillId="0" borderId="0" xfId="0" applyFont="1" applyAlignment="1"/>
    <xf numFmtId="0" fontId="42" fillId="0" borderId="0" xfId="45" applyFont="1" applyBorder="1" applyAlignment="1">
      <alignment horizontal="right"/>
    </xf>
    <xf numFmtId="0" fontId="42" fillId="0" borderId="0" xfId="45" applyFont="1" applyBorder="1" applyAlignment="1">
      <alignment horizontal="right" vertical="center"/>
    </xf>
    <xf numFmtId="0" fontId="66" fillId="0" borderId="0" xfId="0" applyFont="1" applyAlignment="1"/>
    <xf numFmtId="0" fontId="37" fillId="0" borderId="0" xfId="0" applyFont="1" applyFill="1" applyBorder="1" applyAlignment="1"/>
    <xf numFmtId="0" fontId="37" fillId="0" borderId="0" xfId="53" applyFont="1" applyFill="1" applyBorder="1" applyAlignment="1">
      <alignment horizontal="right"/>
    </xf>
    <xf numFmtId="0" fontId="37" fillId="0" borderId="0" xfId="53" applyFont="1" applyFill="1" applyBorder="1" applyAlignment="1">
      <alignment horizontal="right" vertical="center"/>
    </xf>
    <xf numFmtId="0" fontId="66" fillId="0" borderId="0" xfId="53" applyFont="1" applyFill="1" applyAlignment="1"/>
    <xf numFmtId="0" fontId="44" fillId="0" borderId="0" xfId="53" applyFont="1" applyFill="1" applyAlignment="1">
      <alignment horizontal="right"/>
    </xf>
    <xf numFmtId="0" fontId="44" fillId="0" borderId="0" xfId="53" applyFont="1" applyFill="1" applyAlignment="1">
      <alignment horizontal="right" vertical="center"/>
    </xf>
    <xf numFmtId="0" fontId="42" fillId="0" borderId="0" xfId="45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37" fillId="0" borderId="0" xfId="62" applyFont="1"/>
    <xf numFmtId="0" fontId="42" fillId="0" borderId="0" xfId="62" applyFont="1" applyAlignment="1">
      <alignment horizontal="right"/>
    </xf>
    <xf numFmtId="0" fontId="42" fillId="0" borderId="0" xfId="62" applyFont="1" applyAlignment="1">
      <alignment horizontal="right" vertical="center"/>
    </xf>
    <xf numFmtId="0" fontId="37" fillId="0" borderId="0" xfId="0" applyFont="1"/>
    <xf numFmtId="0" fontId="66" fillId="0" borderId="0" xfId="0" applyFont="1"/>
    <xf numFmtId="0" fontId="42" fillId="0" borderId="0" xfId="1" applyFont="1" applyFill="1"/>
    <xf numFmtId="0" fontId="42" fillId="0" borderId="0" xfId="1" applyFont="1" applyFill="1" applyAlignment="1">
      <alignment horizontal="left"/>
    </xf>
    <xf numFmtId="0" fontId="35" fillId="0" borderId="0" xfId="0" applyFont="1"/>
    <xf numFmtId="0" fontId="37" fillId="0" borderId="0" xfId="0" applyFont="1" applyProtection="1">
      <protection locked="0"/>
    </xf>
    <xf numFmtId="0" fontId="42" fillId="0" borderId="0" xfId="0" applyFont="1" applyAlignment="1" applyProtection="1">
      <alignment wrapText="1"/>
    </xf>
    <xf numFmtId="0" fontId="37" fillId="0" borderId="15" xfId="50" applyFont="1" applyFill="1" applyBorder="1" applyAlignment="1" applyProtection="1">
      <alignment horizontal="center" vertical="center" wrapText="1"/>
    </xf>
    <xf numFmtId="0" fontId="37" fillId="0" borderId="1" xfId="5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1" xfId="50" applyFont="1" applyFill="1" applyBorder="1" applyAlignment="1" applyProtection="1">
      <alignment vertical="center" wrapText="1"/>
    </xf>
    <xf numFmtId="3" fontId="37" fillId="0" borderId="1" xfId="50" applyNumberFormat="1" applyFont="1" applyFill="1" applyBorder="1" applyAlignment="1" applyProtection="1">
      <alignment vertical="center" wrapText="1"/>
    </xf>
    <xf numFmtId="0" fontId="35" fillId="0" borderId="1" xfId="0" applyFont="1" applyBorder="1"/>
    <xf numFmtId="0" fontId="42" fillId="0" borderId="1" xfId="0" applyFont="1" applyBorder="1"/>
    <xf numFmtId="3" fontId="16" fillId="0" borderId="1" xfId="0" applyNumberFormat="1" applyFont="1" applyBorder="1"/>
    <xf numFmtId="3" fontId="35" fillId="27" borderId="1" xfId="0" applyNumberFormat="1" applyFont="1" applyFill="1" applyBorder="1" applyProtection="1">
      <protection locked="0"/>
    </xf>
    <xf numFmtId="0" fontId="35" fillId="28" borderId="1" xfId="0" applyFont="1" applyFill="1" applyBorder="1"/>
    <xf numFmtId="0" fontId="42" fillId="28" borderId="1" xfId="0" applyFont="1" applyFill="1" applyBorder="1"/>
    <xf numFmtId="0" fontId="16" fillId="28" borderId="1" xfId="0" applyFont="1" applyFill="1" applyBorder="1"/>
    <xf numFmtId="0" fontId="37" fillId="0" borderId="1" xfId="0" applyFont="1" applyFill="1" applyBorder="1"/>
    <xf numFmtId="0" fontId="37" fillId="0" borderId="1" xfId="0" applyFont="1" applyBorder="1"/>
    <xf numFmtId="0" fontId="35" fillId="0" borderId="0" xfId="0" applyFont="1" applyBorder="1"/>
    <xf numFmtId="0" fontId="37" fillId="0" borderId="0" xfId="0" applyFont="1" applyBorder="1"/>
    <xf numFmtId="0" fontId="16" fillId="0" borderId="0" xfId="0" applyFont="1" applyBorder="1"/>
    <xf numFmtId="0" fontId="61" fillId="0" borderId="0" xfId="129" applyFont="1" applyFill="1"/>
    <xf numFmtId="0" fontId="62" fillId="0" borderId="1" xfId="129" applyFont="1" applyFill="1" applyBorder="1" applyAlignment="1"/>
    <xf numFmtId="9" fontId="62" fillId="0" borderId="1" xfId="131" applyFont="1" applyFill="1" applyBorder="1" applyAlignment="1"/>
    <xf numFmtId="0" fontId="61" fillId="0" borderId="0" xfId="129" applyFont="1" applyFill="1" applyAlignment="1">
      <alignment wrapText="1"/>
    </xf>
    <xf numFmtId="49" fontId="61" fillId="0" borderId="1" xfId="129" applyNumberFormat="1" applyFont="1" applyFill="1" applyBorder="1" applyAlignment="1">
      <alignment horizontal="center" vertical="center" wrapText="1"/>
    </xf>
    <xf numFmtId="0" fontId="59" fillId="0" borderId="1" xfId="130" applyFont="1" applyFill="1" applyBorder="1" applyAlignment="1">
      <alignment horizontal="left"/>
    </xf>
    <xf numFmtId="0" fontId="59" fillId="0" borderId="1" xfId="130" applyFont="1" applyFill="1" applyBorder="1" applyAlignment="1">
      <alignment horizontal="left" wrapText="1"/>
    </xf>
    <xf numFmtId="0" fontId="60" fillId="0" borderId="1" xfId="130" applyFont="1" applyFill="1" applyBorder="1" applyAlignment="1">
      <alignment horizontal="left"/>
    </xf>
    <xf numFmtId="0" fontId="60" fillId="0" borderId="1" xfId="130" applyFont="1" applyFill="1" applyBorder="1" applyAlignment="1">
      <alignment horizontal="left" wrapText="1"/>
    </xf>
    <xf numFmtId="49" fontId="59" fillId="0" borderId="1" xfId="130" applyNumberFormat="1" applyFont="1" applyFill="1" applyBorder="1" applyAlignment="1">
      <alignment horizontal="left" wrapText="1"/>
    </xf>
    <xf numFmtId="0" fontId="62" fillId="0" borderId="1" xfId="129" applyFont="1" applyFill="1" applyBorder="1"/>
    <xf numFmtId="0" fontId="37" fillId="0" borderId="1" xfId="52" applyFont="1" applyFill="1" applyBorder="1" applyAlignment="1">
      <alignment horizontal="center" wrapText="1"/>
    </xf>
    <xf numFmtId="3" fontId="37" fillId="0" borderId="1" xfId="52" applyNumberFormat="1" applyFont="1" applyFill="1" applyBorder="1" applyAlignment="1">
      <alignment horizontal="center" wrapText="1"/>
    </xf>
    <xf numFmtId="0" fontId="37" fillId="0" borderId="0" xfId="0" applyFont="1" applyFill="1"/>
    <xf numFmtId="0" fontId="44" fillId="0" borderId="0" xfId="0" applyFont="1" applyFill="1"/>
    <xf numFmtId="0" fontId="44" fillId="0" borderId="0" xfId="60" applyFont="1" applyFill="1" applyAlignment="1"/>
    <xf numFmtId="0" fontId="37" fillId="0" borderId="1" xfId="1" applyFont="1" applyFill="1" applyBorder="1" applyAlignment="1">
      <alignment horizontal="center" vertical="center"/>
    </xf>
    <xf numFmtId="0" fontId="51" fillId="0" borderId="1" xfId="0" applyFont="1" applyBorder="1"/>
    <xf numFmtId="3" fontId="51" fillId="0" borderId="1" xfId="0" applyNumberFormat="1" applyFont="1" applyBorder="1"/>
    <xf numFmtId="0" fontId="51" fillId="0" borderId="0" xfId="0" applyFont="1"/>
    <xf numFmtId="0" fontId="37" fillId="0" borderId="0" xfId="0" applyFont="1" applyFill="1" applyAlignment="1" applyProtection="1">
      <alignment horizontal="right"/>
      <protection locked="0"/>
    </xf>
    <xf numFmtId="0" fontId="37" fillId="0" borderId="0" xfId="1" applyFont="1" applyFill="1" applyAlignment="1">
      <alignment horizontal="centerContinuous"/>
    </xf>
    <xf numFmtId="0" fontId="43" fillId="0" borderId="0" xfId="1" applyFont="1" applyFill="1" applyAlignment="1">
      <alignment horizontal="centerContinuous"/>
    </xf>
    <xf numFmtId="0" fontId="68" fillId="0" borderId="0" xfId="0" applyFont="1" applyAlignment="1"/>
    <xf numFmtId="3" fontId="68" fillId="0" borderId="0" xfId="39" applyNumberFormat="1" applyFont="1" applyAlignment="1"/>
    <xf numFmtId="0" fontId="68" fillId="0" borderId="0" xfId="0" applyFont="1" applyAlignment="1">
      <alignment horizontal="right"/>
    </xf>
    <xf numFmtId="3" fontId="68" fillId="0" borderId="0" xfId="0" applyNumberFormat="1" applyFont="1" applyAlignment="1"/>
    <xf numFmtId="0" fontId="68" fillId="0" borderId="0" xfId="0" applyFont="1" applyAlignment="1">
      <alignment horizontal="centerContinuous"/>
    </xf>
    <xf numFmtId="3" fontId="68" fillId="0" borderId="0" xfId="39" applyNumberFormat="1" applyFont="1" applyAlignment="1">
      <alignment horizontal="centerContinuous"/>
    </xf>
    <xf numFmtId="0" fontId="69" fillId="0" borderId="0" xfId="55" applyFont="1" applyAlignment="1">
      <alignment wrapText="1"/>
    </xf>
    <xf numFmtId="0" fontId="68" fillId="0" borderId="0" xfId="55" applyFont="1" applyAlignment="1">
      <alignment wrapText="1"/>
    </xf>
    <xf numFmtId="3" fontId="69" fillId="0" borderId="0" xfId="55" applyNumberFormat="1" applyFont="1" applyAlignment="1">
      <alignment wrapText="1"/>
    </xf>
    <xf numFmtId="3" fontId="68" fillId="0" borderId="0" xfId="55" applyNumberFormat="1" applyFont="1"/>
    <xf numFmtId="3" fontId="69" fillId="0" borderId="0" xfId="39" applyNumberFormat="1" applyFont="1" applyAlignment="1">
      <alignment wrapText="1"/>
    </xf>
    <xf numFmtId="3" fontId="68" fillId="0" borderId="0" xfId="39" applyNumberFormat="1" applyFont="1" applyAlignment="1">
      <alignment wrapText="1"/>
    </xf>
    <xf numFmtId="0" fontId="68" fillId="0" borderId="1" xfId="0" applyFont="1" applyBorder="1" applyAlignment="1">
      <alignment horizontal="center" wrapText="1"/>
    </xf>
    <xf numFmtId="3" fontId="68" fillId="0" borderId="1" xfId="39" applyNumberFormat="1" applyFont="1" applyBorder="1" applyAlignment="1">
      <alignment horizontal="center" wrapText="1"/>
    </xf>
    <xf numFmtId="0" fontId="68" fillId="0" borderId="1" xfId="0" applyFont="1" applyFill="1" applyBorder="1" applyAlignment="1">
      <alignment wrapText="1"/>
    </xf>
    <xf numFmtId="3" fontId="69" fillId="0" borderId="1" xfId="39" applyNumberFormat="1" applyFont="1" applyFill="1" applyBorder="1" applyAlignment="1">
      <alignment wrapText="1"/>
    </xf>
    <xf numFmtId="3" fontId="68" fillId="0" borderId="1" xfId="39" applyNumberFormat="1" applyFont="1" applyFill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56" applyFont="1" applyBorder="1" applyAlignment="1">
      <alignment wrapText="1"/>
    </xf>
    <xf numFmtId="3" fontId="69" fillId="0" borderId="1" xfId="56" applyNumberFormat="1" applyFont="1" applyBorder="1" applyAlignment="1">
      <alignment wrapText="1"/>
    </xf>
    <xf numFmtId="3" fontId="69" fillId="0" borderId="1" xfId="39" applyNumberFormat="1" applyFont="1" applyBorder="1" applyAlignment="1">
      <alignment wrapText="1"/>
    </xf>
    <xf numFmtId="3" fontId="68" fillId="0" borderId="1" xfId="39" applyNumberFormat="1" applyFont="1" applyBorder="1" applyAlignment="1">
      <alignment wrapText="1"/>
    </xf>
    <xf numFmtId="0" fontId="68" fillId="0" borderId="0" xfId="55" applyFont="1" applyAlignment="1">
      <alignment horizontal="right" wrapText="1"/>
    </xf>
    <xf numFmtId="3" fontId="68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/>
    <xf numFmtId="3" fontId="68" fillId="0" borderId="1" xfId="0" applyNumberFormat="1" applyFont="1" applyBorder="1"/>
    <xf numFmtId="0" fontId="69" fillId="0" borderId="1" xfId="56" applyFont="1" applyBorder="1" applyAlignment="1">
      <alignment vertical="center"/>
    </xf>
    <xf numFmtId="0" fontId="69" fillId="0" borderId="1" xfId="0" applyFont="1" applyBorder="1"/>
    <xf numFmtId="3" fontId="68" fillId="0" borderId="0" xfId="55" applyNumberFormat="1" applyFont="1" applyAlignment="1">
      <alignment horizontal="right" wrapText="1"/>
    </xf>
    <xf numFmtId="0" fontId="68" fillId="0" borderId="0" xfId="63" applyFont="1" applyFill="1" applyAlignment="1"/>
    <xf numFmtId="0" fontId="69" fillId="0" borderId="0" xfId="73" applyFont="1" applyFill="1" applyAlignment="1"/>
    <xf numFmtId="0" fontId="70" fillId="0" borderId="0" xfId="63" applyFont="1" applyFill="1" applyAlignment="1"/>
    <xf numFmtId="0" fontId="70" fillId="0" borderId="0" xfId="73" applyFont="1" applyFill="1" applyAlignment="1"/>
    <xf numFmtId="0" fontId="69" fillId="0" borderId="0" xfId="63" applyFont="1" applyFill="1" applyAlignment="1"/>
    <xf numFmtId="166" fontId="0" fillId="0" borderId="0" xfId="0" applyNumberForma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1" fillId="0" borderId="0" xfId="0" applyFont="1"/>
    <xf numFmtId="0" fontId="51" fillId="0" borderId="0" xfId="0" applyFont="1" applyAlignment="1">
      <alignment horizontal="centerContinuous"/>
    </xf>
    <xf numFmtId="0" fontId="61" fillId="0" borderId="0" xfId="0" applyFont="1"/>
    <xf numFmtId="0" fontId="62" fillId="0" borderId="0" xfId="0" applyFont="1" applyAlignment="1">
      <alignment horizontal="right"/>
    </xf>
    <xf numFmtId="0" fontId="73" fillId="0" borderId="0" xfId="117" applyFont="1" applyFill="1"/>
    <xf numFmtId="0" fontId="37" fillId="0" borderId="0" xfId="0" applyFont="1" applyAlignment="1">
      <alignment horizontal="center"/>
    </xf>
    <xf numFmtId="0" fontId="49" fillId="0" borderId="0" xfId="117" applyFont="1" applyFill="1" applyAlignment="1">
      <alignment horizontal="right"/>
    </xf>
    <xf numFmtId="0" fontId="49" fillId="0" borderId="0" xfId="117" applyFont="1" applyFill="1" applyAlignment="1">
      <alignment horizontal="center"/>
    </xf>
    <xf numFmtId="0" fontId="49" fillId="0" borderId="0" xfId="117" applyFont="1" applyFill="1"/>
    <xf numFmtId="0" fontId="61" fillId="0" borderId="0" xfId="117" applyFont="1" applyFill="1"/>
    <xf numFmtId="0" fontId="62" fillId="0" borderId="0" xfId="117" applyFont="1" applyFill="1"/>
    <xf numFmtId="0" fontId="49" fillId="0" borderId="0" xfId="117" applyFont="1" applyFill="1" applyAlignment="1"/>
    <xf numFmtId="0" fontId="50" fillId="0" borderId="0" xfId="117" applyFont="1" applyFill="1" applyAlignment="1"/>
    <xf numFmtId="0" fontId="48" fillId="0" borderId="0" xfId="117" applyFont="1" applyFill="1" applyAlignment="1"/>
    <xf numFmtId="0" fontId="50" fillId="0" borderId="0" xfId="117" applyFont="1" applyFill="1"/>
    <xf numFmtId="0" fontId="48" fillId="0" borderId="0" xfId="117" applyFont="1" applyFill="1" applyBorder="1" applyAlignment="1">
      <alignment vertical="center" wrapText="1"/>
    </xf>
    <xf numFmtId="0" fontId="50" fillId="0" borderId="0" xfId="117" applyFont="1" applyFill="1" applyBorder="1" applyAlignment="1">
      <alignment vertical="center" wrapText="1"/>
    </xf>
    <xf numFmtId="0" fontId="50" fillId="0" borderId="0" xfId="117" applyFont="1" applyFill="1" applyBorder="1"/>
    <xf numFmtId="0" fontId="48" fillId="0" borderId="0" xfId="117" applyFont="1" applyFill="1" applyBorder="1" applyAlignment="1">
      <alignment vertical="center"/>
    </xf>
    <xf numFmtId="3" fontId="37" fillId="0" borderId="0" xfId="53" applyNumberFormat="1" applyFont="1" applyFill="1" applyBorder="1"/>
    <xf numFmtId="0" fontId="48" fillId="0" borderId="0" xfId="129" applyFont="1" applyFill="1"/>
    <xf numFmtId="0" fontId="49" fillId="0" borderId="0" xfId="129" applyFont="1" applyFill="1" applyAlignment="1">
      <alignment horizontal="right"/>
    </xf>
    <xf numFmtId="0" fontId="48" fillId="0" borderId="0" xfId="129" applyFont="1" applyFill="1" applyAlignment="1">
      <alignment horizontal="center"/>
    </xf>
    <xf numFmtId="0" fontId="37" fillId="0" borderId="16" xfId="63" applyFont="1" applyFill="1" applyBorder="1" applyAlignment="1">
      <alignment horizontal="center" vertical="top" wrapText="1"/>
    </xf>
    <xf numFmtId="0" fontId="37" fillId="0" borderId="0" xfId="63" applyFont="1" applyFill="1"/>
    <xf numFmtId="0" fontId="37" fillId="0" borderId="1" xfId="63" applyFont="1" applyFill="1" applyBorder="1" applyAlignment="1">
      <alignment horizontal="center" vertical="center"/>
    </xf>
    <xf numFmtId="0" fontId="37" fillId="0" borderId="1" xfId="63" applyFont="1" applyFill="1" applyBorder="1" applyAlignment="1">
      <alignment horizontal="justify" vertical="top" wrapText="1"/>
    </xf>
    <xf numFmtId="3" fontId="37" fillId="0" borderId="1" xfId="63" applyNumberFormat="1" applyFont="1" applyFill="1" applyBorder="1" applyAlignment="1">
      <alignment horizontal="center" vertical="center" wrapText="1"/>
    </xf>
    <xf numFmtId="3" fontId="37" fillId="0" borderId="1" xfId="63" applyNumberFormat="1" applyFont="1" applyFill="1" applyBorder="1" applyAlignment="1">
      <alignment horizontal="center" vertical="center"/>
    </xf>
    <xf numFmtId="2" fontId="42" fillId="0" borderId="1" xfId="63" applyNumberFormat="1" applyFont="1" applyFill="1" applyBorder="1" applyAlignment="1">
      <alignment horizontal="justify" vertical="top" wrapText="1"/>
    </xf>
    <xf numFmtId="0" fontId="42" fillId="0" borderId="1" xfId="63" applyFont="1" applyFill="1" applyBorder="1" applyAlignment="1">
      <alignment horizontal="justify" vertical="top" wrapText="1"/>
    </xf>
    <xf numFmtId="3" fontId="42" fillId="0" borderId="1" xfId="63" applyNumberFormat="1" applyFont="1" applyFill="1" applyBorder="1" applyAlignment="1">
      <alignment horizontal="center" vertical="center" wrapText="1"/>
    </xf>
    <xf numFmtId="3" fontId="42" fillId="0" borderId="1" xfId="63" applyNumberFormat="1" applyFont="1" applyFill="1" applyBorder="1" applyAlignment="1">
      <alignment horizontal="center" vertical="center"/>
    </xf>
    <xf numFmtId="0" fontId="42" fillId="0" borderId="0" xfId="63" applyFont="1" applyFill="1"/>
    <xf numFmtId="0" fontId="37" fillId="0" borderId="1" xfId="63" applyFont="1" applyFill="1" applyBorder="1" applyAlignment="1" applyProtection="1">
      <alignment horizontal="justify" vertical="top" wrapText="1"/>
    </xf>
    <xf numFmtId="2" fontId="37" fillId="0" borderId="1" xfId="63" applyNumberFormat="1" applyFont="1" applyFill="1" applyBorder="1" applyAlignment="1">
      <alignment horizontal="justify" vertical="top" wrapText="1"/>
    </xf>
    <xf numFmtId="0" fontId="42" fillId="0" borderId="1" xfId="63" applyFont="1" applyFill="1" applyBorder="1" applyAlignment="1" applyProtection="1">
      <alignment horizontal="justify" vertical="top" wrapText="1"/>
    </xf>
    <xf numFmtId="0" fontId="37" fillId="0" borderId="1" xfId="63" applyFont="1" applyFill="1" applyBorder="1"/>
    <xf numFmtId="0" fontId="37" fillId="0" borderId="1" xfId="63" applyFont="1" applyFill="1" applyBorder="1" applyAlignment="1" applyProtection="1">
      <alignment horizontal="center" vertical="top" wrapText="1"/>
    </xf>
    <xf numFmtId="0" fontId="42" fillId="0" borderId="1" xfId="63" applyFont="1" applyFill="1" applyBorder="1"/>
    <xf numFmtId="0" fontId="37" fillId="0" borderId="1" xfId="63" applyFont="1" applyFill="1" applyBorder="1" applyAlignment="1">
      <alignment horizontal="left"/>
    </xf>
    <xf numFmtId="0" fontId="37" fillId="0" borderId="1" xfId="63" applyFont="1" applyFill="1" applyBorder="1" applyAlignment="1" applyProtection="1">
      <alignment horizontal="left" vertical="top" wrapText="1"/>
    </xf>
    <xf numFmtId="0" fontId="44" fillId="0" borderId="0" xfId="63" applyFont="1" applyFill="1"/>
    <xf numFmtId="0" fontId="42" fillId="0" borderId="0" xfId="63" applyFont="1" applyFill="1" applyBorder="1" applyAlignment="1">
      <alignment horizontal="justify" vertical="center" wrapText="1"/>
    </xf>
    <xf numFmtId="3" fontId="42" fillId="0" borderId="0" xfId="63" applyNumberFormat="1" applyFont="1" applyFill="1"/>
    <xf numFmtId="3" fontId="37" fillId="0" borderId="1" xfId="132" applyNumberFormat="1" applyFont="1" applyFill="1" applyBorder="1" applyAlignment="1">
      <alignment horizontal="center" vertical="center" wrapText="1"/>
    </xf>
    <xf numFmtId="3" fontId="68" fillId="0" borderId="1" xfId="56" applyNumberFormat="1" applyFont="1" applyBorder="1" applyAlignment="1">
      <alignment vertical="justify"/>
    </xf>
    <xf numFmtId="0" fontId="52" fillId="0" borderId="0" xfId="0" applyFont="1" applyFill="1"/>
    <xf numFmtId="0" fontId="80" fillId="0" borderId="0" xfId="1" applyFont="1" applyFill="1" applyAlignment="1">
      <alignment horizontal="center"/>
    </xf>
    <xf numFmtId="0" fontId="80" fillId="0" borderId="0" xfId="1" applyFont="1" applyFill="1"/>
    <xf numFmtId="3" fontId="82" fillId="0" borderId="0" xfId="0" applyNumberFormat="1" applyFont="1"/>
    <xf numFmtId="0" fontId="83" fillId="0" borderId="0" xfId="1" applyFont="1" applyFill="1"/>
    <xf numFmtId="0" fontId="81" fillId="0" borderId="0" xfId="1" applyFont="1" applyFill="1" applyAlignment="1">
      <alignment horizontal="center"/>
    </xf>
    <xf numFmtId="0" fontId="84" fillId="0" borderId="0" xfId="45" applyFont="1" applyFill="1" applyBorder="1" applyAlignment="1">
      <alignment vertical="center" wrapText="1"/>
    </xf>
    <xf numFmtId="0" fontId="84" fillId="0" borderId="0" xfId="1" applyFont="1" applyFill="1" applyBorder="1" applyAlignment="1">
      <alignment vertical="center" wrapText="1"/>
    </xf>
    <xf numFmtId="3" fontId="83" fillId="0" borderId="0" xfId="0" applyNumberFormat="1" applyFont="1" applyFill="1"/>
    <xf numFmtId="0" fontId="85" fillId="0" borderId="0" xfId="45" applyFont="1" applyFill="1" applyAlignment="1"/>
    <xf numFmtId="0" fontId="84" fillId="0" borderId="0" xfId="45" applyFont="1" applyFill="1" applyAlignment="1"/>
    <xf numFmtId="3" fontId="85" fillId="0" borderId="0" xfId="0" applyNumberFormat="1" applyFont="1" applyFill="1" applyAlignment="1"/>
    <xf numFmtId="0" fontId="85" fillId="0" borderId="0" xfId="57" applyFont="1" applyFill="1"/>
    <xf numFmtId="0" fontId="84" fillId="0" borderId="0" xfId="57" applyFont="1" applyFill="1"/>
    <xf numFmtId="0" fontId="81" fillId="0" borderId="0" xfId="57" applyFont="1" applyFill="1" applyAlignment="1">
      <alignment horizontal="center"/>
    </xf>
    <xf numFmtId="0" fontId="84" fillId="0" borderId="0" xfId="57" applyFont="1" applyFill="1" applyAlignment="1">
      <alignment horizontal="center"/>
    </xf>
    <xf numFmtId="3" fontId="84" fillId="0" borderId="0" xfId="57" applyNumberFormat="1" applyFont="1" applyFill="1" applyAlignment="1">
      <alignment horizontal="center"/>
    </xf>
    <xf numFmtId="3" fontId="81" fillId="0" borderId="0" xfId="57" applyNumberFormat="1" applyFont="1" applyFill="1" applyAlignment="1">
      <alignment horizontal="center"/>
    </xf>
    <xf numFmtId="3" fontId="85" fillId="0" borderId="0" xfId="0" applyNumberFormat="1" applyFont="1" applyFill="1"/>
    <xf numFmtId="3" fontId="81" fillId="0" borderId="0" xfId="57" applyNumberFormat="1" applyFont="1" applyFill="1" applyBorder="1" applyAlignment="1">
      <alignment horizontal="center" wrapText="1"/>
    </xf>
    <xf numFmtId="0" fontId="81" fillId="0" borderId="1" xfId="57" applyFont="1" applyFill="1" applyBorder="1" applyAlignment="1">
      <alignment horizontal="center" wrapText="1"/>
    </xf>
    <xf numFmtId="3" fontId="86" fillId="0" borderId="0" xfId="0" applyNumberFormat="1" applyFont="1" applyFill="1" applyAlignment="1">
      <alignment horizontal="center" wrapText="1"/>
    </xf>
    <xf numFmtId="0" fontId="86" fillId="0" borderId="0" xfId="57" applyFont="1" applyFill="1" applyAlignment="1">
      <alignment horizontal="center" wrapText="1"/>
    </xf>
    <xf numFmtId="0" fontId="81" fillId="0" borderId="0" xfId="57" applyFont="1" applyFill="1" applyAlignment="1">
      <alignment horizontal="center" wrapText="1"/>
    </xf>
    <xf numFmtId="0" fontId="81" fillId="0" borderId="1" xfId="57" applyFont="1" applyFill="1" applyBorder="1" applyAlignment="1">
      <alignment horizontal="center"/>
    </xf>
    <xf numFmtId="0" fontId="81" fillId="0" borderId="1" xfId="57" applyFont="1" applyFill="1" applyBorder="1"/>
    <xf numFmtId="3" fontId="81" fillId="0" borderId="1" xfId="57" applyNumberFormat="1" applyFont="1" applyFill="1" applyBorder="1" applyAlignment="1">
      <alignment horizontal="center" wrapText="1"/>
    </xf>
    <xf numFmtId="3" fontId="86" fillId="0" borderId="0" xfId="0" applyNumberFormat="1" applyFont="1" applyFill="1"/>
    <xf numFmtId="0" fontId="86" fillId="0" borderId="0" xfId="57" applyFont="1" applyFill="1"/>
    <xf numFmtId="0" fontId="81" fillId="0" borderId="0" xfId="57" applyFont="1" applyFill="1"/>
    <xf numFmtId="0" fontId="84" fillId="0" borderId="1" xfId="57" applyFont="1" applyFill="1" applyBorder="1" applyAlignment="1">
      <alignment horizontal="center"/>
    </xf>
    <xf numFmtId="0" fontId="84" fillId="0" borderId="1" xfId="57" applyFont="1" applyFill="1" applyBorder="1"/>
    <xf numFmtId="3" fontId="84" fillId="0" borderId="1" xfId="57" applyNumberFormat="1" applyFont="1" applyFill="1" applyBorder="1"/>
    <xf numFmtId="0" fontId="81" fillId="0" borderId="1" xfId="57" applyFont="1" applyFill="1" applyBorder="1" applyAlignment="1">
      <alignment wrapText="1"/>
    </xf>
    <xf numFmtId="3" fontId="81" fillId="0" borderId="1" xfId="57" applyNumberFormat="1" applyFont="1" applyFill="1" applyBorder="1"/>
    <xf numFmtId="0" fontId="84" fillId="0" borderId="1" xfId="57" applyFont="1" applyFill="1" applyBorder="1" applyAlignment="1">
      <alignment wrapText="1"/>
    </xf>
    <xf numFmtId="3" fontId="85" fillId="0" borderId="0" xfId="57" applyNumberFormat="1" applyFont="1" applyFill="1"/>
    <xf numFmtId="3" fontId="84" fillId="0" borderId="0" xfId="57" applyNumberFormat="1" applyFont="1" applyFill="1"/>
    <xf numFmtId="4" fontId="84" fillId="0" borderId="0" xfId="57" applyNumberFormat="1" applyFont="1" applyFill="1"/>
    <xf numFmtId="0" fontId="81" fillId="0" borderId="0" xfId="0" applyFont="1" applyFill="1"/>
    <xf numFmtId="0" fontId="80" fillId="0" borderId="0" xfId="0" applyFont="1" applyFill="1"/>
    <xf numFmtId="0" fontId="84" fillId="0" borderId="0" xfId="46" applyFont="1" applyFill="1"/>
    <xf numFmtId="0" fontId="80" fillId="0" borderId="0" xfId="46" applyFont="1" applyFill="1"/>
    <xf numFmtId="0" fontId="84" fillId="0" borderId="0" xfId="45" applyFont="1" applyFill="1" applyBorder="1" applyAlignment="1"/>
    <xf numFmtId="0" fontId="84" fillId="0" borderId="0" xfId="0" applyFont="1" applyFill="1"/>
    <xf numFmtId="3" fontId="84" fillId="0" borderId="0" xfId="45" applyNumberFormat="1" applyFont="1" applyFill="1" applyBorder="1" applyAlignment="1"/>
    <xf numFmtId="0" fontId="85" fillId="0" borderId="0" xfId="46" applyFont="1" applyFill="1"/>
    <xf numFmtId="0" fontId="83" fillId="0" borderId="0" xfId="46" applyFont="1" applyFill="1"/>
    <xf numFmtId="0" fontId="80" fillId="0" borderId="0" xfId="45" applyFont="1" applyFill="1" applyAlignment="1"/>
    <xf numFmtId="0" fontId="80" fillId="0" borderId="0" xfId="45" applyFont="1" applyFill="1" applyBorder="1" applyAlignment="1">
      <alignment vertical="center" wrapText="1"/>
    </xf>
    <xf numFmtId="0" fontId="80" fillId="0" borderId="0" xfId="46" applyFont="1" applyFill="1" applyBorder="1" applyAlignment="1">
      <alignment vertical="center" wrapText="1"/>
    </xf>
    <xf numFmtId="3" fontId="83" fillId="0" borderId="0" xfId="0" applyNumberFormat="1" applyFont="1" applyFill="1" applyAlignment="1"/>
    <xf numFmtId="0" fontId="83" fillId="0" borderId="0" xfId="45" applyFont="1" applyFill="1" applyAlignment="1"/>
    <xf numFmtId="0" fontId="80" fillId="0" borderId="0" xfId="46" applyFont="1" applyFill="1" applyAlignment="1">
      <alignment horizontal="left"/>
    </xf>
    <xf numFmtId="0" fontId="84" fillId="0" borderId="0" xfId="46" applyFont="1" applyFill="1" applyAlignment="1"/>
    <xf numFmtId="0" fontId="85" fillId="0" borderId="0" xfId="46" applyFont="1" applyFill="1" applyAlignment="1"/>
    <xf numFmtId="0" fontId="85" fillId="0" borderId="0" xfId="1" applyFont="1" applyFill="1" applyAlignment="1"/>
    <xf numFmtId="0" fontId="84" fillId="0" borderId="0" xfId="1" applyFont="1" applyFill="1" applyAlignment="1">
      <alignment horizontal="center"/>
    </xf>
    <xf numFmtId="0" fontId="52" fillId="0" borderId="0" xfId="1" applyFont="1" applyFill="1"/>
    <xf numFmtId="0" fontId="52" fillId="0" borderId="0" xfId="1" applyFont="1"/>
    <xf numFmtId="0" fontId="51" fillId="0" borderId="0" xfId="1" applyFont="1" applyFill="1" applyAlignment="1">
      <alignment horizontal="right"/>
    </xf>
    <xf numFmtId="0" fontId="51" fillId="0" borderId="0" xfId="1" applyFont="1" applyAlignment="1">
      <alignment horizontal="centerContinuous"/>
    </xf>
    <xf numFmtId="0" fontId="52" fillId="0" borderId="0" xfId="1" applyFont="1" applyAlignment="1">
      <alignment horizontal="centerContinuous"/>
    </xf>
    <xf numFmtId="0" fontId="52" fillId="0" borderId="0" xfId="1" applyFont="1" applyFill="1" applyAlignment="1">
      <alignment horizontal="centerContinuous"/>
    </xf>
    <xf numFmtId="0" fontId="52" fillId="0" borderId="0" xfId="1" applyFont="1" applyAlignment="1">
      <alignment horizontal="right"/>
    </xf>
    <xf numFmtId="0" fontId="51" fillId="0" borderId="0" xfId="1" applyFont="1" applyAlignment="1"/>
    <xf numFmtId="0" fontId="52" fillId="0" borderId="0" xfId="45" applyFont="1" applyBorder="1" applyAlignment="1"/>
    <xf numFmtId="0" fontId="52" fillId="0" borderId="0" xfId="45" applyFont="1" applyAlignment="1"/>
    <xf numFmtId="0" fontId="88" fillId="0" borderId="0" xfId="1" applyFont="1" applyAlignment="1"/>
    <xf numFmtId="0" fontId="52" fillId="0" borderId="0" xfId="1" applyFont="1" applyAlignment="1"/>
    <xf numFmtId="0" fontId="88" fillId="0" borderId="0" xfId="1" applyFont="1"/>
    <xf numFmtId="0" fontId="52" fillId="0" borderId="0" xfId="45" applyFont="1" applyFill="1" applyBorder="1" applyAlignment="1">
      <alignment horizontal="justify" vertical="center" wrapText="1"/>
    </xf>
    <xf numFmtId="0" fontId="52" fillId="0" borderId="0" xfId="45" applyFont="1" applyFill="1"/>
    <xf numFmtId="0" fontId="52" fillId="0" borderId="0" xfId="45" applyFont="1" applyFill="1" applyBorder="1" applyAlignment="1">
      <alignment vertical="center" wrapText="1"/>
    </xf>
    <xf numFmtId="0" fontId="52" fillId="0" borderId="0" xfId="1" applyFont="1" applyBorder="1" applyAlignment="1">
      <alignment vertical="center" wrapText="1"/>
    </xf>
    <xf numFmtId="0" fontId="52" fillId="0" borderId="0" xfId="45" applyFont="1" applyFill="1" applyAlignment="1"/>
    <xf numFmtId="0" fontId="88" fillId="0" borderId="0" xfId="45" applyFont="1" applyFill="1" applyBorder="1" applyAlignment="1">
      <alignment vertical="center" wrapText="1"/>
    </xf>
    <xf numFmtId="0" fontId="88" fillId="0" borderId="0" xfId="1" applyFont="1" applyBorder="1" applyAlignment="1">
      <alignment vertical="center" wrapText="1"/>
    </xf>
    <xf numFmtId="0" fontId="88" fillId="0" borderId="0" xfId="45" applyFont="1" applyFill="1" applyAlignment="1"/>
    <xf numFmtId="0" fontId="51" fillId="0" borderId="0" xfId="45" applyFont="1" applyFill="1" applyBorder="1" applyAlignment="1">
      <alignment vertical="center"/>
    </xf>
    <xf numFmtId="0" fontId="51" fillId="0" borderId="0" xfId="45" applyFont="1" applyFill="1" applyAlignment="1"/>
    <xf numFmtId="0" fontId="88" fillId="0" borderId="0" xfId="45" applyFont="1" applyFill="1" applyBorder="1" applyAlignment="1">
      <alignment vertical="center"/>
    </xf>
    <xf numFmtId="0" fontId="52" fillId="0" borderId="0" xfId="1" applyFont="1" applyFill="1" applyAlignment="1"/>
    <xf numFmtId="0" fontId="52" fillId="0" borderId="0" xfId="1" applyFont="1" applyFill="1" applyAlignment="1">
      <alignment horizontal="left"/>
    </xf>
    <xf numFmtId="3" fontId="73" fillId="0" borderId="1" xfId="130" applyNumberFormat="1" applyFont="1" applyFill="1" applyBorder="1" applyAlignment="1">
      <alignment horizontal="right"/>
    </xf>
    <xf numFmtId="3" fontId="74" fillId="0" borderId="1" xfId="129" applyNumberFormat="1" applyFont="1" applyFill="1" applyBorder="1"/>
    <xf numFmtId="3" fontId="62" fillId="0" borderId="1" xfId="130" applyNumberFormat="1" applyFont="1" applyFill="1" applyBorder="1" applyAlignment="1">
      <alignment horizontal="right"/>
    </xf>
    <xf numFmtId="3" fontId="61" fillId="0" borderId="1" xfId="130" applyNumberFormat="1" applyFont="1" applyFill="1" applyBorder="1" applyAlignment="1">
      <alignment horizontal="right"/>
    </xf>
    <xf numFmtId="3" fontId="62" fillId="0" borderId="1" xfId="129" applyNumberFormat="1" applyFont="1" applyFill="1" applyBorder="1" applyAlignment="1"/>
    <xf numFmtId="3" fontId="62" fillId="0" borderId="1" xfId="129" applyNumberFormat="1" applyFont="1" applyFill="1" applyBorder="1" applyAlignment="1">
      <alignment horizontal="right"/>
    </xf>
    <xf numFmtId="3" fontId="62" fillId="0" borderId="1" xfId="129" applyNumberFormat="1" applyFont="1" applyFill="1" applyBorder="1"/>
    <xf numFmtId="0" fontId="38" fillId="0" borderId="0" xfId="128" applyNumberFormat="1" applyFont="1" applyBorder="1" applyAlignment="1">
      <alignment horizontal="center" vertical="center" wrapText="1"/>
    </xf>
    <xf numFmtId="0" fontId="38" fillId="0" borderId="1" xfId="128" applyNumberFormat="1" applyFont="1" applyBorder="1" applyAlignment="1">
      <alignment horizontal="center" vertical="center" wrapText="1"/>
    </xf>
    <xf numFmtId="0" fontId="90" fillId="0" borderId="1" xfId="1" applyNumberFormat="1" applyFont="1" applyBorder="1" applyAlignment="1">
      <alignment horizontal="center" vertical="center" wrapText="1"/>
    </xf>
    <xf numFmtId="0" fontId="90" fillId="0" borderId="1" xfId="1" applyNumberFormat="1" applyFont="1" applyBorder="1" applyAlignment="1">
      <alignment horizontal="center" vertical="center" textRotation="90" wrapText="1"/>
    </xf>
    <xf numFmtId="0" fontId="90" fillId="0" borderId="0" xfId="1" applyNumberFormat="1" applyFont="1" applyBorder="1" applyAlignment="1">
      <alignment horizontal="center" vertical="center" wrapText="1"/>
    </xf>
    <xf numFmtId="0" fontId="38" fillId="0" borderId="2" xfId="128" applyNumberFormat="1" applyFont="1" applyBorder="1" applyAlignment="1">
      <alignment horizontal="center" vertical="center" wrapText="1"/>
    </xf>
    <xf numFmtId="0" fontId="90" fillId="0" borderId="2" xfId="1" applyNumberFormat="1" applyFont="1" applyBorder="1" applyAlignment="1">
      <alignment horizontal="center" vertical="center" wrapText="1"/>
    </xf>
    <xf numFmtId="0" fontId="91" fillId="0" borderId="21" xfId="128" applyNumberFormat="1" applyFont="1" applyBorder="1" applyAlignment="1">
      <alignment horizontal="center" vertical="center" wrapText="1"/>
    </xf>
    <xf numFmtId="0" fontId="92" fillId="0" borderId="23" xfId="1" applyNumberFormat="1" applyFont="1" applyBorder="1" applyAlignment="1">
      <alignment horizontal="center" vertical="center" wrapText="1"/>
    </xf>
    <xf numFmtId="0" fontId="92" fillId="29" borderId="21" xfId="1" applyNumberFormat="1" applyFont="1" applyFill="1" applyBorder="1" applyAlignment="1">
      <alignment horizontal="center" vertical="center" wrapText="1"/>
    </xf>
    <xf numFmtId="0" fontId="92" fillId="29" borderId="22" xfId="128" applyNumberFormat="1" applyFont="1" applyFill="1" applyBorder="1" applyAlignment="1">
      <alignment horizontal="center" vertical="center" wrapText="1"/>
    </xf>
    <xf numFmtId="0" fontId="93" fillId="29" borderId="22" xfId="128" applyNumberFormat="1" applyFont="1" applyFill="1" applyBorder="1" applyAlignment="1">
      <alignment horizontal="center" vertical="center" wrapText="1"/>
    </xf>
    <xf numFmtId="0" fontId="92" fillId="29" borderId="22" xfId="1" applyNumberFormat="1" applyFont="1" applyFill="1" applyBorder="1" applyAlignment="1">
      <alignment horizontal="center" vertical="center" wrapText="1"/>
    </xf>
    <xf numFmtId="0" fontId="92" fillId="29" borderId="23" xfId="128" applyNumberFormat="1" applyFont="1" applyFill="1" applyBorder="1" applyAlignment="1">
      <alignment horizontal="center" vertical="center" wrapText="1"/>
    </xf>
    <xf numFmtId="0" fontId="92" fillId="29" borderId="18" xfId="128" applyNumberFormat="1" applyFont="1" applyFill="1" applyBorder="1" applyAlignment="1">
      <alignment horizontal="center" vertical="center" wrapText="1"/>
    </xf>
    <xf numFmtId="0" fontId="93" fillId="29" borderId="18" xfId="128" applyNumberFormat="1" applyFont="1" applyFill="1" applyBorder="1" applyAlignment="1">
      <alignment horizontal="center" vertical="center" wrapText="1"/>
    </xf>
    <xf numFmtId="0" fontId="92" fillId="29" borderId="24" xfId="128" applyNumberFormat="1" applyFont="1" applyFill="1" applyBorder="1" applyAlignment="1">
      <alignment horizontal="center" vertical="center" wrapText="1"/>
    </xf>
    <xf numFmtId="0" fontId="92" fillId="29" borderId="39" xfId="128" applyNumberFormat="1" applyFont="1" applyFill="1" applyBorder="1" applyAlignment="1">
      <alignment horizontal="center" vertical="center" wrapText="1"/>
    </xf>
    <xf numFmtId="0" fontId="93" fillId="29" borderId="19" xfId="128" applyNumberFormat="1" applyFont="1" applyFill="1" applyBorder="1" applyAlignment="1">
      <alignment horizontal="center" vertical="center" wrapText="1"/>
    </xf>
    <xf numFmtId="165" fontId="92" fillId="29" borderId="22" xfId="128" applyNumberFormat="1" applyFont="1" applyFill="1" applyBorder="1" applyAlignment="1">
      <alignment horizontal="center" vertical="center" wrapText="1"/>
    </xf>
    <xf numFmtId="165" fontId="92" fillId="29" borderId="24" xfId="1" applyNumberFormat="1" applyFont="1" applyFill="1" applyBorder="1" applyAlignment="1">
      <alignment horizontal="center" vertical="center" wrapText="1"/>
    </xf>
    <xf numFmtId="0" fontId="94" fillId="25" borderId="5" xfId="128" applyNumberFormat="1" applyFont="1" applyFill="1" applyBorder="1" applyAlignment="1">
      <alignment horizontal="center" vertical="center" wrapText="1"/>
    </xf>
    <xf numFmtId="0" fontId="94" fillId="0" borderId="5" xfId="128" applyNumberFormat="1" applyFont="1" applyBorder="1" applyAlignment="1">
      <alignment horizontal="center" vertical="center" wrapText="1"/>
    </xf>
    <xf numFmtId="0" fontId="90" fillId="0" borderId="5" xfId="1" applyNumberFormat="1" applyFont="1" applyBorder="1" applyAlignment="1">
      <alignment horizontal="center" vertical="center" wrapText="1"/>
    </xf>
    <xf numFmtId="0" fontId="94" fillId="25" borderId="1" xfId="128" applyNumberFormat="1" applyFont="1" applyFill="1" applyBorder="1" applyAlignment="1">
      <alignment horizontal="center" vertical="center" wrapText="1"/>
    </xf>
    <xf numFmtId="0" fontId="94" fillId="0" borderId="1" xfId="128" applyNumberFormat="1" applyFont="1" applyBorder="1" applyAlignment="1">
      <alignment horizontal="center" vertical="center" wrapText="1"/>
    </xf>
    <xf numFmtId="0" fontId="94" fillId="0" borderId="0" xfId="128" applyNumberFormat="1" applyFont="1" applyAlignment="1">
      <alignment horizontal="center" vertical="center" wrapText="1"/>
    </xf>
    <xf numFmtId="0" fontId="90" fillId="0" borderId="16" xfId="1" applyNumberFormat="1" applyFont="1" applyBorder="1" applyAlignment="1">
      <alignment horizontal="center" vertical="center" wrapText="1"/>
    </xf>
    <xf numFmtId="0" fontId="94" fillId="25" borderId="2" xfId="128" applyNumberFormat="1" applyFont="1" applyFill="1" applyBorder="1" applyAlignment="1">
      <alignment horizontal="center" vertical="center" wrapText="1"/>
    </xf>
    <xf numFmtId="0" fontId="90" fillId="0" borderId="15" xfId="1" applyNumberFormat="1" applyFont="1" applyBorder="1" applyAlignment="1">
      <alignment horizontal="center" vertical="center" wrapText="1"/>
    </xf>
    <xf numFmtId="0" fontId="95" fillId="0" borderId="1" xfId="128" applyNumberFormat="1" applyFont="1" applyBorder="1" applyAlignment="1">
      <alignment horizontal="center" vertical="center" wrapText="1"/>
    </xf>
    <xf numFmtId="0" fontId="95" fillId="0" borderId="0" xfId="128" applyNumberFormat="1" applyFont="1" applyBorder="1" applyAlignment="1">
      <alignment horizontal="center" vertical="center" wrapText="1"/>
    </xf>
    <xf numFmtId="0" fontId="38" fillId="0" borderId="15" xfId="128" applyNumberFormat="1" applyFont="1" applyBorder="1" applyAlignment="1">
      <alignment horizontal="center" vertical="center" wrapText="1"/>
    </xf>
    <xf numFmtId="0" fontId="38" fillId="0" borderId="16" xfId="128" applyNumberFormat="1" applyFont="1" applyBorder="1" applyAlignment="1">
      <alignment horizontal="center" vertical="center" wrapText="1"/>
    </xf>
    <xf numFmtId="0" fontId="38" fillId="0" borderId="5" xfId="128" applyNumberFormat="1" applyFont="1" applyBorder="1" applyAlignment="1">
      <alignment horizontal="center" vertical="center" wrapText="1"/>
    </xf>
    <xf numFmtId="0" fontId="38" fillId="0" borderId="25" xfId="128" applyNumberFormat="1" applyFont="1" applyBorder="1" applyAlignment="1">
      <alignment horizontal="center" vertical="center" wrapText="1"/>
    </xf>
    <xf numFmtId="0" fontId="94" fillId="0" borderId="2" xfId="128" applyNumberFormat="1" applyFont="1" applyBorder="1" applyAlignment="1">
      <alignment horizontal="center" vertical="center" wrapText="1"/>
    </xf>
    <xf numFmtId="0" fontId="38" fillId="0" borderId="0" xfId="128" applyNumberFormat="1" applyFont="1" applyBorder="1" applyAlignment="1">
      <alignment horizontal="left" vertical="center" wrapText="1"/>
    </xf>
    <xf numFmtId="0" fontId="97" fillId="0" borderId="0" xfId="128" applyNumberFormat="1" applyFont="1" applyBorder="1" applyAlignment="1">
      <alignment horizontal="center" vertical="center" wrapText="1"/>
    </xf>
    <xf numFmtId="0" fontId="94" fillId="0" borderId="1" xfId="128" applyNumberFormat="1" applyFont="1" applyFill="1" applyBorder="1" applyAlignment="1">
      <alignment horizontal="center" vertical="center" wrapText="1"/>
    </xf>
    <xf numFmtId="0" fontId="90" fillId="0" borderId="1" xfId="1" applyNumberFormat="1" applyFont="1" applyFill="1" applyBorder="1" applyAlignment="1">
      <alignment horizontal="center" vertical="center" wrapText="1"/>
    </xf>
    <xf numFmtId="0" fontId="90" fillId="0" borderId="0" xfId="1" applyNumberFormat="1" applyFont="1" applyFill="1" applyBorder="1" applyAlignment="1">
      <alignment horizontal="center" vertical="center" wrapText="1"/>
    </xf>
    <xf numFmtId="0" fontId="38" fillId="0" borderId="0" xfId="128" applyNumberFormat="1" applyFont="1" applyFill="1" applyBorder="1" applyAlignment="1">
      <alignment horizontal="center" vertical="center" wrapText="1"/>
    </xf>
    <xf numFmtId="0" fontId="90" fillId="0" borderId="2" xfId="1" applyNumberFormat="1" applyFont="1" applyFill="1" applyBorder="1" applyAlignment="1">
      <alignment horizontal="center" vertical="center" wrapText="1"/>
    </xf>
    <xf numFmtId="0" fontId="94" fillId="0" borderId="0" xfId="128" applyNumberFormat="1" applyFont="1" applyFill="1" applyAlignment="1">
      <alignment horizontal="center" vertical="center" wrapText="1"/>
    </xf>
    <xf numFmtId="0" fontId="90" fillId="0" borderId="16" xfId="1" applyNumberFormat="1" applyFont="1" applyFill="1" applyBorder="1" applyAlignment="1">
      <alignment horizontal="center" vertical="center" wrapText="1"/>
    </xf>
    <xf numFmtId="0" fontId="90" fillId="0" borderId="5" xfId="1" applyNumberFormat="1" applyFont="1" applyFill="1" applyBorder="1" applyAlignment="1">
      <alignment horizontal="center" vertical="center" wrapText="1"/>
    </xf>
    <xf numFmtId="0" fontId="42" fillId="0" borderId="0" xfId="59" applyFont="1" applyFill="1" applyBorder="1" applyAlignment="1">
      <alignment wrapText="1"/>
    </xf>
    <xf numFmtId="0" fontId="48" fillId="0" borderId="0" xfId="53" applyFont="1" applyFill="1" applyBorder="1"/>
    <xf numFmtId="0" fontId="37" fillId="0" borderId="0" xfId="53" applyFont="1" applyFill="1" applyBorder="1" applyAlignment="1">
      <alignment horizontal="centerContinuous"/>
    </xf>
    <xf numFmtId="0" fontId="37" fillId="0" borderId="0" xfId="53" applyNumberFormat="1" applyFont="1" applyFill="1" applyBorder="1" applyAlignment="1">
      <alignment horizontal="centerContinuous"/>
    </xf>
    <xf numFmtId="0" fontId="37" fillId="0" borderId="0" xfId="53" applyNumberFormat="1" applyFont="1" applyFill="1" applyBorder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/>
    <xf numFmtId="0" fontId="37" fillId="0" borderId="0" xfId="137" applyFont="1" applyFill="1"/>
    <xf numFmtId="0" fontId="44" fillId="0" borderId="0" xfId="137" applyFont="1" applyFill="1"/>
    <xf numFmtId="3" fontId="37" fillId="0" borderId="1" xfId="59" applyNumberFormat="1" applyFont="1" applyFill="1" applyBorder="1" applyAlignment="1">
      <alignment wrapText="1"/>
    </xf>
    <xf numFmtId="3" fontId="42" fillId="0" borderId="1" xfId="53" applyNumberFormat="1" applyFont="1" applyFill="1" applyBorder="1" applyAlignment="1">
      <alignment wrapText="1"/>
    </xf>
    <xf numFmtId="3" fontId="37" fillId="0" borderId="1" xfId="53" applyNumberFormat="1" applyFont="1" applyFill="1" applyBorder="1" applyAlignment="1">
      <alignment wrapText="1"/>
    </xf>
    <xf numFmtId="3" fontId="42" fillId="0" borderId="1" xfId="59" applyNumberFormat="1" applyFont="1" applyFill="1" applyBorder="1" applyAlignment="1">
      <alignment wrapText="1"/>
    </xf>
    <xf numFmtId="3" fontId="42" fillId="0" borderId="1" xfId="56" applyNumberFormat="1" applyFont="1" applyFill="1" applyBorder="1" applyAlignment="1">
      <alignment vertical="center" wrapText="1"/>
    </xf>
    <xf numFmtId="3" fontId="42" fillId="0" borderId="1" xfId="59" applyNumberFormat="1" applyFont="1" applyFill="1" applyBorder="1" applyAlignment="1">
      <alignment horizontal="left" wrapText="1"/>
    </xf>
    <xf numFmtId="3" fontId="42" fillId="0" borderId="1" xfId="1" applyNumberFormat="1" applyFont="1" applyFill="1" applyBorder="1" applyAlignment="1">
      <alignment horizontal="left" wrapText="1"/>
    </xf>
    <xf numFmtId="3" fontId="42" fillId="0" borderId="1" xfId="1" applyNumberFormat="1" applyFont="1" applyFill="1" applyBorder="1" applyAlignment="1">
      <alignment wrapText="1"/>
    </xf>
    <xf numFmtId="3" fontId="42" fillId="0" borderId="1" xfId="137" applyNumberFormat="1" applyFont="1" applyFill="1" applyBorder="1" applyAlignment="1">
      <alignment wrapText="1"/>
    </xf>
    <xf numFmtId="3" fontId="42" fillId="0" borderId="40" xfId="137" applyNumberFormat="1" applyFont="1" applyFill="1" applyBorder="1" applyAlignment="1">
      <alignment vertical="top" wrapText="1"/>
    </xf>
    <xf numFmtId="3" fontId="42" fillId="0" borderId="16" xfId="137" applyNumberFormat="1" applyFont="1" applyFill="1" applyBorder="1" applyAlignment="1">
      <alignment vertical="top" wrapText="1"/>
    </xf>
    <xf numFmtId="3" fontId="37" fillId="0" borderId="1" xfId="1" applyNumberFormat="1" applyFont="1" applyFill="1" applyBorder="1" applyAlignment="1">
      <alignment wrapText="1"/>
    </xf>
    <xf numFmtId="0" fontId="48" fillId="0" borderId="0" xfId="138" applyFont="1" applyFill="1" applyAlignment="1">
      <alignment wrapText="1"/>
    </xf>
    <xf numFmtId="0" fontId="48" fillId="0" borderId="0" xfId="138" applyFont="1" applyFill="1" applyAlignment="1"/>
    <xf numFmtId="0" fontId="49" fillId="0" borderId="0" xfId="138" applyFont="1" applyFill="1" applyAlignment="1">
      <alignment horizontal="right"/>
    </xf>
    <xf numFmtId="0" fontId="49" fillId="0" borderId="0" xfId="138" applyFont="1" applyFill="1" applyAlignment="1"/>
    <xf numFmtId="0" fontId="49" fillId="0" borderId="0" xfId="138" applyFont="1" applyFill="1" applyAlignment="1">
      <alignment horizontal="centerContinuous" wrapText="1"/>
    </xf>
    <xf numFmtId="0" fontId="48" fillId="0" borderId="0" xfId="138" applyFont="1" applyFill="1" applyBorder="1" applyAlignment="1">
      <alignment horizontal="centerContinuous"/>
    </xf>
    <xf numFmtId="0" fontId="48" fillId="0" borderId="0" xfId="138" applyFont="1" applyFill="1" applyBorder="1"/>
    <xf numFmtId="0" fontId="49" fillId="0" borderId="0" xfId="138" applyFont="1" applyFill="1" applyBorder="1" applyAlignment="1">
      <alignment horizontal="centerContinuous" wrapText="1"/>
    </xf>
    <xf numFmtId="0" fontId="48" fillId="0" borderId="0" xfId="138" applyFont="1" applyFill="1" applyBorder="1" applyAlignment="1">
      <alignment wrapText="1"/>
    </xf>
    <xf numFmtId="49" fontId="49" fillId="0" borderId="1" xfId="138" applyNumberFormat="1" applyFont="1" applyFill="1" applyBorder="1" applyAlignment="1" applyProtection="1">
      <alignment horizontal="center" vertical="center" wrapText="1"/>
      <protection locked="0"/>
    </xf>
    <xf numFmtId="1" fontId="59" fillId="0" borderId="1" xfId="138" applyNumberFormat="1" applyFont="1" applyFill="1" applyBorder="1" applyAlignment="1" applyProtection="1">
      <alignment horizontal="center" vertical="center"/>
    </xf>
    <xf numFmtId="0" fontId="49" fillId="0" borderId="1" xfId="138" applyFont="1" applyFill="1" applyBorder="1" applyAlignment="1" applyProtection="1">
      <alignment horizontal="center" vertical="center"/>
    </xf>
    <xf numFmtId="0" fontId="49" fillId="0" borderId="1" xfId="138" applyFont="1" applyFill="1" applyBorder="1" applyAlignment="1" applyProtection="1">
      <alignment horizontal="center" vertical="center" wrapText="1"/>
    </xf>
    <xf numFmtId="0" fontId="48" fillId="0" borderId="0" xfId="138" applyFont="1" applyFill="1" applyAlignment="1" applyProtection="1"/>
    <xf numFmtId="49" fontId="76" fillId="0" borderId="1" xfId="138" applyNumberFormat="1" applyFont="1" applyFill="1" applyBorder="1" applyAlignment="1" applyProtection="1">
      <alignment vertical="center" wrapText="1"/>
    </xf>
    <xf numFmtId="49" fontId="49" fillId="0" borderId="1" xfId="138" applyNumberFormat="1" applyFont="1" applyFill="1" applyBorder="1" applyAlignment="1" applyProtection="1">
      <alignment vertical="center" wrapText="1"/>
    </xf>
    <xf numFmtId="0" fontId="76" fillId="0" borderId="1" xfId="138" applyFont="1" applyFill="1" applyBorder="1" applyAlignment="1" applyProtection="1">
      <alignment vertical="justify" wrapText="1"/>
      <protection hidden="1"/>
    </xf>
    <xf numFmtId="0" fontId="49" fillId="0" borderId="1" xfId="138" applyFont="1" applyFill="1" applyBorder="1" applyAlignment="1" applyProtection="1">
      <alignment vertical="justify" wrapText="1"/>
      <protection hidden="1"/>
    </xf>
    <xf numFmtId="1" fontId="76" fillId="0" borderId="1" xfId="138" applyNumberFormat="1" applyFont="1" applyFill="1" applyBorder="1" applyAlignment="1" applyProtection="1">
      <alignment vertical="top" wrapText="1"/>
    </xf>
    <xf numFmtId="49" fontId="76" fillId="0" borderId="1" xfId="138" applyNumberFormat="1" applyFont="1" applyFill="1" applyBorder="1" applyAlignment="1" applyProtection="1">
      <alignment vertical="center" wrapText="1"/>
      <protection hidden="1"/>
    </xf>
    <xf numFmtId="3" fontId="48" fillId="0" borderId="1" xfId="138" applyNumberFormat="1" applyFont="1" applyFill="1" applyBorder="1" applyAlignment="1" applyProtection="1">
      <alignment wrapText="1"/>
      <protection hidden="1"/>
    </xf>
    <xf numFmtId="1" fontId="49" fillId="0" borderId="1" xfId="138" applyNumberFormat="1" applyFont="1" applyFill="1" applyBorder="1" applyAlignment="1" applyProtection="1">
      <alignment vertical="top" wrapText="1"/>
    </xf>
    <xf numFmtId="49" fontId="59" fillId="0" borderId="1" xfId="138" applyNumberFormat="1" applyFont="1" applyFill="1" applyBorder="1" applyAlignment="1" applyProtection="1">
      <alignment vertical="center" wrapText="1"/>
      <protection hidden="1"/>
    </xf>
    <xf numFmtId="3" fontId="59" fillId="0" borderId="1" xfId="138" applyNumberFormat="1" applyFont="1" applyFill="1" applyBorder="1" applyAlignment="1" applyProtection="1">
      <alignment wrapText="1"/>
      <protection hidden="1"/>
    </xf>
    <xf numFmtId="3" fontId="49" fillId="0" borderId="1" xfId="138" applyNumberFormat="1" applyFont="1" applyFill="1" applyBorder="1" applyAlignment="1" applyProtection="1">
      <alignment wrapText="1"/>
      <protection hidden="1"/>
    </xf>
    <xf numFmtId="1" fontId="48" fillId="0" borderId="1" xfId="138" applyNumberFormat="1" applyFont="1" applyFill="1" applyBorder="1" applyAlignment="1" applyProtection="1">
      <alignment vertical="top" wrapText="1"/>
    </xf>
    <xf numFmtId="49" fontId="48" fillId="0" borderId="1" xfId="138" applyNumberFormat="1" applyFont="1" applyFill="1" applyBorder="1" applyAlignment="1" applyProtection="1">
      <alignment vertical="center" wrapText="1"/>
    </xf>
    <xf numFmtId="3" fontId="60" fillId="0" borderId="1" xfId="138" applyNumberFormat="1" applyFont="1" applyFill="1" applyBorder="1" applyAlignment="1" applyProtection="1">
      <alignment wrapText="1"/>
      <protection hidden="1"/>
    </xf>
    <xf numFmtId="3" fontId="76" fillId="0" borderId="1" xfId="138" applyNumberFormat="1" applyFont="1" applyFill="1" applyBorder="1" applyAlignment="1" applyProtection="1">
      <alignment wrapText="1"/>
      <protection hidden="1"/>
    </xf>
    <xf numFmtId="1" fontId="76" fillId="0" borderId="1" xfId="138" applyNumberFormat="1" applyFont="1" applyFill="1" applyBorder="1" applyAlignment="1" applyProtection="1">
      <alignment vertical="top" wrapText="1"/>
      <protection hidden="1"/>
    </xf>
    <xf numFmtId="49" fontId="77" fillId="0" borderId="1" xfId="138" applyNumberFormat="1" applyFont="1" applyFill="1" applyBorder="1" applyAlignment="1" applyProtection="1">
      <alignment vertical="center" wrapText="1"/>
    </xf>
    <xf numFmtId="0" fontId="76" fillId="0" borderId="0" xfId="138" applyFont="1" applyFill="1" applyAlignment="1"/>
    <xf numFmtId="0" fontId="77" fillId="0" borderId="0" xfId="138" applyFont="1" applyFill="1" applyAlignment="1" applyProtection="1"/>
    <xf numFmtId="49" fontId="60" fillId="0" borderId="1" xfId="138" applyNumberFormat="1" applyFont="1" applyFill="1" applyBorder="1" applyAlignment="1" applyProtection="1">
      <alignment vertical="center" wrapText="1"/>
    </xf>
    <xf numFmtId="0" fontId="49" fillId="0" borderId="0" xfId="138" applyFont="1" applyFill="1" applyAlignment="1" applyProtection="1"/>
    <xf numFmtId="1" fontId="59" fillId="0" borderId="1" xfId="138" applyNumberFormat="1" applyFont="1" applyFill="1" applyBorder="1" applyAlignment="1" applyProtection="1">
      <alignment vertical="top" wrapText="1"/>
    </xf>
    <xf numFmtId="49" fontId="59" fillId="0" borderId="1" xfId="138" applyNumberFormat="1" applyFont="1" applyFill="1" applyBorder="1" applyAlignment="1" applyProtection="1">
      <alignment vertical="center" wrapText="1"/>
    </xf>
    <xf numFmtId="3" fontId="77" fillId="0" borderId="1" xfId="138" applyNumberFormat="1" applyFont="1" applyFill="1" applyBorder="1" applyAlignment="1" applyProtection="1">
      <alignment wrapText="1"/>
      <protection hidden="1"/>
    </xf>
    <xf numFmtId="1" fontId="60" fillId="0" borderId="1" xfId="138" applyNumberFormat="1" applyFont="1" applyFill="1" applyBorder="1" applyAlignment="1" applyProtection="1">
      <alignment vertical="top" wrapText="1"/>
    </xf>
    <xf numFmtId="1" fontId="59" fillId="0" borderId="1" xfId="138" applyNumberFormat="1" applyFont="1" applyFill="1" applyBorder="1" applyAlignment="1" applyProtection="1">
      <alignment vertical="top" wrapText="1"/>
      <protection hidden="1"/>
    </xf>
    <xf numFmtId="1" fontId="48" fillId="0" borderId="1" xfId="138" applyNumberFormat="1" applyFont="1" applyFill="1" applyBorder="1" applyAlignment="1" applyProtection="1">
      <alignment vertical="top" wrapText="1"/>
      <protection hidden="1"/>
    </xf>
    <xf numFmtId="49" fontId="48" fillId="0" borderId="1" xfId="138" applyNumberFormat="1" applyFont="1" applyFill="1" applyBorder="1" applyAlignment="1" applyProtection="1">
      <alignment vertical="center" wrapText="1"/>
      <protection hidden="1"/>
    </xf>
    <xf numFmtId="3" fontId="78" fillId="0" borderId="1" xfId="138" applyNumberFormat="1" applyFont="1" applyFill="1" applyBorder="1" applyAlignment="1" applyProtection="1">
      <alignment wrapText="1"/>
      <protection hidden="1"/>
    </xf>
    <xf numFmtId="49" fontId="76" fillId="0" borderId="1" xfId="138" applyNumberFormat="1" applyFont="1" applyFill="1" applyBorder="1" applyAlignment="1" applyProtection="1">
      <alignment vertical="top" wrapText="1"/>
    </xf>
    <xf numFmtId="49" fontId="79" fillId="0" borderId="1" xfId="138" applyNumberFormat="1" applyFont="1" applyFill="1" applyBorder="1" applyAlignment="1" applyProtection="1">
      <alignment vertical="center" wrapText="1"/>
    </xf>
    <xf numFmtId="0" fontId="60" fillId="0" borderId="1" xfId="138" applyNumberFormat="1" applyFont="1" applyFill="1" applyBorder="1" applyAlignment="1" applyProtection="1">
      <alignment vertical="top" wrapText="1"/>
    </xf>
    <xf numFmtId="1" fontId="61" fillId="0" borderId="1" xfId="138" applyNumberFormat="1" applyFont="1" applyFill="1" applyBorder="1" applyAlignment="1" applyProtection="1">
      <alignment vertical="top" wrapText="1"/>
    </xf>
    <xf numFmtId="49" fontId="61" fillId="0" borderId="1" xfId="138" applyNumberFormat="1" applyFont="1" applyFill="1" applyBorder="1" applyAlignment="1" applyProtection="1">
      <alignment vertical="center" wrapText="1"/>
    </xf>
    <xf numFmtId="0" fontId="74" fillId="0" borderId="0" xfId="138" applyFont="1" applyFill="1" applyAlignment="1" applyProtection="1"/>
    <xf numFmtId="1" fontId="62" fillId="0" borderId="1" xfId="138" applyNumberFormat="1" applyFont="1" applyFill="1" applyBorder="1" applyAlignment="1" applyProtection="1">
      <alignment vertical="top" wrapText="1"/>
    </xf>
    <xf numFmtId="49" fontId="62" fillId="0" borderId="1" xfId="138" applyNumberFormat="1" applyFont="1" applyFill="1" applyBorder="1" applyAlignment="1" applyProtection="1">
      <alignment vertical="center" wrapText="1"/>
    </xf>
    <xf numFmtId="3" fontId="62" fillId="0" borderId="1" xfId="138" applyNumberFormat="1" applyFont="1" applyFill="1" applyBorder="1" applyAlignment="1" applyProtection="1">
      <alignment wrapText="1"/>
      <protection hidden="1"/>
    </xf>
    <xf numFmtId="0" fontId="73" fillId="0" borderId="0" xfId="138" applyFont="1" applyFill="1" applyAlignment="1" applyProtection="1"/>
    <xf numFmtId="3" fontId="61" fillId="0" borderId="1" xfId="138" applyNumberFormat="1" applyFont="1" applyFill="1" applyBorder="1" applyAlignment="1" applyProtection="1">
      <alignment wrapText="1"/>
      <protection hidden="1"/>
    </xf>
    <xf numFmtId="0" fontId="48" fillId="0" borderId="0" xfId="138" applyFont="1" applyFill="1" applyBorder="1" applyAlignment="1" applyProtection="1"/>
    <xf numFmtId="1" fontId="59" fillId="0" borderId="1" xfId="138" applyNumberFormat="1" applyFont="1" applyFill="1" applyBorder="1" applyAlignment="1" applyProtection="1">
      <alignment wrapText="1"/>
    </xf>
    <xf numFmtId="3" fontId="99" fillId="0" borderId="0" xfId="138" applyNumberFormat="1" applyFont="1" applyFill="1" applyAlignment="1"/>
    <xf numFmtId="0" fontId="61" fillId="0" borderId="0" xfId="129" applyFont="1" applyFill="1" applyAlignment="1">
      <alignment horizontal="center"/>
    </xf>
    <xf numFmtId="0" fontId="37" fillId="0" borderId="1" xfId="63" applyFont="1" applyFill="1" applyBorder="1" applyAlignment="1">
      <alignment horizontal="center" vertical="center" wrapText="1"/>
    </xf>
    <xf numFmtId="3" fontId="42" fillId="0" borderId="0" xfId="132" applyNumberFormat="1" applyFont="1" applyFill="1" applyAlignment="1">
      <alignment horizontal="center" vertical="center" wrapText="1"/>
    </xf>
    <xf numFmtId="3" fontId="37" fillId="0" borderId="1" xfId="132" applyNumberFormat="1" applyFont="1" applyFill="1" applyBorder="1" applyAlignment="1">
      <alignment vertical="center" wrapText="1"/>
    </xf>
    <xf numFmtId="3" fontId="37" fillId="0" borderId="1" xfId="132" applyNumberFormat="1" applyFont="1" applyFill="1" applyBorder="1" applyAlignment="1">
      <alignment horizontal="left" vertical="center" wrapText="1"/>
    </xf>
    <xf numFmtId="3" fontId="37" fillId="0" borderId="0" xfId="132" applyNumberFormat="1" applyFont="1" applyFill="1" applyAlignment="1">
      <alignment horizontal="center" vertical="center" wrapText="1"/>
    </xf>
    <xf numFmtId="3" fontId="37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>
      <alignment horizontal="left" vertical="center" wrapText="1"/>
    </xf>
    <xf numFmtId="3" fontId="42" fillId="0" borderId="1" xfId="132" applyNumberFormat="1" applyFont="1" applyFill="1" applyBorder="1" applyAlignment="1">
      <alignment horizontal="center" vertical="center" wrapText="1"/>
    </xf>
    <xf numFmtId="3" fontId="37" fillId="0" borderId="1" xfId="132" applyNumberFormat="1" applyFont="1" applyFill="1" applyBorder="1" applyAlignment="1" applyProtection="1">
      <alignment horizontal="center" vertical="center" wrapText="1"/>
      <protection locked="0"/>
    </xf>
    <xf numFmtId="3" fontId="44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 applyProtection="1">
      <alignment horizontal="center" vertical="center" wrapText="1"/>
    </xf>
    <xf numFmtId="0" fontId="37" fillId="0" borderId="0" xfId="139" applyFont="1" applyFill="1" applyAlignment="1"/>
    <xf numFmtId="0" fontId="37" fillId="0" borderId="0" xfId="139" applyFont="1" applyFill="1" applyAlignment="1">
      <alignment horizontal="centerContinuous"/>
    </xf>
    <xf numFmtId="3" fontId="42" fillId="0" borderId="0" xfId="132" applyNumberFormat="1" applyFont="1" applyFill="1" applyAlignment="1">
      <alignment horizontal="right" vertical="center" wrapText="1"/>
    </xf>
    <xf numFmtId="3" fontId="37" fillId="0" borderId="0" xfId="132" applyNumberFormat="1" applyFont="1" applyFill="1" applyAlignment="1">
      <alignment horizontal="right" vertical="center" wrapText="1"/>
    </xf>
    <xf numFmtId="3" fontId="58" fillId="0" borderId="0" xfId="132" applyNumberFormat="1" applyFont="1" applyBorder="1" applyAlignment="1">
      <alignment horizontal="center" vertical="center" wrapText="1"/>
    </xf>
    <xf numFmtId="3" fontId="64" fillId="0" borderId="0" xfId="132" applyNumberFormat="1" applyFont="1" applyBorder="1" applyAlignment="1">
      <alignment horizontal="center" vertical="center" wrapText="1"/>
    </xf>
    <xf numFmtId="3" fontId="42" fillId="0" borderId="1" xfId="132" applyNumberFormat="1" applyFont="1" applyFill="1" applyBorder="1" applyAlignment="1" applyProtection="1">
      <alignment vertical="center" wrapText="1"/>
    </xf>
    <xf numFmtId="3" fontId="58" fillId="0" borderId="0" xfId="132" applyNumberFormat="1" applyFont="1" applyBorder="1" applyAlignment="1">
      <alignment wrapText="1"/>
    </xf>
    <xf numFmtId="3" fontId="42" fillId="0" borderId="1" xfId="132" applyNumberFormat="1" applyFont="1" applyFill="1" applyBorder="1" applyAlignment="1" applyProtection="1">
      <alignment vertical="center" wrapText="1"/>
      <protection locked="0"/>
    </xf>
    <xf numFmtId="0" fontId="59" fillId="0" borderId="0" xfId="129" applyFont="1" applyFill="1" applyAlignment="1">
      <alignment horizontal="centerContinuous"/>
    </xf>
    <xf numFmtId="0" fontId="49" fillId="0" borderId="0" xfId="129" applyFont="1" applyFill="1" applyAlignment="1">
      <alignment horizontal="centerContinuous"/>
    </xf>
    <xf numFmtId="0" fontId="62" fillId="0" borderId="0" xfId="129" applyFont="1" applyFill="1" applyAlignment="1">
      <alignment horizontal="centerContinuous"/>
    </xf>
    <xf numFmtId="0" fontId="49" fillId="0" borderId="1" xfId="129" applyFont="1" applyFill="1" applyBorder="1" applyAlignment="1">
      <alignment horizontal="center" wrapText="1"/>
    </xf>
    <xf numFmtId="0" fontId="62" fillId="0" borderId="1" xfId="129" applyFont="1" applyFill="1" applyBorder="1" applyAlignment="1">
      <alignment horizontal="center" wrapText="1"/>
    </xf>
    <xf numFmtId="0" fontId="59" fillId="0" borderId="0" xfId="129" applyFont="1" applyFill="1" applyAlignment="1">
      <alignment horizontal="center" wrapText="1"/>
    </xf>
    <xf numFmtId="3" fontId="61" fillId="0" borderId="1" xfId="73" applyNumberFormat="1" applyFont="1" applyBorder="1" applyAlignment="1">
      <alignment horizontal="right"/>
    </xf>
    <xf numFmtId="0" fontId="48" fillId="0" borderId="0" xfId="124" applyFont="1" applyAlignment="1">
      <alignment wrapText="1"/>
    </xf>
    <xf numFmtId="0" fontId="61" fillId="0" borderId="0" xfId="124" applyFont="1" applyAlignment="1">
      <alignment wrapText="1"/>
    </xf>
    <xf numFmtId="3" fontId="48" fillId="0" borderId="0" xfId="124" applyNumberFormat="1" applyFont="1" applyAlignment="1">
      <alignment wrapText="1"/>
    </xf>
    <xf numFmtId="3" fontId="49" fillId="0" borderId="0" xfId="124" applyNumberFormat="1" applyFont="1"/>
    <xf numFmtId="0" fontId="49" fillId="0" borderId="0" xfId="63" applyFont="1" applyFill="1" applyAlignment="1"/>
    <xf numFmtId="0" fontId="48" fillId="0" borderId="0" xfId="73" applyFont="1" applyFill="1" applyAlignment="1"/>
    <xf numFmtId="0" fontId="49" fillId="0" borderId="0" xfId="124" applyFont="1" applyAlignment="1">
      <alignment wrapText="1"/>
    </xf>
    <xf numFmtId="3" fontId="49" fillId="0" borderId="0" xfId="124" applyNumberFormat="1" applyFont="1" applyAlignment="1">
      <alignment horizontal="right" wrapText="1"/>
    </xf>
    <xf numFmtId="0" fontId="50" fillId="0" borderId="0" xfId="63" applyFont="1" applyFill="1" applyAlignment="1"/>
    <xf numFmtId="0" fontId="50" fillId="0" borderId="0" xfId="73" applyFont="1" applyFill="1" applyAlignment="1"/>
    <xf numFmtId="0" fontId="48" fillId="0" borderId="0" xfId="63" applyFont="1" applyFill="1" applyAlignment="1"/>
    <xf numFmtId="0" fontId="48" fillId="0" borderId="1" xfId="130" applyFont="1" applyFill="1" applyBorder="1" applyAlignment="1">
      <alignment horizontal="left"/>
    </xf>
    <xf numFmtId="3" fontId="48" fillId="0" borderId="1" xfId="130" applyNumberFormat="1" applyFont="1" applyFill="1" applyBorder="1" applyAlignment="1">
      <alignment horizontal="right"/>
    </xf>
    <xf numFmtId="0" fontId="42" fillId="0" borderId="0" xfId="73" applyFont="1" applyFill="1" applyAlignment="1">
      <alignment horizontal="left"/>
    </xf>
    <xf numFmtId="0" fontId="42" fillId="0" borderId="0" xfId="73" applyNumberFormat="1" applyFont="1" applyFill="1" applyAlignment="1">
      <alignment wrapText="1"/>
    </xf>
    <xf numFmtId="3" fontId="37" fillId="0" borderId="0" xfId="73" applyNumberFormat="1" applyFont="1" applyFill="1" applyAlignment="1">
      <alignment horizontal="right"/>
    </xf>
    <xf numFmtId="0" fontId="42" fillId="0" borderId="0" xfId="73" applyFont="1" applyFill="1"/>
    <xf numFmtId="0" fontId="58" fillId="0" borderId="0" xfId="137" applyFont="1" applyFill="1"/>
    <xf numFmtId="3" fontId="42" fillId="0" borderId="0" xfId="73" applyNumberFormat="1" applyFont="1" applyFill="1"/>
    <xf numFmtId="0" fontId="37" fillId="0" borderId="0" xfId="73" applyFont="1" applyFill="1" applyAlignment="1">
      <alignment horizontal="centerContinuous"/>
    </xf>
    <xf numFmtId="0" fontId="37" fillId="0" borderId="0" xfId="73" applyNumberFormat="1" applyFont="1" applyFill="1" applyAlignment="1">
      <alignment horizontal="centerContinuous" wrapText="1"/>
    </xf>
    <xf numFmtId="3" fontId="37" fillId="0" borderId="0" xfId="73" applyNumberFormat="1" applyFont="1" applyFill="1" applyAlignment="1">
      <alignment horizontal="centerContinuous"/>
    </xf>
    <xf numFmtId="0" fontId="37" fillId="0" borderId="0" xfId="73" applyFont="1" applyFill="1"/>
    <xf numFmtId="0" fontId="37" fillId="0" borderId="38" xfId="137" applyFont="1" applyFill="1" applyBorder="1" applyAlignment="1">
      <alignment horizontal="center" vertical="center" wrapText="1"/>
    </xf>
    <xf numFmtId="49" fontId="37" fillId="0" borderId="38" xfId="137" applyNumberFormat="1" applyFont="1" applyFill="1" applyBorder="1" applyAlignment="1">
      <alignment horizontal="center" vertical="center" wrapText="1"/>
    </xf>
    <xf numFmtId="3" fontId="37" fillId="0" borderId="38" xfId="137" applyNumberFormat="1" applyFont="1" applyFill="1" applyBorder="1" applyAlignment="1">
      <alignment horizontal="center" vertical="center" wrapText="1"/>
    </xf>
    <xf numFmtId="0" fontId="37" fillId="0" borderId="0" xfId="137" applyFont="1" applyFill="1" applyAlignment="1">
      <alignment horizontal="center"/>
    </xf>
    <xf numFmtId="0" fontId="64" fillId="0" borderId="1" xfId="137" applyFont="1" applyFill="1" applyBorder="1" applyAlignment="1">
      <alignment vertical="center" wrapText="1"/>
    </xf>
    <xf numFmtId="0" fontId="64" fillId="0" borderId="1" xfId="137" applyFont="1" applyFill="1" applyBorder="1" applyAlignment="1">
      <alignment vertical="center"/>
    </xf>
    <xf numFmtId="3" fontId="64" fillId="0" borderId="1" xfId="137" applyNumberFormat="1" applyFont="1" applyFill="1" applyBorder="1" applyAlignment="1">
      <alignment vertical="center"/>
    </xf>
    <xf numFmtId="0" fontId="58" fillId="0" borderId="0" xfId="137" applyFont="1" applyFill="1" applyAlignment="1">
      <alignment horizontal="center" vertical="center"/>
    </xf>
    <xf numFmtId="0" fontId="87" fillId="0" borderId="0" xfId="137" applyFill="1"/>
    <xf numFmtId="0" fontId="64" fillId="0" borderId="1" xfId="137" applyFont="1" applyFill="1" applyBorder="1" applyAlignment="1">
      <alignment horizontal="left" vertical="center" indent="15"/>
    </xf>
    <xf numFmtId="3" fontId="64" fillId="0" borderId="1" xfId="137" applyNumberFormat="1" applyFont="1" applyFill="1" applyBorder="1" applyAlignment="1">
      <alignment horizontal="left" vertical="center" indent="15"/>
    </xf>
    <xf numFmtId="0" fontId="58" fillId="0" borderId="1" xfId="137" applyFont="1" applyFill="1" applyBorder="1" applyAlignment="1">
      <alignment vertical="center" wrapText="1"/>
    </xf>
    <xf numFmtId="0" fontId="58" fillId="0" borderId="1" xfId="137" applyFont="1" applyFill="1" applyBorder="1" applyAlignment="1">
      <alignment horizontal="center" vertical="center"/>
    </xf>
    <xf numFmtId="3" fontId="58" fillId="0" borderId="1" xfId="137" applyNumberFormat="1" applyFont="1" applyFill="1" applyBorder="1" applyAlignment="1">
      <alignment horizontal="right" vertical="center"/>
    </xf>
    <xf numFmtId="0" fontId="64" fillId="0" borderId="1" xfId="137" applyFont="1" applyFill="1" applyBorder="1" applyAlignment="1">
      <alignment horizontal="right" vertical="center"/>
    </xf>
    <xf numFmtId="0" fontId="58" fillId="0" borderId="0" xfId="137" applyFont="1" applyFill="1" applyAlignment="1">
      <alignment vertical="center" wrapText="1"/>
    </xf>
    <xf numFmtId="3" fontId="58" fillId="0" borderId="0" xfId="137" applyNumberFormat="1" applyFont="1" applyFill="1" applyAlignment="1">
      <alignment horizontal="center" vertical="center"/>
    </xf>
    <xf numFmtId="3" fontId="64" fillId="0" borderId="1" xfId="137" applyNumberFormat="1" applyFont="1" applyFill="1" applyBorder="1" applyAlignment="1">
      <alignment horizontal="right" vertical="center"/>
    </xf>
    <xf numFmtId="0" fontId="64" fillId="0" borderId="0" xfId="137" applyFont="1" applyFill="1" applyAlignment="1">
      <alignment horizontal="center" vertical="center"/>
    </xf>
    <xf numFmtId="0" fontId="100" fillId="0" borderId="0" xfId="137" applyFont="1" applyFill="1"/>
    <xf numFmtId="0" fontId="64" fillId="0" borderId="0" xfId="137" applyFont="1" applyFill="1"/>
    <xf numFmtId="0" fontId="81" fillId="0" borderId="0" xfId="1" applyFont="1" applyFill="1" applyAlignment="1">
      <alignment horizontal="right"/>
    </xf>
    <xf numFmtId="0" fontId="81" fillId="0" borderId="0" xfId="57" applyFont="1" applyFill="1" applyAlignment="1"/>
    <xf numFmtId="0" fontId="81" fillId="0" borderId="0" xfId="57" applyFont="1" applyFill="1" applyAlignment="1">
      <alignment horizontal="centerContinuous"/>
    </xf>
    <xf numFmtId="0" fontId="84" fillId="0" borderId="0" xfId="57" applyFont="1" applyFill="1" applyAlignment="1">
      <alignment horizontal="centerContinuous"/>
    </xf>
    <xf numFmtId="3" fontId="42" fillId="0" borderId="1" xfId="0" applyNumberFormat="1" applyFont="1" applyFill="1" applyBorder="1"/>
    <xf numFmtId="3" fontId="37" fillId="0" borderId="0" xfId="132" applyNumberFormat="1" applyFont="1" applyFill="1" applyAlignment="1">
      <alignment horizontal="right" vertical="center"/>
    </xf>
    <xf numFmtId="3" fontId="42" fillId="0" borderId="1" xfId="52" applyNumberFormat="1" applyFont="1" applyFill="1" applyBorder="1" applyAlignment="1">
      <alignment wrapText="1"/>
    </xf>
    <xf numFmtId="0" fontId="70" fillId="0" borderId="0" xfId="55" applyFont="1" applyAlignment="1"/>
    <xf numFmtId="0" fontId="38" fillId="0" borderId="0" xfId="128" applyNumberFormat="1" applyFont="1" applyBorder="1" applyAlignment="1">
      <alignment horizontal="left" vertical="center" wrapText="1"/>
    </xf>
    <xf numFmtId="0" fontId="38" fillId="0" borderId="0" xfId="128" applyNumberFormat="1" applyFont="1" applyBorder="1" applyAlignment="1">
      <alignment horizontal="center" vertical="center" wrapText="1"/>
    </xf>
    <xf numFmtId="0" fontId="94" fillId="25" borderId="0" xfId="128" applyNumberFormat="1" applyFont="1" applyFill="1" applyBorder="1" applyAlignment="1">
      <alignment horizontal="center" vertical="center" wrapText="1"/>
    </xf>
    <xf numFmtId="0" fontId="89" fillId="0" borderId="0" xfId="128" applyNumberFormat="1" applyFont="1" applyBorder="1" applyAlignment="1">
      <alignment vertical="center" wrapText="1"/>
    </xf>
    <xf numFmtId="0" fontId="89" fillId="0" borderId="0" xfId="128" applyNumberFormat="1" applyFont="1" applyBorder="1" applyAlignment="1">
      <alignment horizontal="right" vertical="center"/>
    </xf>
    <xf numFmtId="0" fontId="38" fillId="0" borderId="26" xfId="128" applyNumberFormat="1" applyFont="1" applyBorder="1" applyAlignment="1">
      <alignment horizontal="center" vertical="center" wrapText="1"/>
    </xf>
    <xf numFmtId="0" fontId="94" fillId="0" borderId="26" xfId="128" applyNumberFormat="1" applyFont="1" applyBorder="1" applyAlignment="1">
      <alignment horizontal="center" vertical="center" wrapText="1"/>
    </xf>
    <xf numFmtId="0" fontId="94" fillId="25" borderId="0" xfId="128" applyNumberFormat="1" applyFont="1" applyFill="1" applyBorder="1" applyAlignment="1">
      <alignment horizontal="left" vertical="center" wrapText="1"/>
    </xf>
    <xf numFmtId="0" fontId="85" fillId="0" borderId="0" xfId="46" applyFont="1" applyFill="1" applyAlignment="1">
      <alignment horizontal="left"/>
    </xf>
    <xf numFmtId="0" fontId="83" fillId="0" borderId="0" xfId="45" applyFont="1" applyFill="1" applyBorder="1" applyAlignment="1">
      <alignment vertical="center"/>
    </xf>
    <xf numFmtId="0" fontId="85" fillId="0" borderId="0" xfId="45" applyFont="1" applyFill="1" applyBorder="1" applyAlignment="1">
      <alignment vertical="center"/>
    </xf>
    <xf numFmtId="0" fontId="85" fillId="0" borderId="0" xfId="46" applyFont="1" applyFill="1" applyAlignment="1">
      <alignment horizontal="center"/>
    </xf>
    <xf numFmtId="0" fontId="86" fillId="0" borderId="0" xfId="1" applyFont="1" applyFill="1" applyAlignment="1">
      <alignment horizontal="center"/>
    </xf>
    <xf numFmtId="0" fontId="59" fillId="0" borderId="0" xfId="129" applyFont="1" applyFill="1" applyAlignment="1">
      <alignment horizontal="center"/>
    </xf>
    <xf numFmtId="0" fontId="61" fillId="0" borderId="0" xfId="129" applyFont="1" applyFill="1" applyAlignment="1">
      <alignment horizontal="center"/>
    </xf>
    <xf numFmtId="0" fontId="37" fillId="0" borderId="1" xfId="63" applyFont="1" applyFill="1" applyBorder="1" applyAlignment="1">
      <alignment horizontal="center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5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top" wrapText="1"/>
    </xf>
    <xf numFmtId="0" fontId="37" fillId="0" borderId="16" xfId="63" applyFont="1" applyFill="1" applyBorder="1" applyAlignment="1">
      <alignment horizontal="center"/>
    </xf>
    <xf numFmtId="0" fontId="37" fillId="0" borderId="28" xfId="63" applyFont="1" applyFill="1" applyBorder="1" applyAlignment="1">
      <alignment horizontal="center"/>
    </xf>
    <xf numFmtId="0" fontId="37" fillId="0" borderId="15" xfId="63" applyFont="1" applyFill="1" applyBorder="1" applyAlignment="1">
      <alignment horizontal="center"/>
    </xf>
    <xf numFmtId="0" fontId="37" fillId="0" borderId="1" xfId="63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7" fillId="0" borderId="2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6" xfId="50" applyFont="1" applyFill="1" applyBorder="1" applyAlignment="1" applyProtection="1">
      <alignment horizontal="left" vertical="center" wrapText="1"/>
    </xf>
    <xf numFmtId="0" fontId="37" fillId="0" borderId="28" xfId="50" applyFont="1" applyFill="1" applyBorder="1" applyAlignment="1" applyProtection="1">
      <alignment horizontal="left" vertical="center" wrapText="1"/>
    </xf>
    <xf numFmtId="0" fontId="37" fillId="0" borderId="15" xfId="50" applyFont="1" applyFill="1" applyBorder="1" applyAlignment="1" applyProtection="1">
      <alignment horizontal="left" vertical="center" wrapText="1"/>
    </xf>
    <xf numFmtId="167" fontId="81" fillId="0" borderId="16" xfId="57" applyNumberFormat="1" applyFont="1" applyFill="1" applyBorder="1" applyAlignment="1">
      <alignment horizontal="center" wrapText="1"/>
    </xf>
    <xf numFmtId="167" fontId="81" fillId="0" borderId="15" xfId="57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8" fillId="0" borderId="0" xfId="128" applyNumberFormat="1" applyFont="1" applyBorder="1" applyAlignment="1">
      <alignment horizontal="left" vertical="center" wrapText="1"/>
    </xf>
    <xf numFmtId="0" fontId="38" fillId="0" borderId="0" xfId="128" applyNumberFormat="1" applyFont="1" applyBorder="1" applyAlignment="1">
      <alignment horizontal="center" vertical="center" wrapText="1"/>
    </xf>
    <xf numFmtId="0" fontId="96" fillId="0" borderId="0" xfId="128" applyNumberFormat="1" applyFont="1" applyBorder="1" applyAlignment="1">
      <alignment horizontal="left" vertical="center" wrapText="1"/>
    </xf>
    <xf numFmtId="0" fontId="94" fillId="25" borderId="0" xfId="128" applyNumberFormat="1" applyFont="1" applyFill="1" applyBorder="1" applyAlignment="1">
      <alignment horizontal="left" vertical="center" wrapText="1"/>
    </xf>
    <xf numFmtId="0" fontId="37" fillId="0" borderId="16" xfId="64" applyFont="1" applyBorder="1"/>
    <xf numFmtId="0" fontId="37" fillId="0" borderId="15" xfId="64" applyFont="1" applyBorder="1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</cellXfs>
  <cellStyles count="14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75"/>
    <cellStyle name="20% - Акцент2 2" xfId="76"/>
    <cellStyle name="20% - Акцент3 2" xfId="77"/>
    <cellStyle name="20% - Акцент4 2" xfId="78"/>
    <cellStyle name="20% - Акцент5 2" xfId="79"/>
    <cellStyle name="20% - Акцент6 2" xfId="8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Акцент1 2" xfId="81"/>
    <cellStyle name="40% - Акцент2 2" xfId="82"/>
    <cellStyle name="40% - Акцент3 2" xfId="83"/>
    <cellStyle name="40% - Акцент4 2" xfId="84"/>
    <cellStyle name="40% - Акцент5 2" xfId="85"/>
    <cellStyle name="40% - Акцент6 2" xfId="8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Акцент1 2" xfId="87"/>
    <cellStyle name="60% - Акцент2 2" xfId="88"/>
    <cellStyle name="60% - Акцент3 2" xfId="89"/>
    <cellStyle name="60% - Акцент4 2" xfId="90"/>
    <cellStyle name="60% - Акцент5 2" xfId="91"/>
    <cellStyle name="60% - Акцент6 2" xfId="92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 2" xfId="69"/>
    <cellStyle name="Input" xfId="36"/>
    <cellStyle name="Linked Cell" xfId="37"/>
    <cellStyle name="Neutral" xfId="38"/>
    <cellStyle name="Normal 2" xfId="2"/>
    <cellStyle name="Normal 2 2" xfId="65"/>
    <cellStyle name="Normal 2 2 2" xfId="130"/>
    <cellStyle name="Normal 2 3" xfId="116"/>
    <cellStyle name="Normal 3" xfId="70"/>
    <cellStyle name="Normal 3 2" xfId="71"/>
    <cellStyle name="Normal 4" xfId="72"/>
    <cellStyle name="Normal 4 2" xfId="118"/>
    <cellStyle name="Normal_B3_2013" xfId="67"/>
    <cellStyle name="Normal_Budjet2005_palna raboten" xfId="39"/>
    <cellStyle name="Normal_PrilDimi" xfId="57"/>
    <cellStyle name="Normal_sesiaI ot4et 2" xfId="45"/>
    <cellStyle name="Normal_Sheet1" xfId="56"/>
    <cellStyle name="Normal_Sheet1 2" xfId="64"/>
    <cellStyle name="Normal_Sheet2" xfId="50"/>
    <cellStyle name="Normal_Към ФО-1 от 2013 г  Приложение № 11 Справка за разпределение на преходния остатък 2" xfId="54"/>
    <cellStyle name="Note" xfId="40"/>
    <cellStyle name="Output" xfId="41"/>
    <cellStyle name="Title" xfId="42"/>
    <cellStyle name="Total" xfId="43"/>
    <cellStyle name="Warning Text" xfId="44"/>
    <cellStyle name="Акцент1 2" xfId="93"/>
    <cellStyle name="Акцент2 2" xfId="94"/>
    <cellStyle name="Акцент3 2" xfId="95"/>
    <cellStyle name="Акцент4 2" xfId="96"/>
    <cellStyle name="Акцент5 2" xfId="97"/>
    <cellStyle name="Акцент6 2" xfId="98"/>
    <cellStyle name="Бележка 2" xfId="99"/>
    <cellStyle name="Вход 2" xfId="100"/>
    <cellStyle name="Добър 2" xfId="101"/>
    <cellStyle name="Заглавие 1 2" xfId="103"/>
    <cellStyle name="Заглавие 2 2" xfId="104"/>
    <cellStyle name="Заглавие 3 2" xfId="105"/>
    <cellStyle name="Заглавие 4 2" xfId="106"/>
    <cellStyle name="Заглавие 5" xfId="102"/>
    <cellStyle name="Изход 2" xfId="107"/>
    <cellStyle name="Изчисление 2" xfId="108"/>
    <cellStyle name="Контролна клетка 2" xfId="109"/>
    <cellStyle name="Лош 2" xfId="110"/>
    <cellStyle name="Неутрален 2" xfId="111"/>
    <cellStyle name="Нормален" xfId="0" builtinId="0"/>
    <cellStyle name="Нормален 10" xfId="66"/>
    <cellStyle name="Нормален 11" xfId="73"/>
    <cellStyle name="Нормален 12" xfId="74"/>
    <cellStyle name="Нормален 12 2" xfId="119"/>
    <cellStyle name="Нормален 13" xfId="126"/>
    <cellStyle name="Нормален 14" xfId="132"/>
    <cellStyle name="Нормален 15" xfId="133"/>
    <cellStyle name="Нормален 16" xfId="134"/>
    <cellStyle name="Нормален 17" xfId="135"/>
    <cellStyle name="Нормален 18" xfId="137"/>
    <cellStyle name="Нормален 19" xfId="138"/>
    <cellStyle name="Нормален 2" xfId="1"/>
    <cellStyle name="Нормален 2 2" xfId="47"/>
    <cellStyle name="Нормален 2 2 2" xfId="120"/>
    <cellStyle name="Нормален 3" xfId="46"/>
    <cellStyle name="Нормален 3 2" xfId="60"/>
    <cellStyle name="Нормален 3 3" xfId="121"/>
    <cellStyle name="Нормален 3 4" xfId="136"/>
    <cellStyle name="Нормален 3 4 2" xfId="139"/>
    <cellStyle name="Нормален 4" xfId="48"/>
    <cellStyle name="Нормален 4 2" xfId="122"/>
    <cellStyle name="Нормален 5" xfId="49"/>
    <cellStyle name="Нормален 5 2" xfId="117"/>
    <cellStyle name="Нормален 6" xfId="51"/>
    <cellStyle name="Нормален 6 2" xfId="123"/>
    <cellStyle name="Нормален 6 3" xfId="129"/>
    <cellStyle name="Нормален 7" xfId="52"/>
    <cellStyle name="Нормален 7 2" xfId="63"/>
    <cellStyle name="Нормален 8" xfId="55"/>
    <cellStyle name="Нормален 8 2" xfId="124"/>
    <cellStyle name="Нормален 9" xfId="58"/>
    <cellStyle name="Нормален 9 2" xfId="125"/>
    <cellStyle name="Нормален 9 3" xfId="127"/>
    <cellStyle name="Нормален 9 3 2" xfId="128"/>
    <cellStyle name="Нормален_Дължина улична мрежа кметства нова" xfId="62"/>
    <cellStyle name="Нормален_ИП-2011г-начална 2" xfId="53"/>
    <cellStyle name="Нормален_Лист1 2" xfId="59"/>
    <cellStyle name="Обяснителен текст 2" xfId="112"/>
    <cellStyle name="Предупредителен текст 2" xfId="113"/>
    <cellStyle name="Процент 2" xfId="61"/>
    <cellStyle name="Процент 3" xfId="131"/>
    <cellStyle name="Свързана клетка 2" xfId="114"/>
    <cellStyle name="Сума 2" xfId="115"/>
    <cellStyle name="Хипервръзка 2" xfId="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Sesija%20BUDGET%202019%20RABOTNA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C140"/>
  <sheetViews>
    <sheetView showGridLines="0" workbookViewId="0">
      <pane xSplit="2" ySplit="11" topLeftCell="C114" activePane="bottomRight" state="frozen"/>
      <selection sqref="A1:IV4"/>
      <selection pane="topRight" sqref="A1:IV4"/>
      <selection pane="bottomLeft" sqref="A1:IV4"/>
      <selection pane="bottomRight" activeCell="A14" sqref="A14"/>
    </sheetView>
  </sheetViews>
  <sheetFormatPr defaultRowHeight="15.75"/>
  <cols>
    <col min="1" max="1" width="57.28515625" style="548" customWidth="1"/>
    <col min="2" max="2" width="16.42578125" style="548" customWidth="1"/>
    <col min="3" max="3" width="16.5703125" style="548" customWidth="1"/>
    <col min="4" max="16384" width="9.140625" style="548"/>
  </cols>
  <sheetData>
    <row r="2" spans="1:3" s="551" customFormat="1">
      <c r="C2" s="624" t="s">
        <v>1300</v>
      </c>
    </row>
    <row r="3" spans="1:3">
      <c r="C3" s="561"/>
    </row>
    <row r="4" spans="1:3">
      <c r="C4" s="561"/>
    </row>
    <row r="5" spans="1:3">
      <c r="A5" s="560" t="s">
        <v>1534</v>
      </c>
      <c r="B5" s="560"/>
      <c r="C5" s="560"/>
    </row>
    <row r="6" spans="1:3">
      <c r="A6" s="560" t="s">
        <v>1533</v>
      </c>
      <c r="B6" s="560"/>
      <c r="C6" s="560"/>
    </row>
    <row r="8" spans="1:3" ht="31.5">
      <c r="A8" s="328" t="s">
        <v>1301</v>
      </c>
      <c r="B8" s="328" t="s">
        <v>1167</v>
      </c>
      <c r="C8" s="328" t="s">
        <v>1532</v>
      </c>
    </row>
    <row r="9" spans="1:3">
      <c r="A9" s="555"/>
      <c r="B9" s="555"/>
      <c r="C9" s="555"/>
    </row>
    <row r="10" spans="1:3">
      <c r="A10" s="328" t="s">
        <v>1531</v>
      </c>
      <c r="B10" s="557"/>
      <c r="C10" s="556"/>
    </row>
    <row r="11" spans="1:3">
      <c r="A11" s="558"/>
      <c r="B11" s="558"/>
      <c r="C11" s="555"/>
    </row>
    <row r="12" spans="1:3">
      <c r="A12" s="549" t="s">
        <v>1529</v>
      </c>
      <c r="B12" s="549"/>
      <c r="C12" s="549"/>
    </row>
    <row r="13" spans="1:3">
      <c r="A13" s="549"/>
      <c r="B13" s="549"/>
      <c r="C13" s="549"/>
    </row>
    <row r="14" spans="1:3">
      <c r="A14" s="554" t="s">
        <v>305</v>
      </c>
      <c r="B14" s="555" t="s">
        <v>810</v>
      </c>
      <c r="C14" s="553">
        <v>3782</v>
      </c>
    </row>
    <row r="15" spans="1:3">
      <c r="A15" s="554" t="s">
        <v>804</v>
      </c>
      <c r="B15" s="555" t="s">
        <v>803</v>
      </c>
      <c r="C15" s="553">
        <v>3782</v>
      </c>
    </row>
    <row r="16" spans="1:3">
      <c r="A16" s="554" t="s">
        <v>630</v>
      </c>
      <c r="B16" s="555" t="s">
        <v>788</v>
      </c>
      <c r="C16" s="553">
        <v>150</v>
      </c>
    </row>
    <row r="17" spans="1:3">
      <c r="A17" s="554" t="s">
        <v>841</v>
      </c>
      <c r="B17" s="555" t="s">
        <v>840</v>
      </c>
      <c r="C17" s="553">
        <v>150</v>
      </c>
    </row>
    <row r="18" spans="1:3">
      <c r="A18" s="554" t="s">
        <v>633</v>
      </c>
      <c r="B18" s="555" t="s">
        <v>839</v>
      </c>
      <c r="C18" s="553">
        <v>1500</v>
      </c>
    </row>
    <row r="19" spans="1:3">
      <c r="A19" s="554" t="s">
        <v>838</v>
      </c>
      <c r="B19" s="555" t="s">
        <v>837</v>
      </c>
      <c r="C19" s="553">
        <v>1500</v>
      </c>
    </row>
    <row r="20" spans="1:3">
      <c r="A20" s="554"/>
      <c r="B20" s="552" t="s">
        <v>1260</v>
      </c>
      <c r="C20" s="553">
        <v>5432</v>
      </c>
    </row>
    <row r="21" spans="1:3">
      <c r="A21" s="554"/>
      <c r="B21" s="552"/>
      <c r="C21" s="553"/>
    </row>
    <row r="22" spans="1:3" ht="31.5">
      <c r="A22" s="554" t="s">
        <v>648</v>
      </c>
      <c r="B22" s="555" t="s">
        <v>774</v>
      </c>
      <c r="C22" s="553">
        <v>79622551</v>
      </c>
    </row>
    <row r="23" spans="1:3" ht="31.5">
      <c r="A23" s="554" t="s">
        <v>649</v>
      </c>
      <c r="B23" s="555" t="s">
        <v>836</v>
      </c>
      <c r="C23" s="553">
        <v>79622551</v>
      </c>
    </row>
    <row r="24" spans="1:3">
      <c r="A24" s="554" t="s">
        <v>652</v>
      </c>
      <c r="B24" s="555" t="s">
        <v>771</v>
      </c>
      <c r="C24" s="553">
        <v>-358383</v>
      </c>
    </row>
    <row r="25" spans="1:3">
      <c r="A25" s="554" t="s">
        <v>1302</v>
      </c>
      <c r="B25" s="555" t="s">
        <v>1303</v>
      </c>
      <c r="C25" s="553">
        <v>-207</v>
      </c>
    </row>
    <row r="26" spans="1:3" ht="31.5">
      <c r="A26" s="554" t="s">
        <v>653</v>
      </c>
      <c r="B26" s="555" t="s">
        <v>770</v>
      </c>
      <c r="C26" s="553">
        <v>-358176</v>
      </c>
    </row>
    <row r="27" spans="1:3" ht="31.5">
      <c r="A27" s="554" t="s">
        <v>1528</v>
      </c>
      <c r="B27" s="555" t="s">
        <v>1527</v>
      </c>
      <c r="C27" s="553">
        <v>0</v>
      </c>
    </row>
    <row r="28" spans="1:3" ht="31.5">
      <c r="A28" s="554" t="s">
        <v>313</v>
      </c>
      <c r="B28" s="555" t="s">
        <v>769</v>
      </c>
      <c r="C28" s="553">
        <v>-23620</v>
      </c>
    </row>
    <row r="29" spans="1:3">
      <c r="A29" s="554" t="s">
        <v>768</v>
      </c>
      <c r="B29" s="555" t="s">
        <v>767</v>
      </c>
      <c r="C29" s="553">
        <v>-23620</v>
      </c>
    </row>
    <row r="30" spans="1:3">
      <c r="A30" s="554"/>
      <c r="B30" s="552" t="s">
        <v>1260</v>
      </c>
      <c r="C30" s="553">
        <v>79240548</v>
      </c>
    </row>
    <row r="31" spans="1:3">
      <c r="A31" s="554"/>
      <c r="B31" s="552"/>
      <c r="C31" s="553"/>
    </row>
    <row r="32" spans="1:3" ht="31.5">
      <c r="A32" s="554" t="s">
        <v>324</v>
      </c>
      <c r="B32" s="555" t="s">
        <v>766</v>
      </c>
      <c r="C32" s="553">
        <v>83625</v>
      </c>
    </row>
    <row r="33" spans="1:3">
      <c r="A33" s="554"/>
      <c r="B33" s="552" t="s">
        <v>1260</v>
      </c>
      <c r="C33" s="553">
        <v>83625</v>
      </c>
    </row>
    <row r="34" spans="1:3">
      <c r="A34" s="549"/>
      <c r="B34" s="549"/>
      <c r="C34" s="549"/>
    </row>
    <row r="35" spans="1:3" ht="31.5">
      <c r="A35" s="554" t="s">
        <v>1</v>
      </c>
      <c r="B35" s="555" t="s">
        <v>835</v>
      </c>
      <c r="C35" s="553">
        <v>-265876</v>
      </c>
    </row>
    <row r="36" spans="1:3" ht="31.5">
      <c r="A36" s="554" t="s">
        <v>2</v>
      </c>
      <c r="B36" s="555" t="s">
        <v>834</v>
      </c>
      <c r="C36" s="553">
        <v>-265876</v>
      </c>
    </row>
    <row r="37" spans="1:3" ht="31.5">
      <c r="A37" s="554" t="s">
        <v>331</v>
      </c>
      <c r="B37" s="555" t="s">
        <v>758</v>
      </c>
      <c r="C37" s="553">
        <v>9475497</v>
      </c>
    </row>
    <row r="38" spans="1:3">
      <c r="A38" s="554" t="s">
        <v>757</v>
      </c>
      <c r="B38" s="555" t="s">
        <v>756</v>
      </c>
      <c r="C38" s="553">
        <v>9440223</v>
      </c>
    </row>
    <row r="39" spans="1:3" ht="31.5">
      <c r="A39" s="554" t="s">
        <v>755</v>
      </c>
      <c r="B39" s="555" t="s">
        <v>754</v>
      </c>
      <c r="C39" s="553">
        <v>35274</v>
      </c>
    </row>
    <row r="40" spans="1:3" ht="31.5">
      <c r="A40" s="554" t="s">
        <v>1270</v>
      </c>
      <c r="B40" s="555" t="s">
        <v>1269</v>
      </c>
      <c r="C40" s="553">
        <v>0</v>
      </c>
    </row>
    <row r="41" spans="1:3">
      <c r="A41" s="554"/>
      <c r="B41" s="552" t="s">
        <v>1260</v>
      </c>
      <c r="C41" s="553">
        <v>9209621</v>
      </c>
    </row>
    <row r="42" spans="1:3">
      <c r="A42" s="554"/>
      <c r="B42" s="552"/>
      <c r="C42" s="553"/>
    </row>
    <row r="43" spans="1:3" s="551" customFormat="1">
      <c r="A43" s="549" t="s">
        <v>1530</v>
      </c>
      <c r="B43" s="552"/>
      <c r="C43" s="552">
        <v>88539226</v>
      </c>
    </row>
    <row r="44" spans="1:3">
      <c r="A44" s="328" t="s">
        <v>1163</v>
      </c>
      <c r="B44" s="557"/>
      <c r="C44" s="556"/>
    </row>
    <row r="45" spans="1:3">
      <c r="A45" s="328"/>
      <c r="B45" s="557"/>
      <c r="C45" s="556"/>
    </row>
    <row r="46" spans="1:3">
      <c r="A46" s="549" t="s">
        <v>1529</v>
      </c>
      <c r="B46" s="549"/>
      <c r="C46" s="549"/>
    </row>
    <row r="47" spans="1:3">
      <c r="A47" s="554" t="s">
        <v>833</v>
      </c>
      <c r="B47" s="555" t="s">
        <v>3</v>
      </c>
      <c r="C47" s="553">
        <v>220000</v>
      </c>
    </row>
    <row r="48" spans="1:3" ht="31.5">
      <c r="A48" s="554" t="s">
        <v>1168</v>
      </c>
      <c r="B48" s="555" t="s">
        <v>4</v>
      </c>
      <c r="C48" s="553">
        <v>220000</v>
      </c>
    </row>
    <row r="49" spans="1:3">
      <c r="A49" s="554" t="s">
        <v>1039</v>
      </c>
      <c r="B49" s="555" t="s">
        <v>1040</v>
      </c>
      <c r="C49" s="553">
        <v>110000</v>
      </c>
    </row>
    <row r="50" spans="1:3">
      <c r="A50" s="554" t="s">
        <v>832</v>
      </c>
      <c r="B50" s="555" t="s">
        <v>831</v>
      </c>
      <c r="C50" s="553">
        <v>16517000</v>
      </c>
    </row>
    <row r="51" spans="1:3">
      <c r="A51" s="554" t="s">
        <v>830</v>
      </c>
      <c r="B51" s="555" t="s">
        <v>829</v>
      </c>
      <c r="C51" s="553">
        <v>6130000</v>
      </c>
    </row>
    <row r="52" spans="1:3">
      <c r="A52" s="554" t="s">
        <v>828</v>
      </c>
      <c r="B52" s="555" t="s">
        <v>827</v>
      </c>
      <c r="C52" s="553">
        <v>4650000</v>
      </c>
    </row>
    <row r="53" spans="1:3" ht="31.5">
      <c r="A53" s="554" t="s">
        <v>826</v>
      </c>
      <c r="B53" s="555" t="s">
        <v>825</v>
      </c>
      <c r="C53" s="553">
        <v>5550000</v>
      </c>
    </row>
    <row r="54" spans="1:3">
      <c r="A54" s="554" t="s">
        <v>626</v>
      </c>
      <c r="B54" s="555" t="s">
        <v>824</v>
      </c>
      <c r="C54" s="553">
        <v>187000</v>
      </c>
    </row>
    <row r="55" spans="1:3">
      <c r="A55" s="554"/>
      <c r="B55" s="552" t="s">
        <v>1260</v>
      </c>
      <c r="C55" s="553">
        <v>16737000</v>
      </c>
    </row>
    <row r="56" spans="1:3">
      <c r="A56" s="549"/>
      <c r="B56" s="549"/>
      <c r="C56" s="549"/>
    </row>
    <row r="57" spans="1:3">
      <c r="A57" s="554" t="s">
        <v>627</v>
      </c>
      <c r="B57" s="555" t="s">
        <v>823</v>
      </c>
      <c r="C57" s="553">
        <v>6073584</v>
      </c>
    </row>
    <row r="58" spans="1:3" ht="31.5">
      <c r="A58" s="554" t="s">
        <v>822</v>
      </c>
      <c r="B58" s="555" t="s">
        <v>821</v>
      </c>
      <c r="C58" s="553">
        <v>3289464</v>
      </c>
    </row>
    <row r="59" spans="1:3">
      <c r="A59" s="554" t="s">
        <v>820</v>
      </c>
      <c r="B59" s="555" t="s">
        <v>819</v>
      </c>
      <c r="C59" s="553">
        <v>2211000</v>
      </c>
    </row>
    <row r="60" spans="1:3">
      <c r="A60" s="554" t="s">
        <v>818</v>
      </c>
      <c r="B60" s="555" t="s">
        <v>817</v>
      </c>
      <c r="C60" s="553">
        <v>550000</v>
      </c>
    </row>
    <row r="61" spans="1:3">
      <c r="A61" s="554" t="s">
        <v>816</v>
      </c>
      <c r="B61" s="555" t="s">
        <v>815</v>
      </c>
      <c r="C61" s="553">
        <v>20000</v>
      </c>
    </row>
    <row r="62" spans="1:3">
      <c r="A62" s="554" t="s">
        <v>814</v>
      </c>
      <c r="B62" s="555" t="s">
        <v>813</v>
      </c>
      <c r="C62" s="553">
        <v>3000</v>
      </c>
    </row>
    <row r="63" spans="1:3">
      <c r="A63" s="554" t="s">
        <v>812</v>
      </c>
      <c r="B63" s="555" t="s">
        <v>811</v>
      </c>
      <c r="C63" s="553">
        <v>120</v>
      </c>
    </row>
    <row r="64" spans="1:3">
      <c r="A64" s="554" t="s">
        <v>305</v>
      </c>
      <c r="B64" s="555" t="s">
        <v>810</v>
      </c>
      <c r="C64" s="553">
        <v>9856500</v>
      </c>
    </row>
    <row r="65" spans="1:3">
      <c r="A65" s="554" t="s">
        <v>1304</v>
      </c>
      <c r="B65" s="555" t="s">
        <v>809</v>
      </c>
      <c r="C65" s="553">
        <v>76000</v>
      </c>
    </row>
    <row r="66" spans="1:3" ht="31.5">
      <c r="A66" s="554" t="s">
        <v>808</v>
      </c>
      <c r="B66" s="555" t="s">
        <v>807</v>
      </c>
      <c r="C66" s="553">
        <v>476000</v>
      </c>
    </row>
    <row r="67" spans="1:3">
      <c r="A67" s="554" t="s">
        <v>806</v>
      </c>
      <c r="B67" s="555" t="s">
        <v>805</v>
      </c>
      <c r="C67" s="553">
        <v>8500000</v>
      </c>
    </row>
    <row r="68" spans="1:3">
      <c r="A68" s="554" t="s">
        <v>804</v>
      </c>
      <c r="B68" s="555" t="s">
        <v>803</v>
      </c>
      <c r="C68" s="553">
        <v>12000</v>
      </c>
    </row>
    <row r="69" spans="1:3">
      <c r="A69" s="554" t="s">
        <v>802</v>
      </c>
      <c r="B69" s="555" t="s">
        <v>801</v>
      </c>
      <c r="C69" s="553">
        <v>440000</v>
      </c>
    </row>
    <row r="70" spans="1:3">
      <c r="A70" s="554" t="s">
        <v>800</v>
      </c>
      <c r="B70" s="555" t="s">
        <v>799</v>
      </c>
      <c r="C70" s="553">
        <v>280000</v>
      </c>
    </row>
    <row r="71" spans="1:3">
      <c r="A71" s="554" t="s">
        <v>798</v>
      </c>
      <c r="B71" s="555" t="s">
        <v>797</v>
      </c>
      <c r="C71" s="553">
        <v>15000</v>
      </c>
    </row>
    <row r="72" spans="1:3">
      <c r="A72" s="554" t="s">
        <v>796</v>
      </c>
      <c r="B72" s="555" t="s">
        <v>795</v>
      </c>
      <c r="C72" s="553">
        <v>7500</v>
      </c>
    </row>
    <row r="73" spans="1:3">
      <c r="A73" s="554" t="s">
        <v>794</v>
      </c>
      <c r="B73" s="555" t="s">
        <v>793</v>
      </c>
      <c r="C73" s="553">
        <v>50000</v>
      </c>
    </row>
    <row r="74" spans="1:3">
      <c r="A74" s="554" t="s">
        <v>628</v>
      </c>
      <c r="B74" s="555" t="s">
        <v>792</v>
      </c>
      <c r="C74" s="553">
        <v>760000</v>
      </c>
    </row>
    <row r="75" spans="1:3" ht="31.5">
      <c r="A75" s="554" t="s">
        <v>791</v>
      </c>
      <c r="B75" s="555" t="s">
        <v>790</v>
      </c>
      <c r="C75" s="553">
        <v>90000</v>
      </c>
    </row>
    <row r="76" spans="1:3" ht="31.5">
      <c r="A76" s="554" t="s">
        <v>629</v>
      </c>
      <c r="B76" s="555" t="s">
        <v>789</v>
      </c>
      <c r="C76" s="553">
        <v>670000</v>
      </c>
    </row>
    <row r="77" spans="1:3">
      <c r="A77" s="554" t="s">
        <v>630</v>
      </c>
      <c r="B77" s="555" t="s">
        <v>788</v>
      </c>
      <c r="C77" s="553">
        <v>428000</v>
      </c>
    </row>
    <row r="78" spans="1:3">
      <c r="A78" s="554" t="s">
        <v>787</v>
      </c>
      <c r="B78" s="555" t="s">
        <v>786</v>
      </c>
      <c r="C78" s="553">
        <v>428000</v>
      </c>
    </row>
    <row r="79" spans="1:3">
      <c r="A79" s="554" t="s">
        <v>785</v>
      </c>
      <c r="B79" s="555" t="s">
        <v>784</v>
      </c>
      <c r="C79" s="553">
        <v>-326463</v>
      </c>
    </row>
    <row r="80" spans="1:3">
      <c r="A80" s="554" t="s">
        <v>783</v>
      </c>
      <c r="B80" s="555" t="s">
        <v>782</v>
      </c>
      <c r="C80" s="553">
        <v>-165225</v>
      </c>
    </row>
    <row r="81" spans="1:3" ht="31.5">
      <c r="A81" s="554" t="s">
        <v>781</v>
      </c>
      <c r="B81" s="555" t="s">
        <v>780</v>
      </c>
      <c r="C81" s="553">
        <v>-161238</v>
      </c>
    </row>
    <row r="82" spans="1:3">
      <c r="A82" s="554" t="s">
        <v>779</v>
      </c>
      <c r="B82" s="555" t="s">
        <v>690</v>
      </c>
      <c r="C82" s="553">
        <v>929670</v>
      </c>
    </row>
    <row r="83" spans="1:3">
      <c r="A83" s="554" t="s">
        <v>778</v>
      </c>
      <c r="B83" s="555" t="s">
        <v>777</v>
      </c>
      <c r="C83" s="553">
        <v>341310</v>
      </c>
    </row>
    <row r="84" spans="1:3" ht="31.5">
      <c r="A84" s="554" t="s">
        <v>631</v>
      </c>
      <c r="B84" s="555" t="s">
        <v>776</v>
      </c>
      <c r="C84" s="553">
        <v>100000</v>
      </c>
    </row>
    <row r="85" spans="1:3">
      <c r="A85" s="554" t="s">
        <v>632</v>
      </c>
      <c r="B85" s="555" t="s">
        <v>775</v>
      </c>
      <c r="C85" s="553">
        <v>488360</v>
      </c>
    </row>
    <row r="86" spans="1:3">
      <c r="A86" s="554"/>
      <c r="B86" s="552" t="s">
        <v>1260</v>
      </c>
      <c r="C86" s="553">
        <v>17721291</v>
      </c>
    </row>
    <row r="87" spans="1:3">
      <c r="A87" s="549"/>
      <c r="B87" s="549"/>
      <c r="C87" s="549"/>
    </row>
    <row r="88" spans="1:3" ht="31.5">
      <c r="A88" s="554" t="s">
        <v>648</v>
      </c>
      <c r="B88" s="555" t="s">
        <v>774</v>
      </c>
      <c r="C88" s="553">
        <v>7138600</v>
      </c>
    </row>
    <row r="89" spans="1:3" ht="31.5">
      <c r="A89" s="554" t="s">
        <v>650</v>
      </c>
      <c r="B89" s="555" t="s">
        <v>773</v>
      </c>
      <c r="C89" s="553">
        <v>3127000</v>
      </c>
    </row>
    <row r="90" spans="1:3" ht="31.5">
      <c r="A90" s="554" t="s">
        <v>651</v>
      </c>
      <c r="B90" s="555" t="s">
        <v>772</v>
      </c>
      <c r="C90" s="553">
        <v>4011600</v>
      </c>
    </row>
    <row r="91" spans="1:3">
      <c r="A91" s="554" t="s">
        <v>652</v>
      </c>
      <c r="B91" s="555" t="s">
        <v>771</v>
      </c>
      <c r="C91" s="553">
        <v>-86400</v>
      </c>
    </row>
    <row r="92" spans="1:3" ht="31.5">
      <c r="A92" s="554" t="s">
        <v>653</v>
      </c>
      <c r="B92" s="555" t="s">
        <v>770</v>
      </c>
      <c r="C92" s="553">
        <v>-86400</v>
      </c>
    </row>
    <row r="93" spans="1:3" ht="31.5">
      <c r="A93" s="554" t="s">
        <v>1528</v>
      </c>
      <c r="B93" s="555" t="s">
        <v>1527</v>
      </c>
      <c r="C93" s="553">
        <v>0</v>
      </c>
    </row>
    <row r="94" spans="1:3" ht="31.5">
      <c r="A94" s="554" t="s">
        <v>313</v>
      </c>
      <c r="B94" s="555" t="s">
        <v>769</v>
      </c>
      <c r="C94" s="553">
        <v>-11634617</v>
      </c>
    </row>
    <row r="95" spans="1:3">
      <c r="A95" s="554" t="s">
        <v>1305</v>
      </c>
      <c r="B95" s="555" t="s">
        <v>1306</v>
      </c>
      <c r="C95" s="553">
        <v>18155</v>
      </c>
    </row>
    <row r="96" spans="1:3">
      <c r="A96" s="554" t="s">
        <v>768</v>
      </c>
      <c r="B96" s="555" t="s">
        <v>767</v>
      </c>
      <c r="C96" s="553">
        <v>-11652772</v>
      </c>
    </row>
    <row r="97" spans="1:3">
      <c r="A97" s="554"/>
      <c r="B97" s="552" t="s">
        <v>1260</v>
      </c>
      <c r="C97" s="553">
        <v>-4582417</v>
      </c>
    </row>
    <row r="98" spans="1:3">
      <c r="A98" s="554"/>
      <c r="B98" s="552"/>
      <c r="C98" s="553"/>
    </row>
    <row r="99" spans="1:3" ht="31.5">
      <c r="A99" s="554" t="s">
        <v>324</v>
      </c>
      <c r="B99" s="555" t="s">
        <v>766</v>
      </c>
      <c r="C99" s="553">
        <v>2205875</v>
      </c>
    </row>
    <row r="100" spans="1:3">
      <c r="A100" s="554"/>
      <c r="B100" s="552" t="s">
        <v>1260</v>
      </c>
      <c r="C100" s="553">
        <v>2205875</v>
      </c>
    </row>
    <row r="101" spans="1:3">
      <c r="A101" s="554"/>
      <c r="B101" s="552"/>
      <c r="C101" s="553"/>
    </row>
    <row r="102" spans="1:3">
      <c r="A102" s="554" t="s">
        <v>765</v>
      </c>
      <c r="B102" s="555" t="s">
        <v>764</v>
      </c>
      <c r="C102" s="553">
        <v>10598413</v>
      </c>
    </row>
    <row r="103" spans="1:3">
      <c r="A103" s="554" t="s">
        <v>763</v>
      </c>
      <c r="B103" s="555" t="s">
        <v>762</v>
      </c>
      <c r="C103" s="553">
        <v>7327851</v>
      </c>
    </row>
    <row r="104" spans="1:3" ht="31.5">
      <c r="A104" s="554" t="s">
        <v>761</v>
      </c>
      <c r="B104" s="555" t="s">
        <v>760</v>
      </c>
      <c r="C104" s="553">
        <v>-4000000</v>
      </c>
    </row>
    <row r="105" spans="1:3" ht="31.5">
      <c r="A105" s="554" t="s">
        <v>654</v>
      </c>
      <c r="B105" s="555" t="s">
        <v>1169</v>
      </c>
      <c r="C105" s="553">
        <v>7428716</v>
      </c>
    </row>
    <row r="106" spans="1:3" ht="31.5">
      <c r="A106" s="554" t="s">
        <v>1268</v>
      </c>
      <c r="B106" s="555" t="s">
        <v>1267</v>
      </c>
      <c r="C106" s="553">
        <v>1048716</v>
      </c>
    </row>
    <row r="107" spans="1:3" ht="47.25">
      <c r="A107" s="554" t="s">
        <v>1266</v>
      </c>
      <c r="B107" s="555" t="s">
        <v>1265</v>
      </c>
      <c r="C107" s="553">
        <v>6380000</v>
      </c>
    </row>
    <row r="108" spans="1:3" ht="31.5">
      <c r="A108" s="554" t="s">
        <v>655</v>
      </c>
      <c r="B108" s="555" t="s">
        <v>759</v>
      </c>
      <c r="C108" s="553">
        <v>-158154</v>
      </c>
    </row>
    <row r="109" spans="1:3" ht="31.5">
      <c r="A109" s="554" t="s">
        <v>1264</v>
      </c>
      <c r="B109" s="555" t="s">
        <v>1263</v>
      </c>
      <c r="C109" s="553">
        <v>-59392</v>
      </c>
    </row>
    <row r="110" spans="1:3" ht="47.25">
      <c r="A110" s="554" t="s">
        <v>1262</v>
      </c>
      <c r="B110" s="555" t="s">
        <v>1261</v>
      </c>
      <c r="C110" s="553">
        <v>-98762</v>
      </c>
    </row>
    <row r="111" spans="1:3" ht="31.5">
      <c r="A111" s="554" t="s">
        <v>1</v>
      </c>
      <c r="B111" s="555" t="s">
        <v>835</v>
      </c>
      <c r="C111" s="553">
        <v>-706727</v>
      </c>
    </row>
    <row r="112" spans="1:3" ht="31.5">
      <c r="A112" s="554" t="s">
        <v>2</v>
      </c>
      <c r="B112" s="555" t="s">
        <v>834</v>
      </c>
      <c r="C112" s="553">
        <v>-706727</v>
      </c>
    </row>
    <row r="113" spans="1:3" ht="31.5">
      <c r="A113" s="554" t="s">
        <v>331</v>
      </c>
      <c r="B113" s="555" t="s">
        <v>758</v>
      </c>
      <c r="C113" s="553">
        <v>13459006</v>
      </c>
    </row>
    <row r="114" spans="1:3">
      <c r="A114" s="554" t="s">
        <v>757</v>
      </c>
      <c r="B114" s="555" t="s">
        <v>756</v>
      </c>
      <c r="C114" s="553">
        <v>12667884</v>
      </c>
    </row>
    <row r="115" spans="1:3" ht="31.5">
      <c r="A115" s="554" t="s">
        <v>755</v>
      </c>
      <c r="B115" s="555" t="s">
        <v>754</v>
      </c>
      <c r="C115" s="553">
        <v>46720</v>
      </c>
    </row>
    <row r="116" spans="1:3">
      <c r="A116" s="554" t="s">
        <v>753</v>
      </c>
      <c r="B116" s="555" t="s">
        <v>752</v>
      </c>
      <c r="C116" s="553">
        <v>819551</v>
      </c>
    </row>
    <row r="117" spans="1:3">
      <c r="A117" s="554" t="s">
        <v>751</v>
      </c>
      <c r="B117" s="555" t="s">
        <v>750</v>
      </c>
      <c r="C117" s="553">
        <v>6520</v>
      </c>
    </row>
    <row r="118" spans="1:3">
      <c r="A118" s="554" t="s">
        <v>749</v>
      </c>
      <c r="B118" s="555" t="s">
        <v>748</v>
      </c>
      <c r="C118" s="553">
        <v>-81669</v>
      </c>
    </row>
    <row r="119" spans="1:3">
      <c r="A119" s="554"/>
      <c r="B119" s="552" t="s">
        <v>1260</v>
      </c>
      <c r="C119" s="553">
        <v>23350692</v>
      </c>
    </row>
    <row r="120" spans="1:3">
      <c r="A120" s="554"/>
      <c r="B120" s="552"/>
      <c r="C120" s="553"/>
    </row>
    <row r="121" spans="1:3" s="551" customFormat="1">
      <c r="A121" s="549" t="s">
        <v>1526</v>
      </c>
      <c r="B121" s="552"/>
      <c r="C121" s="552">
        <v>55432441</v>
      </c>
    </row>
    <row r="122" spans="1:3" s="551" customFormat="1">
      <c r="A122" s="550"/>
      <c r="B122" s="550"/>
      <c r="C122" s="550"/>
    </row>
    <row r="123" spans="1:3">
      <c r="A123" s="550" t="s">
        <v>1525</v>
      </c>
      <c r="B123" s="550"/>
      <c r="C123" s="549">
        <f>SUM(C43,C121)</f>
        <v>143971667</v>
      </c>
    </row>
    <row r="125" spans="1:3">
      <c r="A125" s="38" t="s">
        <v>5</v>
      </c>
    </row>
    <row r="126" spans="1:3">
      <c r="A126" s="40" t="s">
        <v>6</v>
      </c>
    </row>
    <row r="127" spans="1:3">
      <c r="A127" s="38"/>
    </row>
    <row r="128" spans="1:3">
      <c r="A128" s="41" t="s">
        <v>7</v>
      </c>
    </row>
    <row r="129" spans="1:1">
      <c r="A129" s="38" t="s">
        <v>8</v>
      </c>
    </row>
    <row r="130" spans="1:1">
      <c r="A130" s="40" t="s">
        <v>9</v>
      </c>
    </row>
    <row r="131" spans="1:1">
      <c r="A131" s="41"/>
    </row>
    <row r="132" spans="1:1">
      <c r="A132" s="38" t="s">
        <v>52</v>
      </c>
    </row>
    <row r="133" spans="1:1">
      <c r="A133" s="40" t="s">
        <v>10</v>
      </c>
    </row>
    <row r="134" spans="1:1">
      <c r="A134" s="38"/>
    </row>
    <row r="135" spans="1:1">
      <c r="A135" s="38" t="s">
        <v>53</v>
      </c>
    </row>
    <row r="136" spans="1:1">
      <c r="A136" s="40" t="s">
        <v>11</v>
      </c>
    </row>
    <row r="137" spans="1:1">
      <c r="A137" s="40"/>
    </row>
    <row r="138" spans="1:1">
      <c r="A138" s="44" t="s">
        <v>1549</v>
      </c>
    </row>
    <row r="139" spans="1:1">
      <c r="A139" s="45" t="s">
        <v>1580</v>
      </c>
    </row>
    <row r="140" spans="1:1">
      <c r="A140" s="45" t="s">
        <v>1581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96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26"/>
  <sheetViews>
    <sheetView zoomScaleNormal="100" workbookViewId="0">
      <selection activeCell="I28" sqref="I28"/>
    </sheetView>
  </sheetViews>
  <sheetFormatPr defaultRowHeight="15"/>
  <sheetData>
    <row r="1" spans="1:1">
      <c r="A1" t="s">
        <v>1154</v>
      </c>
    </row>
    <row r="154" spans="3:3" ht="15.75">
      <c r="C154" s="64"/>
    </row>
    <row r="226" spans="5:5">
      <c r="E226" s="19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1"/>
  <sheetViews>
    <sheetView view="pageBreakPreview" topLeftCell="A6" zoomScale="60" zoomScaleNormal="100" workbookViewId="0">
      <selection activeCell="F33" sqref="F33"/>
    </sheetView>
  </sheetViews>
  <sheetFormatPr defaultRowHeight="15.75"/>
  <cols>
    <col min="1" max="1" width="9.140625" style="46"/>
    <col min="2" max="2" width="6.140625" style="46" customWidth="1"/>
    <col min="3" max="3" width="66.85546875" style="46" customWidth="1"/>
    <col min="4" max="7" width="9.7109375" style="46" customWidth="1"/>
    <col min="8" max="8" width="0.42578125" style="46" customWidth="1"/>
    <col min="9" max="10" width="9.7109375" style="46" hidden="1" customWidth="1"/>
    <col min="11" max="13" width="9.140625" style="46" hidden="1" customWidth="1"/>
    <col min="14" max="16384" width="9.140625" style="46"/>
  </cols>
  <sheetData>
    <row r="1" spans="1:14">
      <c r="E1" s="59" t="s">
        <v>1586</v>
      </c>
    </row>
    <row r="3" spans="1:14">
      <c r="B3" s="78"/>
      <c r="C3" s="49" t="s">
        <v>13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s="199" customFormat="1" ht="15" customHeight="1">
      <c r="A5" s="48"/>
      <c r="C5" s="49" t="s">
        <v>1565</v>
      </c>
      <c r="D5" s="244"/>
      <c r="E5" s="78"/>
      <c r="F5" s="244"/>
      <c r="G5" s="244"/>
      <c r="H5" s="244"/>
      <c r="I5" s="78"/>
      <c r="J5" s="78"/>
      <c r="K5" s="78"/>
      <c r="L5" s="78"/>
      <c r="M5" s="78"/>
    </row>
    <row r="6" spans="1:14">
      <c r="A6" s="78"/>
      <c r="B6" s="245"/>
      <c r="C6" s="245"/>
      <c r="D6" s="245"/>
      <c r="E6" s="244"/>
      <c r="F6" s="244"/>
      <c r="G6" s="244"/>
      <c r="H6" s="47"/>
    </row>
    <row r="7" spans="1:14" s="199" customFormat="1">
      <c r="B7" s="413">
        <v>1</v>
      </c>
      <c r="C7" s="388" t="s">
        <v>1296</v>
      </c>
      <c r="D7" s="388"/>
    </row>
    <row r="8" spans="1:14" s="199" customFormat="1">
      <c r="B8" s="413">
        <v>2</v>
      </c>
      <c r="C8" s="388" t="s">
        <v>60</v>
      </c>
      <c r="D8" s="388"/>
    </row>
    <row r="9" spans="1:14">
      <c r="B9" s="413">
        <v>3</v>
      </c>
      <c r="C9" s="388" t="s">
        <v>14</v>
      </c>
      <c r="D9" s="388"/>
      <c r="N9" s="199"/>
    </row>
    <row r="10" spans="1:14">
      <c r="B10" s="413">
        <v>4</v>
      </c>
      <c r="C10" s="388" t="s">
        <v>15</v>
      </c>
      <c r="D10" s="388"/>
      <c r="N10" s="199"/>
    </row>
    <row r="11" spans="1:14">
      <c r="B11" s="413">
        <v>5</v>
      </c>
      <c r="C11" s="388" t="s">
        <v>16</v>
      </c>
      <c r="D11" s="388"/>
      <c r="N11" s="199"/>
    </row>
    <row r="12" spans="1:14">
      <c r="B12" s="413">
        <v>6</v>
      </c>
      <c r="C12" s="413" t="s">
        <v>17</v>
      </c>
      <c r="D12" s="388"/>
      <c r="N12" s="200"/>
    </row>
    <row r="13" spans="1:14">
      <c r="B13" s="413">
        <v>7</v>
      </c>
      <c r="C13" s="388" t="s">
        <v>18</v>
      </c>
      <c r="D13" s="388"/>
      <c r="N13" s="199"/>
    </row>
    <row r="14" spans="1:14">
      <c r="B14" s="413">
        <v>8</v>
      </c>
      <c r="C14" s="413" t="s">
        <v>19</v>
      </c>
      <c r="D14" s="388"/>
      <c r="N14" s="200"/>
    </row>
    <row r="15" spans="1:14">
      <c r="B15" s="413">
        <v>9</v>
      </c>
      <c r="C15" s="388" t="s">
        <v>20</v>
      </c>
      <c r="D15" s="388"/>
      <c r="N15" s="199"/>
    </row>
    <row r="16" spans="1:14">
      <c r="B16" s="413">
        <v>10</v>
      </c>
      <c r="C16" s="388" t="s">
        <v>21</v>
      </c>
      <c r="D16" s="388"/>
      <c r="N16" s="199"/>
    </row>
    <row r="17" spans="2:14">
      <c r="B17" s="413">
        <v>11</v>
      </c>
      <c r="C17" s="388" t="s">
        <v>22</v>
      </c>
      <c r="D17" s="388"/>
      <c r="N17" s="199"/>
    </row>
    <row r="18" spans="2:14">
      <c r="B18" s="413">
        <v>12</v>
      </c>
      <c r="C18" s="388" t="s">
        <v>23</v>
      </c>
      <c r="D18" s="388"/>
      <c r="N18" s="199"/>
    </row>
    <row r="19" spans="2:14">
      <c r="B19" s="413">
        <v>13</v>
      </c>
      <c r="C19" s="388" t="s">
        <v>24</v>
      </c>
      <c r="D19" s="388"/>
      <c r="N19" s="199"/>
    </row>
    <row r="20" spans="2:14">
      <c r="B20" s="413">
        <v>14</v>
      </c>
      <c r="C20" s="388" t="s">
        <v>25</v>
      </c>
      <c r="D20" s="388"/>
      <c r="N20" s="199"/>
    </row>
    <row r="21" spans="2:14">
      <c r="B21" s="413">
        <v>15</v>
      </c>
      <c r="C21" s="388" t="s">
        <v>657</v>
      </c>
      <c r="D21" s="388"/>
      <c r="N21" s="199"/>
    </row>
    <row r="22" spans="2:14">
      <c r="B22" s="413">
        <v>16</v>
      </c>
      <c r="C22" s="388" t="s">
        <v>26</v>
      </c>
      <c r="D22" s="388"/>
      <c r="N22" s="199"/>
    </row>
    <row r="23" spans="2:14">
      <c r="B23" s="413">
        <v>17</v>
      </c>
      <c r="C23" s="388" t="s">
        <v>27</v>
      </c>
      <c r="D23" s="388"/>
      <c r="N23" s="199"/>
    </row>
    <row r="24" spans="2:14">
      <c r="B24" s="413">
        <v>18</v>
      </c>
      <c r="C24" s="388" t="s">
        <v>28</v>
      </c>
      <c r="D24" s="388"/>
      <c r="N24" s="199"/>
    </row>
    <row r="25" spans="2:14">
      <c r="B25" s="413">
        <v>19</v>
      </c>
      <c r="C25" s="388" t="s">
        <v>29</v>
      </c>
      <c r="D25" s="388"/>
      <c r="N25" s="199"/>
    </row>
    <row r="26" spans="2:14">
      <c r="B26" s="413">
        <v>20</v>
      </c>
      <c r="C26" s="388" t="s">
        <v>658</v>
      </c>
      <c r="D26" s="388"/>
      <c r="N26" s="199"/>
    </row>
    <row r="27" spans="2:14">
      <c r="B27" s="413">
        <v>21</v>
      </c>
      <c r="C27" s="388" t="s">
        <v>30</v>
      </c>
      <c r="D27" s="388"/>
      <c r="N27" s="199"/>
    </row>
    <row r="28" spans="2:14">
      <c r="B28" s="413">
        <v>22</v>
      </c>
      <c r="C28" s="388" t="s">
        <v>31</v>
      </c>
      <c r="D28" s="388"/>
      <c r="N28" s="199"/>
    </row>
    <row r="29" spans="2:14">
      <c r="B29" s="413">
        <v>23</v>
      </c>
      <c r="C29" s="388" t="s">
        <v>32</v>
      </c>
      <c r="D29" s="388"/>
      <c r="N29" s="199"/>
    </row>
    <row r="30" spans="2:14">
      <c r="B30" s="413">
        <v>24</v>
      </c>
      <c r="C30" s="388" t="s">
        <v>33</v>
      </c>
      <c r="D30" s="388"/>
      <c r="N30" s="199"/>
    </row>
    <row r="31" spans="2:14">
      <c r="B31" s="413">
        <v>25</v>
      </c>
      <c r="C31" s="388" t="s">
        <v>34</v>
      </c>
      <c r="D31" s="388"/>
      <c r="N31" s="199"/>
    </row>
    <row r="32" spans="2:14">
      <c r="B32" s="413">
        <v>26</v>
      </c>
      <c r="C32" s="388" t="s">
        <v>35</v>
      </c>
      <c r="D32" s="388"/>
      <c r="N32" s="199"/>
    </row>
    <row r="33" spans="2:14">
      <c r="B33" s="413">
        <v>27</v>
      </c>
      <c r="C33" s="388" t="s">
        <v>36</v>
      </c>
      <c r="D33" s="388"/>
      <c r="N33" s="199"/>
    </row>
    <row r="34" spans="2:14">
      <c r="B34" s="413">
        <v>28</v>
      </c>
      <c r="C34" s="388" t="s">
        <v>37</v>
      </c>
      <c r="D34" s="388"/>
      <c r="N34" s="199"/>
    </row>
    <row r="35" spans="2:14">
      <c r="B35" s="413">
        <v>29</v>
      </c>
      <c r="C35" s="388" t="s">
        <v>38</v>
      </c>
      <c r="D35" s="388"/>
      <c r="N35" s="199"/>
    </row>
    <row r="36" spans="2:14">
      <c r="B36" s="413">
        <v>30</v>
      </c>
      <c r="C36" s="388" t="s">
        <v>39</v>
      </c>
      <c r="D36" s="388"/>
      <c r="N36" s="199"/>
    </row>
    <row r="37" spans="2:14">
      <c r="B37" s="413">
        <v>31</v>
      </c>
      <c r="C37" s="388" t="s">
        <v>40</v>
      </c>
      <c r="D37" s="388"/>
      <c r="N37" s="199"/>
    </row>
    <row r="38" spans="2:14">
      <c r="B38" s="413">
        <v>32</v>
      </c>
      <c r="C38" s="388" t="s">
        <v>41</v>
      </c>
      <c r="D38" s="388"/>
      <c r="N38" s="199"/>
    </row>
    <row r="39" spans="2:14">
      <c r="B39" s="413">
        <v>33</v>
      </c>
      <c r="C39" s="388" t="s">
        <v>42</v>
      </c>
      <c r="D39" s="388"/>
      <c r="N39" s="199"/>
    </row>
    <row r="40" spans="2:14">
      <c r="B40" s="413">
        <v>34</v>
      </c>
      <c r="C40" s="388" t="s">
        <v>43</v>
      </c>
      <c r="D40" s="388"/>
      <c r="N40" s="199"/>
    </row>
    <row r="41" spans="2:14">
      <c r="B41" s="413">
        <v>35</v>
      </c>
      <c r="C41" s="388" t="s">
        <v>44</v>
      </c>
      <c r="D41" s="388"/>
      <c r="N41" s="199"/>
    </row>
    <row r="42" spans="2:14">
      <c r="B42" s="413">
        <v>36</v>
      </c>
      <c r="C42" s="388" t="s">
        <v>45</v>
      </c>
      <c r="D42" s="388"/>
      <c r="N42" s="199"/>
    </row>
    <row r="43" spans="2:14">
      <c r="B43" s="413">
        <v>37</v>
      </c>
      <c r="C43" s="388" t="s">
        <v>46</v>
      </c>
      <c r="D43" s="388"/>
      <c r="N43" s="199"/>
    </row>
    <row r="44" spans="2:14">
      <c r="B44" s="413">
        <v>38</v>
      </c>
      <c r="C44" s="388" t="s">
        <v>47</v>
      </c>
      <c r="D44" s="388"/>
      <c r="N44" s="199"/>
    </row>
    <row r="45" spans="2:14">
      <c r="B45" s="413">
        <v>39</v>
      </c>
      <c r="C45" s="388" t="s">
        <v>48</v>
      </c>
      <c r="D45" s="388"/>
      <c r="N45" s="199"/>
    </row>
    <row r="46" spans="2:14">
      <c r="B46" s="413">
        <v>40</v>
      </c>
      <c r="C46" s="388" t="s">
        <v>49</v>
      </c>
      <c r="D46" s="388"/>
      <c r="N46" s="199"/>
    </row>
    <row r="47" spans="2:14">
      <c r="B47" s="413">
        <v>41</v>
      </c>
      <c r="C47" s="388" t="s">
        <v>50</v>
      </c>
      <c r="D47" s="388"/>
      <c r="N47" s="199"/>
    </row>
    <row r="48" spans="2:14">
      <c r="B48" s="413">
        <v>42</v>
      </c>
      <c r="C48" s="388" t="s">
        <v>982</v>
      </c>
      <c r="D48" s="388"/>
      <c r="N48" s="199"/>
    </row>
    <row r="49" spans="2:14">
      <c r="B49" s="413">
        <v>43</v>
      </c>
      <c r="C49" s="388" t="s">
        <v>51</v>
      </c>
      <c r="D49" s="388"/>
      <c r="N49" s="199"/>
    </row>
    <row r="50" spans="2:14" s="51" customFormat="1">
      <c r="B50" s="413">
        <v>44</v>
      </c>
      <c r="C50" s="388" t="s">
        <v>1153</v>
      </c>
      <c r="D50" s="388"/>
      <c r="E50" s="199"/>
      <c r="N50" s="199"/>
    </row>
    <row r="52" spans="2:14" s="3" customFormat="1">
      <c r="B52" s="52" t="s">
        <v>5</v>
      </c>
      <c r="C52" s="2"/>
      <c r="D52" s="2"/>
      <c r="E52" s="2"/>
      <c r="F52" s="199"/>
      <c r="G52" s="199"/>
      <c r="H52" s="199"/>
      <c r="I52" s="199"/>
      <c r="J52" s="199"/>
      <c r="K52" s="199"/>
    </row>
    <row r="53" spans="2:14" s="3" customFormat="1">
      <c r="B53" s="53" t="s">
        <v>6</v>
      </c>
      <c r="C53" s="2"/>
      <c r="D53" s="2"/>
      <c r="E53" s="2"/>
      <c r="F53" s="51"/>
      <c r="G53" s="51"/>
      <c r="H53" s="51"/>
      <c r="I53" s="51"/>
      <c r="J53" s="51"/>
      <c r="K53" s="51"/>
    </row>
    <row r="54" spans="2:14" s="3" customFormat="1" ht="12" customHeight="1">
      <c r="B54" s="52"/>
      <c r="C54" s="2"/>
      <c r="D54" s="2"/>
      <c r="E54" s="2"/>
      <c r="F54" s="199"/>
      <c r="G54" s="199"/>
      <c r="H54" s="199"/>
      <c r="I54" s="199"/>
      <c r="J54" s="199"/>
      <c r="K54" s="199"/>
    </row>
    <row r="55" spans="2:14" s="3" customFormat="1">
      <c r="B55" s="54" t="s">
        <v>7</v>
      </c>
      <c r="C55" s="2"/>
      <c r="D55" s="2"/>
      <c r="E55" s="2"/>
      <c r="F55" s="199"/>
      <c r="G55" s="199"/>
      <c r="H55" s="199"/>
      <c r="I55" s="199"/>
      <c r="J55" s="199"/>
      <c r="K55" s="199"/>
    </row>
    <row r="56" spans="2:14" s="50" customFormat="1">
      <c r="B56" s="52" t="s">
        <v>8</v>
      </c>
      <c r="F56" s="51"/>
      <c r="G56" s="51"/>
      <c r="H56" s="51"/>
      <c r="I56" s="51"/>
      <c r="J56" s="51"/>
      <c r="K56" s="51"/>
    </row>
    <row r="57" spans="2:14" s="55" customFormat="1">
      <c r="B57" s="53" t="s">
        <v>9</v>
      </c>
      <c r="F57" s="199"/>
      <c r="G57" s="199"/>
      <c r="H57" s="199"/>
      <c r="I57" s="199"/>
      <c r="J57" s="199"/>
      <c r="K57" s="199"/>
    </row>
    <row r="58" spans="2:14" s="5" customFormat="1" ht="12.75" customHeight="1">
      <c r="B58" s="54"/>
      <c r="C58" s="4"/>
      <c r="D58" s="4"/>
      <c r="E58" s="4"/>
      <c r="F58" s="199"/>
      <c r="G58" s="199"/>
      <c r="H58" s="199"/>
      <c r="I58" s="199"/>
      <c r="J58" s="199"/>
      <c r="K58" s="199"/>
    </row>
    <row r="59" spans="2:14" s="7" customFormat="1">
      <c r="B59" s="52" t="s">
        <v>52</v>
      </c>
      <c r="C59" s="6"/>
      <c r="D59" s="6"/>
      <c r="E59" s="6"/>
      <c r="F59" s="51"/>
      <c r="G59" s="51"/>
      <c r="H59" s="51"/>
      <c r="I59" s="51"/>
      <c r="J59" s="51"/>
      <c r="K59" s="51"/>
    </row>
    <row r="60" spans="2:14" s="9" customFormat="1">
      <c r="B60" s="53" t="s">
        <v>10</v>
      </c>
      <c r="C60" s="8"/>
      <c r="D60" s="8"/>
      <c r="E60" s="8"/>
      <c r="F60" s="199"/>
      <c r="G60" s="199"/>
      <c r="H60" s="199"/>
      <c r="I60" s="199"/>
      <c r="J60" s="199"/>
      <c r="K60" s="199"/>
    </row>
    <row r="61" spans="2:14" s="11" customFormat="1" ht="11.25" customHeight="1">
      <c r="B61" s="52"/>
      <c r="C61" s="10"/>
      <c r="D61" s="10"/>
      <c r="E61" s="10"/>
      <c r="F61" s="199"/>
      <c r="G61" s="199"/>
      <c r="H61" s="199"/>
      <c r="I61" s="199"/>
      <c r="J61" s="199"/>
      <c r="K61" s="199"/>
    </row>
    <row r="62" spans="2:14" s="7" customFormat="1">
      <c r="B62" s="52" t="s">
        <v>53</v>
      </c>
      <c r="C62" s="6"/>
      <c r="D62" s="6"/>
      <c r="E62" s="56"/>
      <c r="F62" s="51"/>
      <c r="G62" s="51"/>
      <c r="H62" s="51"/>
      <c r="I62" s="51"/>
      <c r="J62" s="51"/>
      <c r="K62" s="51"/>
    </row>
    <row r="63" spans="2:14" s="9" customFormat="1">
      <c r="B63" s="53" t="s">
        <v>11</v>
      </c>
      <c r="C63" s="8"/>
      <c r="D63" s="8"/>
      <c r="E63" s="57"/>
      <c r="F63" s="199"/>
      <c r="G63" s="199"/>
      <c r="H63" s="199"/>
      <c r="I63" s="199"/>
      <c r="J63" s="199"/>
      <c r="K63" s="199"/>
    </row>
    <row r="64" spans="2:14" s="9" customFormat="1" ht="10.5" customHeight="1">
      <c r="B64" s="53"/>
      <c r="C64" s="8"/>
      <c r="D64" s="8"/>
      <c r="E64" s="57"/>
      <c r="F64" s="199"/>
      <c r="G64" s="199"/>
      <c r="H64" s="199"/>
      <c r="I64" s="199"/>
      <c r="J64" s="199"/>
      <c r="K64" s="199"/>
    </row>
    <row r="65" spans="2:11" s="9" customFormat="1">
      <c r="B65" s="21" t="s">
        <v>12</v>
      </c>
      <c r="D65" s="12"/>
      <c r="E65" s="12"/>
      <c r="F65" s="51"/>
      <c r="G65" s="51"/>
      <c r="H65" s="51"/>
      <c r="I65" s="51"/>
      <c r="J65" s="51"/>
      <c r="K65" s="51"/>
    </row>
    <row r="66" spans="2:11" s="58" customFormat="1">
      <c r="B66" s="23" t="s">
        <v>1566</v>
      </c>
      <c r="C66" s="12"/>
      <c r="F66" s="199"/>
      <c r="G66" s="199"/>
      <c r="H66" s="199"/>
      <c r="I66" s="199"/>
      <c r="J66" s="199"/>
      <c r="K66" s="199"/>
    </row>
    <row r="67" spans="2:11">
      <c r="F67" s="51"/>
      <c r="G67" s="51"/>
      <c r="H67" s="51"/>
      <c r="I67" s="51"/>
      <c r="J67" s="51"/>
      <c r="K67" s="51"/>
    </row>
    <row r="68" spans="2:11">
      <c r="F68" s="199"/>
      <c r="G68" s="199"/>
      <c r="H68" s="199"/>
      <c r="I68" s="199"/>
      <c r="J68" s="199"/>
      <c r="K68" s="199"/>
    </row>
    <row r="69" spans="2:11">
      <c r="F69" s="199"/>
      <c r="G69" s="199"/>
      <c r="H69" s="199"/>
      <c r="I69" s="199"/>
      <c r="J69" s="199"/>
      <c r="K69" s="199"/>
    </row>
    <row r="70" spans="2:11">
      <c r="F70" s="51"/>
      <c r="G70" s="51"/>
      <c r="H70" s="51"/>
      <c r="I70" s="51"/>
      <c r="J70" s="51"/>
      <c r="K70" s="51"/>
    </row>
    <row r="71" spans="2:11">
      <c r="F71" s="199"/>
      <c r="G71" s="199"/>
      <c r="H71" s="199"/>
      <c r="I71" s="199"/>
      <c r="J71" s="199"/>
      <c r="K71" s="199"/>
    </row>
  </sheetData>
  <printOptions horizontalCentered="1"/>
  <pageMargins left="0.75" right="0.7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K226"/>
  <sheetViews>
    <sheetView topLeftCell="A19" workbookViewId="0">
      <selection activeCell="K2" sqref="K2"/>
    </sheetView>
  </sheetViews>
  <sheetFormatPr defaultRowHeight="15.75"/>
  <cols>
    <col min="1" max="1" width="9.140625" style="50"/>
    <col min="2" max="2" width="12.28515625" style="50" customWidth="1"/>
    <col min="3" max="16384" width="9.140625" style="50"/>
  </cols>
  <sheetData>
    <row r="1" spans="2:11">
      <c r="B1" s="389"/>
      <c r="C1" s="389"/>
      <c r="D1" s="389"/>
      <c r="E1" s="389"/>
      <c r="F1" s="389"/>
      <c r="G1" s="389"/>
      <c r="H1" s="389"/>
      <c r="I1" s="389"/>
      <c r="J1" s="389"/>
      <c r="K1" s="390" t="s">
        <v>1587</v>
      </c>
    </row>
    <row r="2" spans="2:11"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2:11"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2:11">
      <c r="B4" s="389"/>
      <c r="C4" s="389"/>
      <c r="D4" s="389"/>
      <c r="E4" s="389"/>
      <c r="F4" s="389"/>
      <c r="G4" s="389"/>
      <c r="H4" s="389"/>
      <c r="I4" s="389"/>
      <c r="J4" s="389"/>
      <c r="K4" s="389"/>
    </row>
    <row r="5" spans="2:11">
      <c r="B5" s="391" t="s">
        <v>54</v>
      </c>
      <c r="C5" s="392"/>
      <c r="D5" s="392"/>
      <c r="E5" s="392"/>
      <c r="F5" s="392"/>
      <c r="G5" s="392"/>
      <c r="H5" s="392"/>
      <c r="I5" s="392"/>
      <c r="J5" s="392"/>
      <c r="K5" s="389"/>
    </row>
    <row r="6" spans="2:11">
      <c r="B6" s="392"/>
      <c r="C6" s="392"/>
      <c r="D6" s="392"/>
      <c r="E6" s="392"/>
      <c r="F6" s="392"/>
      <c r="G6" s="392"/>
      <c r="H6" s="392"/>
      <c r="I6" s="392"/>
      <c r="J6" s="392"/>
      <c r="K6" s="389"/>
    </row>
    <row r="7" spans="2:11">
      <c r="B7" s="392"/>
      <c r="C7" s="392"/>
      <c r="D7" s="392"/>
      <c r="E7" s="392"/>
      <c r="F7" s="392"/>
      <c r="G7" s="392"/>
      <c r="H7" s="392"/>
      <c r="I7" s="392"/>
      <c r="J7" s="392"/>
      <c r="K7" s="389"/>
    </row>
    <row r="8" spans="2:11">
      <c r="B8" s="392"/>
      <c r="C8" s="392"/>
      <c r="D8" s="392"/>
      <c r="E8" s="392"/>
      <c r="F8" s="392"/>
      <c r="G8" s="392"/>
      <c r="H8" s="392"/>
      <c r="I8" s="392"/>
      <c r="J8" s="392"/>
      <c r="K8" s="389"/>
    </row>
    <row r="9" spans="2:11" s="46" customFormat="1">
      <c r="B9" s="393" t="s">
        <v>1295</v>
      </c>
      <c r="C9" s="393"/>
      <c r="D9" s="393"/>
      <c r="E9" s="393"/>
      <c r="F9" s="393"/>
      <c r="G9" s="393"/>
      <c r="H9" s="393"/>
      <c r="I9" s="393"/>
      <c r="J9" s="393"/>
      <c r="K9" s="388"/>
    </row>
    <row r="10" spans="2:11" s="46" customFormat="1">
      <c r="B10" s="393" t="s">
        <v>55</v>
      </c>
      <c r="C10" s="393"/>
      <c r="D10" s="393"/>
      <c r="E10" s="393"/>
      <c r="F10" s="393"/>
      <c r="G10" s="393"/>
      <c r="H10" s="393"/>
      <c r="I10" s="393"/>
      <c r="J10" s="393"/>
      <c r="K10" s="388"/>
    </row>
    <row r="11" spans="2:11" s="46" customFormat="1">
      <c r="B11" s="393" t="s">
        <v>56</v>
      </c>
      <c r="C11" s="393"/>
      <c r="D11" s="393"/>
      <c r="E11" s="393"/>
      <c r="F11" s="393"/>
      <c r="G11" s="393"/>
      <c r="H11" s="393"/>
      <c r="I11" s="393"/>
      <c r="J11" s="393"/>
      <c r="K11" s="388"/>
    </row>
    <row r="12" spans="2:11"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  <row r="13" spans="2:11"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2:11">
      <c r="B14" s="389"/>
      <c r="C14" s="389"/>
      <c r="D14" s="389"/>
      <c r="E14" s="389"/>
      <c r="F14" s="389"/>
      <c r="G14" s="389"/>
      <c r="H14" s="389"/>
      <c r="I14" s="389"/>
      <c r="J14" s="389"/>
      <c r="K14" s="389"/>
    </row>
    <row r="15" spans="2:11">
      <c r="B15" s="389"/>
      <c r="C15" s="389"/>
      <c r="D15" s="389"/>
      <c r="E15" s="389"/>
      <c r="F15" s="389"/>
      <c r="G15" s="389"/>
      <c r="H15" s="389"/>
      <c r="I15" s="389"/>
      <c r="J15" s="389"/>
      <c r="K15" s="389"/>
    </row>
    <row r="16" spans="2:11">
      <c r="B16" s="394" t="s">
        <v>57</v>
      </c>
      <c r="C16" s="389" t="s">
        <v>58</v>
      </c>
      <c r="D16" s="389"/>
      <c r="E16" s="389"/>
      <c r="F16" s="389"/>
      <c r="G16" s="389"/>
      <c r="H16" s="389"/>
      <c r="I16" s="389"/>
      <c r="J16" s="389"/>
      <c r="K16" s="389"/>
    </row>
    <row r="17" spans="2:11">
      <c r="B17" s="394" t="s">
        <v>59</v>
      </c>
      <c r="C17" s="389" t="s">
        <v>60</v>
      </c>
      <c r="D17" s="389"/>
      <c r="E17" s="389"/>
      <c r="F17" s="389"/>
      <c r="G17" s="389"/>
      <c r="H17" s="389"/>
      <c r="I17" s="389"/>
      <c r="J17" s="389"/>
      <c r="K17" s="389"/>
    </row>
    <row r="18" spans="2:11">
      <c r="B18" s="394" t="s">
        <v>61</v>
      </c>
      <c r="C18" s="389" t="s">
        <v>20</v>
      </c>
      <c r="D18" s="389"/>
      <c r="E18" s="389"/>
      <c r="F18" s="389"/>
      <c r="G18" s="389"/>
      <c r="H18" s="389"/>
      <c r="I18" s="389"/>
      <c r="J18" s="389"/>
      <c r="K18" s="389"/>
    </row>
    <row r="19" spans="2:11">
      <c r="B19" s="394" t="s">
        <v>62</v>
      </c>
      <c r="C19" s="389" t="s">
        <v>21</v>
      </c>
      <c r="D19" s="389"/>
      <c r="E19" s="389"/>
      <c r="F19" s="389"/>
      <c r="G19" s="389"/>
      <c r="H19" s="389"/>
      <c r="I19" s="389"/>
      <c r="J19" s="389"/>
      <c r="K19" s="389"/>
    </row>
    <row r="20" spans="2:11">
      <c r="B20" s="394" t="s">
        <v>63</v>
      </c>
      <c r="C20" s="389" t="s">
        <v>17</v>
      </c>
      <c r="D20" s="389"/>
      <c r="E20" s="389"/>
      <c r="F20" s="389"/>
      <c r="G20" s="389"/>
      <c r="H20" s="389"/>
      <c r="I20" s="389"/>
      <c r="J20" s="389"/>
      <c r="K20" s="389"/>
    </row>
    <row r="21" spans="2:11">
      <c r="B21" s="394" t="s">
        <v>64</v>
      </c>
      <c r="C21" s="389" t="s">
        <v>19</v>
      </c>
      <c r="D21" s="389"/>
      <c r="E21" s="389"/>
      <c r="F21" s="389"/>
      <c r="G21" s="389"/>
      <c r="H21" s="389"/>
      <c r="I21" s="389"/>
      <c r="J21" s="389"/>
      <c r="K21" s="389"/>
    </row>
    <row r="22" spans="2:11">
      <c r="B22" s="394" t="s">
        <v>65</v>
      </c>
      <c r="C22" s="389" t="s">
        <v>30</v>
      </c>
      <c r="D22" s="389"/>
      <c r="E22" s="389"/>
      <c r="F22" s="389"/>
      <c r="G22" s="389"/>
      <c r="H22" s="389"/>
      <c r="I22" s="389"/>
      <c r="J22" s="389"/>
      <c r="K22" s="389"/>
    </row>
    <row r="23" spans="2:11">
      <c r="B23" s="394" t="s">
        <v>66</v>
      </c>
      <c r="C23" s="389" t="s">
        <v>67</v>
      </c>
      <c r="D23" s="389"/>
      <c r="E23" s="389"/>
      <c r="F23" s="389"/>
      <c r="G23" s="389"/>
      <c r="H23" s="389"/>
      <c r="I23" s="389"/>
      <c r="J23" s="389"/>
      <c r="K23" s="389"/>
    </row>
    <row r="24" spans="2:11">
      <c r="B24" s="394" t="s">
        <v>68</v>
      </c>
      <c r="C24" s="389" t="s">
        <v>69</v>
      </c>
      <c r="D24" s="389"/>
      <c r="E24" s="389"/>
      <c r="F24" s="389"/>
      <c r="G24" s="389"/>
      <c r="H24" s="389"/>
      <c r="I24" s="389"/>
      <c r="J24" s="389"/>
      <c r="K24" s="389"/>
    </row>
    <row r="25" spans="2:11">
      <c r="B25" s="394" t="s">
        <v>70</v>
      </c>
      <c r="C25" s="389" t="s">
        <v>71</v>
      </c>
      <c r="D25" s="389"/>
      <c r="E25" s="389"/>
      <c r="F25" s="389"/>
      <c r="G25" s="389"/>
      <c r="H25" s="389"/>
      <c r="I25" s="389"/>
      <c r="J25" s="389"/>
      <c r="K25" s="389"/>
    </row>
    <row r="26" spans="2:11">
      <c r="B26" s="394" t="s">
        <v>72</v>
      </c>
      <c r="C26" s="389" t="s">
        <v>73</v>
      </c>
      <c r="D26" s="389"/>
      <c r="E26" s="389"/>
      <c r="F26" s="389"/>
      <c r="G26" s="389"/>
      <c r="H26" s="389"/>
      <c r="I26" s="389"/>
      <c r="J26" s="389"/>
      <c r="K26" s="389"/>
    </row>
    <row r="27" spans="2:11">
      <c r="B27" s="394" t="s">
        <v>74</v>
      </c>
      <c r="C27" s="389" t="s">
        <v>75</v>
      </c>
      <c r="D27" s="389"/>
      <c r="E27" s="389"/>
      <c r="F27" s="389"/>
      <c r="G27" s="389"/>
      <c r="H27" s="389"/>
      <c r="I27" s="389"/>
      <c r="J27" s="389"/>
      <c r="K27" s="389"/>
    </row>
    <row r="28" spans="2:11">
      <c r="B28" s="389"/>
      <c r="C28" s="389"/>
      <c r="D28" s="389"/>
      <c r="E28" s="389"/>
      <c r="F28" s="389"/>
      <c r="G28" s="389"/>
      <c r="H28" s="389"/>
      <c r="I28" s="389"/>
      <c r="J28" s="389"/>
      <c r="K28" s="389"/>
    </row>
    <row r="29" spans="2:11">
      <c r="B29" s="389"/>
      <c r="C29" s="389"/>
      <c r="D29" s="389"/>
      <c r="E29" s="389"/>
      <c r="F29" s="389"/>
      <c r="G29" s="389"/>
      <c r="H29" s="389"/>
      <c r="I29" s="389"/>
      <c r="J29" s="389"/>
      <c r="K29" s="389"/>
    </row>
    <row r="30" spans="2:11">
      <c r="B30" s="389"/>
      <c r="C30" s="389"/>
      <c r="D30" s="389"/>
      <c r="E30" s="389"/>
      <c r="F30" s="389"/>
      <c r="G30" s="389"/>
      <c r="H30" s="389"/>
      <c r="I30" s="389"/>
      <c r="J30" s="389"/>
      <c r="K30" s="389"/>
    </row>
    <row r="31" spans="2:11" s="3" customFormat="1">
      <c r="B31" s="395" t="s">
        <v>5</v>
      </c>
      <c r="C31" s="396"/>
      <c r="D31" s="396"/>
      <c r="E31" s="396"/>
      <c r="F31" s="389"/>
      <c r="G31" s="389"/>
      <c r="H31" s="389"/>
      <c r="I31" s="389"/>
      <c r="J31" s="397"/>
      <c r="K31" s="397"/>
    </row>
    <row r="32" spans="2:11" s="3" customFormat="1">
      <c r="B32" s="398" t="s">
        <v>6</v>
      </c>
      <c r="C32" s="396"/>
      <c r="D32" s="396"/>
      <c r="E32" s="396"/>
      <c r="F32" s="389"/>
      <c r="G32" s="389"/>
      <c r="H32" s="389"/>
      <c r="I32" s="389"/>
      <c r="J32" s="397"/>
      <c r="K32" s="397"/>
    </row>
    <row r="33" spans="2:11" s="3" customFormat="1">
      <c r="B33" s="395"/>
      <c r="C33" s="396"/>
      <c r="D33" s="396"/>
      <c r="E33" s="396"/>
      <c r="F33" s="389"/>
      <c r="G33" s="389"/>
      <c r="H33" s="389"/>
      <c r="I33" s="389"/>
      <c r="J33" s="397"/>
      <c r="K33" s="397"/>
    </row>
    <row r="34" spans="2:11" s="3" customFormat="1">
      <c r="B34" s="399" t="s">
        <v>7</v>
      </c>
      <c r="C34" s="396"/>
      <c r="D34" s="396"/>
      <c r="E34" s="396"/>
      <c r="F34" s="389"/>
      <c r="G34" s="389"/>
      <c r="H34" s="389"/>
      <c r="I34" s="389"/>
      <c r="J34" s="397"/>
      <c r="K34" s="397"/>
    </row>
    <row r="35" spans="2:11">
      <c r="B35" s="395" t="s">
        <v>8</v>
      </c>
      <c r="C35" s="389"/>
      <c r="D35" s="389"/>
      <c r="E35" s="389"/>
      <c r="F35" s="389"/>
      <c r="G35" s="389"/>
      <c r="H35" s="389"/>
      <c r="I35" s="389"/>
      <c r="J35" s="389"/>
      <c r="K35" s="389"/>
    </row>
    <row r="36" spans="2:11" s="55" customFormat="1">
      <c r="B36" s="398" t="s">
        <v>9</v>
      </c>
      <c r="C36" s="400"/>
      <c r="D36" s="400"/>
      <c r="E36" s="400"/>
      <c r="F36" s="389"/>
      <c r="G36" s="389"/>
      <c r="H36" s="389"/>
      <c r="I36" s="389"/>
      <c r="J36" s="400"/>
      <c r="K36" s="400"/>
    </row>
    <row r="37" spans="2:11" s="5" customFormat="1">
      <c r="B37" s="399"/>
      <c r="C37" s="401"/>
      <c r="D37" s="401"/>
      <c r="E37" s="401"/>
      <c r="F37" s="389"/>
      <c r="G37" s="389"/>
      <c r="H37" s="389"/>
      <c r="I37" s="389"/>
      <c r="J37" s="402"/>
      <c r="K37" s="402"/>
    </row>
    <row r="38" spans="2:11" s="7" customFormat="1">
      <c r="B38" s="395" t="s">
        <v>52</v>
      </c>
      <c r="C38" s="403"/>
      <c r="D38" s="403"/>
      <c r="E38" s="403"/>
      <c r="F38" s="389"/>
      <c r="G38" s="389"/>
      <c r="H38" s="389"/>
      <c r="I38" s="389"/>
      <c r="J38" s="405"/>
      <c r="K38" s="405"/>
    </row>
    <row r="39" spans="2:11" s="9" customFormat="1">
      <c r="B39" s="398" t="s">
        <v>10</v>
      </c>
      <c r="C39" s="406"/>
      <c r="D39" s="406"/>
      <c r="E39" s="406"/>
      <c r="F39" s="389"/>
      <c r="G39" s="389"/>
      <c r="H39" s="389"/>
      <c r="I39" s="389"/>
      <c r="J39" s="408"/>
      <c r="K39" s="408"/>
    </row>
    <row r="40" spans="2:11" s="11" customFormat="1">
      <c r="B40" s="395"/>
      <c r="C40" s="409"/>
      <c r="D40" s="409"/>
      <c r="E40" s="409"/>
      <c r="F40" s="389"/>
      <c r="G40" s="389"/>
      <c r="H40" s="389"/>
      <c r="I40" s="389"/>
      <c r="J40" s="410"/>
      <c r="K40" s="410"/>
    </row>
    <row r="41" spans="2:11" s="11" customFormat="1">
      <c r="B41" s="395" t="s">
        <v>76</v>
      </c>
      <c r="C41" s="409"/>
      <c r="D41" s="409"/>
      <c r="E41" s="409"/>
      <c r="F41" s="389"/>
      <c r="G41" s="389"/>
      <c r="H41" s="389"/>
      <c r="I41" s="389"/>
      <c r="J41" s="410"/>
      <c r="K41" s="410"/>
    </row>
    <row r="42" spans="2:11" s="9" customFormat="1">
      <c r="B42" s="398" t="s">
        <v>77</v>
      </c>
      <c r="C42" s="411"/>
      <c r="D42" s="411"/>
      <c r="E42" s="411"/>
      <c r="F42" s="389"/>
      <c r="G42" s="389"/>
      <c r="H42" s="389"/>
      <c r="I42" s="389"/>
      <c r="J42" s="408"/>
      <c r="K42" s="408"/>
    </row>
    <row r="43" spans="2:11" s="9" customFormat="1">
      <c r="B43" s="398"/>
      <c r="C43" s="411"/>
      <c r="D43" s="411"/>
      <c r="E43" s="411"/>
      <c r="F43" s="389"/>
      <c r="G43" s="389"/>
      <c r="H43" s="389"/>
      <c r="I43" s="389"/>
      <c r="J43" s="408"/>
      <c r="K43" s="408"/>
    </row>
    <row r="44" spans="2:11" s="7" customFormat="1">
      <c r="B44" s="395" t="s">
        <v>53</v>
      </c>
      <c r="C44" s="403"/>
      <c r="D44" s="403"/>
      <c r="E44" s="404"/>
      <c r="F44" s="389"/>
      <c r="G44" s="389"/>
      <c r="H44" s="389"/>
      <c r="I44" s="389"/>
      <c r="J44" s="405"/>
      <c r="K44" s="405"/>
    </row>
    <row r="45" spans="2:11" s="9" customFormat="1">
      <c r="B45" s="398" t="s">
        <v>11</v>
      </c>
      <c r="C45" s="406"/>
      <c r="D45" s="406"/>
      <c r="E45" s="407"/>
      <c r="F45" s="389"/>
      <c r="G45" s="389"/>
      <c r="H45" s="389"/>
      <c r="I45" s="389"/>
      <c r="J45" s="408"/>
      <c r="K45" s="408"/>
    </row>
    <row r="46" spans="2:11">
      <c r="B46" s="389"/>
      <c r="C46" s="389"/>
      <c r="D46" s="389"/>
      <c r="E46" s="389"/>
      <c r="F46" s="389"/>
      <c r="G46" s="389"/>
      <c r="H46" s="389"/>
      <c r="I46" s="389"/>
      <c r="J46" s="389"/>
      <c r="K46" s="389"/>
    </row>
    <row r="47" spans="2:11" s="9" customFormat="1">
      <c r="B47" s="399" t="s">
        <v>12</v>
      </c>
      <c r="C47" s="411"/>
      <c r="D47" s="411"/>
      <c r="E47" s="411"/>
      <c r="F47" s="389"/>
      <c r="G47" s="389"/>
      <c r="H47" s="389"/>
      <c r="I47" s="389"/>
      <c r="J47" s="408"/>
      <c r="K47" s="408"/>
    </row>
    <row r="48" spans="2:11" s="58" customFormat="1">
      <c r="B48" s="399" t="s">
        <v>78</v>
      </c>
      <c r="C48" s="412"/>
      <c r="D48" s="412"/>
      <c r="E48" s="412"/>
      <c r="F48" s="389"/>
      <c r="G48" s="389"/>
      <c r="H48" s="389"/>
      <c r="I48" s="389"/>
      <c r="J48" s="412"/>
      <c r="K48" s="412"/>
    </row>
    <row r="49" spans="2:11" s="46" customFormat="1">
      <c r="B49" s="388" t="s">
        <v>79</v>
      </c>
      <c r="C49" s="388"/>
      <c r="D49" s="388"/>
      <c r="E49" s="388"/>
      <c r="F49" s="389"/>
      <c r="G49" s="389"/>
      <c r="H49" s="389"/>
      <c r="I49" s="389"/>
      <c r="J49" s="388"/>
      <c r="K49" s="388"/>
    </row>
    <row r="50" spans="2:11">
      <c r="B50" s="389"/>
      <c r="C50" s="389"/>
      <c r="D50" s="389"/>
      <c r="E50" s="389"/>
      <c r="F50" s="389"/>
      <c r="G50" s="389"/>
      <c r="H50" s="389"/>
      <c r="I50" s="389"/>
      <c r="J50" s="389"/>
      <c r="K50" s="389"/>
    </row>
    <row r="51" spans="2:11">
      <c r="B51" s="389"/>
      <c r="C51" s="389"/>
      <c r="D51" s="389"/>
      <c r="E51" s="389"/>
      <c r="F51" s="389"/>
      <c r="G51" s="389"/>
      <c r="H51" s="389"/>
      <c r="I51" s="389"/>
      <c r="J51" s="389"/>
      <c r="K51" s="389"/>
    </row>
    <row r="52" spans="2:11">
      <c r="B52" s="389"/>
      <c r="C52" s="389"/>
      <c r="D52" s="389"/>
      <c r="E52" s="389"/>
      <c r="F52" s="389"/>
      <c r="G52" s="389"/>
      <c r="H52" s="389"/>
      <c r="I52" s="389"/>
      <c r="J52" s="389"/>
      <c r="K52" s="389"/>
    </row>
    <row r="53" spans="2:11">
      <c r="B53" s="389"/>
      <c r="C53" s="389"/>
      <c r="D53" s="389"/>
      <c r="E53" s="389"/>
      <c r="F53" s="389"/>
      <c r="G53" s="389"/>
      <c r="H53" s="389"/>
      <c r="I53" s="389"/>
      <c r="J53" s="389"/>
      <c r="K53" s="389"/>
    </row>
    <row r="226" spans="5:5">
      <c r="E226" s="18"/>
    </row>
  </sheetData>
  <pageMargins left="0.35433070866141736" right="0.35433070866141736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82"/>
  <sheetViews>
    <sheetView workbookViewId="0">
      <selection activeCell="A4" sqref="A4"/>
    </sheetView>
  </sheetViews>
  <sheetFormatPr defaultRowHeight="15.75"/>
  <cols>
    <col min="1" max="5" width="19.5703125" style="61" customWidth="1"/>
    <col min="6" max="16384" width="9.140625" style="61"/>
  </cols>
  <sheetData>
    <row r="1" spans="1:5">
      <c r="E1" s="62" t="s">
        <v>1567</v>
      </c>
    </row>
    <row r="4" spans="1:5">
      <c r="A4" s="101" t="s">
        <v>1568</v>
      </c>
      <c r="B4" s="102"/>
      <c r="C4" s="102"/>
      <c r="D4" s="102"/>
      <c r="E4" s="102"/>
    </row>
    <row r="5" spans="1:5">
      <c r="A5" s="101" t="s">
        <v>972</v>
      </c>
      <c r="B5" s="102"/>
      <c r="C5" s="102"/>
      <c r="D5" s="102"/>
      <c r="E5" s="102"/>
    </row>
    <row r="6" spans="1:5">
      <c r="A6" s="101" t="s">
        <v>973</v>
      </c>
      <c r="B6" s="102"/>
      <c r="C6" s="102"/>
      <c r="D6" s="102"/>
      <c r="E6" s="102"/>
    </row>
    <row r="7" spans="1:5">
      <c r="A7" s="103"/>
    </row>
    <row r="9" spans="1:5">
      <c r="A9" s="61" t="s">
        <v>1259</v>
      </c>
      <c r="B9" s="330"/>
    </row>
    <row r="182" spans="4:4">
      <c r="D182" s="64"/>
    </row>
  </sheetData>
  <pageMargins left="0.7" right="0.7" top="0.75" bottom="0.75" header="0.3" footer="0.3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L116"/>
  <sheetViews>
    <sheetView topLeftCell="A10" workbookViewId="0">
      <selection activeCell="K44" sqref="K44"/>
    </sheetView>
  </sheetViews>
  <sheetFormatPr defaultRowHeight="15"/>
  <cols>
    <col min="1" max="1" width="4.85546875" style="125" customWidth="1"/>
    <col min="2" max="11" width="9.140625" style="125"/>
    <col min="12" max="12" width="17.28515625" style="125" customWidth="1"/>
    <col min="13" max="16384" width="9.140625" style="125"/>
  </cols>
  <sheetData>
    <row r="2" spans="2:12">
      <c r="L2" s="289" t="s">
        <v>1569</v>
      </c>
    </row>
    <row r="4" spans="2:12">
      <c r="E4" s="290" t="s">
        <v>198</v>
      </c>
    </row>
    <row r="5" spans="2:12">
      <c r="E5" s="290" t="s">
        <v>979</v>
      </c>
    </row>
    <row r="6" spans="2:12">
      <c r="E6" s="290" t="s">
        <v>1550</v>
      </c>
    </row>
    <row r="7" spans="2:12">
      <c r="E7" s="290"/>
    </row>
    <row r="8" spans="2:12" s="291" customFormat="1" ht="14.25">
      <c r="B8" s="291" t="s">
        <v>199</v>
      </c>
    </row>
    <row r="9" spans="2:12">
      <c r="B9" s="125">
        <v>1</v>
      </c>
      <c r="C9" s="125" t="s">
        <v>250</v>
      </c>
    </row>
    <row r="11" spans="2:12" s="291" customFormat="1" ht="14.25">
      <c r="B11" s="291" t="s">
        <v>200</v>
      </c>
    </row>
    <row r="12" spans="2:12">
      <c r="B12" s="125">
        <v>1</v>
      </c>
      <c r="C12" s="125" t="s">
        <v>206</v>
      </c>
      <c r="D12" s="287"/>
      <c r="E12" s="287"/>
      <c r="F12" s="287"/>
      <c r="G12" s="287"/>
      <c r="H12" s="287"/>
    </row>
    <row r="13" spans="2:12">
      <c r="B13" s="125">
        <v>2</v>
      </c>
      <c r="C13" s="125" t="s">
        <v>207</v>
      </c>
      <c r="D13" s="287"/>
      <c r="E13" s="287"/>
      <c r="F13" s="287"/>
      <c r="G13" s="287"/>
      <c r="H13" s="287"/>
    </row>
    <row r="14" spans="2:12">
      <c r="B14" s="125">
        <v>3</v>
      </c>
      <c r="C14" s="125" t="s">
        <v>208</v>
      </c>
      <c r="D14" s="287"/>
      <c r="E14" s="287"/>
      <c r="F14" s="287"/>
      <c r="G14" s="287"/>
      <c r="H14" s="287"/>
    </row>
    <row r="15" spans="2:12">
      <c r="B15" s="125">
        <v>4</v>
      </c>
      <c r="C15" s="125" t="s">
        <v>209</v>
      </c>
      <c r="D15" s="287"/>
      <c r="E15" s="287"/>
      <c r="F15" s="287"/>
      <c r="G15" s="287"/>
      <c r="H15" s="287"/>
    </row>
    <row r="16" spans="2:12">
      <c r="B16" s="125">
        <v>5</v>
      </c>
      <c r="C16" s="125" t="s">
        <v>211</v>
      </c>
      <c r="D16" s="287"/>
      <c r="E16" s="287"/>
      <c r="F16" s="287"/>
      <c r="G16" s="287"/>
      <c r="H16" s="287"/>
    </row>
    <row r="17" spans="2:8">
      <c r="B17" s="125">
        <v>6</v>
      </c>
      <c r="C17" s="125" t="s">
        <v>212</v>
      </c>
      <c r="D17" s="287"/>
      <c r="E17" s="287"/>
      <c r="F17" s="287"/>
      <c r="G17" s="287"/>
      <c r="H17" s="287"/>
    </row>
    <row r="18" spans="2:8">
      <c r="B18" s="125">
        <v>7</v>
      </c>
      <c r="C18" s="125" t="s">
        <v>234</v>
      </c>
      <c r="D18" s="287"/>
      <c r="E18" s="287"/>
      <c r="F18" s="287"/>
      <c r="G18" s="287"/>
      <c r="H18" s="287"/>
    </row>
    <row r="19" spans="2:8">
      <c r="B19" s="125">
        <v>8</v>
      </c>
      <c r="C19" s="125" t="s">
        <v>235</v>
      </c>
      <c r="D19" s="287"/>
      <c r="E19" s="287"/>
      <c r="F19" s="287"/>
      <c r="G19" s="287"/>
      <c r="H19" s="287"/>
    </row>
    <row r="20" spans="2:8">
      <c r="B20" s="125">
        <v>9</v>
      </c>
      <c r="C20" s="125" t="s">
        <v>236</v>
      </c>
      <c r="D20" s="287"/>
      <c r="E20" s="287"/>
      <c r="F20" s="287"/>
      <c r="G20" s="287"/>
      <c r="H20" s="287"/>
    </row>
    <row r="21" spans="2:8">
      <c r="B21" s="125">
        <v>10</v>
      </c>
      <c r="C21" s="125" t="s">
        <v>237</v>
      </c>
      <c r="D21" s="287"/>
      <c r="E21" s="287"/>
      <c r="F21" s="287"/>
      <c r="G21" s="287"/>
      <c r="H21" s="287"/>
    </row>
    <row r="22" spans="2:8">
      <c r="B22" s="125">
        <v>11</v>
      </c>
      <c r="C22" s="125" t="s">
        <v>1061</v>
      </c>
      <c r="D22" s="287"/>
      <c r="E22" s="287"/>
      <c r="F22" s="287"/>
      <c r="G22" s="287"/>
      <c r="H22" s="287"/>
    </row>
    <row r="23" spans="2:8">
      <c r="B23" s="125">
        <v>12</v>
      </c>
      <c r="C23" s="125" t="s">
        <v>977</v>
      </c>
      <c r="D23" s="287"/>
      <c r="E23" s="287"/>
      <c r="F23" s="287"/>
      <c r="G23" s="287"/>
      <c r="H23" s="287"/>
    </row>
    <row r="24" spans="2:8">
      <c r="B24" s="125">
        <v>13</v>
      </c>
      <c r="C24" s="125" t="s">
        <v>978</v>
      </c>
      <c r="D24" s="287"/>
      <c r="E24" s="287"/>
      <c r="F24" s="287"/>
      <c r="G24" s="287"/>
      <c r="H24" s="287"/>
    </row>
    <row r="25" spans="2:8">
      <c r="B25" s="125">
        <v>14</v>
      </c>
      <c r="C25" s="125" t="s">
        <v>1059</v>
      </c>
      <c r="E25" s="287"/>
      <c r="F25" s="287"/>
      <c r="G25" s="287"/>
      <c r="H25" s="287"/>
    </row>
    <row r="26" spans="2:8">
      <c r="B26" s="125">
        <v>15</v>
      </c>
      <c r="C26" s="125" t="s">
        <v>213</v>
      </c>
      <c r="E26" s="287"/>
      <c r="F26" s="287"/>
      <c r="G26" s="287"/>
      <c r="H26" s="287"/>
    </row>
    <row r="27" spans="2:8">
      <c r="B27" s="125">
        <v>16</v>
      </c>
      <c r="C27" s="125" t="s">
        <v>214</v>
      </c>
      <c r="E27" s="287"/>
      <c r="F27" s="287"/>
      <c r="G27" s="287"/>
      <c r="H27" s="287"/>
    </row>
    <row r="28" spans="2:8">
      <c r="B28" s="125">
        <v>17</v>
      </c>
      <c r="C28" s="125" t="s">
        <v>656</v>
      </c>
      <c r="E28" s="287"/>
      <c r="F28" s="287"/>
      <c r="G28" s="287"/>
      <c r="H28" s="287"/>
    </row>
    <row r="29" spans="2:8">
      <c r="B29" s="125">
        <v>18</v>
      </c>
      <c r="C29" s="125" t="s">
        <v>215</v>
      </c>
      <c r="E29" s="287"/>
      <c r="F29" s="287"/>
      <c r="G29" s="287"/>
      <c r="H29" s="287"/>
    </row>
    <row r="30" spans="2:8">
      <c r="B30" s="125">
        <v>19</v>
      </c>
      <c r="C30" s="125" t="s">
        <v>216</v>
      </c>
      <c r="E30" s="287"/>
      <c r="F30" s="287"/>
      <c r="G30" s="287"/>
      <c r="H30" s="287"/>
    </row>
    <row r="31" spans="2:8">
      <c r="B31" s="125">
        <v>20</v>
      </c>
      <c r="C31" s="125" t="s">
        <v>217</v>
      </c>
      <c r="E31" s="287"/>
      <c r="F31" s="287"/>
      <c r="G31" s="287"/>
      <c r="H31" s="287"/>
    </row>
    <row r="32" spans="2:8">
      <c r="B32" s="125">
        <v>21</v>
      </c>
      <c r="C32" s="125" t="s">
        <v>218</v>
      </c>
      <c r="E32" s="287"/>
      <c r="F32" s="287"/>
      <c r="G32" s="287"/>
      <c r="H32" s="287"/>
    </row>
    <row r="33" spans="2:9">
      <c r="B33" s="125">
        <v>22</v>
      </c>
      <c r="C33" s="125" t="s">
        <v>219</v>
      </c>
      <c r="E33" s="287"/>
      <c r="F33" s="287"/>
      <c r="G33" s="287"/>
      <c r="H33" s="287"/>
    </row>
    <row r="34" spans="2:9">
      <c r="B34" s="125">
        <v>23</v>
      </c>
      <c r="C34" s="125" t="s">
        <v>220</v>
      </c>
      <c r="E34" s="287"/>
      <c r="F34" s="287"/>
      <c r="G34" s="287"/>
      <c r="H34" s="287"/>
    </row>
    <row r="35" spans="2:9">
      <c r="B35" s="125">
        <v>24</v>
      </c>
      <c r="C35" s="125" t="s">
        <v>1060</v>
      </c>
      <c r="E35" s="287"/>
      <c r="F35" s="287"/>
      <c r="G35" s="287"/>
      <c r="H35" s="287"/>
    </row>
    <row r="36" spans="2:9">
      <c r="B36" s="125">
        <v>25</v>
      </c>
      <c r="C36" s="125" t="s">
        <v>221</v>
      </c>
      <c r="E36" s="287"/>
      <c r="F36" s="287"/>
      <c r="G36" s="287"/>
      <c r="H36" s="287"/>
    </row>
    <row r="37" spans="2:9">
      <c r="B37" s="125">
        <v>26</v>
      </c>
      <c r="C37" s="125" t="s">
        <v>222</v>
      </c>
      <c r="E37" s="287"/>
      <c r="F37" s="287"/>
      <c r="G37" s="287"/>
      <c r="H37" s="287"/>
    </row>
    <row r="38" spans="2:9">
      <c r="B38" s="125">
        <v>27</v>
      </c>
      <c r="C38" s="125" t="s">
        <v>223</v>
      </c>
      <c r="E38" s="287"/>
      <c r="F38" s="287"/>
      <c r="G38" s="287"/>
      <c r="H38" s="287"/>
    </row>
    <row r="39" spans="2:9">
      <c r="B39" s="125">
        <v>28</v>
      </c>
      <c r="C39" s="125" t="s">
        <v>224</v>
      </c>
      <c r="E39" s="287"/>
      <c r="F39" s="287"/>
      <c r="G39" s="287"/>
      <c r="H39" s="287"/>
    </row>
    <row r="40" spans="2:9">
      <c r="B40" s="125">
        <v>29</v>
      </c>
      <c r="C40" s="125" t="s">
        <v>225</v>
      </c>
      <c r="E40" s="287"/>
      <c r="F40" s="287"/>
      <c r="G40" s="287"/>
      <c r="H40" s="287"/>
    </row>
    <row r="41" spans="2:9">
      <c r="B41" s="125">
        <v>30</v>
      </c>
      <c r="C41" s="125" t="s">
        <v>226</v>
      </c>
      <c r="E41" s="287"/>
      <c r="F41" s="287"/>
      <c r="G41" s="287"/>
      <c r="H41" s="287"/>
    </row>
    <row r="42" spans="2:9">
      <c r="B42" s="125">
        <v>31</v>
      </c>
      <c r="C42" s="125" t="s">
        <v>227</v>
      </c>
      <c r="E42" s="287"/>
      <c r="F42" s="287"/>
      <c r="G42" s="287"/>
      <c r="H42" s="287"/>
    </row>
    <row r="43" spans="2:9">
      <c r="B43" s="125">
        <v>32</v>
      </c>
      <c r="C43" s="125" t="s">
        <v>228</v>
      </c>
      <c r="E43" s="287"/>
      <c r="F43" s="287"/>
      <c r="G43" s="287"/>
      <c r="H43" s="287"/>
    </row>
    <row r="44" spans="2:9">
      <c r="B44" s="125">
        <v>33</v>
      </c>
      <c r="C44" s="292" t="s">
        <v>229</v>
      </c>
      <c r="D44" s="292"/>
      <c r="E44" s="292"/>
      <c r="F44" s="292"/>
      <c r="G44" s="292"/>
      <c r="H44" s="292"/>
      <c r="I44" s="292"/>
    </row>
    <row r="45" spans="2:9">
      <c r="B45" s="125">
        <v>34</v>
      </c>
      <c r="C45" s="292" t="s">
        <v>230</v>
      </c>
      <c r="D45" s="292"/>
      <c r="E45" s="292"/>
      <c r="F45" s="292"/>
      <c r="G45" s="292"/>
      <c r="H45" s="292"/>
      <c r="I45" s="292"/>
    </row>
    <row r="46" spans="2:9">
      <c r="B46" s="125">
        <v>35</v>
      </c>
      <c r="C46" s="292" t="s">
        <v>981</v>
      </c>
      <c r="D46" s="292"/>
      <c r="E46" s="292"/>
      <c r="F46" s="292"/>
      <c r="G46" s="292"/>
      <c r="H46" s="292"/>
      <c r="I46" s="292"/>
    </row>
    <row r="47" spans="2:9">
      <c r="B47" s="125">
        <v>36</v>
      </c>
      <c r="C47" s="292" t="s">
        <v>231</v>
      </c>
      <c r="D47" s="292"/>
      <c r="E47" s="292"/>
      <c r="F47" s="292"/>
      <c r="G47" s="292"/>
      <c r="H47" s="292"/>
      <c r="I47" s="292"/>
    </row>
    <row r="48" spans="2:9">
      <c r="B48" s="125">
        <v>37</v>
      </c>
      <c r="C48" s="292" t="s">
        <v>210</v>
      </c>
      <c r="D48" s="292"/>
      <c r="E48" s="292"/>
      <c r="F48" s="292"/>
      <c r="G48" s="292"/>
      <c r="H48" s="292"/>
      <c r="I48" s="292"/>
    </row>
    <row r="49" spans="2:9">
      <c r="B49" s="125">
        <v>38</v>
      </c>
      <c r="C49" s="292" t="s">
        <v>232</v>
      </c>
      <c r="D49" s="292"/>
      <c r="E49" s="292"/>
      <c r="F49" s="292"/>
      <c r="G49" s="292"/>
      <c r="H49" s="292"/>
      <c r="I49" s="292"/>
    </row>
    <row r="50" spans="2:9">
      <c r="B50" s="125">
        <v>39</v>
      </c>
      <c r="C50" s="292" t="s">
        <v>233</v>
      </c>
      <c r="D50" s="292"/>
      <c r="E50" s="292"/>
      <c r="F50" s="292"/>
      <c r="G50" s="292"/>
      <c r="H50" s="292"/>
      <c r="I50" s="292"/>
    </row>
    <row r="51" spans="2:9">
      <c r="C51" s="292"/>
      <c r="D51" s="292"/>
      <c r="E51" s="292"/>
      <c r="F51" s="292"/>
      <c r="G51" s="292"/>
      <c r="H51" s="292"/>
      <c r="I51" s="292"/>
    </row>
    <row r="52" spans="2:9" s="291" customFormat="1" ht="14.25">
      <c r="B52" s="291" t="s">
        <v>201</v>
      </c>
      <c r="C52" s="293"/>
      <c r="D52" s="293"/>
      <c r="E52" s="293"/>
      <c r="F52" s="293"/>
      <c r="G52" s="293"/>
    </row>
    <row r="53" spans="2:9" s="291" customFormat="1" ht="14.25">
      <c r="C53" s="293"/>
      <c r="D53" s="293"/>
      <c r="E53" s="293"/>
      <c r="F53" s="293"/>
      <c r="G53" s="293"/>
    </row>
    <row r="54" spans="2:9">
      <c r="C54" s="292" t="s">
        <v>202</v>
      </c>
      <c r="D54" s="292"/>
      <c r="E54" s="292"/>
      <c r="F54" s="292"/>
      <c r="G54" s="292"/>
    </row>
    <row r="55" spans="2:9">
      <c r="B55" s="125">
        <v>1</v>
      </c>
      <c r="C55" s="292" t="s">
        <v>1062</v>
      </c>
      <c r="D55" s="292"/>
      <c r="E55" s="292"/>
      <c r="F55" s="292"/>
      <c r="G55" s="292"/>
    </row>
    <row r="56" spans="2:9">
      <c r="B56" s="125">
        <v>2</v>
      </c>
      <c r="C56" s="292" t="s">
        <v>1063</v>
      </c>
      <c r="D56" s="292"/>
      <c r="E56" s="292"/>
      <c r="F56" s="292"/>
      <c r="G56" s="292"/>
    </row>
    <row r="57" spans="2:9">
      <c r="B57" s="125">
        <v>3</v>
      </c>
      <c r="C57" s="292" t="s">
        <v>1064</v>
      </c>
      <c r="D57" s="292"/>
      <c r="E57" s="292"/>
      <c r="F57" s="292"/>
      <c r="G57" s="292"/>
    </row>
    <row r="58" spans="2:9">
      <c r="B58" s="125">
        <v>4</v>
      </c>
      <c r="C58" s="292" t="s">
        <v>1065</v>
      </c>
      <c r="D58" s="292"/>
      <c r="E58" s="292"/>
      <c r="F58" s="292"/>
      <c r="G58" s="292"/>
    </row>
    <row r="59" spans="2:9">
      <c r="B59" s="125">
        <v>5</v>
      </c>
      <c r="C59" s="292" t="s">
        <v>1066</v>
      </c>
      <c r="D59" s="292"/>
      <c r="E59" s="292"/>
      <c r="F59" s="292"/>
      <c r="G59" s="292"/>
    </row>
    <row r="60" spans="2:9">
      <c r="B60" s="125">
        <v>6</v>
      </c>
      <c r="C60" s="292" t="s">
        <v>1225</v>
      </c>
      <c r="D60" s="292"/>
      <c r="E60" s="292"/>
      <c r="F60" s="292"/>
      <c r="G60" s="292"/>
    </row>
    <row r="61" spans="2:9">
      <c r="B61" s="125">
        <v>7</v>
      </c>
      <c r="C61" s="292" t="s">
        <v>1067</v>
      </c>
      <c r="D61" s="292"/>
      <c r="E61" s="292"/>
      <c r="F61" s="292"/>
      <c r="G61" s="292"/>
    </row>
    <row r="62" spans="2:9">
      <c r="B62" s="125">
        <v>8</v>
      </c>
      <c r="C62" s="292" t="s">
        <v>1068</v>
      </c>
      <c r="D62" s="292"/>
      <c r="E62" s="292"/>
      <c r="F62" s="292"/>
      <c r="G62" s="292"/>
    </row>
    <row r="63" spans="2:9">
      <c r="B63" s="125">
        <v>9</v>
      </c>
      <c r="C63" s="292" t="s">
        <v>1069</v>
      </c>
      <c r="D63" s="292"/>
      <c r="E63" s="292"/>
      <c r="F63" s="292"/>
      <c r="G63" s="292"/>
    </row>
    <row r="64" spans="2:9">
      <c r="B64" s="125">
        <v>10</v>
      </c>
      <c r="C64" s="292" t="s">
        <v>1070</v>
      </c>
      <c r="D64" s="292"/>
      <c r="E64" s="292"/>
      <c r="F64" s="292"/>
      <c r="G64" s="292"/>
    </row>
    <row r="65" spans="2:7">
      <c r="B65" s="125">
        <v>11</v>
      </c>
      <c r="C65" s="292" t="s">
        <v>1071</v>
      </c>
      <c r="D65" s="292"/>
      <c r="E65" s="292"/>
      <c r="F65" s="292"/>
      <c r="G65" s="292"/>
    </row>
    <row r="66" spans="2:7">
      <c r="B66" s="125">
        <v>12</v>
      </c>
      <c r="C66" s="292" t="s">
        <v>1072</v>
      </c>
      <c r="D66" s="292"/>
      <c r="E66" s="292"/>
      <c r="F66" s="292"/>
      <c r="G66" s="292"/>
    </row>
    <row r="67" spans="2:7">
      <c r="B67" s="125">
        <v>13</v>
      </c>
      <c r="C67" s="292" t="s">
        <v>1073</v>
      </c>
      <c r="D67" s="292"/>
      <c r="E67" s="292"/>
      <c r="F67" s="292"/>
      <c r="G67" s="292"/>
    </row>
    <row r="68" spans="2:7">
      <c r="B68" s="125">
        <v>14</v>
      </c>
      <c r="C68" s="292" t="s">
        <v>1074</v>
      </c>
      <c r="D68" s="292"/>
      <c r="E68" s="292"/>
      <c r="F68" s="292"/>
      <c r="G68" s="292"/>
    </row>
    <row r="69" spans="2:7">
      <c r="B69" s="125">
        <v>15</v>
      </c>
      <c r="C69" s="292" t="s">
        <v>1075</v>
      </c>
      <c r="D69" s="292"/>
      <c r="E69" s="292"/>
      <c r="F69" s="292"/>
      <c r="G69" s="292"/>
    </row>
    <row r="70" spans="2:7">
      <c r="B70" s="125">
        <v>16</v>
      </c>
      <c r="C70" s="292" t="s">
        <v>1076</v>
      </c>
      <c r="D70" s="292"/>
      <c r="E70" s="292"/>
      <c r="F70" s="292"/>
      <c r="G70" s="292"/>
    </row>
    <row r="71" spans="2:7">
      <c r="B71" s="125">
        <v>17</v>
      </c>
      <c r="C71" s="292" t="s">
        <v>1077</v>
      </c>
      <c r="D71" s="292"/>
      <c r="E71" s="292"/>
      <c r="F71" s="292"/>
      <c r="G71" s="292"/>
    </row>
    <row r="72" spans="2:7">
      <c r="B72" s="125">
        <v>18</v>
      </c>
      <c r="C72" s="292" t="s">
        <v>1078</v>
      </c>
      <c r="D72" s="292"/>
      <c r="E72" s="292"/>
      <c r="F72" s="292"/>
      <c r="G72" s="292"/>
    </row>
    <row r="73" spans="2:7">
      <c r="B73" s="125">
        <v>19</v>
      </c>
      <c r="C73" s="292" t="s">
        <v>1079</v>
      </c>
      <c r="D73" s="292"/>
      <c r="E73" s="292"/>
      <c r="F73" s="292"/>
      <c r="G73" s="292"/>
    </row>
    <row r="74" spans="2:7">
      <c r="B74" s="125">
        <v>20</v>
      </c>
      <c r="C74" s="292" t="s">
        <v>1080</v>
      </c>
      <c r="D74" s="292"/>
      <c r="E74" s="292"/>
      <c r="F74" s="292"/>
      <c r="G74" s="292"/>
    </row>
    <row r="75" spans="2:7">
      <c r="B75" s="125">
        <v>21</v>
      </c>
      <c r="C75" s="292" t="s">
        <v>1081</v>
      </c>
      <c r="D75" s="292"/>
      <c r="E75" s="292"/>
      <c r="F75" s="292"/>
      <c r="G75" s="292"/>
    </row>
    <row r="76" spans="2:7">
      <c r="B76" s="125">
        <v>22</v>
      </c>
      <c r="C76" s="292" t="s">
        <v>1082</v>
      </c>
      <c r="D76" s="292"/>
      <c r="E76" s="292"/>
      <c r="F76" s="292"/>
      <c r="G76" s="292"/>
    </row>
    <row r="77" spans="2:7">
      <c r="B77" s="125">
        <v>23</v>
      </c>
      <c r="C77" s="292" t="s">
        <v>1083</v>
      </c>
      <c r="D77" s="292"/>
      <c r="E77" s="292"/>
      <c r="F77" s="292"/>
      <c r="G77" s="292"/>
    </row>
    <row r="78" spans="2:7">
      <c r="B78" s="125">
        <v>24</v>
      </c>
      <c r="C78" s="292" t="s">
        <v>1084</v>
      </c>
      <c r="D78" s="292"/>
      <c r="E78" s="292"/>
      <c r="F78" s="292"/>
      <c r="G78" s="292"/>
    </row>
    <row r="79" spans="2:7">
      <c r="B79" s="125">
        <v>25</v>
      </c>
      <c r="C79" s="292" t="s">
        <v>1085</v>
      </c>
      <c r="D79" s="292"/>
      <c r="E79" s="292"/>
      <c r="F79" s="292"/>
      <c r="G79" s="292"/>
    </row>
    <row r="80" spans="2:7">
      <c r="B80" s="125">
        <v>26</v>
      </c>
      <c r="C80" s="292" t="s">
        <v>1086</v>
      </c>
      <c r="D80" s="292"/>
      <c r="E80" s="292"/>
      <c r="F80" s="292"/>
      <c r="G80" s="292"/>
    </row>
    <row r="81" spans="2:7">
      <c r="B81" s="125">
        <v>27</v>
      </c>
      <c r="C81" s="292" t="s">
        <v>1087</v>
      </c>
      <c r="D81" s="292"/>
      <c r="E81" s="292"/>
      <c r="F81" s="292"/>
      <c r="G81" s="292"/>
    </row>
    <row r="82" spans="2:7">
      <c r="B82" s="125">
        <v>28</v>
      </c>
      <c r="C82" s="292" t="s">
        <v>1088</v>
      </c>
      <c r="D82" s="292"/>
      <c r="E82" s="292"/>
      <c r="F82" s="292"/>
      <c r="G82" s="292"/>
    </row>
    <row r="83" spans="2:7">
      <c r="B83" s="125">
        <v>29</v>
      </c>
      <c r="C83" s="292" t="s">
        <v>1089</v>
      </c>
      <c r="D83" s="292"/>
      <c r="E83" s="292"/>
      <c r="F83" s="292"/>
      <c r="G83" s="292"/>
    </row>
    <row r="84" spans="2:7">
      <c r="B84" s="125">
        <v>30</v>
      </c>
      <c r="C84" s="292" t="s">
        <v>1090</v>
      </c>
      <c r="D84" s="292"/>
      <c r="E84" s="292"/>
      <c r="F84" s="292"/>
      <c r="G84" s="292"/>
    </row>
    <row r="85" spans="2:7">
      <c r="B85" s="125">
        <v>31</v>
      </c>
      <c r="C85" s="292" t="s">
        <v>1091</v>
      </c>
      <c r="D85" s="292"/>
      <c r="E85" s="292"/>
      <c r="F85" s="292"/>
      <c r="G85" s="292"/>
    </row>
    <row r="86" spans="2:7">
      <c r="B86" s="125">
        <v>32</v>
      </c>
      <c r="C86" s="292" t="s">
        <v>1092</v>
      </c>
      <c r="D86" s="292"/>
      <c r="E86" s="292"/>
      <c r="F86" s="292"/>
      <c r="G86" s="292"/>
    </row>
    <row r="87" spans="2:7">
      <c r="B87" s="125">
        <v>33</v>
      </c>
      <c r="C87" s="292" t="s">
        <v>1093</v>
      </c>
      <c r="D87" s="292"/>
      <c r="E87" s="292"/>
      <c r="F87" s="292"/>
      <c r="G87" s="292"/>
    </row>
    <row r="88" spans="2:7">
      <c r="B88" s="125">
        <v>34</v>
      </c>
      <c r="C88" s="292" t="s">
        <v>1094</v>
      </c>
      <c r="D88" s="292"/>
      <c r="E88" s="292"/>
      <c r="F88" s="292"/>
      <c r="G88" s="292"/>
    </row>
    <row r="89" spans="2:7">
      <c r="B89" s="125">
        <v>35</v>
      </c>
      <c r="C89" s="292" t="s">
        <v>1095</v>
      </c>
      <c r="D89" s="292"/>
      <c r="E89" s="292"/>
      <c r="F89" s="292"/>
      <c r="G89" s="292"/>
    </row>
    <row r="90" spans="2:7">
      <c r="B90" s="125">
        <v>36</v>
      </c>
      <c r="C90" s="292" t="s">
        <v>1096</v>
      </c>
      <c r="D90" s="292"/>
      <c r="E90" s="292"/>
      <c r="F90" s="292"/>
      <c r="G90" s="292"/>
    </row>
    <row r="91" spans="2:7">
      <c r="B91" s="125">
        <v>37</v>
      </c>
      <c r="C91" s="292" t="s">
        <v>1097</v>
      </c>
      <c r="D91" s="292"/>
      <c r="E91" s="292"/>
      <c r="F91" s="292"/>
      <c r="G91" s="292"/>
    </row>
    <row r="92" spans="2:7">
      <c r="B92" s="125">
        <v>38</v>
      </c>
      <c r="C92" s="292" t="s">
        <v>1098</v>
      </c>
      <c r="D92" s="292"/>
      <c r="E92" s="292"/>
      <c r="F92" s="292"/>
      <c r="G92" s="292"/>
    </row>
    <row r="93" spans="2:7">
      <c r="B93" s="125">
        <v>39</v>
      </c>
      <c r="C93" s="292" t="s">
        <v>1099</v>
      </c>
      <c r="D93" s="292"/>
      <c r="E93" s="292"/>
      <c r="F93" s="292"/>
      <c r="G93" s="292"/>
    </row>
    <row r="94" spans="2:7">
      <c r="B94" s="125">
        <v>40</v>
      </c>
      <c r="C94" s="292" t="s">
        <v>1100</v>
      </c>
      <c r="D94" s="292"/>
      <c r="E94" s="292"/>
      <c r="F94" s="292"/>
      <c r="G94" s="292"/>
    </row>
    <row r="95" spans="2:7">
      <c r="B95" s="125">
        <v>41</v>
      </c>
      <c r="C95" s="292" t="s">
        <v>203</v>
      </c>
      <c r="D95" s="292"/>
      <c r="E95" s="292"/>
      <c r="F95" s="292"/>
      <c r="G95" s="292"/>
    </row>
    <row r="98" spans="2:8">
      <c r="B98" s="291" t="s">
        <v>980</v>
      </c>
    </row>
    <row r="99" spans="2:8">
      <c r="B99" s="125" t="s">
        <v>204</v>
      </c>
    </row>
    <row r="100" spans="2:8">
      <c r="B100" s="294" t="s">
        <v>5</v>
      </c>
    </row>
    <row r="101" spans="2:8" s="22" customFormat="1">
      <c r="B101" s="295" t="s">
        <v>6</v>
      </c>
      <c r="C101" s="79"/>
      <c r="D101" s="79"/>
      <c r="E101" s="79"/>
      <c r="F101" s="79"/>
      <c r="G101" s="80"/>
      <c r="H101" s="80"/>
    </row>
    <row r="102" spans="2:8" s="22" customFormat="1">
      <c r="B102" s="294"/>
      <c r="C102" s="79"/>
      <c r="D102" s="79"/>
      <c r="E102" s="79"/>
      <c r="F102" s="79"/>
      <c r="G102" s="80"/>
      <c r="H102" s="80"/>
    </row>
    <row r="103" spans="2:8" s="22" customFormat="1">
      <c r="B103" s="296" t="s">
        <v>7</v>
      </c>
      <c r="C103" s="79"/>
      <c r="D103" s="79"/>
      <c r="E103" s="79"/>
      <c r="F103" s="79"/>
      <c r="G103" s="80"/>
      <c r="H103" s="80"/>
    </row>
    <row r="104" spans="2:8" s="22" customFormat="1">
      <c r="B104" s="294" t="s">
        <v>8</v>
      </c>
      <c r="C104" s="79"/>
      <c r="D104" s="79"/>
      <c r="E104" s="79"/>
      <c r="F104" s="79"/>
      <c r="G104" s="81"/>
      <c r="H104" s="81"/>
    </row>
    <row r="105" spans="2:8">
      <c r="B105" s="295" t="s">
        <v>9</v>
      </c>
    </row>
    <row r="106" spans="2:8">
      <c r="B106" s="295"/>
    </row>
    <row r="107" spans="2:8" s="297" customFormat="1">
      <c r="B107" s="294" t="s">
        <v>52</v>
      </c>
    </row>
    <row r="108" spans="2:8" s="22" customFormat="1">
      <c r="B108" s="295" t="s">
        <v>205</v>
      </c>
      <c r="C108" s="25"/>
      <c r="D108" s="25"/>
      <c r="E108" s="298"/>
      <c r="F108" s="298"/>
      <c r="G108" s="298"/>
      <c r="H108" s="298"/>
    </row>
    <row r="109" spans="2:8" s="22" customFormat="1">
      <c r="B109" s="295"/>
      <c r="C109" s="25"/>
      <c r="D109" s="25"/>
      <c r="E109" s="298"/>
      <c r="F109" s="298"/>
      <c r="G109" s="298"/>
      <c r="H109" s="298"/>
    </row>
    <row r="110" spans="2:8" s="20" customFormat="1">
      <c r="B110" s="294" t="s">
        <v>53</v>
      </c>
      <c r="C110" s="26"/>
      <c r="D110" s="26"/>
      <c r="E110" s="299"/>
      <c r="F110" s="299"/>
      <c r="G110" s="299"/>
      <c r="H110" s="299"/>
    </row>
    <row r="111" spans="2:8" s="22" customFormat="1">
      <c r="B111" s="300" t="s">
        <v>11</v>
      </c>
      <c r="C111" s="25"/>
      <c r="D111" s="298"/>
      <c r="E111" s="298"/>
      <c r="F111" s="298"/>
      <c r="G111" s="298"/>
    </row>
    <row r="112" spans="2:8" s="22" customFormat="1">
      <c r="B112" s="295"/>
      <c r="C112" s="25"/>
      <c r="D112" s="298"/>
      <c r="E112" s="298"/>
      <c r="F112" s="298"/>
      <c r="G112" s="298"/>
    </row>
    <row r="113" spans="2:8" s="20" customFormat="1">
      <c r="B113" s="21" t="s">
        <v>12</v>
      </c>
      <c r="C113" s="26"/>
      <c r="D113" s="299"/>
      <c r="E113" s="299"/>
      <c r="F113" s="299"/>
      <c r="G113" s="299"/>
    </row>
    <row r="114" spans="2:8" s="22" customFormat="1">
      <c r="B114" s="23" t="s">
        <v>1580</v>
      </c>
      <c r="C114" s="24"/>
      <c r="D114" s="24"/>
      <c r="E114" s="301"/>
      <c r="F114" s="301"/>
      <c r="G114" s="301"/>
      <c r="H114" s="301"/>
    </row>
    <row r="115" spans="2:8" s="296" customFormat="1">
      <c r="B115" s="23" t="s">
        <v>1581</v>
      </c>
    </row>
    <row r="116" spans="2:8" s="296" customFormat="1">
      <c r="G116" s="294"/>
      <c r="H116" s="294"/>
    </row>
  </sheetData>
  <pageMargins left="0.55118110236220474" right="0.55118110236220474" top="0.98425196850393704" bottom="0.98425196850393704" header="0.51181102362204722" footer="0.51181102362204722"/>
  <pageSetup paperSize="9" scale="80" fitToHeight="0" orientation="portrait" r:id="rId1"/>
  <headerFooter alignWithMargins="0">
    <oddFooter>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106"/>
  <sheetViews>
    <sheetView zoomScaleNormal="100" zoomScaleSheetLayoutView="100" workbookViewId="0">
      <selection activeCell="E36" sqref="E36"/>
    </sheetView>
  </sheetViews>
  <sheetFormatPr defaultRowHeight="12"/>
  <cols>
    <col min="1" max="1" width="5.42578125" style="343" customWidth="1"/>
    <col min="2" max="2" width="8.28515625" style="345" customWidth="1"/>
    <col min="3" max="3" width="47.5703125" style="343" customWidth="1"/>
    <col min="4" max="4" width="15.140625" style="343" customWidth="1"/>
    <col min="5" max="5" width="16.42578125" style="343" customWidth="1"/>
    <col min="6" max="6" width="12.85546875" style="367" customWidth="1"/>
    <col min="7" max="7" width="13" style="367" hidden="1" customWidth="1"/>
    <col min="8" max="8" width="9.140625" style="348" hidden="1" customWidth="1"/>
    <col min="9" max="13" width="9.140625" style="342" hidden="1" customWidth="1"/>
    <col min="14" max="18" width="9.140625" style="342"/>
    <col min="19" max="215" width="9.140625" style="343"/>
    <col min="216" max="216" width="5.140625" style="343" customWidth="1"/>
    <col min="217" max="217" width="63.85546875" style="343" customWidth="1"/>
    <col min="218" max="219" width="0" style="343" hidden="1" customWidth="1"/>
    <col min="220" max="220" width="11" style="343" customWidth="1"/>
    <col min="221" max="221" width="11.5703125" style="343" customWidth="1"/>
    <col min="222" max="222" width="11" style="343" customWidth="1"/>
    <col min="223" max="223" width="11.5703125" style="343" customWidth="1"/>
    <col min="224" max="471" width="9.140625" style="343"/>
    <col min="472" max="472" width="5.140625" style="343" customWidth="1"/>
    <col min="473" max="473" width="63.85546875" style="343" customWidth="1"/>
    <col min="474" max="475" width="0" style="343" hidden="1" customWidth="1"/>
    <col min="476" max="476" width="11" style="343" customWidth="1"/>
    <col min="477" max="477" width="11.5703125" style="343" customWidth="1"/>
    <col min="478" max="478" width="11" style="343" customWidth="1"/>
    <col min="479" max="479" width="11.5703125" style="343" customWidth="1"/>
    <col min="480" max="727" width="9.140625" style="343"/>
    <col min="728" max="728" width="5.140625" style="343" customWidth="1"/>
    <col min="729" max="729" width="63.85546875" style="343" customWidth="1"/>
    <col min="730" max="731" width="0" style="343" hidden="1" customWidth="1"/>
    <col min="732" max="732" width="11" style="343" customWidth="1"/>
    <col min="733" max="733" width="11.5703125" style="343" customWidth="1"/>
    <col min="734" max="734" width="11" style="343" customWidth="1"/>
    <col min="735" max="735" width="11.5703125" style="343" customWidth="1"/>
    <col min="736" max="983" width="9.140625" style="343"/>
    <col min="984" max="984" width="5.140625" style="343" customWidth="1"/>
    <col min="985" max="985" width="63.85546875" style="343" customWidth="1"/>
    <col min="986" max="987" width="0" style="343" hidden="1" customWidth="1"/>
    <col min="988" max="988" width="11" style="343" customWidth="1"/>
    <col min="989" max="989" width="11.5703125" style="343" customWidth="1"/>
    <col min="990" max="990" width="11" style="343" customWidth="1"/>
    <col min="991" max="991" width="11.5703125" style="343" customWidth="1"/>
    <col min="992" max="1239" width="9.140625" style="343"/>
    <col min="1240" max="1240" width="5.140625" style="343" customWidth="1"/>
    <col min="1241" max="1241" width="63.85546875" style="343" customWidth="1"/>
    <col min="1242" max="1243" width="0" style="343" hidden="1" customWidth="1"/>
    <col min="1244" max="1244" width="11" style="343" customWidth="1"/>
    <col min="1245" max="1245" width="11.5703125" style="343" customWidth="1"/>
    <col min="1246" max="1246" width="11" style="343" customWidth="1"/>
    <col min="1247" max="1247" width="11.5703125" style="343" customWidth="1"/>
    <col min="1248" max="1495" width="9.140625" style="343"/>
    <col min="1496" max="1496" width="5.140625" style="343" customWidth="1"/>
    <col min="1497" max="1497" width="63.85546875" style="343" customWidth="1"/>
    <col min="1498" max="1499" width="0" style="343" hidden="1" customWidth="1"/>
    <col min="1500" max="1500" width="11" style="343" customWidth="1"/>
    <col min="1501" max="1501" width="11.5703125" style="343" customWidth="1"/>
    <col min="1502" max="1502" width="11" style="343" customWidth="1"/>
    <col min="1503" max="1503" width="11.5703125" style="343" customWidth="1"/>
    <col min="1504" max="1751" width="9.140625" style="343"/>
    <col min="1752" max="1752" width="5.140625" style="343" customWidth="1"/>
    <col min="1753" max="1753" width="63.85546875" style="343" customWidth="1"/>
    <col min="1754" max="1755" width="0" style="343" hidden="1" customWidth="1"/>
    <col min="1756" max="1756" width="11" style="343" customWidth="1"/>
    <col min="1757" max="1757" width="11.5703125" style="343" customWidth="1"/>
    <col min="1758" max="1758" width="11" style="343" customWidth="1"/>
    <col min="1759" max="1759" width="11.5703125" style="343" customWidth="1"/>
    <col min="1760" max="2007" width="9.140625" style="343"/>
    <col min="2008" max="2008" width="5.140625" style="343" customWidth="1"/>
    <col min="2009" max="2009" width="63.85546875" style="343" customWidth="1"/>
    <col min="2010" max="2011" width="0" style="343" hidden="1" customWidth="1"/>
    <col min="2012" max="2012" width="11" style="343" customWidth="1"/>
    <col min="2013" max="2013" width="11.5703125" style="343" customWidth="1"/>
    <col min="2014" max="2014" width="11" style="343" customWidth="1"/>
    <col min="2015" max="2015" width="11.5703125" style="343" customWidth="1"/>
    <col min="2016" max="2263" width="9.140625" style="343"/>
    <col min="2264" max="2264" width="5.140625" style="343" customWidth="1"/>
    <col min="2265" max="2265" width="63.85546875" style="343" customWidth="1"/>
    <col min="2266" max="2267" width="0" style="343" hidden="1" customWidth="1"/>
    <col min="2268" max="2268" width="11" style="343" customWidth="1"/>
    <col min="2269" max="2269" width="11.5703125" style="343" customWidth="1"/>
    <col min="2270" max="2270" width="11" style="343" customWidth="1"/>
    <col min="2271" max="2271" width="11.5703125" style="343" customWidth="1"/>
    <col min="2272" max="2519" width="9.140625" style="343"/>
    <col min="2520" max="2520" width="5.140625" style="343" customWidth="1"/>
    <col min="2521" max="2521" width="63.85546875" style="343" customWidth="1"/>
    <col min="2522" max="2523" width="0" style="343" hidden="1" customWidth="1"/>
    <col min="2524" max="2524" width="11" style="343" customWidth="1"/>
    <col min="2525" max="2525" width="11.5703125" style="343" customWidth="1"/>
    <col min="2526" max="2526" width="11" style="343" customWidth="1"/>
    <col min="2527" max="2527" width="11.5703125" style="343" customWidth="1"/>
    <col min="2528" max="2775" width="9.140625" style="343"/>
    <col min="2776" max="2776" width="5.140625" style="343" customWidth="1"/>
    <col min="2777" max="2777" width="63.85546875" style="343" customWidth="1"/>
    <col min="2778" max="2779" width="0" style="343" hidden="1" customWidth="1"/>
    <col min="2780" max="2780" width="11" style="343" customWidth="1"/>
    <col min="2781" max="2781" width="11.5703125" style="343" customWidth="1"/>
    <col min="2782" max="2782" width="11" style="343" customWidth="1"/>
    <col min="2783" max="2783" width="11.5703125" style="343" customWidth="1"/>
    <col min="2784" max="3031" width="9.140625" style="343"/>
    <col min="3032" max="3032" width="5.140625" style="343" customWidth="1"/>
    <col min="3033" max="3033" width="63.85546875" style="343" customWidth="1"/>
    <col min="3034" max="3035" width="0" style="343" hidden="1" customWidth="1"/>
    <col min="3036" max="3036" width="11" style="343" customWidth="1"/>
    <col min="3037" max="3037" width="11.5703125" style="343" customWidth="1"/>
    <col min="3038" max="3038" width="11" style="343" customWidth="1"/>
    <col min="3039" max="3039" width="11.5703125" style="343" customWidth="1"/>
    <col min="3040" max="3287" width="9.140625" style="343"/>
    <col min="3288" max="3288" width="5.140625" style="343" customWidth="1"/>
    <col min="3289" max="3289" width="63.85546875" style="343" customWidth="1"/>
    <col min="3290" max="3291" width="0" style="343" hidden="1" customWidth="1"/>
    <col min="3292" max="3292" width="11" style="343" customWidth="1"/>
    <col min="3293" max="3293" width="11.5703125" style="343" customWidth="1"/>
    <col min="3294" max="3294" width="11" style="343" customWidth="1"/>
    <col min="3295" max="3295" width="11.5703125" style="343" customWidth="1"/>
    <col min="3296" max="3543" width="9.140625" style="343"/>
    <col min="3544" max="3544" width="5.140625" style="343" customWidth="1"/>
    <col min="3545" max="3545" width="63.85546875" style="343" customWidth="1"/>
    <col min="3546" max="3547" width="0" style="343" hidden="1" customWidth="1"/>
    <col min="3548" max="3548" width="11" style="343" customWidth="1"/>
    <col min="3549" max="3549" width="11.5703125" style="343" customWidth="1"/>
    <col min="3550" max="3550" width="11" style="343" customWidth="1"/>
    <col min="3551" max="3551" width="11.5703125" style="343" customWidth="1"/>
    <col min="3552" max="3799" width="9.140625" style="343"/>
    <col min="3800" max="3800" width="5.140625" style="343" customWidth="1"/>
    <col min="3801" max="3801" width="63.85546875" style="343" customWidth="1"/>
    <col min="3802" max="3803" width="0" style="343" hidden="1" customWidth="1"/>
    <col min="3804" max="3804" width="11" style="343" customWidth="1"/>
    <col min="3805" max="3805" width="11.5703125" style="343" customWidth="1"/>
    <col min="3806" max="3806" width="11" style="343" customWidth="1"/>
    <col min="3807" max="3807" width="11.5703125" style="343" customWidth="1"/>
    <col min="3808" max="4055" width="9.140625" style="343"/>
    <col min="4056" max="4056" width="5.140625" style="343" customWidth="1"/>
    <col min="4057" max="4057" width="63.85546875" style="343" customWidth="1"/>
    <col min="4058" max="4059" width="0" style="343" hidden="1" customWidth="1"/>
    <col min="4060" max="4060" width="11" style="343" customWidth="1"/>
    <col min="4061" max="4061" width="11.5703125" style="343" customWidth="1"/>
    <col min="4062" max="4062" width="11" style="343" customWidth="1"/>
    <col min="4063" max="4063" width="11.5703125" style="343" customWidth="1"/>
    <col min="4064" max="4311" width="9.140625" style="343"/>
    <col min="4312" max="4312" width="5.140625" style="343" customWidth="1"/>
    <col min="4313" max="4313" width="63.85546875" style="343" customWidth="1"/>
    <col min="4314" max="4315" width="0" style="343" hidden="1" customWidth="1"/>
    <col min="4316" max="4316" width="11" style="343" customWidth="1"/>
    <col min="4317" max="4317" width="11.5703125" style="343" customWidth="1"/>
    <col min="4318" max="4318" width="11" style="343" customWidth="1"/>
    <col min="4319" max="4319" width="11.5703125" style="343" customWidth="1"/>
    <col min="4320" max="4567" width="9.140625" style="343"/>
    <col min="4568" max="4568" width="5.140625" style="343" customWidth="1"/>
    <col min="4569" max="4569" width="63.85546875" style="343" customWidth="1"/>
    <col min="4570" max="4571" width="0" style="343" hidden="1" customWidth="1"/>
    <col min="4572" max="4572" width="11" style="343" customWidth="1"/>
    <col min="4573" max="4573" width="11.5703125" style="343" customWidth="1"/>
    <col min="4574" max="4574" width="11" style="343" customWidth="1"/>
    <col min="4575" max="4575" width="11.5703125" style="343" customWidth="1"/>
    <col min="4576" max="4823" width="9.140625" style="343"/>
    <col min="4824" max="4824" width="5.140625" style="343" customWidth="1"/>
    <col min="4825" max="4825" width="63.85546875" style="343" customWidth="1"/>
    <col min="4826" max="4827" width="0" style="343" hidden="1" customWidth="1"/>
    <col min="4828" max="4828" width="11" style="343" customWidth="1"/>
    <col min="4829" max="4829" width="11.5703125" style="343" customWidth="1"/>
    <col min="4830" max="4830" width="11" style="343" customWidth="1"/>
    <col min="4831" max="4831" width="11.5703125" style="343" customWidth="1"/>
    <col min="4832" max="5079" width="9.140625" style="343"/>
    <col min="5080" max="5080" width="5.140625" style="343" customWidth="1"/>
    <col min="5081" max="5081" width="63.85546875" style="343" customWidth="1"/>
    <col min="5082" max="5083" width="0" style="343" hidden="1" customWidth="1"/>
    <col min="5084" max="5084" width="11" style="343" customWidth="1"/>
    <col min="5085" max="5085" width="11.5703125" style="343" customWidth="1"/>
    <col min="5086" max="5086" width="11" style="343" customWidth="1"/>
    <col min="5087" max="5087" width="11.5703125" style="343" customWidth="1"/>
    <col min="5088" max="5335" width="9.140625" style="343"/>
    <col min="5336" max="5336" width="5.140625" style="343" customWidth="1"/>
    <col min="5337" max="5337" width="63.85546875" style="343" customWidth="1"/>
    <col min="5338" max="5339" width="0" style="343" hidden="1" customWidth="1"/>
    <col min="5340" max="5340" width="11" style="343" customWidth="1"/>
    <col min="5341" max="5341" width="11.5703125" style="343" customWidth="1"/>
    <col min="5342" max="5342" width="11" style="343" customWidth="1"/>
    <col min="5343" max="5343" width="11.5703125" style="343" customWidth="1"/>
    <col min="5344" max="5591" width="9.140625" style="343"/>
    <col min="5592" max="5592" width="5.140625" style="343" customWidth="1"/>
    <col min="5593" max="5593" width="63.85546875" style="343" customWidth="1"/>
    <col min="5594" max="5595" width="0" style="343" hidden="1" customWidth="1"/>
    <col min="5596" max="5596" width="11" style="343" customWidth="1"/>
    <col min="5597" max="5597" width="11.5703125" style="343" customWidth="1"/>
    <col min="5598" max="5598" width="11" style="343" customWidth="1"/>
    <col min="5599" max="5599" width="11.5703125" style="343" customWidth="1"/>
    <col min="5600" max="5847" width="9.140625" style="343"/>
    <col min="5848" max="5848" width="5.140625" style="343" customWidth="1"/>
    <col min="5849" max="5849" width="63.85546875" style="343" customWidth="1"/>
    <col min="5850" max="5851" width="0" style="343" hidden="1" customWidth="1"/>
    <col min="5852" max="5852" width="11" style="343" customWidth="1"/>
    <col min="5853" max="5853" width="11.5703125" style="343" customWidth="1"/>
    <col min="5854" max="5854" width="11" style="343" customWidth="1"/>
    <col min="5855" max="5855" width="11.5703125" style="343" customWidth="1"/>
    <col min="5856" max="6103" width="9.140625" style="343"/>
    <col min="6104" max="6104" width="5.140625" style="343" customWidth="1"/>
    <col min="6105" max="6105" width="63.85546875" style="343" customWidth="1"/>
    <col min="6106" max="6107" width="0" style="343" hidden="1" customWidth="1"/>
    <col min="6108" max="6108" width="11" style="343" customWidth="1"/>
    <col min="6109" max="6109" width="11.5703125" style="343" customWidth="1"/>
    <col min="6110" max="6110" width="11" style="343" customWidth="1"/>
    <col min="6111" max="6111" width="11.5703125" style="343" customWidth="1"/>
    <col min="6112" max="6359" width="9.140625" style="343"/>
    <col min="6360" max="6360" width="5.140625" style="343" customWidth="1"/>
    <col min="6361" max="6361" width="63.85546875" style="343" customWidth="1"/>
    <col min="6362" max="6363" width="0" style="343" hidden="1" customWidth="1"/>
    <col min="6364" max="6364" width="11" style="343" customWidth="1"/>
    <col min="6365" max="6365" width="11.5703125" style="343" customWidth="1"/>
    <col min="6366" max="6366" width="11" style="343" customWidth="1"/>
    <col min="6367" max="6367" width="11.5703125" style="343" customWidth="1"/>
    <col min="6368" max="6615" width="9.140625" style="343"/>
    <col min="6616" max="6616" width="5.140625" style="343" customWidth="1"/>
    <col min="6617" max="6617" width="63.85546875" style="343" customWidth="1"/>
    <col min="6618" max="6619" width="0" style="343" hidden="1" customWidth="1"/>
    <col min="6620" max="6620" width="11" style="343" customWidth="1"/>
    <col min="6621" max="6621" width="11.5703125" style="343" customWidth="1"/>
    <col min="6622" max="6622" width="11" style="343" customWidth="1"/>
    <col min="6623" max="6623" width="11.5703125" style="343" customWidth="1"/>
    <col min="6624" max="6871" width="9.140625" style="343"/>
    <col min="6872" max="6872" width="5.140625" style="343" customWidth="1"/>
    <col min="6873" max="6873" width="63.85546875" style="343" customWidth="1"/>
    <col min="6874" max="6875" width="0" style="343" hidden="1" customWidth="1"/>
    <col min="6876" max="6876" width="11" style="343" customWidth="1"/>
    <col min="6877" max="6877" width="11.5703125" style="343" customWidth="1"/>
    <col min="6878" max="6878" width="11" style="343" customWidth="1"/>
    <col min="6879" max="6879" width="11.5703125" style="343" customWidth="1"/>
    <col min="6880" max="7127" width="9.140625" style="343"/>
    <col min="7128" max="7128" width="5.140625" style="343" customWidth="1"/>
    <col min="7129" max="7129" width="63.85546875" style="343" customWidth="1"/>
    <col min="7130" max="7131" width="0" style="343" hidden="1" customWidth="1"/>
    <col min="7132" max="7132" width="11" style="343" customWidth="1"/>
    <col min="7133" max="7133" width="11.5703125" style="343" customWidth="1"/>
    <col min="7134" max="7134" width="11" style="343" customWidth="1"/>
    <col min="7135" max="7135" width="11.5703125" style="343" customWidth="1"/>
    <col min="7136" max="7383" width="9.140625" style="343"/>
    <col min="7384" max="7384" width="5.140625" style="343" customWidth="1"/>
    <col min="7385" max="7385" width="63.85546875" style="343" customWidth="1"/>
    <col min="7386" max="7387" width="0" style="343" hidden="1" customWidth="1"/>
    <col min="7388" max="7388" width="11" style="343" customWidth="1"/>
    <col min="7389" max="7389" width="11.5703125" style="343" customWidth="1"/>
    <col min="7390" max="7390" width="11" style="343" customWidth="1"/>
    <col min="7391" max="7391" width="11.5703125" style="343" customWidth="1"/>
    <col min="7392" max="7639" width="9.140625" style="343"/>
    <col min="7640" max="7640" width="5.140625" style="343" customWidth="1"/>
    <col min="7641" max="7641" width="63.85546875" style="343" customWidth="1"/>
    <col min="7642" max="7643" width="0" style="343" hidden="1" customWidth="1"/>
    <col min="7644" max="7644" width="11" style="343" customWidth="1"/>
    <col min="7645" max="7645" width="11.5703125" style="343" customWidth="1"/>
    <col min="7646" max="7646" width="11" style="343" customWidth="1"/>
    <col min="7647" max="7647" width="11.5703125" style="343" customWidth="1"/>
    <col min="7648" max="7895" width="9.140625" style="343"/>
    <col min="7896" max="7896" width="5.140625" style="343" customWidth="1"/>
    <col min="7897" max="7897" width="63.85546875" style="343" customWidth="1"/>
    <col min="7898" max="7899" width="0" style="343" hidden="1" customWidth="1"/>
    <col min="7900" max="7900" width="11" style="343" customWidth="1"/>
    <col min="7901" max="7901" width="11.5703125" style="343" customWidth="1"/>
    <col min="7902" max="7902" width="11" style="343" customWidth="1"/>
    <col min="7903" max="7903" width="11.5703125" style="343" customWidth="1"/>
    <col min="7904" max="8151" width="9.140625" style="343"/>
    <col min="8152" max="8152" width="5.140625" style="343" customWidth="1"/>
    <col min="8153" max="8153" width="63.85546875" style="343" customWidth="1"/>
    <col min="8154" max="8155" width="0" style="343" hidden="1" customWidth="1"/>
    <col min="8156" max="8156" width="11" style="343" customWidth="1"/>
    <col min="8157" max="8157" width="11.5703125" style="343" customWidth="1"/>
    <col min="8158" max="8158" width="11" style="343" customWidth="1"/>
    <col min="8159" max="8159" width="11.5703125" style="343" customWidth="1"/>
    <col min="8160" max="8407" width="9.140625" style="343"/>
    <col min="8408" max="8408" width="5.140625" style="343" customWidth="1"/>
    <col min="8409" max="8409" width="63.85546875" style="343" customWidth="1"/>
    <col min="8410" max="8411" width="0" style="343" hidden="1" customWidth="1"/>
    <col min="8412" max="8412" width="11" style="343" customWidth="1"/>
    <col min="8413" max="8413" width="11.5703125" style="343" customWidth="1"/>
    <col min="8414" max="8414" width="11" style="343" customWidth="1"/>
    <col min="8415" max="8415" width="11.5703125" style="343" customWidth="1"/>
    <col min="8416" max="8663" width="9.140625" style="343"/>
    <col min="8664" max="8664" width="5.140625" style="343" customWidth="1"/>
    <col min="8665" max="8665" width="63.85546875" style="343" customWidth="1"/>
    <col min="8666" max="8667" width="0" style="343" hidden="1" customWidth="1"/>
    <col min="8668" max="8668" width="11" style="343" customWidth="1"/>
    <col min="8669" max="8669" width="11.5703125" style="343" customWidth="1"/>
    <col min="8670" max="8670" width="11" style="343" customWidth="1"/>
    <col min="8671" max="8671" width="11.5703125" style="343" customWidth="1"/>
    <col min="8672" max="8919" width="9.140625" style="343"/>
    <col min="8920" max="8920" width="5.140625" style="343" customWidth="1"/>
    <col min="8921" max="8921" width="63.85546875" style="343" customWidth="1"/>
    <col min="8922" max="8923" width="0" style="343" hidden="1" customWidth="1"/>
    <col min="8924" max="8924" width="11" style="343" customWidth="1"/>
    <col min="8925" max="8925" width="11.5703125" style="343" customWidth="1"/>
    <col min="8926" max="8926" width="11" style="343" customWidth="1"/>
    <col min="8927" max="8927" width="11.5703125" style="343" customWidth="1"/>
    <col min="8928" max="9175" width="9.140625" style="343"/>
    <col min="9176" max="9176" width="5.140625" style="343" customWidth="1"/>
    <col min="9177" max="9177" width="63.85546875" style="343" customWidth="1"/>
    <col min="9178" max="9179" width="0" style="343" hidden="1" customWidth="1"/>
    <col min="9180" max="9180" width="11" style="343" customWidth="1"/>
    <col min="9181" max="9181" width="11.5703125" style="343" customWidth="1"/>
    <col min="9182" max="9182" width="11" style="343" customWidth="1"/>
    <col min="9183" max="9183" width="11.5703125" style="343" customWidth="1"/>
    <col min="9184" max="9431" width="9.140625" style="343"/>
    <col min="9432" max="9432" width="5.140625" style="343" customWidth="1"/>
    <col min="9433" max="9433" width="63.85546875" style="343" customWidth="1"/>
    <col min="9434" max="9435" width="0" style="343" hidden="1" customWidth="1"/>
    <col min="9436" max="9436" width="11" style="343" customWidth="1"/>
    <col min="9437" max="9437" width="11.5703125" style="343" customWidth="1"/>
    <col min="9438" max="9438" width="11" style="343" customWidth="1"/>
    <col min="9439" max="9439" width="11.5703125" style="343" customWidth="1"/>
    <col min="9440" max="9687" width="9.140625" style="343"/>
    <col min="9688" max="9688" width="5.140625" style="343" customWidth="1"/>
    <col min="9689" max="9689" width="63.85546875" style="343" customWidth="1"/>
    <col min="9690" max="9691" width="0" style="343" hidden="1" customWidth="1"/>
    <col min="9692" max="9692" width="11" style="343" customWidth="1"/>
    <col min="9693" max="9693" width="11.5703125" style="343" customWidth="1"/>
    <col min="9694" max="9694" width="11" style="343" customWidth="1"/>
    <col min="9695" max="9695" width="11.5703125" style="343" customWidth="1"/>
    <col min="9696" max="9943" width="9.140625" style="343"/>
    <col min="9944" max="9944" width="5.140625" style="343" customWidth="1"/>
    <col min="9945" max="9945" width="63.85546875" style="343" customWidth="1"/>
    <col min="9946" max="9947" width="0" style="343" hidden="1" customWidth="1"/>
    <col min="9948" max="9948" width="11" style="343" customWidth="1"/>
    <col min="9949" max="9949" width="11.5703125" style="343" customWidth="1"/>
    <col min="9950" max="9950" width="11" style="343" customWidth="1"/>
    <col min="9951" max="9951" width="11.5703125" style="343" customWidth="1"/>
    <col min="9952" max="10199" width="9.140625" style="343"/>
    <col min="10200" max="10200" width="5.140625" style="343" customWidth="1"/>
    <col min="10201" max="10201" width="63.85546875" style="343" customWidth="1"/>
    <col min="10202" max="10203" width="0" style="343" hidden="1" customWidth="1"/>
    <col min="10204" max="10204" width="11" style="343" customWidth="1"/>
    <col min="10205" max="10205" width="11.5703125" style="343" customWidth="1"/>
    <col min="10206" max="10206" width="11" style="343" customWidth="1"/>
    <col min="10207" max="10207" width="11.5703125" style="343" customWidth="1"/>
    <col min="10208" max="10455" width="9.140625" style="343"/>
    <col min="10456" max="10456" width="5.140625" style="343" customWidth="1"/>
    <col min="10457" max="10457" width="63.85546875" style="343" customWidth="1"/>
    <col min="10458" max="10459" width="0" style="343" hidden="1" customWidth="1"/>
    <col min="10460" max="10460" width="11" style="343" customWidth="1"/>
    <col min="10461" max="10461" width="11.5703125" style="343" customWidth="1"/>
    <col min="10462" max="10462" width="11" style="343" customWidth="1"/>
    <col min="10463" max="10463" width="11.5703125" style="343" customWidth="1"/>
    <col min="10464" max="10711" width="9.140625" style="343"/>
    <col min="10712" max="10712" width="5.140625" style="343" customWidth="1"/>
    <col min="10713" max="10713" width="63.85546875" style="343" customWidth="1"/>
    <col min="10714" max="10715" width="0" style="343" hidden="1" customWidth="1"/>
    <col min="10716" max="10716" width="11" style="343" customWidth="1"/>
    <col min="10717" max="10717" width="11.5703125" style="343" customWidth="1"/>
    <col min="10718" max="10718" width="11" style="343" customWidth="1"/>
    <col min="10719" max="10719" width="11.5703125" style="343" customWidth="1"/>
    <col min="10720" max="10967" width="9.140625" style="343"/>
    <col min="10968" max="10968" width="5.140625" style="343" customWidth="1"/>
    <col min="10969" max="10969" width="63.85546875" style="343" customWidth="1"/>
    <col min="10970" max="10971" width="0" style="343" hidden="1" customWidth="1"/>
    <col min="10972" max="10972" width="11" style="343" customWidth="1"/>
    <col min="10973" max="10973" width="11.5703125" style="343" customWidth="1"/>
    <col min="10974" max="10974" width="11" style="343" customWidth="1"/>
    <col min="10975" max="10975" width="11.5703125" style="343" customWidth="1"/>
    <col min="10976" max="11223" width="9.140625" style="343"/>
    <col min="11224" max="11224" width="5.140625" style="343" customWidth="1"/>
    <col min="11225" max="11225" width="63.85546875" style="343" customWidth="1"/>
    <col min="11226" max="11227" width="0" style="343" hidden="1" customWidth="1"/>
    <col min="11228" max="11228" width="11" style="343" customWidth="1"/>
    <col min="11229" max="11229" width="11.5703125" style="343" customWidth="1"/>
    <col min="11230" max="11230" width="11" style="343" customWidth="1"/>
    <col min="11231" max="11231" width="11.5703125" style="343" customWidth="1"/>
    <col min="11232" max="11479" width="9.140625" style="343"/>
    <col min="11480" max="11480" width="5.140625" style="343" customWidth="1"/>
    <col min="11481" max="11481" width="63.85546875" style="343" customWidth="1"/>
    <col min="11482" max="11483" width="0" style="343" hidden="1" customWidth="1"/>
    <col min="11484" max="11484" width="11" style="343" customWidth="1"/>
    <col min="11485" max="11485" width="11.5703125" style="343" customWidth="1"/>
    <col min="11486" max="11486" width="11" style="343" customWidth="1"/>
    <col min="11487" max="11487" width="11.5703125" style="343" customWidth="1"/>
    <col min="11488" max="11735" width="9.140625" style="343"/>
    <col min="11736" max="11736" width="5.140625" style="343" customWidth="1"/>
    <col min="11737" max="11737" width="63.85546875" style="343" customWidth="1"/>
    <col min="11738" max="11739" width="0" style="343" hidden="1" customWidth="1"/>
    <col min="11740" max="11740" width="11" style="343" customWidth="1"/>
    <col min="11741" max="11741" width="11.5703125" style="343" customWidth="1"/>
    <col min="11742" max="11742" width="11" style="343" customWidth="1"/>
    <col min="11743" max="11743" width="11.5703125" style="343" customWidth="1"/>
    <col min="11744" max="11991" width="9.140625" style="343"/>
    <col min="11992" max="11992" width="5.140625" style="343" customWidth="1"/>
    <col min="11993" max="11993" width="63.85546875" style="343" customWidth="1"/>
    <col min="11994" max="11995" width="0" style="343" hidden="1" customWidth="1"/>
    <col min="11996" max="11996" width="11" style="343" customWidth="1"/>
    <col min="11997" max="11997" width="11.5703125" style="343" customWidth="1"/>
    <col min="11998" max="11998" width="11" style="343" customWidth="1"/>
    <col min="11999" max="11999" width="11.5703125" style="343" customWidth="1"/>
    <col min="12000" max="12247" width="9.140625" style="343"/>
    <col min="12248" max="12248" width="5.140625" style="343" customWidth="1"/>
    <col min="12249" max="12249" width="63.85546875" style="343" customWidth="1"/>
    <col min="12250" max="12251" width="0" style="343" hidden="1" customWidth="1"/>
    <col min="12252" max="12252" width="11" style="343" customWidth="1"/>
    <col min="12253" max="12253" width="11.5703125" style="343" customWidth="1"/>
    <col min="12254" max="12254" width="11" style="343" customWidth="1"/>
    <col min="12255" max="12255" width="11.5703125" style="343" customWidth="1"/>
    <col min="12256" max="12503" width="9.140625" style="343"/>
    <col min="12504" max="12504" width="5.140625" style="343" customWidth="1"/>
    <col min="12505" max="12505" width="63.85546875" style="343" customWidth="1"/>
    <col min="12506" max="12507" width="0" style="343" hidden="1" customWidth="1"/>
    <col min="12508" max="12508" width="11" style="343" customWidth="1"/>
    <col min="12509" max="12509" width="11.5703125" style="343" customWidth="1"/>
    <col min="12510" max="12510" width="11" style="343" customWidth="1"/>
    <col min="12511" max="12511" width="11.5703125" style="343" customWidth="1"/>
    <col min="12512" max="12759" width="9.140625" style="343"/>
    <col min="12760" max="12760" width="5.140625" style="343" customWidth="1"/>
    <col min="12761" max="12761" width="63.85546875" style="343" customWidth="1"/>
    <col min="12762" max="12763" width="0" style="343" hidden="1" customWidth="1"/>
    <col min="12764" max="12764" width="11" style="343" customWidth="1"/>
    <col min="12765" max="12765" width="11.5703125" style="343" customWidth="1"/>
    <col min="12766" max="12766" width="11" style="343" customWidth="1"/>
    <col min="12767" max="12767" width="11.5703125" style="343" customWidth="1"/>
    <col min="12768" max="13015" width="9.140625" style="343"/>
    <col min="13016" max="13016" width="5.140625" style="343" customWidth="1"/>
    <col min="13017" max="13017" width="63.85546875" style="343" customWidth="1"/>
    <col min="13018" max="13019" width="0" style="343" hidden="1" customWidth="1"/>
    <col min="13020" max="13020" width="11" style="343" customWidth="1"/>
    <col min="13021" max="13021" width="11.5703125" style="343" customWidth="1"/>
    <col min="13022" max="13022" width="11" style="343" customWidth="1"/>
    <col min="13023" max="13023" width="11.5703125" style="343" customWidth="1"/>
    <col min="13024" max="13271" width="9.140625" style="343"/>
    <col min="13272" max="13272" width="5.140625" style="343" customWidth="1"/>
    <col min="13273" max="13273" width="63.85546875" style="343" customWidth="1"/>
    <col min="13274" max="13275" width="0" style="343" hidden="1" customWidth="1"/>
    <col min="13276" max="13276" width="11" style="343" customWidth="1"/>
    <col min="13277" max="13277" width="11.5703125" style="343" customWidth="1"/>
    <col min="13278" max="13278" width="11" style="343" customWidth="1"/>
    <col min="13279" max="13279" width="11.5703125" style="343" customWidth="1"/>
    <col min="13280" max="13527" width="9.140625" style="343"/>
    <col min="13528" max="13528" width="5.140625" style="343" customWidth="1"/>
    <col min="13529" max="13529" width="63.85546875" style="343" customWidth="1"/>
    <col min="13530" max="13531" width="0" style="343" hidden="1" customWidth="1"/>
    <col min="13532" max="13532" width="11" style="343" customWidth="1"/>
    <col min="13533" max="13533" width="11.5703125" style="343" customWidth="1"/>
    <col min="13534" max="13534" width="11" style="343" customWidth="1"/>
    <col min="13535" max="13535" width="11.5703125" style="343" customWidth="1"/>
    <col min="13536" max="13783" width="9.140625" style="343"/>
    <col min="13784" max="13784" width="5.140625" style="343" customWidth="1"/>
    <col min="13785" max="13785" width="63.85546875" style="343" customWidth="1"/>
    <col min="13786" max="13787" width="0" style="343" hidden="1" customWidth="1"/>
    <col min="13788" max="13788" width="11" style="343" customWidth="1"/>
    <col min="13789" max="13789" width="11.5703125" style="343" customWidth="1"/>
    <col min="13790" max="13790" width="11" style="343" customWidth="1"/>
    <col min="13791" max="13791" width="11.5703125" style="343" customWidth="1"/>
    <col min="13792" max="14039" width="9.140625" style="343"/>
    <col min="14040" max="14040" width="5.140625" style="343" customWidth="1"/>
    <col min="14041" max="14041" width="63.85546875" style="343" customWidth="1"/>
    <col min="14042" max="14043" width="0" style="343" hidden="1" customWidth="1"/>
    <col min="14044" max="14044" width="11" style="343" customWidth="1"/>
    <col min="14045" max="14045" width="11.5703125" style="343" customWidth="1"/>
    <col min="14046" max="14046" width="11" style="343" customWidth="1"/>
    <col min="14047" max="14047" width="11.5703125" style="343" customWidth="1"/>
    <col min="14048" max="14295" width="9.140625" style="343"/>
    <col min="14296" max="14296" width="5.140625" style="343" customWidth="1"/>
    <col min="14297" max="14297" width="63.85546875" style="343" customWidth="1"/>
    <col min="14298" max="14299" width="0" style="343" hidden="1" customWidth="1"/>
    <col min="14300" max="14300" width="11" style="343" customWidth="1"/>
    <col min="14301" max="14301" width="11.5703125" style="343" customWidth="1"/>
    <col min="14302" max="14302" width="11" style="343" customWidth="1"/>
    <col min="14303" max="14303" width="11.5703125" style="343" customWidth="1"/>
    <col min="14304" max="14551" width="9.140625" style="343"/>
    <col min="14552" max="14552" width="5.140625" style="343" customWidth="1"/>
    <col min="14553" max="14553" width="63.85546875" style="343" customWidth="1"/>
    <col min="14554" max="14555" width="0" style="343" hidden="1" customWidth="1"/>
    <col min="14556" max="14556" width="11" style="343" customWidth="1"/>
    <col min="14557" max="14557" width="11.5703125" style="343" customWidth="1"/>
    <col min="14558" max="14558" width="11" style="343" customWidth="1"/>
    <col min="14559" max="14559" width="11.5703125" style="343" customWidth="1"/>
    <col min="14560" max="14807" width="9.140625" style="343"/>
    <col min="14808" max="14808" width="5.140625" style="343" customWidth="1"/>
    <col min="14809" max="14809" width="63.85546875" style="343" customWidth="1"/>
    <col min="14810" max="14811" width="0" style="343" hidden="1" customWidth="1"/>
    <col min="14812" max="14812" width="11" style="343" customWidth="1"/>
    <col min="14813" max="14813" width="11.5703125" style="343" customWidth="1"/>
    <col min="14814" max="14814" width="11" style="343" customWidth="1"/>
    <col min="14815" max="14815" width="11.5703125" style="343" customWidth="1"/>
    <col min="14816" max="15063" width="9.140625" style="343"/>
    <col min="15064" max="15064" width="5.140625" style="343" customWidth="1"/>
    <col min="15065" max="15065" width="63.85546875" style="343" customWidth="1"/>
    <col min="15066" max="15067" width="0" style="343" hidden="1" customWidth="1"/>
    <col min="15068" max="15068" width="11" style="343" customWidth="1"/>
    <col min="15069" max="15069" width="11.5703125" style="343" customWidth="1"/>
    <col min="15070" max="15070" width="11" style="343" customWidth="1"/>
    <col min="15071" max="15071" width="11.5703125" style="343" customWidth="1"/>
    <col min="15072" max="15319" width="9.140625" style="343"/>
    <col min="15320" max="15320" width="5.140625" style="343" customWidth="1"/>
    <col min="15321" max="15321" width="63.85546875" style="343" customWidth="1"/>
    <col min="15322" max="15323" width="0" style="343" hidden="1" customWidth="1"/>
    <col min="15324" max="15324" width="11" style="343" customWidth="1"/>
    <col min="15325" max="15325" width="11.5703125" style="343" customWidth="1"/>
    <col min="15326" max="15326" width="11" style="343" customWidth="1"/>
    <col min="15327" max="15327" width="11.5703125" style="343" customWidth="1"/>
    <col min="15328" max="15575" width="9.140625" style="343"/>
    <col min="15576" max="15576" width="5.140625" style="343" customWidth="1"/>
    <col min="15577" max="15577" width="63.85546875" style="343" customWidth="1"/>
    <col min="15578" max="15579" width="0" style="343" hidden="1" customWidth="1"/>
    <col min="15580" max="15580" width="11" style="343" customWidth="1"/>
    <col min="15581" max="15581" width="11.5703125" style="343" customWidth="1"/>
    <col min="15582" max="15582" width="11" style="343" customWidth="1"/>
    <col min="15583" max="15583" width="11.5703125" style="343" customWidth="1"/>
    <col min="15584" max="15831" width="9.140625" style="343"/>
    <col min="15832" max="15832" width="5.140625" style="343" customWidth="1"/>
    <col min="15833" max="15833" width="63.85546875" style="343" customWidth="1"/>
    <col min="15834" max="15835" width="0" style="343" hidden="1" customWidth="1"/>
    <col min="15836" max="15836" width="11" style="343" customWidth="1"/>
    <col min="15837" max="15837" width="11.5703125" style="343" customWidth="1"/>
    <col min="15838" max="15838" width="11" style="343" customWidth="1"/>
    <col min="15839" max="15839" width="11.5703125" style="343" customWidth="1"/>
    <col min="15840" max="16087" width="9.140625" style="343"/>
    <col min="16088" max="16088" width="5.140625" style="343" customWidth="1"/>
    <col min="16089" max="16089" width="63.85546875" style="343" customWidth="1"/>
    <col min="16090" max="16091" width="0" style="343" hidden="1" customWidth="1"/>
    <col min="16092" max="16092" width="11" style="343" customWidth="1"/>
    <col min="16093" max="16093" width="11.5703125" style="343" customWidth="1"/>
    <col min="16094" max="16094" width="11" style="343" customWidth="1"/>
    <col min="16095" max="16095" width="11.5703125" style="343" customWidth="1"/>
    <col min="16096" max="16384" width="9.140625" style="343"/>
  </cols>
  <sheetData>
    <row r="1" spans="2:18" s="332" customFormat="1" ht="15">
      <c r="B1" s="331"/>
      <c r="E1" s="619" t="s">
        <v>1571</v>
      </c>
      <c r="G1" s="619"/>
      <c r="H1" s="333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2:18" s="340" customFormat="1">
      <c r="B2" s="335"/>
      <c r="C2" s="336"/>
      <c r="D2" s="336"/>
      <c r="E2" s="336"/>
      <c r="F2" s="336"/>
      <c r="G2" s="337"/>
      <c r="H2" s="338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2:18">
      <c r="B3" s="621" t="s">
        <v>488</v>
      </c>
      <c r="C3" s="621"/>
      <c r="D3" s="621"/>
      <c r="E3" s="621"/>
      <c r="F3" s="620"/>
      <c r="G3" s="620"/>
      <c r="H3" s="341"/>
    </row>
    <row r="4" spans="2:18">
      <c r="B4" s="621"/>
      <c r="C4" s="622"/>
      <c r="D4" s="622"/>
      <c r="E4" s="622"/>
      <c r="F4" s="346"/>
      <c r="G4" s="347"/>
    </row>
    <row r="5" spans="2:18">
      <c r="B5" s="621" t="s">
        <v>489</v>
      </c>
      <c r="C5" s="621"/>
      <c r="D5" s="621"/>
      <c r="E5" s="621"/>
      <c r="F5" s="620"/>
      <c r="G5" s="620"/>
    </row>
    <row r="6" spans="2:18">
      <c r="B6" s="621" t="s">
        <v>1570</v>
      </c>
      <c r="C6" s="621"/>
      <c r="D6" s="621"/>
      <c r="E6" s="621"/>
      <c r="F6" s="620"/>
      <c r="G6" s="620"/>
    </row>
    <row r="7" spans="2:18">
      <c r="B7" s="344"/>
      <c r="C7" s="345"/>
      <c r="D7" s="345"/>
      <c r="E7" s="345"/>
      <c r="F7" s="346"/>
      <c r="G7" s="346"/>
    </row>
    <row r="8" spans="2:18" ht="15" customHeight="1">
      <c r="B8" s="344"/>
      <c r="C8" s="345"/>
      <c r="D8" s="345"/>
      <c r="E8" s="345"/>
      <c r="F8" s="349"/>
      <c r="G8" s="349"/>
    </row>
    <row r="9" spans="2:18" s="353" customFormat="1" ht="21.75" customHeight="1">
      <c r="B9" s="350" t="s">
        <v>490</v>
      </c>
      <c r="C9" s="350" t="s">
        <v>491</v>
      </c>
      <c r="D9" s="659">
        <v>44927</v>
      </c>
      <c r="E9" s="660"/>
      <c r="F9" s="351"/>
      <c r="G9" s="352"/>
      <c r="H9" s="352"/>
      <c r="I9" s="352"/>
      <c r="J9" s="352"/>
      <c r="K9" s="352"/>
      <c r="L9" s="352"/>
      <c r="M9" s="352"/>
      <c r="N9" s="352"/>
      <c r="O9" s="352"/>
      <c r="P9" s="352"/>
    </row>
    <row r="10" spans="2:18" s="359" customFormat="1" ht="60" customHeight="1">
      <c r="B10" s="354"/>
      <c r="C10" s="355"/>
      <c r="D10" s="356" t="s">
        <v>492</v>
      </c>
      <c r="E10" s="356" t="s">
        <v>493</v>
      </c>
      <c r="F10" s="357"/>
      <c r="G10" s="358"/>
      <c r="H10" s="358"/>
      <c r="I10" s="358"/>
      <c r="J10" s="358"/>
      <c r="K10" s="358"/>
      <c r="L10" s="358"/>
      <c r="M10" s="358"/>
      <c r="N10" s="358"/>
      <c r="O10" s="358"/>
      <c r="P10" s="358"/>
    </row>
    <row r="11" spans="2:18">
      <c r="B11" s="360"/>
      <c r="C11" s="361"/>
      <c r="D11" s="362"/>
      <c r="E11" s="362"/>
      <c r="F11" s="357"/>
      <c r="G11" s="342"/>
      <c r="H11" s="342"/>
      <c r="Q11" s="343"/>
      <c r="R11" s="343"/>
    </row>
    <row r="12" spans="2:18" s="359" customFormat="1">
      <c r="B12" s="354"/>
      <c r="C12" s="363" t="s">
        <v>494</v>
      </c>
      <c r="D12" s="364"/>
      <c r="E12" s="364"/>
      <c r="F12" s="357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2:18">
      <c r="B13" s="360"/>
      <c r="C13" s="365"/>
      <c r="D13" s="362"/>
      <c r="E13" s="362"/>
      <c r="F13" s="357"/>
      <c r="G13" s="342"/>
      <c r="H13" s="342"/>
      <c r="Q13" s="343"/>
      <c r="R13" s="343"/>
    </row>
    <row r="14" spans="2:18" s="359" customFormat="1">
      <c r="B14" s="354" t="s">
        <v>495</v>
      </c>
      <c r="C14" s="363" t="s">
        <v>496</v>
      </c>
      <c r="D14" s="364">
        <f>57+70+24+5</f>
        <v>156</v>
      </c>
      <c r="E14" s="364">
        <v>265987</v>
      </c>
      <c r="F14" s="357"/>
      <c r="G14" s="358"/>
      <c r="H14" s="358"/>
      <c r="I14" s="358"/>
      <c r="J14" s="358"/>
      <c r="K14" s="358"/>
      <c r="L14" s="358"/>
      <c r="M14" s="358"/>
      <c r="N14" s="358"/>
      <c r="O14" s="358"/>
      <c r="P14" s="358"/>
    </row>
    <row r="15" spans="2:18">
      <c r="B15" s="360"/>
      <c r="C15" s="365" t="s">
        <v>497</v>
      </c>
      <c r="D15" s="362"/>
      <c r="E15" s="362"/>
      <c r="F15" s="357"/>
      <c r="G15" s="342"/>
      <c r="H15" s="358"/>
      <c r="Q15" s="343"/>
      <c r="R15" s="343"/>
    </row>
    <row r="16" spans="2:18">
      <c r="B16" s="360"/>
      <c r="C16" s="365" t="s">
        <v>498</v>
      </c>
      <c r="D16" s="362">
        <f>5</f>
        <v>5</v>
      </c>
      <c r="E16" s="362">
        <v>4220</v>
      </c>
      <c r="F16" s="357"/>
      <c r="G16" s="342"/>
      <c r="H16" s="358"/>
      <c r="Q16" s="343"/>
      <c r="R16" s="343"/>
    </row>
    <row r="17" spans="2:18">
      <c r="B17" s="360"/>
      <c r="C17" s="365"/>
      <c r="D17" s="362"/>
      <c r="E17" s="362"/>
      <c r="F17" s="357"/>
      <c r="G17" s="342"/>
      <c r="H17" s="358"/>
      <c r="Q17" s="343"/>
      <c r="R17" s="343"/>
    </row>
    <row r="18" spans="2:18" s="359" customFormat="1">
      <c r="B18" s="354" t="s">
        <v>499</v>
      </c>
      <c r="C18" s="363" t="s">
        <v>500</v>
      </c>
      <c r="D18" s="364">
        <f>1+5+6</f>
        <v>12</v>
      </c>
      <c r="E18" s="364">
        <v>13858</v>
      </c>
      <c r="F18" s="357"/>
      <c r="G18" s="358"/>
      <c r="H18" s="358"/>
      <c r="I18" s="358"/>
      <c r="J18" s="358"/>
      <c r="K18" s="358"/>
      <c r="L18" s="358"/>
      <c r="M18" s="358"/>
      <c r="N18" s="358"/>
      <c r="O18" s="358"/>
      <c r="P18" s="358"/>
    </row>
    <row r="19" spans="2:18">
      <c r="B19" s="360"/>
      <c r="C19" s="365" t="s">
        <v>497</v>
      </c>
      <c r="D19" s="362"/>
      <c r="E19" s="362"/>
      <c r="F19" s="357"/>
      <c r="G19" s="342"/>
      <c r="H19" s="358"/>
      <c r="Q19" s="343"/>
      <c r="R19" s="343"/>
    </row>
    <row r="20" spans="2:18">
      <c r="B20" s="360"/>
      <c r="C20" s="365" t="s">
        <v>975</v>
      </c>
      <c r="D20" s="362">
        <v>6</v>
      </c>
      <c r="E20" s="362">
        <v>7068</v>
      </c>
      <c r="F20" s="357"/>
      <c r="G20" s="366"/>
      <c r="H20" s="358"/>
      <c r="M20" s="342">
        <v>1224194</v>
      </c>
      <c r="Q20" s="343"/>
      <c r="R20" s="343"/>
    </row>
    <row r="21" spans="2:18">
      <c r="B21" s="360"/>
      <c r="C21" s="365"/>
      <c r="D21" s="362"/>
      <c r="E21" s="362"/>
      <c r="F21" s="357"/>
      <c r="G21" s="342"/>
      <c r="H21" s="358"/>
      <c r="M21" s="342">
        <v>430804</v>
      </c>
      <c r="Q21" s="343"/>
      <c r="R21" s="343"/>
    </row>
    <row r="22" spans="2:18" s="359" customFormat="1">
      <c r="B22" s="354" t="s">
        <v>501</v>
      </c>
      <c r="C22" s="363" t="s">
        <v>502</v>
      </c>
      <c r="D22" s="364">
        <f>D24+D25+D26</f>
        <v>237</v>
      </c>
      <c r="E22" s="364">
        <f>E24+E25+E26</f>
        <v>380184</v>
      </c>
      <c r="F22" s="357"/>
      <c r="G22" s="358"/>
      <c r="H22" s="358"/>
      <c r="I22" s="358"/>
      <c r="J22" s="358"/>
      <c r="K22" s="358"/>
      <c r="L22" s="358"/>
      <c r="M22" s="358">
        <v>54158</v>
      </c>
      <c r="N22" s="358"/>
      <c r="O22" s="358"/>
      <c r="P22" s="358"/>
    </row>
    <row r="23" spans="2:18">
      <c r="B23" s="360"/>
      <c r="C23" s="365" t="s">
        <v>497</v>
      </c>
      <c r="D23" s="362"/>
      <c r="E23" s="362"/>
      <c r="F23" s="357"/>
      <c r="G23" s="342"/>
      <c r="H23" s="358"/>
      <c r="M23" s="342">
        <v>1056590</v>
      </c>
      <c r="Q23" s="343"/>
      <c r="R23" s="343"/>
    </row>
    <row r="24" spans="2:18">
      <c r="B24" s="360">
        <v>1</v>
      </c>
      <c r="C24" s="365" t="s">
        <v>503</v>
      </c>
      <c r="D24" s="362">
        <f>153+23</f>
        <v>176</v>
      </c>
      <c r="E24" s="362">
        <v>274582</v>
      </c>
      <c r="F24" s="357"/>
      <c r="G24" s="342"/>
      <c r="H24" s="358"/>
      <c r="M24" s="342">
        <v>997634</v>
      </c>
      <c r="Q24" s="343"/>
      <c r="R24" s="343"/>
    </row>
    <row r="25" spans="2:18">
      <c r="B25" s="360">
        <v>2</v>
      </c>
      <c r="C25" s="365" t="s">
        <v>504</v>
      </c>
      <c r="D25" s="362">
        <v>52</v>
      </c>
      <c r="E25" s="362">
        <v>95665</v>
      </c>
      <c r="F25" s="357"/>
      <c r="G25" s="342"/>
      <c r="H25" s="358"/>
      <c r="Q25" s="343"/>
      <c r="R25" s="343"/>
    </row>
    <row r="26" spans="2:18">
      <c r="B26" s="360">
        <v>3</v>
      </c>
      <c r="C26" s="365" t="s">
        <v>505</v>
      </c>
      <c r="D26" s="362">
        <f>2+7</f>
        <v>9</v>
      </c>
      <c r="E26" s="362">
        <v>9937</v>
      </c>
      <c r="F26" s="357"/>
      <c r="G26" s="342"/>
      <c r="H26" s="358"/>
      <c r="Q26" s="343"/>
      <c r="R26" s="343"/>
    </row>
    <row r="27" spans="2:18">
      <c r="B27" s="360"/>
      <c r="C27" s="365"/>
      <c r="D27" s="362"/>
      <c r="E27" s="362"/>
      <c r="F27" s="357"/>
      <c r="G27" s="342"/>
      <c r="H27" s="358"/>
      <c r="Q27" s="343"/>
      <c r="R27" s="343"/>
    </row>
    <row r="28" spans="2:18" s="359" customFormat="1" ht="24">
      <c r="B28" s="354" t="s">
        <v>506</v>
      </c>
      <c r="C28" s="363" t="s">
        <v>507</v>
      </c>
      <c r="D28" s="364">
        <v>390</v>
      </c>
      <c r="E28" s="364">
        <v>548667</v>
      </c>
      <c r="F28" s="357"/>
      <c r="G28" s="358"/>
      <c r="H28" s="358"/>
      <c r="I28" s="358"/>
      <c r="J28" s="358"/>
      <c r="K28" s="358"/>
      <c r="L28" s="358"/>
      <c r="M28" s="358"/>
      <c r="N28" s="358"/>
      <c r="O28" s="358"/>
      <c r="P28" s="358"/>
    </row>
    <row r="29" spans="2:18">
      <c r="B29" s="360"/>
      <c r="C29" s="365"/>
      <c r="D29" s="362"/>
      <c r="E29" s="362"/>
      <c r="F29" s="357"/>
      <c r="G29" s="342"/>
      <c r="H29" s="358"/>
      <c r="Q29" s="343"/>
      <c r="R29" s="343"/>
    </row>
    <row r="30" spans="2:18" s="359" customFormat="1" ht="30.75" customHeight="1">
      <c r="B30" s="354" t="s">
        <v>508</v>
      </c>
      <c r="C30" s="363" t="s">
        <v>509</v>
      </c>
      <c r="D30" s="364">
        <f>127+13+50</f>
        <v>190</v>
      </c>
      <c r="E30" s="364">
        <v>285827</v>
      </c>
      <c r="F30" s="357"/>
      <c r="G30" s="358"/>
      <c r="H30" s="358"/>
      <c r="I30" s="358"/>
      <c r="J30" s="358"/>
      <c r="K30" s="358"/>
      <c r="L30" s="358"/>
      <c r="M30" s="358"/>
      <c r="N30" s="358"/>
      <c r="O30" s="358"/>
      <c r="P30" s="358"/>
    </row>
    <row r="31" spans="2:18">
      <c r="B31" s="360"/>
      <c r="C31" s="365"/>
      <c r="D31" s="362"/>
      <c r="E31" s="362"/>
      <c r="F31" s="357"/>
      <c r="G31" s="342"/>
      <c r="H31" s="358"/>
      <c r="Q31" s="343"/>
      <c r="R31" s="343"/>
    </row>
    <row r="32" spans="2:18">
      <c r="B32" s="360"/>
      <c r="C32" s="365"/>
      <c r="D32" s="362"/>
      <c r="E32" s="362"/>
      <c r="F32" s="357"/>
      <c r="G32" s="342"/>
      <c r="H32" s="358"/>
      <c r="Q32" s="343"/>
      <c r="R32" s="343"/>
    </row>
    <row r="33" spans="2:18" s="359" customFormat="1">
      <c r="B33" s="354"/>
      <c r="C33" s="363" t="s">
        <v>510</v>
      </c>
      <c r="D33" s="364"/>
      <c r="E33" s="364"/>
      <c r="F33" s="357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2:18" s="359" customFormat="1">
      <c r="B34" s="354" t="s">
        <v>495</v>
      </c>
      <c r="C34" s="363" t="s">
        <v>496</v>
      </c>
      <c r="D34" s="364">
        <f>1+4+36</f>
        <v>41</v>
      </c>
      <c r="E34" s="364">
        <f>645874/12</f>
        <v>53822.833333333336</v>
      </c>
      <c r="F34" s="357"/>
      <c r="G34" s="358"/>
      <c r="H34" s="358"/>
      <c r="I34" s="358"/>
      <c r="J34" s="358"/>
      <c r="K34" s="358"/>
      <c r="L34" s="358"/>
      <c r="M34" s="358"/>
      <c r="N34" s="358"/>
      <c r="O34" s="358"/>
      <c r="P34" s="358"/>
    </row>
    <row r="35" spans="2:18">
      <c r="B35" s="360"/>
      <c r="C35" s="365" t="s">
        <v>1287</v>
      </c>
      <c r="D35" s="362"/>
      <c r="E35" s="362"/>
      <c r="F35" s="357"/>
      <c r="G35" s="342"/>
      <c r="H35" s="358"/>
      <c r="Q35" s="343"/>
      <c r="R35" s="343"/>
    </row>
    <row r="36" spans="2:18">
      <c r="B36" s="360"/>
      <c r="C36" s="365" t="s">
        <v>1288</v>
      </c>
      <c r="D36" s="362">
        <v>36</v>
      </c>
      <c r="E36" s="362">
        <v>40000</v>
      </c>
      <c r="F36" s="357"/>
      <c r="G36" s="342"/>
      <c r="H36" s="358"/>
      <c r="Q36" s="343"/>
      <c r="R36" s="343"/>
    </row>
    <row r="37" spans="2:18" s="359" customFormat="1">
      <c r="B37" s="354" t="s">
        <v>511</v>
      </c>
      <c r="C37" s="363" t="s">
        <v>512</v>
      </c>
      <c r="D37" s="364">
        <v>16</v>
      </c>
      <c r="E37" s="364">
        <v>23313</v>
      </c>
      <c r="F37" s="357"/>
      <c r="G37" s="358"/>
      <c r="H37" s="358"/>
      <c r="I37" s="358"/>
      <c r="J37" s="358"/>
      <c r="K37" s="358"/>
      <c r="L37" s="358"/>
      <c r="M37" s="358"/>
      <c r="N37" s="358"/>
      <c r="O37" s="358"/>
      <c r="P37" s="358"/>
    </row>
    <row r="38" spans="2:18" s="359" customFormat="1" ht="24">
      <c r="B38" s="354" t="s">
        <v>513</v>
      </c>
      <c r="C38" s="363" t="s">
        <v>507</v>
      </c>
      <c r="D38" s="364">
        <f>50+55+16</f>
        <v>121</v>
      </c>
      <c r="E38" s="364">
        <v>128523</v>
      </c>
      <c r="F38" s="357"/>
      <c r="G38" s="358"/>
      <c r="H38" s="358"/>
      <c r="I38" s="358"/>
      <c r="J38" s="358"/>
      <c r="K38" s="358"/>
      <c r="L38" s="358"/>
      <c r="M38" s="358"/>
      <c r="N38" s="358"/>
      <c r="O38" s="358"/>
      <c r="P38" s="358"/>
    </row>
    <row r="39" spans="2:18" s="359" customFormat="1">
      <c r="B39" s="354"/>
      <c r="C39" s="363"/>
      <c r="D39" s="364"/>
      <c r="E39" s="364"/>
      <c r="F39" s="357"/>
      <c r="G39" s="358"/>
      <c r="H39" s="358"/>
      <c r="I39" s="358"/>
      <c r="J39" s="358"/>
      <c r="K39" s="358"/>
      <c r="L39" s="358"/>
      <c r="M39" s="358"/>
      <c r="N39" s="358"/>
      <c r="O39" s="358"/>
      <c r="P39" s="358"/>
    </row>
    <row r="40" spans="2:18" s="359" customFormat="1" ht="24">
      <c r="B40" s="354" t="s">
        <v>506</v>
      </c>
      <c r="C40" s="363" t="s">
        <v>514</v>
      </c>
      <c r="D40" s="364">
        <v>275</v>
      </c>
      <c r="E40" s="364">
        <v>287392</v>
      </c>
      <c r="F40" s="357"/>
      <c r="G40" s="358"/>
      <c r="H40" s="358"/>
      <c r="I40" s="358"/>
      <c r="J40" s="358"/>
      <c r="K40" s="358"/>
      <c r="L40" s="358"/>
      <c r="M40" s="358"/>
      <c r="N40" s="358"/>
      <c r="O40" s="358"/>
      <c r="P40" s="358"/>
    </row>
    <row r="41" spans="2:18">
      <c r="B41" s="360"/>
      <c r="C41" s="365"/>
      <c r="D41" s="362"/>
      <c r="E41" s="362"/>
      <c r="F41" s="348"/>
      <c r="G41" s="342"/>
      <c r="H41" s="358"/>
      <c r="Q41" s="343"/>
      <c r="R41" s="343"/>
    </row>
    <row r="42" spans="2:18" s="359" customFormat="1" ht="24">
      <c r="B42" s="354" t="s">
        <v>508</v>
      </c>
      <c r="C42" s="363" t="s">
        <v>1289</v>
      </c>
      <c r="D42" s="364">
        <f>SUM(D44,D48)</f>
        <v>110</v>
      </c>
      <c r="E42" s="364">
        <f>SUM(E44,E48)</f>
        <v>120560</v>
      </c>
      <c r="F42" s="357"/>
      <c r="G42" s="358"/>
      <c r="H42" s="358"/>
      <c r="I42" s="358"/>
      <c r="J42" s="358"/>
      <c r="K42" s="358"/>
      <c r="L42" s="358"/>
      <c r="M42" s="358"/>
      <c r="N42" s="358"/>
      <c r="O42" s="358"/>
      <c r="P42" s="358"/>
    </row>
    <row r="43" spans="2:18">
      <c r="B43" s="360"/>
      <c r="C43" s="365"/>
      <c r="D43" s="362"/>
      <c r="E43" s="362"/>
      <c r="F43" s="348"/>
      <c r="G43" s="342"/>
      <c r="H43" s="358"/>
      <c r="Q43" s="343"/>
      <c r="R43" s="343"/>
    </row>
    <row r="44" spans="2:18">
      <c r="B44" s="360">
        <v>1</v>
      </c>
      <c r="C44" s="365" t="s">
        <v>515</v>
      </c>
      <c r="D44" s="362">
        <f>SUM(D45:D47)</f>
        <v>27</v>
      </c>
      <c r="E44" s="362">
        <f>SUM(E45:E47)</f>
        <v>33362</v>
      </c>
      <c r="F44" s="357"/>
      <c r="G44" s="342"/>
      <c r="H44" s="358"/>
      <c r="Q44" s="343"/>
      <c r="R44" s="343"/>
    </row>
    <row r="45" spans="2:18">
      <c r="B45" s="360" t="s">
        <v>265</v>
      </c>
      <c r="C45" s="365" t="s">
        <v>516</v>
      </c>
      <c r="D45" s="362">
        <v>7</v>
      </c>
      <c r="E45" s="362">
        <v>8348</v>
      </c>
      <c r="F45" s="357"/>
      <c r="G45" s="342"/>
      <c r="H45" s="358"/>
      <c r="Q45" s="343"/>
      <c r="R45" s="343"/>
    </row>
    <row r="46" spans="2:18">
      <c r="B46" s="360" t="s">
        <v>267</v>
      </c>
      <c r="C46" s="365" t="s">
        <v>517</v>
      </c>
      <c r="D46" s="362">
        <v>18</v>
      </c>
      <c r="E46" s="362">
        <v>23064</v>
      </c>
      <c r="F46" s="357"/>
      <c r="G46" s="342"/>
      <c r="H46" s="358"/>
      <c r="Q46" s="343"/>
      <c r="R46" s="343"/>
    </row>
    <row r="47" spans="2:18">
      <c r="B47" s="360" t="s">
        <v>521</v>
      </c>
      <c r="C47" s="365" t="s">
        <v>976</v>
      </c>
      <c r="D47" s="362">
        <v>2</v>
      </c>
      <c r="E47" s="362">
        <v>1950</v>
      </c>
      <c r="F47" s="357"/>
      <c r="G47" s="342"/>
      <c r="H47" s="358"/>
      <c r="Q47" s="343"/>
      <c r="R47" s="343"/>
    </row>
    <row r="48" spans="2:18">
      <c r="B48" s="360">
        <v>2</v>
      </c>
      <c r="C48" s="365" t="s">
        <v>518</v>
      </c>
      <c r="D48" s="362">
        <f>SUM(D49:D52)</f>
        <v>83</v>
      </c>
      <c r="E48" s="362">
        <f>SUM(E49:E52)</f>
        <v>87198</v>
      </c>
      <c r="F48" s="357"/>
      <c r="G48" s="342"/>
      <c r="H48" s="358"/>
      <c r="Q48" s="343"/>
      <c r="R48" s="343"/>
    </row>
    <row r="49" spans="2:18">
      <c r="B49" s="360" t="s">
        <v>270</v>
      </c>
      <c r="C49" s="365" t="s">
        <v>519</v>
      </c>
      <c r="D49" s="362">
        <v>28</v>
      </c>
      <c r="E49" s="362">
        <v>27338</v>
      </c>
      <c r="F49" s="357"/>
      <c r="G49" s="342"/>
      <c r="H49" s="358"/>
      <c r="Q49" s="343"/>
      <c r="R49" s="343"/>
    </row>
    <row r="50" spans="2:18">
      <c r="B50" s="360" t="s">
        <v>284</v>
      </c>
      <c r="C50" s="365" t="s">
        <v>520</v>
      </c>
      <c r="D50" s="362">
        <v>18</v>
      </c>
      <c r="E50" s="362">
        <v>19313</v>
      </c>
      <c r="F50" s="357"/>
      <c r="G50" s="342"/>
      <c r="H50" s="358"/>
      <c r="Q50" s="343"/>
      <c r="R50" s="343"/>
    </row>
    <row r="51" spans="2:18">
      <c r="B51" s="360" t="s">
        <v>531</v>
      </c>
      <c r="C51" s="365" t="s">
        <v>522</v>
      </c>
      <c r="D51" s="362">
        <v>19</v>
      </c>
      <c r="E51" s="362">
        <v>20961</v>
      </c>
      <c r="F51" s="357"/>
      <c r="G51" s="342"/>
      <c r="H51" s="358"/>
      <c r="Q51" s="343"/>
      <c r="R51" s="343"/>
    </row>
    <row r="52" spans="2:18">
      <c r="B52" s="360" t="s">
        <v>533</v>
      </c>
      <c r="C52" s="365" t="s">
        <v>523</v>
      </c>
      <c r="D52" s="362">
        <v>18</v>
      </c>
      <c r="E52" s="362">
        <v>19586</v>
      </c>
      <c r="F52" s="357"/>
      <c r="G52" s="342"/>
      <c r="H52" s="358"/>
      <c r="Q52" s="343"/>
      <c r="R52" s="343"/>
    </row>
    <row r="53" spans="2:18">
      <c r="B53" s="360"/>
      <c r="C53" s="365"/>
      <c r="D53" s="362"/>
      <c r="E53" s="362"/>
      <c r="F53" s="348"/>
      <c r="G53" s="342"/>
      <c r="H53" s="358"/>
      <c r="Q53" s="343"/>
      <c r="R53" s="343"/>
    </row>
    <row r="54" spans="2:18" s="359" customFormat="1">
      <c r="B54" s="354" t="s">
        <v>524</v>
      </c>
      <c r="C54" s="363" t="s">
        <v>525</v>
      </c>
      <c r="D54" s="364">
        <f t="shared" ref="D54:E54" si="0">SUM(D55,D57)</f>
        <v>57</v>
      </c>
      <c r="E54" s="364">
        <f t="shared" si="0"/>
        <v>74215</v>
      </c>
      <c r="F54" s="357"/>
      <c r="G54" s="358"/>
      <c r="H54" s="358"/>
      <c r="I54" s="358"/>
      <c r="J54" s="358"/>
      <c r="K54" s="358"/>
      <c r="L54" s="358"/>
      <c r="M54" s="358"/>
      <c r="N54" s="358"/>
      <c r="O54" s="358"/>
      <c r="P54" s="358"/>
    </row>
    <row r="55" spans="2:18" ht="24">
      <c r="B55" s="360">
        <v>1</v>
      </c>
      <c r="C55" s="365" t="s">
        <v>526</v>
      </c>
      <c r="D55" s="362">
        <f t="shared" ref="D55:E55" si="1">SUM(D56:D56)</f>
        <v>6</v>
      </c>
      <c r="E55" s="362">
        <f t="shared" si="1"/>
        <v>8792</v>
      </c>
      <c r="F55" s="357"/>
      <c r="G55" s="342"/>
      <c r="H55" s="358"/>
      <c r="Q55" s="343"/>
      <c r="R55" s="343"/>
    </row>
    <row r="56" spans="2:18">
      <c r="B56" s="360" t="s">
        <v>265</v>
      </c>
      <c r="C56" s="365" t="s">
        <v>527</v>
      </c>
      <c r="D56" s="362">
        <v>6</v>
      </c>
      <c r="E56" s="362">
        <v>8792</v>
      </c>
      <c r="F56" s="357"/>
      <c r="G56" s="342"/>
      <c r="H56" s="358"/>
      <c r="Q56" s="343"/>
      <c r="R56" s="343"/>
    </row>
    <row r="57" spans="2:18">
      <c r="B57" s="360">
        <v>2</v>
      </c>
      <c r="C57" s="365" t="s">
        <v>528</v>
      </c>
      <c r="D57" s="362">
        <f>SUM(D58:D61)</f>
        <v>51</v>
      </c>
      <c r="E57" s="362">
        <f>SUM(E58:E61)</f>
        <v>65423</v>
      </c>
      <c r="F57" s="357"/>
      <c r="G57" s="342"/>
      <c r="H57" s="358"/>
      <c r="Q57" s="343"/>
      <c r="R57" s="343"/>
    </row>
    <row r="58" spans="2:18">
      <c r="B58" s="360" t="s">
        <v>270</v>
      </c>
      <c r="C58" s="365" t="s">
        <v>529</v>
      </c>
      <c r="D58" s="362">
        <v>7</v>
      </c>
      <c r="E58" s="362">
        <v>9817</v>
      </c>
      <c r="F58" s="357"/>
      <c r="G58" s="342"/>
      <c r="H58" s="358"/>
      <c r="Q58" s="343"/>
      <c r="R58" s="343"/>
    </row>
    <row r="59" spans="2:18">
      <c r="B59" s="360" t="s">
        <v>284</v>
      </c>
      <c r="C59" s="365" t="s">
        <v>530</v>
      </c>
      <c r="D59" s="362">
        <v>19</v>
      </c>
      <c r="E59" s="362">
        <v>21999</v>
      </c>
      <c r="F59" s="357"/>
      <c r="G59" s="342"/>
      <c r="H59" s="358"/>
      <c r="Q59" s="343"/>
      <c r="R59" s="343"/>
    </row>
    <row r="60" spans="2:18">
      <c r="B60" s="360" t="s">
        <v>531</v>
      </c>
      <c r="C60" s="365" t="s">
        <v>532</v>
      </c>
      <c r="D60" s="362">
        <v>7</v>
      </c>
      <c r="E60" s="362">
        <v>11848</v>
      </c>
      <c r="F60" s="357"/>
      <c r="G60" s="342"/>
      <c r="H60" s="358"/>
      <c r="Q60" s="343"/>
      <c r="R60" s="343"/>
    </row>
    <row r="61" spans="2:18">
      <c r="B61" s="360" t="s">
        <v>533</v>
      </c>
      <c r="C61" s="365" t="s">
        <v>454</v>
      </c>
      <c r="D61" s="362">
        <v>18</v>
      </c>
      <c r="E61" s="362">
        <v>21759</v>
      </c>
      <c r="F61" s="357"/>
      <c r="G61" s="342"/>
      <c r="H61" s="358"/>
      <c r="Q61" s="343"/>
      <c r="R61" s="343"/>
    </row>
    <row r="62" spans="2:18" s="359" customFormat="1" ht="24">
      <c r="B62" s="354"/>
      <c r="C62" s="363" t="s">
        <v>534</v>
      </c>
      <c r="D62" s="364"/>
      <c r="E62" s="364"/>
      <c r="F62" s="357"/>
      <c r="G62" s="358"/>
      <c r="H62" s="358"/>
      <c r="I62" s="358"/>
      <c r="J62" s="358"/>
      <c r="K62" s="358"/>
      <c r="L62" s="358"/>
      <c r="M62" s="358"/>
      <c r="N62" s="358"/>
      <c r="O62" s="358"/>
      <c r="P62" s="358"/>
    </row>
    <row r="63" spans="2:18" s="359" customFormat="1">
      <c r="B63" s="354" t="s">
        <v>495</v>
      </c>
      <c r="C63" s="363" t="s">
        <v>496</v>
      </c>
      <c r="D63" s="364">
        <v>146</v>
      </c>
      <c r="E63" s="364">
        <v>201613</v>
      </c>
      <c r="F63" s="357"/>
      <c r="G63" s="342"/>
      <c r="H63" s="358"/>
      <c r="I63" s="358"/>
      <c r="J63" s="358"/>
      <c r="K63" s="358"/>
      <c r="L63" s="358"/>
      <c r="M63" s="358"/>
      <c r="N63" s="358"/>
      <c r="O63" s="358"/>
      <c r="P63" s="358"/>
    </row>
    <row r="64" spans="2:18" s="359" customFormat="1">
      <c r="B64" s="354" t="s">
        <v>511</v>
      </c>
      <c r="C64" s="363" t="s">
        <v>512</v>
      </c>
      <c r="D64" s="364">
        <v>1</v>
      </c>
      <c r="E64" s="364">
        <v>1632</v>
      </c>
      <c r="F64" s="357"/>
      <c r="G64" s="358"/>
      <c r="H64" s="358"/>
      <c r="I64" s="358"/>
      <c r="J64" s="358"/>
      <c r="K64" s="358"/>
      <c r="L64" s="358"/>
      <c r="M64" s="358"/>
      <c r="N64" s="358"/>
      <c r="O64" s="358"/>
      <c r="P64" s="358"/>
    </row>
    <row r="65" spans="2:18" s="359" customFormat="1" ht="24">
      <c r="B65" s="354" t="s">
        <v>1290</v>
      </c>
      <c r="C65" s="363" t="s">
        <v>1291</v>
      </c>
      <c r="D65" s="364">
        <f>2+8</f>
        <v>10</v>
      </c>
      <c r="E65" s="364">
        <v>17644</v>
      </c>
      <c r="F65" s="357"/>
      <c r="G65" s="358"/>
      <c r="H65" s="358"/>
      <c r="I65" s="358"/>
      <c r="J65" s="358"/>
      <c r="K65" s="358"/>
      <c r="L65" s="358"/>
      <c r="M65" s="358"/>
      <c r="N65" s="358"/>
      <c r="O65" s="358"/>
      <c r="P65" s="358"/>
    </row>
    <row r="66" spans="2:18" s="359" customFormat="1">
      <c r="B66" s="354"/>
      <c r="C66" s="363" t="s">
        <v>535</v>
      </c>
      <c r="D66" s="364"/>
      <c r="E66" s="364"/>
      <c r="F66" s="357"/>
      <c r="G66" s="358"/>
      <c r="H66" s="358"/>
      <c r="I66" s="358"/>
      <c r="J66" s="358"/>
      <c r="K66" s="358"/>
      <c r="L66" s="358"/>
      <c r="M66" s="358"/>
      <c r="N66" s="358"/>
      <c r="O66" s="358"/>
      <c r="P66" s="358"/>
    </row>
    <row r="67" spans="2:18">
      <c r="B67" s="360">
        <v>1</v>
      </c>
      <c r="C67" s="365" t="s">
        <v>536</v>
      </c>
      <c r="D67" s="362">
        <v>3</v>
      </c>
      <c r="E67" s="362">
        <v>2750</v>
      </c>
      <c r="F67" s="357"/>
      <c r="G67" s="342"/>
      <c r="H67" s="358"/>
      <c r="Q67" s="343"/>
      <c r="R67" s="343"/>
    </row>
    <row r="69" spans="2:18">
      <c r="G69" s="368"/>
    </row>
    <row r="70" spans="2:18">
      <c r="B70" s="343" t="s">
        <v>537</v>
      </c>
    </row>
    <row r="74" spans="2:18">
      <c r="B74" s="369" t="s">
        <v>974</v>
      </c>
    </row>
    <row r="75" spans="2:18">
      <c r="B75" s="370" t="s">
        <v>6</v>
      </c>
      <c r="C75" s="371"/>
      <c r="D75" s="371"/>
      <c r="E75" s="371"/>
    </row>
    <row r="76" spans="2:18" s="340" customFormat="1">
      <c r="B76" s="370"/>
      <c r="C76" s="372"/>
      <c r="D76" s="372"/>
      <c r="E76" s="372"/>
      <c r="F76" s="373"/>
      <c r="G76" s="373"/>
      <c r="H76" s="341"/>
      <c r="I76" s="339"/>
      <c r="J76" s="339"/>
      <c r="K76" s="339"/>
      <c r="L76" s="339"/>
      <c r="M76" s="339"/>
      <c r="N76" s="339"/>
      <c r="O76" s="339"/>
      <c r="P76" s="339"/>
      <c r="Q76" s="339"/>
      <c r="R76" s="339"/>
    </row>
    <row r="77" spans="2:18" s="340" customFormat="1">
      <c r="B77" s="374" t="s">
        <v>7</v>
      </c>
      <c r="F77" s="373"/>
      <c r="G77" s="373"/>
      <c r="H77" s="341"/>
      <c r="I77" s="339"/>
      <c r="J77" s="339"/>
      <c r="K77" s="339"/>
      <c r="L77" s="339"/>
      <c r="M77" s="339"/>
      <c r="N77" s="339"/>
      <c r="O77" s="339"/>
      <c r="P77" s="339"/>
      <c r="Q77" s="339"/>
      <c r="R77" s="339"/>
    </row>
    <row r="78" spans="2:18" s="340" customFormat="1">
      <c r="B78" s="369" t="s">
        <v>8</v>
      </c>
      <c r="F78" s="373"/>
      <c r="G78" s="375"/>
      <c r="H78" s="341"/>
      <c r="I78" s="339"/>
      <c r="J78" s="339"/>
      <c r="K78" s="339"/>
      <c r="L78" s="339"/>
      <c r="M78" s="339"/>
      <c r="N78" s="339"/>
      <c r="O78" s="339"/>
      <c r="P78" s="339"/>
      <c r="Q78" s="339"/>
      <c r="R78" s="339"/>
    </row>
    <row r="79" spans="2:18" s="340" customFormat="1">
      <c r="B79" s="370" t="s">
        <v>9</v>
      </c>
      <c r="F79" s="373"/>
      <c r="G79" s="373"/>
      <c r="H79" s="341"/>
      <c r="I79" s="339"/>
      <c r="J79" s="339"/>
      <c r="K79" s="339"/>
      <c r="L79" s="339"/>
      <c r="M79" s="339"/>
      <c r="N79" s="339"/>
      <c r="O79" s="339"/>
      <c r="P79" s="339"/>
      <c r="Q79" s="339"/>
      <c r="R79" s="339"/>
    </row>
    <row r="80" spans="2:18" s="371" customFormat="1">
      <c r="B80" s="370"/>
      <c r="H80" s="348"/>
      <c r="I80" s="376"/>
      <c r="J80" s="376"/>
      <c r="K80" s="376"/>
      <c r="L80" s="376"/>
      <c r="M80" s="376"/>
      <c r="N80" s="376"/>
      <c r="O80" s="376"/>
      <c r="P80" s="376"/>
      <c r="Q80" s="376"/>
      <c r="R80" s="376"/>
    </row>
    <row r="81" spans="2:18" s="372" customFormat="1">
      <c r="B81" s="369" t="s">
        <v>52</v>
      </c>
      <c r="H81" s="338"/>
      <c r="I81" s="377"/>
      <c r="J81" s="377"/>
      <c r="K81" s="377"/>
      <c r="L81" s="377"/>
      <c r="M81" s="377"/>
      <c r="N81" s="377"/>
      <c r="O81" s="377"/>
      <c r="P81" s="377"/>
      <c r="Q81" s="377"/>
      <c r="R81" s="377"/>
    </row>
    <row r="82" spans="2:18" s="372" customFormat="1">
      <c r="B82" s="370" t="s">
        <v>1292</v>
      </c>
      <c r="H82" s="338"/>
      <c r="I82" s="377"/>
      <c r="J82" s="377"/>
      <c r="K82" s="377"/>
      <c r="L82" s="377"/>
      <c r="M82" s="377"/>
      <c r="N82" s="377"/>
      <c r="O82" s="377"/>
      <c r="P82" s="377"/>
      <c r="Q82" s="377"/>
      <c r="R82" s="377"/>
    </row>
    <row r="83" spans="2:18" s="340" customFormat="1">
      <c r="B83" s="374"/>
      <c r="F83" s="336"/>
      <c r="G83" s="336"/>
      <c r="H83" s="341"/>
      <c r="I83" s="339"/>
      <c r="J83" s="339"/>
      <c r="K83" s="339"/>
      <c r="L83" s="339"/>
      <c r="M83" s="339"/>
      <c r="N83" s="339"/>
      <c r="O83" s="339"/>
      <c r="P83" s="339"/>
      <c r="Q83" s="339"/>
      <c r="R83" s="339"/>
    </row>
    <row r="84" spans="2:18" s="378" customFormat="1">
      <c r="B84" s="369" t="s">
        <v>53</v>
      </c>
      <c r="F84" s="379"/>
      <c r="G84" s="380"/>
      <c r="H84" s="381"/>
      <c r="I84" s="382"/>
      <c r="J84" s="382"/>
      <c r="K84" s="382"/>
      <c r="L84" s="382"/>
      <c r="M84" s="382"/>
      <c r="N84" s="382"/>
      <c r="O84" s="382"/>
      <c r="P84" s="382"/>
      <c r="Q84" s="382"/>
      <c r="R84" s="382"/>
    </row>
    <row r="85" spans="2:18">
      <c r="B85" s="370" t="s">
        <v>1293</v>
      </c>
    </row>
    <row r="86" spans="2:18" s="384" customFormat="1">
      <c r="B86" s="383"/>
      <c r="H86" s="341"/>
      <c r="I86" s="385"/>
      <c r="J86" s="385"/>
      <c r="K86" s="385"/>
      <c r="L86" s="385"/>
      <c r="M86" s="385"/>
      <c r="N86" s="385"/>
      <c r="O86" s="385"/>
      <c r="P86" s="385"/>
      <c r="Q86" s="385"/>
      <c r="R86" s="385"/>
    </row>
    <row r="87" spans="2:18" s="384" customFormat="1">
      <c r="B87" s="383"/>
      <c r="H87" s="341"/>
      <c r="I87" s="385"/>
      <c r="J87" s="385"/>
      <c r="K87" s="385"/>
      <c r="L87" s="385"/>
      <c r="M87" s="385"/>
      <c r="N87" s="385"/>
      <c r="O87" s="385"/>
      <c r="P87" s="385"/>
      <c r="Q87" s="385"/>
      <c r="R87" s="385"/>
    </row>
    <row r="88" spans="2:18" s="382" customFormat="1">
      <c r="B88" s="635" t="s">
        <v>12</v>
      </c>
      <c r="C88" s="636"/>
      <c r="D88" s="636"/>
      <c r="E88" s="636"/>
      <c r="F88" s="636"/>
      <c r="G88" s="636"/>
      <c r="H88" s="381"/>
    </row>
    <row r="89" spans="2:18" s="339" customFormat="1">
      <c r="B89" s="635" t="s">
        <v>538</v>
      </c>
      <c r="C89" s="637"/>
      <c r="D89" s="637"/>
      <c r="E89" s="637"/>
      <c r="F89" s="637"/>
      <c r="G89" s="637"/>
      <c r="H89" s="341"/>
    </row>
    <row r="90" spans="2:18" s="386" customFormat="1">
      <c r="B90" s="635" t="s">
        <v>539</v>
      </c>
      <c r="H90" s="341"/>
    </row>
    <row r="91" spans="2:18" s="386" customFormat="1">
      <c r="B91" s="638"/>
      <c r="H91" s="341"/>
    </row>
    <row r="92" spans="2:18" s="342" customFormat="1">
      <c r="B92" s="639"/>
      <c r="F92" s="366"/>
      <c r="G92" s="366"/>
      <c r="H92" s="348"/>
    </row>
    <row r="93" spans="2:18">
      <c r="B93" s="387"/>
    </row>
    <row r="94" spans="2:18">
      <c r="B94" s="335"/>
    </row>
    <row r="95" spans="2:18">
      <c r="B95" s="331"/>
    </row>
    <row r="96" spans="2:18">
      <c r="B96" s="331"/>
    </row>
    <row r="97" spans="2:2">
      <c r="B97" s="335"/>
    </row>
    <row r="98" spans="2:2">
      <c r="B98" s="331"/>
    </row>
    <row r="99" spans="2:2">
      <c r="B99" s="331"/>
    </row>
    <row r="100" spans="2:2">
      <c r="B100" s="335"/>
    </row>
    <row r="101" spans="2:2">
      <c r="B101" s="331"/>
    </row>
    <row r="103" spans="2:2">
      <c r="B103" s="387"/>
    </row>
    <row r="104" spans="2:2">
      <c r="B104" s="387"/>
    </row>
    <row r="105" spans="2:2">
      <c r="B105" s="387"/>
    </row>
    <row r="106" spans="2:2">
      <c r="B106" s="387"/>
    </row>
  </sheetData>
  <mergeCells count="1">
    <mergeCell ref="D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7"/>
  <sheetViews>
    <sheetView workbookViewId="0">
      <selection activeCell="C15" sqref="C15"/>
    </sheetView>
  </sheetViews>
  <sheetFormatPr defaultRowHeight="15"/>
  <cols>
    <col min="1" max="1" width="13.7109375" customWidth="1"/>
    <col min="2" max="2" width="32.7109375" customWidth="1"/>
    <col min="3" max="3" width="81.140625" customWidth="1"/>
    <col min="4" max="4" width="58.28515625" customWidth="1"/>
    <col min="5" max="5" width="25.42578125" customWidth="1"/>
    <col min="6" max="6" width="15.28515625" style="280" customWidth="1"/>
  </cols>
  <sheetData>
    <row r="1" spans="1:6" s="283" customFormat="1" ht="12.75">
      <c r="A1" s="281"/>
      <c r="B1" s="281"/>
      <c r="C1" s="281"/>
      <c r="D1" s="281"/>
      <c r="E1" s="281"/>
      <c r="F1" s="282" t="s">
        <v>1572</v>
      </c>
    </row>
    <row r="2" spans="1:6" s="283" customFormat="1" ht="12.75">
      <c r="A2" s="281"/>
      <c r="B2" s="281"/>
      <c r="C2" s="281"/>
      <c r="D2" s="281"/>
      <c r="E2" s="281"/>
      <c r="F2" s="281"/>
    </row>
    <row r="3" spans="1:6" s="242" customFormat="1" ht="15.75">
      <c r="A3" s="284" t="s">
        <v>1218</v>
      </c>
      <c r="B3" s="284"/>
      <c r="C3" s="284"/>
      <c r="D3" s="284"/>
      <c r="E3" s="284"/>
      <c r="F3" s="284"/>
    </row>
    <row r="4" spans="1:6" s="242" customFormat="1" ht="15.75">
      <c r="A4" s="284" t="s">
        <v>1589</v>
      </c>
      <c r="B4" s="284"/>
      <c r="C4" s="284"/>
      <c r="D4" s="284"/>
      <c r="E4" s="284"/>
      <c r="F4" s="284"/>
    </row>
    <row r="5" spans="1:6" s="283" customFormat="1" ht="12.75">
      <c r="A5" s="281"/>
      <c r="B5" s="281"/>
      <c r="C5" s="281"/>
      <c r="D5" s="281"/>
      <c r="E5" s="281"/>
      <c r="F5" s="281"/>
    </row>
    <row r="7" spans="1:6">
      <c r="B7" t="s">
        <v>1259</v>
      </c>
    </row>
  </sheetData>
  <pageMargins left="0.31496062992125984" right="0.19685039370078741" top="0.55118110236220474" bottom="0.55118110236220474" header="0.31496062992125984" footer="0.31496062992125984"/>
  <pageSetup paperSize="9" scale="6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A283"/>
  <sheetViews>
    <sheetView workbookViewId="0">
      <pane ySplit="6" topLeftCell="A7" activePane="bottomLeft" state="frozen"/>
      <selection activeCell="J17" sqref="J17"/>
      <selection pane="bottomLeft" activeCell="C219" sqref="C219"/>
    </sheetView>
  </sheetViews>
  <sheetFormatPr defaultColWidth="29.28515625" defaultRowHeight="15.75"/>
  <cols>
    <col min="1" max="1" width="77.7109375" style="127" customWidth="1"/>
    <col min="2" max="2" width="11.28515625" style="128" bestFit="1" customWidth="1"/>
    <col min="3" max="3" width="10.28515625" style="128" bestFit="1" customWidth="1"/>
    <col min="4" max="4" width="16" style="128" bestFit="1" customWidth="1"/>
    <col min="5" max="5" width="12" style="128" customWidth="1"/>
    <col min="6" max="6" width="14.7109375" style="128" customWidth="1"/>
    <col min="7" max="7" width="10.85546875" style="128" customWidth="1"/>
    <col min="8" max="8" width="16.28515625" style="128" customWidth="1"/>
    <col min="9" max="9" width="12.7109375" style="128" hidden="1" customWidth="1"/>
    <col min="10" max="10" width="17.28515625" style="128" bestFit="1" customWidth="1"/>
    <col min="11" max="148" width="29.28515625" style="128" customWidth="1"/>
    <col min="149" max="149" width="42.42578125" style="128" customWidth="1"/>
    <col min="150" max="152" width="12.42578125" style="128" customWidth="1"/>
    <col min="153" max="155" width="10.85546875" style="128" customWidth="1"/>
    <col min="156" max="158" width="14.5703125" style="128" bestFit="1" customWidth="1"/>
    <col min="159" max="161" width="11" style="128" customWidth="1"/>
    <col min="162" max="164" width="14.5703125" style="128" customWidth="1"/>
    <col min="165" max="167" width="15.28515625" style="128" customWidth="1"/>
    <col min="168" max="168" width="15.5703125" style="128" customWidth="1"/>
    <col min="169" max="169" width="44.5703125" style="128" customWidth="1"/>
    <col min="170" max="170" width="13.85546875" style="128" customWidth="1"/>
    <col min="171" max="171" width="10.85546875" style="128" customWidth="1"/>
    <col min="172" max="172" width="14.5703125" style="128" customWidth="1"/>
    <col min="173" max="173" width="11" style="128" customWidth="1"/>
    <col min="174" max="174" width="10.85546875" style="128" customWidth="1"/>
    <col min="175" max="175" width="14.5703125" style="128" customWidth="1"/>
    <col min="176" max="177" width="15.5703125" style="128" customWidth="1"/>
    <col min="178" max="178" width="17.7109375" style="128" customWidth="1"/>
    <col min="179" max="253" width="29.28515625" style="128"/>
    <col min="254" max="254" width="51.140625" style="128" customWidth="1"/>
    <col min="255" max="256" width="5.5703125" style="128" customWidth="1"/>
    <col min="257" max="257" width="10.28515625" style="128" customWidth="1"/>
    <col min="258" max="258" width="12.5703125" style="128" customWidth="1"/>
    <col min="259" max="259" width="15.5703125" style="128" customWidth="1"/>
    <col min="260" max="260" width="17.7109375" style="128" customWidth="1"/>
    <col min="261" max="261" width="12" style="128" customWidth="1"/>
    <col min="262" max="262" width="14.7109375" style="128" customWidth="1"/>
    <col min="263" max="263" width="10.85546875" style="128" customWidth="1"/>
    <col min="264" max="264" width="16.28515625" style="128" customWidth="1"/>
    <col min="265" max="265" width="0" style="128" hidden="1" customWidth="1"/>
    <col min="266" max="266" width="12.7109375" style="128" customWidth="1"/>
    <col min="267" max="404" width="29.28515625" style="128" customWidth="1"/>
    <col min="405" max="405" width="42.42578125" style="128" customWidth="1"/>
    <col min="406" max="408" width="12.42578125" style="128" customWidth="1"/>
    <col min="409" max="411" width="10.85546875" style="128" customWidth="1"/>
    <col min="412" max="414" width="14.5703125" style="128" bestFit="1" customWidth="1"/>
    <col min="415" max="417" width="11" style="128" customWidth="1"/>
    <col min="418" max="420" width="14.5703125" style="128" customWidth="1"/>
    <col min="421" max="423" width="15.28515625" style="128" customWidth="1"/>
    <col min="424" max="424" width="15.5703125" style="128" customWidth="1"/>
    <col min="425" max="425" width="44.5703125" style="128" customWidth="1"/>
    <col min="426" max="426" width="13.85546875" style="128" customWidth="1"/>
    <col min="427" max="427" width="10.85546875" style="128" customWidth="1"/>
    <col min="428" max="428" width="14.5703125" style="128" customWidth="1"/>
    <col min="429" max="429" width="11" style="128" customWidth="1"/>
    <col min="430" max="430" width="10.85546875" style="128" customWidth="1"/>
    <col min="431" max="431" width="14.5703125" style="128" customWidth="1"/>
    <col min="432" max="433" width="15.5703125" style="128" customWidth="1"/>
    <col min="434" max="434" width="17.7109375" style="128" customWidth="1"/>
    <col min="435" max="509" width="29.28515625" style="128"/>
    <col min="510" max="510" width="51.140625" style="128" customWidth="1"/>
    <col min="511" max="512" width="5.5703125" style="128" customWidth="1"/>
    <col min="513" max="513" width="10.28515625" style="128" customWidth="1"/>
    <col min="514" max="514" width="12.5703125" style="128" customWidth="1"/>
    <col min="515" max="515" width="15.5703125" style="128" customWidth="1"/>
    <col min="516" max="516" width="17.7109375" style="128" customWidth="1"/>
    <col min="517" max="517" width="12" style="128" customWidth="1"/>
    <col min="518" max="518" width="14.7109375" style="128" customWidth="1"/>
    <col min="519" max="519" width="10.85546875" style="128" customWidth="1"/>
    <col min="520" max="520" width="16.28515625" style="128" customWidth="1"/>
    <col min="521" max="521" width="0" style="128" hidden="1" customWidth="1"/>
    <col min="522" max="522" width="12.7109375" style="128" customWidth="1"/>
    <col min="523" max="660" width="29.28515625" style="128" customWidth="1"/>
    <col min="661" max="661" width="42.42578125" style="128" customWidth="1"/>
    <col min="662" max="664" width="12.42578125" style="128" customWidth="1"/>
    <col min="665" max="667" width="10.85546875" style="128" customWidth="1"/>
    <col min="668" max="670" width="14.5703125" style="128" bestFit="1" customWidth="1"/>
    <col min="671" max="673" width="11" style="128" customWidth="1"/>
    <col min="674" max="676" width="14.5703125" style="128" customWidth="1"/>
    <col min="677" max="679" width="15.28515625" style="128" customWidth="1"/>
    <col min="680" max="680" width="15.5703125" style="128" customWidth="1"/>
    <col min="681" max="681" width="44.5703125" style="128" customWidth="1"/>
    <col min="682" max="682" width="13.85546875" style="128" customWidth="1"/>
    <col min="683" max="683" width="10.85546875" style="128" customWidth="1"/>
    <col min="684" max="684" width="14.5703125" style="128" customWidth="1"/>
    <col min="685" max="685" width="11" style="128" customWidth="1"/>
    <col min="686" max="686" width="10.85546875" style="128" customWidth="1"/>
    <col min="687" max="687" width="14.5703125" style="128" customWidth="1"/>
    <col min="688" max="689" width="15.5703125" style="128" customWidth="1"/>
    <col min="690" max="690" width="17.7109375" style="128" customWidth="1"/>
    <col min="691" max="765" width="29.28515625" style="128"/>
    <col min="766" max="766" width="51.140625" style="128" customWidth="1"/>
    <col min="767" max="768" width="5.5703125" style="128" customWidth="1"/>
    <col min="769" max="769" width="10.28515625" style="128" customWidth="1"/>
    <col min="770" max="770" width="12.5703125" style="128" customWidth="1"/>
    <col min="771" max="771" width="15.5703125" style="128" customWidth="1"/>
    <col min="772" max="772" width="17.7109375" style="128" customWidth="1"/>
    <col min="773" max="773" width="12" style="128" customWidth="1"/>
    <col min="774" max="774" width="14.7109375" style="128" customWidth="1"/>
    <col min="775" max="775" width="10.85546875" style="128" customWidth="1"/>
    <col min="776" max="776" width="16.28515625" style="128" customWidth="1"/>
    <col min="777" max="777" width="0" style="128" hidden="1" customWidth="1"/>
    <col min="778" max="778" width="12.7109375" style="128" customWidth="1"/>
    <col min="779" max="916" width="29.28515625" style="128" customWidth="1"/>
    <col min="917" max="917" width="42.42578125" style="128" customWidth="1"/>
    <col min="918" max="920" width="12.42578125" style="128" customWidth="1"/>
    <col min="921" max="923" width="10.85546875" style="128" customWidth="1"/>
    <col min="924" max="926" width="14.5703125" style="128" bestFit="1" customWidth="1"/>
    <col min="927" max="929" width="11" style="128" customWidth="1"/>
    <col min="930" max="932" width="14.5703125" style="128" customWidth="1"/>
    <col min="933" max="935" width="15.28515625" style="128" customWidth="1"/>
    <col min="936" max="936" width="15.5703125" style="128" customWidth="1"/>
    <col min="937" max="937" width="44.5703125" style="128" customWidth="1"/>
    <col min="938" max="938" width="13.85546875" style="128" customWidth="1"/>
    <col min="939" max="939" width="10.85546875" style="128" customWidth="1"/>
    <col min="940" max="940" width="14.5703125" style="128" customWidth="1"/>
    <col min="941" max="941" width="11" style="128" customWidth="1"/>
    <col min="942" max="942" width="10.85546875" style="128" customWidth="1"/>
    <col min="943" max="943" width="14.5703125" style="128" customWidth="1"/>
    <col min="944" max="945" width="15.5703125" style="128" customWidth="1"/>
    <col min="946" max="946" width="17.7109375" style="128" customWidth="1"/>
    <col min="947" max="1021" width="29.28515625" style="128"/>
    <col min="1022" max="1022" width="51.140625" style="128" customWidth="1"/>
    <col min="1023" max="1024" width="5.5703125" style="128" customWidth="1"/>
    <col min="1025" max="1025" width="10.28515625" style="128" customWidth="1"/>
    <col min="1026" max="1026" width="12.5703125" style="128" customWidth="1"/>
    <col min="1027" max="1027" width="15.5703125" style="128" customWidth="1"/>
    <col min="1028" max="1028" width="17.7109375" style="128" customWidth="1"/>
    <col min="1029" max="1029" width="12" style="128" customWidth="1"/>
    <col min="1030" max="1030" width="14.7109375" style="128" customWidth="1"/>
    <col min="1031" max="1031" width="10.85546875" style="128" customWidth="1"/>
    <col min="1032" max="1032" width="16.28515625" style="128" customWidth="1"/>
    <col min="1033" max="1033" width="0" style="128" hidden="1" customWidth="1"/>
    <col min="1034" max="1034" width="12.7109375" style="128" customWidth="1"/>
    <col min="1035" max="1172" width="29.28515625" style="128" customWidth="1"/>
    <col min="1173" max="1173" width="42.42578125" style="128" customWidth="1"/>
    <col min="1174" max="1176" width="12.42578125" style="128" customWidth="1"/>
    <col min="1177" max="1179" width="10.85546875" style="128" customWidth="1"/>
    <col min="1180" max="1182" width="14.5703125" style="128" bestFit="1" customWidth="1"/>
    <col min="1183" max="1185" width="11" style="128" customWidth="1"/>
    <col min="1186" max="1188" width="14.5703125" style="128" customWidth="1"/>
    <col min="1189" max="1191" width="15.28515625" style="128" customWidth="1"/>
    <col min="1192" max="1192" width="15.5703125" style="128" customWidth="1"/>
    <col min="1193" max="1193" width="44.5703125" style="128" customWidth="1"/>
    <col min="1194" max="1194" width="13.85546875" style="128" customWidth="1"/>
    <col min="1195" max="1195" width="10.85546875" style="128" customWidth="1"/>
    <col min="1196" max="1196" width="14.5703125" style="128" customWidth="1"/>
    <col min="1197" max="1197" width="11" style="128" customWidth="1"/>
    <col min="1198" max="1198" width="10.85546875" style="128" customWidth="1"/>
    <col min="1199" max="1199" width="14.5703125" style="128" customWidth="1"/>
    <col min="1200" max="1201" width="15.5703125" style="128" customWidth="1"/>
    <col min="1202" max="1202" width="17.7109375" style="128" customWidth="1"/>
    <col min="1203" max="1277" width="29.28515625" style="128"/>
    <col min="1278" max="1278" width="51.140625" style="128" customWidth="1"/>
    <col min="1279" max="1280" width="5.5703125" style="128" customWidth="1"/>
    <col min="1281" max="1281" width="10.28515625" style="128" customWidth="1"/>
    <col min="1282" max="1282" width="12.5703125" style="128" customWidth="1"/>
    <col min="1283" max="1283" width="15.5703125" style="128" customWidth="1"/>
    <col min="1284" max="1284" width="17.7109375" style="128" customWidth="1"/>
    <col min="1285" max="1285" width="12" style="128" customWidth="1"/>
    <col min="1286" max="1286" width="14.7109375" style="128" customWidth="1"/>
    <col min="1287" max="1287" width="10.85546875" style="128" customWidth="1"/>
    <col min="1288" max="1288" width="16.28515625" style="128" customWidth="1"/>
    <col min="1289" max="1289" width="0" style="128" hidden="1" customWidth="1"/>
    <col min="1290" max="1290" width="12.7109375" style="128" customWidth="1"/>
    <col min="1291" max="1428" width="29.28515625" style="128" customWidth="1"/>
    <col min="1429" max="1429" width="42.42578125" style="128" customWidth="1"/>
    <col min="1430" max="1432" width="12.42578125" style="128" customWidth="1"/>
    <col min="1433" max="1435" width="10.85546875" style="128" customWidth="1"/>
    <col min="1436" max="1438" width="14.5703125" style="128" bestFit="1" customWidth="1"/>
    <col min="1439" max="1441" width="11" style="128" customWidth="1"/>
    <col min="1442" max="1444" width="14.5703125" style="128" customWidth="1"/>
    <col min="1445" max="1447" width="15.28515625" style="128" customWidth="1"/>
    <col min="1448" max="1448" width="15.5703125" style="128" customWidth="1"/>
    <col min="1449" max="1449" width="44.5703125" style="128" customWidth="1"/>
    <col min="1450" max="1450" width="13.85546875" style="128" customWidth="1"/>
    <col min="1451" max="1451" width="10.85546875" style="128" customWidth="1"/>
    <col min="1452" max="1452" width="14.5703125" style="128" customWidth="1"/>
    <col min="1453" max="1453" width="11" style="128" customWidth="1"/>
    <col min="1454" max="1454" width="10.85546875" style="128" customWidth="1"/>
    <col min="1455" max="1455" width="14.5703125" style="128" customWidth="1"/>
    <col min="1456" max="1457" width="15.5703125" style="128" customWidth="1"/>
    <col min="1458" max="1458" width="17.7109375" style="128" customWidth="1"/>
    <col min="1459" max="1533" width="29.28515625" style="128"/>
    <col min="1534" max="1534" width="51.140625" style="128" customWidth="1"/>
    <col min="1535" max="1536" width="5.5703125" style="128" customWidth="1"/>
    <col min="1537" max="1537" width="10.28515625" style="128" customWidth="1"/>
    <col min="1538" max="1538" width="12.5703125" style="128" customWidth="1"/>
    <col min="1539" max="1539" width="15.5703125" style="128" customWidth="1"/>
    <col min="1540" max="1540" width="17.7109375" style="128" customWidth="1"/>
    <col min="1541" max="1541" width="12" style="128" customWidth="1"/>
    <col min="1542" max="1542" width="14.7109375" style="128" customWidth="1"/>
    <col min="1543" max="1543" width="10.85546875" style="128" customWidth="1"/>
    <col min="1544" max="1544" width="16.28515625" style="128" customWidth="1"/>
    <col min="1545" max="1545" width="0" style="128" hidden="1" customWidth="1"/>
    <col min="1546" max="1546" width="12.7109375" style="128" customWidth="1"/>
    <col min="1547" max="1684" width="29.28515625" style="128" customWidth="1"/>
    <col min="1685" max="1685" width="42.42578125" style="128" customWidth="1"/>
    <col min="1686" max="1688" width="12.42578125" style="128" customWidth="1"/>
    <col min="1689" max="1691" width="10.85546875" style="128" customWidth="1"/>
    <col min="1692" max="1694" width="14.5703125" style="128" bestFit="1" customWidth="1"/>
    <col min="1695" max="1697" width="11" style="128" customWidth="1"/>
    <col min="1698" max="1700" width="14.5703125" style="128" customWidth="1"/>
    <col min="1701" max="1703" width="15.28515625" style="128" customWidth="1"/>
    <col min="1704" max="1704" width="15.5703125" style="128" customWidth="1"/>
    <col min="1705" max="1705" width="44.5703125" style="128" customWidth="1"/>
    <col min="1706" max="1706" width="13.85546875" style="128" customWidth="1"/>
    <col min="1707" max="1707" width="10.85546875" style="128" customWidth="1"/>
    <col min="1708" max="1708" width="14.5703125" style="128" customWidth="1"/>
    <col min="1709" max="1709" width="11" style="128" customWidth="1"/>
    <col min="1710" max="1710" width="10.85546875" style="128" customWidth="1"/>
    <col min="1711" max="1711" width="14.5703125" style="128" customWidth="1"/>
    <col min="1712" max="1713" width="15.5703125" style="128" customWidth="1"/>
    <col min="1714" max="1714" width="17.7109375" style="128" customWidth="1"/>
    <col min="1715" max="1789" width="29.28515625" style="128"/>
    <col min="1790" max="1790" width="51.140625" style="128" customWidth="1"/>
    <col min="1791" max="1792" width="5.5703125" style="128" customWidth="1"/>
    <col min="1793" max="1793" width="10.28515625" style="128" customWidth="1"/>
    <col min="1794" max="1794" width="12.5703125" style="128" customWidth="1"/>
    <col min="1795" max="1795" width="15.5703125" style="128" customWidth="1"/>
    <col min="1796" max="1796" width="17.7109375" style="128" customWidth="1"/>
    <col min="1797" max="1797" width="12" style="128" customWidth="1"/>
    <col min="1798" max="1798" width="14.7109375" style="128" customWidth="1"/>
    <col min="1799" max="1799" width="10.85546875" style="128" customWidth="1"/>
    <col min="1800" max="1800" width="16.28515625" style="128" customWidth="1"/>
    <col min="1801" max="1801" width="0" style="128" hidden="1" customWidth="1"/>
    <col min="1802" max="1802" width="12.7109375" style="128" customWidth="1"/>
    <col min="1803" max="1940" width="29.28515625" style="128" customWidth="1"/>
    <col min="1941" max="1941" width="42.42578125" style="128" customWidth="1"/>
    <col min="1942" max="1944" width="12.42578125" style="128" customWidth="1"/>
    <col min="1945" max="1947" width="10.85546875" style="128" customWidth="1"/>
    <col min="1948" max="1950" width="14.5703125" style="128" bestFit="1" customWidth="1"/>
    <col min="1951" max="1953" width="11" style="128" customWidth="1"/>
    <col min="1954" max="1956" width="14.5703125" style="128" customWidth="1"/>
    <col min="1957" max="1959" width="15.28515625" style="128" customWidth="1"/>
    <col min="1960" max="1960" width="15.5703125" style="128" customWidth="1"/>
    <col min="1961" max="1961" width="44.5703125" style="128" customWidth="1"/>
    <col min="1962" max="1962" width="13.85546875" style="128" customWidth="1"/>
    <col min="1963" max="1963" width="10.85546875" style="128" customWidth="1"/>
    <col min="1964" max="1964" width="14.5703125" style="128" customWidth="1"/>
    <col min="1965" max="1965" width="11" style="128" customWidth="1"/>
    <col min="1966" max="1966" width="10.85546875" style="128" customWidth="1"/>
    <col min="1967" max="1967" width="14.5703125" style="128" customWidth="1"/>
    <col min="1968" max="1969" width="15.5703125" style="128" customWidth="1"/>
    <col min="1970" max="1970" width="17.7109375" style="128" customWidth="1"/>
    <col min="1971" max="2045" width="29.28515625" style="128"/>
    <col min="2046" max="2046" width="51.140625" style="128" customWidth="1"/>
    <col min="2047" max="2048" width="5.5703125" style="128" customWidth="1"/>
    <col min="2049" max="2049" width="10.28515625" style="128" customWidth="1"/>
    <col min="2050" max="2050" width="12.5703125" style="128" customWidth="1"/>
    <col min="2051" max="2051" width="15.5703125" style="128" customWidth="1"/>
    <col min="2052" max="2052" width="17.7109375" style="128" customWidth="1"/>
    <col min="2053" max="2053" width="12" style="128" customWidth="1"/>
    <col min="2054" max="2054" width="14.7109375" style="128" customWidth="1"/>
    <col min="2055" max="2055" width="10.85546875" style="128" customWidth="1"/>
    <col min="2056" max="2056" width="16.28515625" style="128" customWidth="1"/>
    <col min="2057" max="2057" width="0" style="128" hidden="1" customWidth="1"/>
    <col min="2058" max="2058" width="12.7109375" style="128" customWidth="1"/>
    <col min="2059" max="2196" width="29.28515625" style="128" customWidth="1"/>
    <col min="2197" max="2197" width="42.42578125" style="128" customWidth="1"/>
    <col min="2198" max="2200" width="12.42578125" style="128" customWidth="1"/>
    <col min="2201" max="2203" width="10.85546875" style="128" customWidth="1"/>
    <col min="2204" max="2206" width="14.5703125" style="128" bestFit="1" customWidth="1"/>
    <col min="2207" max="2209" width="11" style="128" customWidth="1"/>
    <col min="2210" max="2212" width="14.5703125" style="128" customWidth="1"/>
    <col min="2213" max="2215" width="15.28515625" style="128" customWidth="1"/>
    <col min="2216" max="2216" width="15.5703125" style="128" customWidth="1"/>
    <col min="2217" max="2217" width="44.5703125" style="128" customWidth="1"/>
    <col min="2218" max="2218" width="13.85546875" style="128" customWidth="1"/>
    <col min="2219" max="2219" width="10.85546875" style="128" customWidth="1"/>
    <col min="2220" max="2220" width="14.5703125" style="128" customWidth="1"/>
    <col min="2221" max="2221" width="11" style="128" customWidth="1"/>
    <col min="2222" max="2222" width="10.85546875" style="128" customWidth="1"/>
    <col min="2223" max="2223" width="14.5703125" style="128" customWidth="1"/>
    <col min="2224" max="2225" width="15.5703125" style="128" customWidth="1"/>
    <col min="2226" max="2226" width="17.7109375" style="128" customWidth="1"/>
    <col min="2227" max="2301" width="29.28515625" style="128"/>
    <col min="2302" max="2302" width="51.140625" style="128" customWidth="1"/>
    <col min="2303" max="2304" width="5.5703125" style="128" customWidth="1"/>
    <col min="2305" max="2305" width="10.28515625" style="128" customWidth="1"/>
    <col min="2306" max="2306" width="12.5703125" style="128" customWidth="1"/>
    <col min="2307" max="2307" width="15.5703125" style="128" customWidth="1"/>
    <col min="2308" max="2308" width="17.7109375" style="128" customWidth="1"/>
    <col min="2309" max="2309" width="12" style="128" customWidth="1"/>
    <col min="2310" max="2310" width="14.7109375" style="128" customWidth="1"/>
    <col min="2311" max="2311" width="10.85546875" style="128" customWidth="1"/>
    <col min="2312" max="2312" width="16.28515625" style="128" customWidth="1"/>
    <col min="2313" max="2313" width="0" style="128" hidden="1" customWidth="1"/>
    <col min="2314" max="2314" width="12.7109375" style="128" customWidth="1"/>
    <col min="2315" max="2452" width="29.28515625" style="128" customWidth="1"/>
    <col min="2453" max="2453" width="42.42578125" style="128" customWidth="1"/>
    <col min="2454" max="2456" width="12.42578125" style="128" customWidth="1"/>
    <col min="2457" max="2459" width="10.85546875" style="128" customWidth="1"/>
    <col min="2460" max="2462" width="14.5703125" style="128" bestFit="1" customWidth="1"/>
    <col min="2463" max="2465" width="11" style="128" customWidth="1"/>
    <col min="2466" max="2468" width="14.5703125" style="128" customWidth="1"/>
    <col min="2469" max="2471" width="15.28515625" style="128" customWidth="1"/>
    <col min="2472" max="2472" width="15.5703125" style="128" customWidth="1"/>
    <col min="2473" max="2473" width="44.5703125" style="128" customWidth="1"/>
    <col min="2474" max="2474" width="13.85546875" style="128" customWidth="1"/>
    <col min="2475" max="2475" width="10.85546875" style="128" customWidth="1"/>
    <col min="2476" max="2476" width="14.5703125" style="128" customWidth="1"/>
    <col min="2477" max="2477" width="11" style="128" customWidth="1"/>
    <col min="2478" max="2478" width="10.85546875" style="128" customWidth="1"/>
    <col min="2479" max="2479" width="14.5703125" style="128" customWidth="1"/>
    <col min="2480" max="2481" width="15.5703125" style="128" customWidth="1"/>
    <col min="2482" max="2482" width="17.7109375" style="128" customWidth="1"/>
    <col min="2483" max="2557" width="29.28515625" style="128"/>
    <col min="2558" max="2558" width="51.140625" style="128" customWidth="1"/>
    <col min="2559" max="2560" width="5.5703125" style="128" customWidth="1"/>
    <col min="2561" max="2561" width="10.28515625" style="128" customWidth="1"/>
    <col min="2562" max="2562" width="12.5703125" style="128" customWidth="1"/>
    <col min="2563" max="2563" width="15.5703125" style="128" customWidth="1"/>
    <col min="2564" max="2564" width="17.7109375" style="128" customWidth="1"/>
    <col min="2565" max="2565" width="12" style="128" customWidth="1"/>
    <col min="2566" max="2566" width="14.7109375" style="128" customWidth="1"/>
    <col min="2567" max="2567" width="10.85546875" style="128" customWidth="1"/>
    <col min="2568" max="2568" width="16.28515625" style="128" customWidth="1"/>
    <col min="2569" max="2569" width="0" style="128" hidden="1" customWidth="1"/>
    <col min="2570" max="2570" width="12.7109375" style="128" customWidth="1"/>
    <col min="2571" max="2708" width="29.28515625" style="128" customWidth="1"/>
    <col min="2709" max="2709" width="42.42578125" style="128" customWidth="1"/>
    <col min="2710" max="2712" width="12.42578125" style="128" customWidth="1"/>
    <col min="2713" max="2715" width="10.85546875" style="128" customWidth="1"/>
    <col min="2716" max="2718" width="14.5703125" style="128" bestFit="1" customWidth="1"/>
    <col min="2719" max="2721" width="11" style="128" customWidth="1"/>
    <col min="2722" max="2724" width="14.5703125" style="128" customWidth="1"/>
    <col min="2725" max="2727" width="15.28515625" style="128" customWidth="1"/>
    <col min="2728" max="2728" width="15.5703125" style="128" customWidth="1"/>
    <col min="2729" max="2729" width="44.5703125" style="128" customWidth="1"/>
    <col min="2730" max="2730" width="13.85546875" style="128" customWidth="1"/>
    <col min="2731" max="2731" width="10.85546875" style="128" customWidth="1"/>
    <col min="2732" max="2732" width="14.5703125" style="128" customWidth="1"/>
    <col min="2733" max="2733" width="11" style="128" customWidth="1"/>
    <col min="2734" max="2734" width="10.85546875" style="128" customWidth="1"/>
    <col min="2735" max="2735" width="14.5703125" style="128" customWidth="1"/>
    <col min="2736" max="2737" width="15.5703125" style="128" customWidth="1"/>
    <col min="2738" max="2738" width="17.7109375" style="128" customWidth="1"/>
    <col min="2739" max="2813" width="29.28515625" style="128"/>
    <col min="2814" max="2814" width="51.140625" style="128" customWidth="1"/>
    <col min="2815" max="2816" width="5.5703125" style="128" customWidth="1"/>
    <col min="2817" max="2817" width="10.28515625" style="128" customWidth="1"/>
    <col min="2818" max="2818" width="12.5703125" style="128" customWidth="1"/>
    <col min="2819" max="2819" width="15.5703125" style="128" customWidth="1"/>
    <col min="2820" max="2820" width="17.7109375" style="128" customWidth="1"/>
    <col min="2821" max="2821" width="12" style="128" customWidth="1"/>
    <col min="2822" max="2822" width="14.7109375" style="128" customWidth="1"/>
    <col min="2823" max="2823" width="10.85546875" style="128" customWidth="1"/>
    <col min="2824" max="2824" width="16.28515625" style="128" customWidth="1"/>
    <col min="2825" max="2825" width="0" style="128" hidden="1" customWidth="1"/>
    <col min="2826" max="2826" width="12.7109375" style="128" customWidth="1"/>
    <col min="2827" max="2964" width="29.28515625" style="128" customWidth="1"/>
    <col min="2965" max="2965" width="42.42578125" style="128" customWidth="1"/>
    <col min="2966" max="2968" width="12.42578125" style="128" customWidth="1"/>
    <col min="2969" max="2971" width="10.85546875" style="128" customWidth="1"/>
    <col min="2972" max="2974" width="14.5703125" style="128" bestFit="1" customWidth="1"/>
    <col min="2975" max="2977" width="11" style="128" customWidth="1"/>
    <col min="2978" max="2980" width="14.5703125" style="128" customWidth="1"/>
    <col min="2981" max="2983" width="15.28515625" style="128" customWidth="1"/>
    <col min="2984" max="2984" width="15.5703125" style="128" customWidth="1"/>
    <col min="2985" max="2985" width="44.5703125" style="128" customWidth="1"/>
    <col min="2986" max="2986" width="13.85546875" style="128" customWidth="1"/>
    <col min="2987" max="2987" width="10.85546875" style="128" customWidth="1"/>
    <col min="2988" max="2988" width="14.5703125" style="128" customWidth="1"/>
    <col min="2989" max="2989" width="11" style="128" customWidth="1"/>
    <col min="2990" max="2990" width="10.85546875" style="128" customWidth="1"/>
    <col min="2991" max="2991" width="14.5703125" style="128" customWidth="1"/>
    <col min="2992" max="2993" width="15.5703125" style="128" customWidth="1"/>
    <col min="2994" max="2994" width="17.7109375" style="128" customWidth="1"/>
    <col min="2995" max="3069" width="29.28515625" style="128"/>
    <col min="3070" max="3070" width="51.140625" style="128" customWidth="1"/>
    <col min="3071" max="3072" width="5.5703125" style="128" customWidth="1"/>
    <col min="3073" max="3073" width="10.28515625" style="128" customWidth="1"/>
    <col min="3074" max="3074" width="12.5703125" style="128" customWidth="1"/>
    <col min="3075" max="3075" width="15.5703125" style="128" customWidth="1"/>
    <col min="3076" max="3076" width="17.7109375" style="128" customWidth="1"/>
    <col min="3077" max="3077" width="12" style="128" customWidth="1"/>
    <col min="3078" max="3078" width="14.7109375" style="128" customWidth="1"/>
    <col min="3079" max="3079" width="10.85546875" style="128" customWidth="1"/>
    <col min="3080" max="3080" width="16.28515625" style="128" customWidth="1"/>
    <col min="3081" max="3081" width="0" style="128" hidden="1" customWidth="1"/>
    <col min="3082" max="3082" width="12.7109375" style="128" customWidth="1"/>
    <col min="3083" max="3220" width="29.28515625" style="128" customWidth="1"/>
    <col min="3221" max="3221" width="42.42578125" style="128" customWidth="1"/>
    <col min="3222" max="3224" width="12.42578125" style="128" customWidth="1"/>
    <col min="3225" max="3227" width="10.85546875" style="128" customWidth="1"/>
    <col min="3228" max="3230" width="14.5703125" style="128" bestFit="1" customWidth="1"/>
    <col min="3231" max="3233" width="11" style="128" customWidth="1"/>
    <col min="3234" max="3236" width="14.5703125" style="128" customWidth="1"/>
    <col min="3237" max="3239" width="15.28515625" style="128" customWidth="1"/>
    <col min="3240" max="3240" width="15.5703125" style="128" customWidth="1"/>
    <col min="3241" max="3241" width="44.5703125" style="128" customWidth="1"/>
    <col min="3242" max="3242" width="13.85546875" style="128" customWidth="1"/>
    <col min="3243" max="3243" width="10.85546875" style="128" customWidth="1"/>
    <col min="3244" max="3244" width="14.5703125" style="128" customWidth="1"/>
    <col min="3245" max="3245" width="11" style="128" customWidth="1"/>
    <col min="3246" max="3246" width="10.85546875" style="128" customWidth="1"/>
    <col min="3247" max="3247" width="14.5703125" style="128" customWidth="1"/>
    <col min="3248" max="3249" width="15.5703125" style="128" customWidth="1"/>
    <col min="3250" max="3250" width="17.7109375" style="128" customWidth="1"/>
    <col min="3251" max="3325" width="29.28515625" style="128"/>
    <col min="3326" max="3326" width="51.140625" style="128" customWidth="1"/>
    <col min="3327" max="3328" width="5.5703125" style="128" customWidth="1"/>
    <col min="3329" max="3329" width="10.28515625" style="128" customWidth="1"/>
    <col min="3330" max="3330" width="12.5703125" style="128" customWidth="1"/>
    <col min="3331" max="3331" width="15.5703125" style="128" customWidth="1"/>
    <col min="3332" max="3332" width="17.7109375" style="128" customWidth="1"/>
    <col min="3333" max="3333" width="12" style="128" customWidth="1"/>
    <col min="3334" max="3334" width="14.7109375" style="128" customWidth="1"/>
    <col min="3335" max="3335" width="10.85546875" style="128" customWidth="1"/>
    <col min="3336" max="3336" width="16.28515625" style="128" customWidth="1"/>
    <col min="3337" max="3337" width="0" style="128" hidden="1" customWidth="1"/>
    <col min="3338" max="3338" width="12.7109375" style="128" customWidth="1"/>
    <col min="3339" max="3476" width="29.28515625" style="128" customWidth="1"/>
    <col min="3477" max="3477" width="42.42578125" style="128" customWidth="1"/>
    <col min="3478" max="3480" width="12.42578125" style="128" customWidth="1"/>
    <col min="3481" max="3483" width="10.85546875" style="128" customWidth="1"/>
    <col min="3484" max="3486" width="14.5703125" style="128" bestFit="1" customWidth="1"/>
    <col min="3487" max="3489" width="11" style="128" customWidth="1"/>
    <col min="3490" max="3492" width="14.5703125" style="128" customWidth="1"/>
    <col min="3493" max="3495" width="15.28515625" style="128" customWidth="1"/>
    <col min="3496" max="3496" width="15.5703125" style="128" customWidth="1"/>
    <col min="3497" max="3497" width="44.5703125" style="128" customWidth="1"/>
    <col min="3498" max="3498" width="13.85546875" style="128" customWidth="1"/>
    <col min="3499" max="3499" width="10.85546875" style="128" customWidth="1"/>
    <col min="3500" max="3500" width="14.5703125" style="128" customWidth="1"/>
    <col min="3501" max="3501" width="11" style="128" customWidth="1"/>
    <col min="3502" max="3502" width="10.85546875" style="128" customWidth="1"/>
    <col min="3503" max="3503" width="14.5703125" style="128" customWidth="1"/>
    <col min="3504" max="3505" width="15.5703125" style="128" customWidth="1"/>
    <col min="3506" max="3506" width="17.7109375" style="128" customWidth="1"/>
    <col min="3507" max="3581" width="29.28515625" style="128"/>
    <col min="3582" max="3582" width="51.140625" style="128" customWidth="1"/>
    <col min="3583" max="3584" width="5.5703125" style="128" customWidth="1"/>
    <col min="3585" max="3585" width="10.28515625" style="128" customWidth="1"/>
    <col min="3586" max="3586" width="12.5703125" style="128" customWidth="1"/>
    <col min="3587" max="3587" width="15.5703125" style="128" customWidth="1"/>
    <col min="3588" max="3588" width="17.7109375" style="128" customWidth="1"/>
    <col min="3589" max="3589" width="12" style="128" customWidth="1"/>
    <col min="3590" max="3590" width="14.7109375" style="128" customWidth="1"/>
    <col min="3591" max="3591" width="10.85546875" style="128" customWidth="1"/>
    <col min="3592" max="3592" width="16.28515625" style="128" customWidth="1"/>
    <col min="3593" max="3593" width="0" style="128" hidden="1" customWidth="1"/>
    <col min="3594" max="3594" width="12.7109375" style="128" customWidth="1"/>
    <col min="3595" max="3732" width="29.28515625" style="128" customWidth="1"/>
    <col min="3733" max="3733" width="42.42578125" style="128" customWidth="1"/>
    <col min="3734" max="3736" width="12.42578125" style="128" customWidth="1"/>
    <col min="3737" max="3739" width="10.85546875" style="128" customWidth="1"/>
    <col min="3740" max="3742" width="14.5703125" style="128" bestFit="1" customWidth="1"/>
    <col min="3743" max="3745" width="11" style="128" customWidth="1"/>
    <col min="3746" max="3748" width="14.5703125" style="128" customWidth="1"/>
    <col min="3749" max="3751" width="15.28515625" style="128" customWidth="1"/>
    <col min="3752" max="3752" width="15.5703125" style="128" customWidth="1"/>
    <col min="3753" max="3753" width="44.5703125" style="128" customWidth="1"/>
    <col min="3754" max="3754" width="13.85546875" style="128" customWidth="1"/>
    <col min="3755" max="3755" width="10.85546875" style="128" customWidth="1"/>
    <col min="3756" max="3756" width="14.5703125" style="128" customWidth="1"/>
    <col min="3757" max="3757" width="11" style="128" customWidth="1"/>
    <col min="3758" max="3758" width="10.85546875" style="128" customWidth="1"/>
    <col min="3759" max="3759" width="14.5703125" style="128" customWidth="1"/>
    <col min="3760" max="3761" width="15.5703125" style="128" customWidth="1"/>
    <col min="3762" max="3762" width="17.7109375" style="128" customWidth="1"/>
    <col min="3763" max="3837" width="29.28515625" style="128"/>
    <col min="3838" max="3838" width="51.140625" style="128" customWidth="1"/>
    <col min="3839" max="3840" width="5.5703125" style="128" customWidth="1"/>
    <col min="3841" max="3841" width="10.28515625" style="128" customWidth="1"/>
    <col min="3842" max="3842" width="12.5703125" style="128" customWidth="1"/>
    <col min="3843" max="3843" width="15.5703125" style="128" customWidth="1"/>
    <col min="3844" max="3844" width="17.7109375" style="128" customWidth="1"/>
    <col min="3845" max="3845" width="12" style="128" customWidth="1"/>
    <col min="3846" max="3846" width="14.7109375" style="128" customWidth="1"/>
    <col min="3847" max="3847" width="10.85546875" style="128" customWidth="1"/>
    <col min="3848" max="3848" width="16.28515625" style="128" customWidth="1"/>
    <col min="3849" max="3849" width="0" style="128" hidden="1" customWidth="1"/>
    <col min="3850" max="3850" width="12.7109375" style="128" customWidth="1"/>
    <col min="3851" max="3988" width="29.28515625" style="128" customWidth="1"/>
    <col min="3989" max="3989" width="42.42578125" style="128" customWidth="1"/>
    <col min="3990" max="3992" width="12.42578125" style="128" customWidth="1"/>
    <col min="3993" max="3995" width="10.85546875" style="128" customWidth="1"/>
    <col min="3996" max="3998" width="14.5703125" style="128" bestFit="1" customWidth="1"/>
    <col min="3999" max="4001" width="11" style="128" customWidth="1"/>
    <col min="4002" max="4004" width="14.5703125" style="128" customWidth="1"/>
    <col min="4005" max="4007" width="15.28515625" style="128" customWidth="1"/>
    <col min="4008" max="4008" width="15.5703125" style="128" customWidth="1"/>
    <col min="4009" max="4009" width="44.5703125" style="128" customWidth="1"/>
    <col min="4010" max="4010" width="13.85546875" style="128" customWidth="1"/>
    <col min="4011" max="4011" width="10.85546875" style="128" customWidth="1"/>
    <col min="4012" max="4012" width="14.5703125" style="128" customWidth="1"/>
    <col min="4013" max="4013" width="11" style="128" customWidth="1"/>
    <col min="4014" max="4014" width="10.85546875" style="128" customWidth="1"/>
    <col min="4015" max="4015" width="14.5703125" style="128" customWidth="1"/>
    <col min="4016" max="4017" width="15.5703125" style="128" customWidth="1"/>
    <col min="4018" max="4018" width="17.7109375" style="128" customWidth="1"/>
    <col min="4019" max="4093" width="29.28515625" style="128"/>
    <col min="4094" max="4094" width="51.140625" style="128" customWidth="1"/>
    <col min="4095" max="4096" width="5.5703125" style="128" customWidth="1"/>
    <col min="4097" max="4097" width="10.28515625" style="128" customWidth="1"/>
    <col min="4098" max="4098" width="12.5703125" style="128" customWidth="1"/>
    <col min="4099" max="4099" width="15.5703125" style="128" customWidth="1"/>
    <col min="4100" max="4100" width="17.7109375" style="128" customWidth="1"/>
    <col min="4101" max="4101" width="12" style="128" customWidth="1"/>
    <col min="4102" max="4102" width="14.7109375" style="128" customWidth="1"/>
    <col min="4103" max="4103" width="10.85546875" style="128" customWidth="1"/>
    <col min="4104" max="4104" width="16.28515625" style="128" customWidth="1"/>
    <col min="4105" max="4105" width="0" style="128" hidden="1" customWidth="1"/>
    <col min="4106" max="4106" width="12.7109375" style="128" customWidth="1"/>
    <col min="4107" max="4244" width="29.28515625" style="128" customWidth="1"/>
    <col min="4245" max="4245" width="42.42578125" style="128" customWidth="1"/>
    <col min="4246" max="4248" width="12.42578125" style="128" customWidth="1"/>
    <col min="4249" max="4251" width="10.85546875" style="128" customWidth="1"/>
    <col min="4252" max="4254" width="14.5703125" style="128" bestFit="1" customWidth="1"/>
    <col min="4255" max="4257" width="11" style="128" customWidth="1"/>
    <col min="4258" max="4260" width="14.5703125" style="128" customWidth="1"/>
    <col min="4261" max="4263" width="15.28515625" style="128" customWidth="1"/>
    <col min="4264" max="4264" width="15.5703125" style="128" customWidth="1"/>
    <col min="4265" max="4265" width="44.5703125" style="128" customWidth="1"/>
    <col min="4266" max="4266" width="13.85546875" style="128" customWidth="1"/>
    <col min="4267" max="4267" width="10.85546875" style="128" customWidth="1"/>
    <col min="4268" max="4268" width="14.5703125" style="128" customWidth="1"/>
    <col min="4269" max="4269" width="11" style="128" customWidth="1"/>
    <col min="4270" max="4270" width="10.85546875" style="128" customWidth="1"/>
    <col min="4271" max="4271" width="14.5703125" style="128" customWidth="1"/>
    <col min="4272" max="4273" width="15.5703125" style="128" customWidth="1"/>
    <col min="4274" max="4274" width="17.7109375" style="128" customWidth="1"/>
    <col min="4275" max="4349" width="29.28515625" style="128"/>
    <col min="4350" max="4350" width="51.140625" style="128" customWidth="1"/>
    <col min="4351" max="4352" width="5.5703125" style="128" customWidth="1"/>
    <col min="4353" max="4353" width="10.28515625" style="128" customWidth="1"/>
    <col min="4354" max="4354" width="12.5703125" style="128" customWidth="1"/>
    <col min="4355" max="4355" width="15.5703125" style="128" customWidth="1"/>
    <col min="4356" max="4356" width="17.7109375" style="128" customWidth="1"/>
    <col min="4357" max="4357" width="12" style="128" customWidth="1"/>
    <col min="4358" max="4358" width="14.7109375" style="128" customWidth="1"/>
    <col min="4359" max="4359" width="10.85546875" style="128" customWidth="1"/>
    <col min="4360" max="4360" width="16.28515625" style="128" customWidth="1"/>
    <col min="4361" max="4361" width="0" style="128" hidden="1" customWidth="1"/>
    <col min="4362" max="4362" width="12.7109375" style="128" customWidth="1"/>
    <col min="4363" max="4500" width="29.28515625" style="128" customWidth="1"/>
    <col min="4501" max="4501" width="42.42578125" style="128" customWidth="1"/>
    <col min="4502" max="4504" width="12.42578125" style="128" customWidth="1"/>
    <col min="4505" max="4507" width="10.85546875" style="128" customWidth="1"/>
    <col min="4508" max="4510" width="14.5703125" style="128" bestFit="1" customWidth="1"/>
    <col min="4511" max="4513" width="11" style="128" customWidth="1"/>
    <col min="4514" max="4516" width="14.5703125" style="128" customWidth="1"/>
    <col min="4517" max="4519" width="15.28515625" style="128" customWidth="1"/>
    <col min="4520" max="4520" width="15.5703125" style="128" customWidth="1"/>
    <col min="4521" max="4521" width="44.5703125" style="128" customWidth="1"/>
    <col min="4522" max="4522" width="13.85546875" style="128" customWidth="1"/>
    <col min="4523" max="4523" width="10.85546875" style="128" customWidth="1"/>
    <col min="4524" max="4524" width="14.5703125" style="128" customWidth="1"/>
    <col min="4525" max="4525" width="11" style="128" customWidth="1"/>
    <col min="4526" max="4526" width="10.85546875" style="128" customWidth="1"/>
    <col min="4527" max="4527" width="14.5703125" style="128" customWidth="1"/>
    <col min="4528" max="4529" width="15.5703125" style="128" customWidth="1"/>
    <col min="4530" max="4530" width="17.7109375" style="128" customWidth="1"/>
    <col min="4531" max="4605" width="29.28515625" style="128"/>
    <col min="4606" max="4606" width="51.140625" style="128" customWidth="1"/>
    <col min="4607" max="4608" width="5.5703125" style="128" customWidth="1"/>
    <col min="4609" max="4609" width="10.28515625" style="128" customWidth="1"/>
    <col min="4610" max="4610" width="12.5703125" style="128" customWidth="1"/>
    <col min="4611" max="4611" width="15.5703125" style="128" customWidth="1"/>
    <col min="4612" max="4612" width="17.7109375" style="128" customWidth="1"/>
    <col min="4613" max="4613" width="12" style="128" customWidth="1"/>
    <col min="4614" max="4614" width="14.7109375" style="128" customWidth="1"/>
    <col min="4615" max="4615" width="10.85546875" style="128" customWidth="1"/>
    <col min="4616" max="4616" width="16.28515625" style="128" customWidth="1"/>
    <col min="4617" max="4617" width="0" style="128" hidden="1" customWidth="1"/>
    <col min="4618" max="4618" width="12.7109375" style="128" customWidth="1"/>
    <col min="4619" max="4756" width="29.28515625" style="128" customWidth="1"/>
    <col min="4757" max="4757" width="42.42578125" style="128" customWidth="1"/>
    <col min="4758" max="4760" width="12.42578125" style="128" customWidth="1"/>
    <col min="4761" max="4763" width="10.85546875" style="128" customWidth="1"/>
    <col min="4764" max="4766" width="14.5703125" style="128" bestFit="1" customWidth="1"/>
    <col min="4767" max="4769" width="11" style="128" customWidth="1"/>
    <col min="4770" max="4772" width="14.5703125" style="128" customWidth="1"/>
    <col min="4773" max="4775" width="15.28515625" style="128" customWidth="1"/>
    <col min="4776" max="4776" width="15.5703125" style="128" customWidth="1"/>
    <col min="4777" max="4777" width="44.5703125" style="128" customWidth="1"/>
    <col min="4778" max="4778" width="13.85546875" style="128" customWidth="1"/>
    <col min="4779" max="4779" width="10.85546875" style="128" customWidth="1"/>
    <col min="4780" max="4780" width="14.5703125" style="128" customWidth="1"/>
    <col min="4781" max="4781" width="11" style="128" customWidth="1"/>
    <col min="4782" max="4782" width="10.85546875" style="128" customWidth="1"/>
    <col min="4783" max="4783" width="14.5703125" style="128" customWidth="1"/>
    <col min="4784" max="4785" width="15.5703125" style="128" customWidth="1"/>
    <col min="4786" max="4786" width="17.7109375" style="128" customWidth="1"/>
    <col min="4787" max="4861" width="29.28515625" style="128"/>
    <col min="4862" max="4862" width="51.140625" style="128" customWidth="1"/>
    <col min="4863" max="4864" width="5.5703125" style="128" customWidth="1"/>
    <col min="4865" max="4865" width="10.28515625" style="128" customWidth="1"/>
    <col min="4866" max="4866" width="12.5703125" style="128" customWidth="1"/>
    <col min="4867" max="4867" width="15.5703125" style="128" customWidth="1"/>
    <col min="4868" max="4868" width="17.7109375" style="128" customWidth="1"/>
    <col min="4869" max="4869" width="12" style="128" customWidth="1"/>
    <col min="4870" max="4870" width="14.7109375" style="128" customWidth="1"/>
    <col min="4871" max="4871" width="10.85546875" style="128" customWidth="1"/>
    <col min="4872" max="4872" width="16.28515625" style="128" customWidth="1"/>
    <col min="4873" max="4873" width="0" style="128" hidden="1" customWidth="1"/>
    <col min="4874" max="4874" width="12.7109375" style="128" customWidth="1"/>
    <col min="4875" max="5012" width="29.28515625" style="128" customWidth="1"/>
    <col min="5013" max="5013" width="42.42578125" style="128" customWidth="1"/>
    <col min="5014" max="5016" width="12.42578125" style="128" customWidth="1"/>
    <col min="5017" max="5019" width="10.85546875" style="128" customWidth="1"/>
    <col min="5020" max="5022" width="14.5703125" style="128" bestFit="1" customWidth="1"/>
    <col min="5023" max="5025" width="11" style="128" customWidth="1"/>
    <col min="5026" max="5028" width="14.5703125" style="128" customWidth="1"/>
    <col min="5029" max="5031" width="15.28515625" style="128" customWidth="1"/>
    <col min="5032" max="5032" width="15.5703125" style="128" customWidth="1"/>
    <col min="5033" max="5033" width="44.5703125" style="128" customWidth="1"/>
    <col min="5034" max="5034" width="13.85546875" style="128" customWidth="1"/>
    <col min="5035" max="5035" width="10.85546875" style="128" customWidth="1"/>
    <col min="5036" max="5036" width="14.5703125" style="128" customWidth="1"/>
    <col min="5037" max="5037" width="11" style="128" customWidth="1"/>
    <col min="5038" max="5038" width="10.85546875" style="128" customWidth="1"/>
    <col min="5039" max="5039" width="14.5703125" style="128" customWidth="1"/>
    <col min="5040" max="5041" width="15.5703125" style="128" customWidth="1"/>
    <col min="5042" max="5042" width="17.7109375" style="128" customWidth="1"/>
    <col min="5043" max="5117" width="29.28515625" style="128"/>
    <col min="5118" max="5118" width="51.140625" style="128" customWidth="1"/>
    <col min="5119" max="5120" width="5.5703125" style="128" customWidth="1"/>
    <col min="5121" max="5121" width="10.28515625" style="128" customWidth="1"/>
    <col min="5122" max="5122" width="12.5703125" style="128" customWidth="1"/>
    <col min="5123" max="5123" width="15.5703125" style="128" customWidth="1"/>
    <col min="5124" max="5124" width="17.7109375" style="128" customWidth="1"/>
    <col min="5125" max="5125" width="12" style="128" customWidth="1"/>
    <col min="5126" max="5126" width="14.7109375" style="128" customWidth="1"/>
    <col min="5127" max="5127" width="10.85546875" style="128" customWidth="1"/>
    <col min="5128" max="5128" width="16.28515625" style="128" customWidth="1"/>
    <col min="5129" max="5129" width="0" style="128" hidden="1" customWidth="1"/>
    <col min="5130" max="5130" width="12.7109375" style="128" customWidth="1"/>
    <col min="5131" max="5268" width="29.28515625" style="128" customWidth="1"/>
    <col min="5269" max="5269" width="42.42578125" style="128" customWidth="1"/>
    <col min="5270" max="5272" width="12.42578125" style="128" customWidth="1"/>
    <col min="5273" max="5275" width="10.85546875" style="128" customWidth="1"/>
    <col min="5276" max="5278" width="14.5703125" style="128" bestFit="1" customWidth="1"/>
    <col min="5279" max="5281" width="11" style="128" customWidth="1"/>
    <col min="5282" max="5284" width="14.5703125" style="128" customWidth="1"/>
    <col min="5285" max="5287" width="15.28515625" style="128" customWidth="1"/>
    <col min="5288" max="5288" width="15.5703125" style="128" customWidth="1"/>
    <col min="5289" max="5289" width="44.5703125" style="128" customWidth="1"/>
    <col min="5290" max="5290" width="13.85546875" style="128" customWidth="1"/>
    <col min="5291" max="5291" width="10.85546875" style="128" customWidth="1"/>
    <col min="5292" max="5292" width="14.5703125" style="128" customWidth="1"/>
    <col min="5293" max="5293" width="11" style="128" customWidth="1"/>
    <col min="5294" max="5294" width="10.85546875" style="128" customWidth="1"/>
    <col min="5295" max="5295" width="14.5703125" style="128" customWidth="1"/>
    <col min="5296" max="5297" width="15.5703125" style="128" customWidth="1"/>
    <col min="5298" max="5298" width="17.7109375" style="128" customWidth="1"/>
    <col min="5299" max="5373" width="29.28515625" style="128"/>
    <col min="5374" max="5374" width="51.140625" style="128" customWidth="1"/>
    <col min="5375" max="5376" width="5.5703125" style="128" customWidth="1"/>
    <col min="5377" max="5377" width="10.28515625" style="128" customWidth="1"/>
    <col min="5378" max="5378" width="12.5703125" style="128" customWidth="1"/>
    <col min="5379" max="5379" width="15.5703125" style="128" customWidth="1"/>
    <col min="5380" max="5380" width="17.7109375" style="128" customWidth="1"/>
    <col min="5381" max="5381" width="12" style="128" customWidth="1"/>
    <col min="5382" max="5382" width="14.7109375" style="128" customWidth="1"/>
    <col min="5383" max="5383" width="10.85546875" style="128" customWidth="1"/>
    <col min="5384" max="5384" width="16.28515625" style="128" customWidth="1"/>
    <col min="5385" max="5385" width="0" style="128" hidden="1" customWidth="1"/>
    <col min="5386" max="5386" width="12.7109375" style="128" customWidth="1"/>
    <col min="5387" max="5524" width="29.28515625" style="128" customWidth="1"/>
    <col min="5525" max="5525" width="42.42578125" style="128" customWidth="1"/>
    <col min="5526" max="5528" width="12.42578125" style="128" customWidth="1"/>
    <col min="5529" max="5531" width="10.85546875" style="128" customWidth="1"/>
    <col min="5532" max="5534" width="14.5703125" style="128" bestFit="1" customWidth="1"/>
    <col min="5535" max="5537" width="11" style="128" customWidth="1"/>
    <col min="5538" max="5540" width="14.5703125" style="128" customWidth="1"/>
    <col min="5541" max="5543" width="15.28515625" style="128" customWidth="1"/>
    <col min="5544" max="5544" width="15.5703125" style="128" customWidth="1"/>
    <col min="5545" max="5545" width="44.5703125" style="128" customWidth="1"/>
    <col min="5546" max="5546" width="13.85546875" style="128" customWidth="1"/>
    <col min="5547" max="5547" width="10.85546875" style="128" customWidth="1"/>
    <col min="5548" max="5548" width="14.5703125" style="128" customWidth="1"/>
    <col min="5549" max="5549" width="11" style="128" customWidth="1"/>
    <col min="5550" max="5550" width="10.85546875" style="128" customWidth="1"/>
    <col min="5551" max="5551" width="14.5703125" style="128" customWidth="1"/>
    <col min="5552" max="5553" width="15.5703125" style="128" customWidth="1"/>
    <col min="5554" max="5554" width="17.7109375" style="128" customWidth="1"/>
    <col min="5555" max="5629" width="29.28515625" style="128"/>
    <col min="5630" max="5630" width="51.140625" style="128" customWidth="1"/>
    <col min="5631" max="5632" width="5.5703125" style="128" customWidth="1"/>
    <col min="5633" max="5633" width="10.28515625" style="128" customWidth="1"/>
    <col min="5634" max="5634" width="12.5703125" style="128" customWidth="1"/>
    <col min="5635" max="5635" width="15.5703125" style="128" customWidth="1"/>
    <col min="5636" max="5636" width="17.7109375" style="128" customWidth="1"/>
    <col min="5637" max="5637" width="12" style="128" customWidth="1"/>
    <col min="5638" max="5638" width="14.7109375" style="128" customWidth="1"/>
    <col min="5639" max="5639" width="10.85546875" style="128" customWidth="1"/>
    <col min="5640" max="5640" width="16.28515625" style="128" customWidth="1"/>
    <col min="5641" max="5641" width="0" style="128" hidden="1" customWidth="1"/>
    <col min="5642" max="5642" width="12.7109375" style="128" customWidth="1"/>
    <col min="5643" max="5780" width="29.28515625" style="128" customWidth="1"/>
    <col min="5781" max="5781" width="42.42578125" style="128" customWidth="1"/>
    <col min="5782" max="5784" width="12.42578125" style="128" customWidth="1"/>
    <col min="5785" max="5787" width="10.85546875" style="128" customWidth="1"/>
    <col min="5788" max="5790" width="14.5703125" style="128" bestFit="1" customWidth="1"/>
    <col min="5791" max="5793" width="11" style="128" customWidth="1"/>
    <col min="5794" max="5796" width="14.5703125" style="128" customWidth="1"/>
    <col min="5797" max="5799" width="15.28515625" style="128" customWidth="1"/>
    <col min="5800" max="5800" width="15.5703125" style="128" customWidth="1"/>
    <col min="5801" max="5801" width="44.5703125" style="128" customWidth="1"/>
    <col min="5802" max="5802" width="13.85546875" style="128" customWidth="1"/>
    <col min="5803" max="5803" width="10.85546875" style="128" customWidth="1"/>
    <col min="5804" max="5804" width="14.5703125" style="128" customWidth="1"/>
    <col min="5805" max="5805" width="11" style="128" customWidth="1"/>
    <col min="5806" max="5806" width="10.85546875" style="128" customWidth="1"/>
    <col min="5807" max="5807" width="14.5703125" style="128" customWidth="1"/>
    <col min="5808" max="5809" width="15.5703125" style="128" customWidth="1"/>
    <col min="5810" max="5810" width="17.7109375" style="128" customWidth="1"/>
    <col min="5811" max="5885" width="29.28515625" style="128"/>
    <col min="5886" max="5886" width="51.140625" style="128" customWidth="1"/>
    <col min="5887" max="5888" width="5.5703125" style="128" customWidth="1"/>
    <col min="5889" max="5889" width="10.28515625" style="128" customWidth="1"/>
    <col min="5890" max="5890" width="12.5703125" style="128" customWidth="1"/>
    <col min="5891" max="5891" width="15.5703125" style="128" customWidth="1"/>
    <col min="5892" max="5892" width="17.7109375" style="128" customWidth="1"/>
    <col min="5893" max="5893" width="12" style="128" customWidth="1"/>
    <col min="5894" max="5894" width="14.7109375" style="128" customWidth="1"/>
    <col min="5895" max="5895" width="10.85546875" style="128" customWidth="1"/>
    <col min="5896" max="5896" width="16.28515625" style="128" customWidth="1"/>
    <col min="5897" max="5897" width="0" style="128" hidden="1" customWidth="1"/>
    <col min="5898" max="5898" width="12.7109375" style="128" customWidth="1"/>
    <col min="5899" max="6036" width="29.28515625" style="128" customWidth="1"/>
    <col min="6037" max="6037" width="42.42578125" style="128" customWidth="1"/>
    <col min="6038" max="6040" width="12.42578125" style="128" customWidth="1"/>
    <col min="6041" max="6043" width="10.85546875" style="128" customWidth="1"/>
    <col min="6044" max="6046" width="14.5703125" style="128" bestFit="1" customWidth="1"/>
    <col min="6047" max="6049" width="11" style="128" customWidth="1"/>
    <col min="6050" max="6052" width="14.5703125" style="128" customWidth="1"/>
    <col min="6053" max="6055" width="15.28515625" style="128" customWidth="1"/>
    <col min="6056" max="6056" width="15.5703125" style="128" customWidth="1"/>
    <col min="6057" max="6057" width="44.5703125" style="128" customWidth="1"/>
    <col min="6058" max="6058" width="13.85546875" style="128" customWidth="1"/>
    <col min="6059" max="6059" width="10.85546875" style="128" customWidth="1"/>
    <col min="6060" max="6060" width="14.5703125" style="128" customWidth="1"/>
    <col min="6061" max="6061" width="11" style="128" customWidth="1"/>
    <col min="6062" max="6062" width="10.85546875" style="128" customWidth="1"/>
    <col min="6063" max="6063" width="14.5703125" style="128" customWidth="1"/>
    <col min="6064" max="6065" width="15.5703125" style="128" customWidth="1"/>
    <col min="6066" max="6066" width="17.7109375" style="128" customWidth="1"/>
    <col min="6067" max="6141" width="29.28515625" style="128"/>
    <col min="6142" max="6142" width="51.140625" style="128" customWidth="1"/>
    <col min="6143" max="6144" width="5.5703125" style="128" customWidth="1"/>
    <col min="6145" max="6145" width="10.28515625" style="128" customWidth="1"/>
    <col min="6146" max="6146" width="12.5703125" style="128" customWidth="1"/>
    <col min="6147" max="6147" width="15.5703125" style="128" customWidth="1"/>
    <col min="6148" max="6148" width="17.7109375" style="128" customWidth="1"/>
    <col min="6149" max="6149" width="12" style="128" customWidth="1"/>
    <col min="6150" max="6150" width="14.7109375" style="128" customWidth="1"/>
    <col min="6151" max="6151" width="10.85546875" style="128" customWidth="1"/>
    <col min="6152" max="6152" width="16.28515625" style="128" customWidth="1"/>
    <col min="6153" max="6153" width="0" style="128" hidden="1" customWidth="1"/>
    <col min="6154" max="6154" width="12.7109375" style="128" customWidth="1"/>
    <col min="6155" max="6292" width="29.28515625" style="128" customWidth="1"/>
    <col min="6293" max="6293" width="42.42578125" style="128" customWidth="1"/>
    <col min="6294" max="6296" width="12.42578125" style="128" customWidth="1"/>
    <col min="6297" max="6299" width="10.85546875" style="128" customWidth="1"/>
    <col min="6300" max="6302" width="14.5703125" style="128" bestFit="1" customWidth="1"/>
    <col min="6303" max="6305" width="11" style="128" customWidth="1"/>
    <col min="6306" max="6308" width="14.5703125" style="128" customWidth="1"/>
    <col min="6309" max="6311" width="15.28515625" style="128" customWidth="1"/>
    <col min="6312" max="6312" width="15.5703125" style="128" customWidth="1"/>
    <col min="6313" max="6313" width="44.5703125" style="128" customWidth="1"/>
    <col min="6314" max="6314" width="13.85546875" style="128" customWidth="1"/>
    <col min="6315" max="6315" width="10.85546875" style="128" customWidth="1"/>
    <col min="6316" max="6316" width="14.5703125" style="128" customWidth="1"/>
    <col min="6317" max="6317" width="11" style="128" customWidth="1"/>
    <col min="6318" max="6318" width="10.85546875" style="128" customWidth="1"/>
    <col min="6319" max="6319" width="14.5703125" style="128" customWidth="1"/>
    <col min="6320" max="6321" width="15.5703125" style="128" customWidth="1"/>
    <col min="6322" max="6322" width="17.7109375" style="128" customWidth="1"/>
    <col min="6323" max="6397" width="29.28515625" style="128"/>
    <col min="6398" max="6398" width="51.140625" style="128" customWidth="1"/>
    <col min="6399" max="6400" width="5.5703125" style="128" customWidth="1"/>
    <col min="6401" max="6401" width="10.28515625" style="128" customWidth="1"/>
    <col min="6402" max="6402" width="12.5703125" style="128" customWidth="1"/>
    <col min="6403" max="6403" width="15.5703125" style="128" customWidth="1"/>
    <col min="6404" max="6404" width="17.7109375" style="128" customWidth="1"/>
    <col min="6405" max="6405" width="12" style="128" customWidth="1"/>
    <col min="6406" max="6406" width="14.7109375" style="128" customWidth="1"/>
    <col min="6407" max="6407" width="10.85546875" style="128" customWidth="1"/>
    <col min="6408" max="6408" width="16.28515625" style="128" customWidth="1"/>
    <col min="6409" max="6409" width="0" style="128" hidden="1" customWidth="1"/>
    <col min="6410" max="6410" width="12.7109375" style="128" customWidth="1"/>
    <col min="6411" max="6548" width="29.28515625" style="128" customWidth="1"/>
    <col min="6549" max="6549" width="42.42578125" style="128" customWidth="1"/>
    <col min="6550" max="6552" width="12.42578125" style="128" customWidth="1"/>
    <col min="6553" max="6555" width="10.85546875" style="128" customWidth="1"/>
    <col min="6556" max="6558" width="14.5703125" style="128" bestFit="1" customWidth="1"/>
    <col min="6559" max="6561" width="11" style="128" customWidth="1"/>
    <col min="6562" max="6564" width="14.5703125" style="128" customWidth="1"/>
    <col min="6565" max="6567" width="15.28515625" style="128" customWidth="1"/>
    <col min="6568" max="6568" width="15.5703125" style="128" customWidth="1"/>
    <col min="6569" max="6569" width="44.5703125" style="128" customWidth="1"/>
    <col min="6570" max="6570" width="13.85546875" style="128" customWidth="1"/>
    <col min="6571" max="6571" width="10.85546875" style="128" customWidth="1"/>
    <col min="6572" max="6572" width="14.5703125" style="128" customWidth="1"/>
    <col min="6573" max="6573" width="11" style="128" customWidth="1"/>
    <col min="6574" max="6574" width="10.85546875" style="128" customWidth="1"/>
    <col min="6575" max="6575" width="14.5703125" style="128" customWidth="1"/>
    <col min="6576" max="6577" width="15.5703125" style="128" customWidth="1"/>
    <col min="6578" max="6578" width="17.7109375" style="128" customWidth="1"/>
    <col min="6579" max="6653" width="29.28515625" style="128"/>
    <col min="6654" max="6654" width="51.140625" style="128" customWidth="1"/>
    <col min="6655" max="6656" width="5.5703125" style="128" customWidth="1"/>
    <col min="6657" max="6657" width="10.28515625" style="128" customWidth="1"/>
    <col min="6658" max="6658" width="12.5703125" style="128" customWidth="1"/>
    <col min="6659" max="6659" width="15.5703125" style="128" customWidth="1"/>
    <col min="6660" max="6660" width="17.7109375" style="128" customWidth="1"/>
    <col min="6661" max="6661" width="12" style="128" customWidth="1"/>
    <col min="6662" max="6662" width="14.7109375" style="128" customWidth="1"/>
    <col min="6663" max="6663" width="10.85546875" style="128" customWidth="1"/>
    <col min="6664" max="6664" width="16.28515625" style="128" customWidth="1"/>
    <col min="6665" max="6665" width="0" style="128" hidden="1" customWidth="1"/>
    <col min="6666" max="6666" width="12.7109375" style="128" customWidth="1"/>
    <col min="6667" max="6804" width="29.28515625" style="128" customWidth="1"/>
    <col min="6805" max="6805" width="42.42578125" style="128" customWidth="1"/>
    <col min="6806" max="6808" width="12.42578125" style="128" customWidth="1"/>
    <col min="6809" max="6811" width="10.85546875" style="128" customWidth="1"/>
    <col min="6812" max="6814" width="14.5703125" style="128" bestFit="1" customWidth="1"/>
    <col min="6815" max="6817" width="11" style="128" customWidth="1"/>
    <col min="6818" max="6820" width="14.5703125" style="128" customWidth="1"/>
    <col min="6821" max="6823" width="15.28515625" style="128" customWidth="1"/>
    <col min="6824" max="6824" width="15.5703125" style="128" customWidth="1"/>
    <col min="6825" max="6825" width="44.5703125" style="128" customWidth="1"/>
    <col min="6826" max="6826" width="13.85546875" style="128" customWidth="1"/>
    <col min="6827" max="6827" width="10.85546875" style="128" customWidth="1"/>
    <col min="6828" max="6828" width="14.5703125" style="128" customWidth="1"/>
    <col min="6829" max="6829" width="11" style="128" customWidth="1"/>
    <col min="6830" max="6830" width="10.85546875" style="128" customWidth="1"/>
    <col min="6831" max="6831" width="14.5703125" style="128" customWidth="1"/>
    <col min="6832" max="6833" width="15.5703125" style="128" customWidth="1"/>
    <col min="6834" max="6834" width="17.7109375" style="128" customWidth="1"/>
    <col min="6835" max="6909" width="29.28515625" style="128"/>
    <col min="6910" max="6910" width="51.140625" style="128" customWidth="1"/>
    <col min="6911" max="6912" width="5.5703125" style="128" customWidth="1"/>
    <col min="6913" max="6913" width="10.28515625" style="128" customWidth="1"/>
    <col min="6914" max="6914" width="12.5703125" style="128" customWidth="1"/>
    <col min="6915" max="6915" width="15.5703125" style="128" customWidth="1"/>
    <col min="6916" max="6916" width="17.7109375" style="128" customWidth="1"/>
    <col min="6917" max="6917" width="12" style="128" customWidth="1"/>
    <col min="6918" max="6918" width="14.7109375" style="128" customWidth="1"/>
    <col min="6919" max="6919" width="10.85546875" style="128" customWidth="1"/>
    <col min="6920" max="6920" width="16.28515625" style="128" customWidth="1"/>
    <col min="6921" max="6921" width="0" style="128" hidden="1" customWidth="1"/>
    <col min="6922" max="6922" width="12.7109375" style="128" customWidth="1"/>
    <col min="6923" max="7060" width="29.28515625" style="128" customWidth="1"/>
    <col min="7061" max="7061" width="42.42578125" style="128" customWidth="1"/>
    <col min="7062" max="7064" width="12.42578125" style="128" customWidth="1"/>
    <col min="7065" max="7067" width="10.85546875" style="128" customWidth="1"/>
    <col min="7068" max="7070" width="14.5703125" style="128" bestFit="1" customWidth="1"/>
    <col min="7071" max="7073" width="11" style="128" customWidth="1"/>
    <col min="7074" max="7076" width="14.5703125" style="128" customWidth="1"/>
    <col min="7077" max="7079" width="15.28515625" style="128" customWidth="1"/>
    <col min="7080" max="7080" width="15.5703125" style="128" customWidth="1"/>
    <col min="7081" max="7081" width="44.5703125" style="128" customWidth="1"/>
    <col min="7082" max="7082" width="13.85546875" style="128" customWidth="1"/>
    <col min="7083" max="7083" width="10.85546875" style="128" customWidth="1"/>
    <col min="7084" max="7084" width="14.5703125" style="128" customWidth="1"/>
    <col min="7085" max="7085" width="11" style="128" customWidth="1"/>
    <col min="7086" max="7086" width="10.85546875" style="128" customWidth="1"/>
    <col min="7087" max="7087" width="14.5703125" style="128" customWidth="1"/>
    <col min="7088" max="7089" width="15.5703125" style="128" customWidth="1"/>
    <col min="7090" max="7090" width="17.7109375" style="128" customWidth="1"/>
    <col min="7091" max="7165" width="29.28515625" style="128"/>
    <col min="7166" max="7166" width="51.140625" style="128" customWidth="1"/>
    <col min="7167" max="7168" width="5.5703125" style="128" customWidth="1"/>
    <col min="7169" max="7169" width="10.28515625" style="128" customWidth="1"/>
    <col min="7170" max="7170" width="12.5703125" style="128" customWidth="1"/>
    <col min="7171" max="7171" width="15.5703125" style="128" customWidth="1"/>
    <col min="7172" max="7172" width="17.7109375" style="128" customWidth="1"/>
    <col min="7173" max="7173" width="12" style="128" customWidth="1"/>
    <col min="7174" max="7174" width="14.7109375" style="128" customWidth="1"/>
    <col min="7175" max="7175" width="10.85546875" style="128" customWidth="1"/>
    <col min="7176" max="7176" width="16.28515625" style="128" customWidth="1"/>
    <col min="7177" max="7177" width="0" style="128" hidden="1" customWidth="1"/>
    <col min="7178" max="7178" width="12.7109375" style="128" customWidth="1"/>
    <col min="7179" max="7316" width="29.28515625" style="128" customWidth="1"/>
    <col min="7317" max="7317" width="42.42578125" style="128" customWidth="1"/>
    <col min="7318" max="7320" width="12.42578125" style="128" customWidth="1"/>
    <col min="7321" max="7323" width="10.85546875" style="128" customWidth="1"/>
    <col min="7324" max="7326" width="14.5703125" style="128" bestFit="1" customWidth="1"/>
    <col min="7327" max="7329" width="11" style="128" customWidth="1"/>
    <col min="7330" max="7332" width="14.5703125" style="128" customWidth="1"/>
    <col min="7333" max="7335" width="15.28515625" style="128" customWidth="1"/>
    <col min="7336" max="7336" width="15.5703125" style="128" customWidth="1"/>
    <col min="7337" max="7337" width="44.5703125" style="128" customWidth="1"/>
    <col min="7338" max="7338" width="13.85546875" style="128" customWidth="1"/>
    <col min="7339" max="7339" width="10.85546875" style="128" customWidth="1"/>
    <col min="7340" max="7340" width="14.5703125" style="128" customWidth="1"/>
    <col min="7341" max="7341" width="11" style="128" customWidth="1"/>
    <col min="7342" max="7342" width="10.85546875" style="128" customWidth="1"/>
    <col min="7343" max="7343" width="14.5703125" style="128" customWidth="1"/>
    <col min="7344" max="7345" width="15.5703125" style="128" customWidth="1"/>
    <col min="7346" max="7346" width="17.7109375" style="128" customWidth="1"/>
    <col min="7347" max="7421" width="29.28515625" style="128"/>
    <col min="7422" max="7422" width="51.140625" style="128" customWidth="1"/>
    <col min="7423" max="7424" width="5.5703125" style="128" customWidth="1"/>
    <col min="7425" max="7425" width="10.28515625" style="128" customWidth="1"/>
    <col min="7426" max="7426" width="12.5703125" style="128" customWidth="1"/>
    <col min="7427" max="7427" width="15.5703125" style="128" customWidth="1"/>
    <col min="7428" max="7428" width="17.7109375" style="128" customWidth="1"/>
    <col min="7429" max="7429" width="12" style="128" customWidth="1"/>
    <col min="7430" max="7430" width="14.7109375" style="128" customWidth="1"/>
    <col min="7431" max="7431" width="10.85546875" style="128" customWidth="1"/>
    <col min="7432" max="7432" width="16.28515625" style="128" customWidth="1"/>
    <col min="7433" max="7433" width="0" style="128" hidden="1" customWidth="1"/>
    <col min="7434" max="7434" width="12.7109375" style="128" customWidth="1"/>
    <col min="7435" max="7572" width="29.28515625" style="128" customWidth="1"/>
    <col min="7573" max="7573" width="42.42578125" style="128" customWidth="1"/>
    <col min="7574" max="7576" width="12.42578125" style="128" customWidth="1"/>
    <col min="7577" max="7579" width="10.85546875" style="128" customWidth="1"/>
    <col min="7580" max="7582" width="14.5703125" style="128" bestFit="1" customWidth="1"/>
    <col min="7583" max="7585" width="11" style="128" customWidth="1"/>
    <col min="7586" max="7588" width="14.5703125" style="128" customWidth="1"/>
    <col min="7589" max="7591" width="15.28515625" style="128" customWidth="1"/>
    <col min="7592" max="7592" width="15.5703125" style="128" customWidth="1"/>
    <col min="7593" max="7593" width="44.5703125" style="128" customWidth="1"/>
    <col min="7594" max="7594" width="13.85546875" style="128" customWidth="1"/>
    <col min="7595" max="7595" width="10.85546875" style="128" customWidth="1"/>
    <col min="7596" max="7596" width="14.5703125" style="128" customWidth="1"/>
    <col min="7597" max="7597" width="11" style="128" customWidth="1"/>
    <col min="7598" max="7598" width="10.85546875" style="128" customWidth="1"/>
    <col min="7599" max="7599" width="14.5703125" style="128" customWidth="1"/>
    <col min="7600" max="7601" width="15.5703125" style="128" customWidth="1"/>
    <col min="7602" max="7602" width="17.7109375" style="128" customWidth="1"/>
    <col min="7603" max="7677" width="29.28515625" style="128"/>
    <col min="7678" max="7678" width="51.140625" style="128" customWidth="1"/>
    <col min="7679" max="7680" width="5.5703125" style="128" customWidth="1"/>
    <col min="7681" max="7681" width="10.28515625" style="128" customWidth="1"/>
    <col min="7682" max="7682" width="12.5703125" style="128" customWidth="1"/>
    <col min="7683" max="7683" width="15.5703125" style="128" customWidth="1"/>
    <col min="7684" max="7684" width="17.7109375" style="128" customWidth="1"/>
    <col min="7685" max="7685" width="12" style="128" customWidth="1"/>
    <col min="7686" max="7686" width="14.7109375" style="128" customWidth="1"/>
    <col min="7687" max="7687" width="10.85546875" style="128" customWidth="1"/>
    <col min="7688" max="7688" width="16.28515625" style="128" customWidth="1"/>
    <col min="7689" max="7689" width="0" style="128" hidden="1" customWidth="1"/>
    <col min="7690" max="7690" width="12.7109375" style="128" customWidth="1"/>
    <col min="7691" max="7828" width="29.28515625" style="128" customWidth="1"/>
    <col min="7829" max="7829" width="42.42578125" style="128" customWidth="1"/>
    <col min="7830" max="7832" width="12.42578125" style="128" customWidth="1"/>
    <col min="7833" max="7835" width="10.85546875" style="128" customWidth="1"/>
    <col min="7836" max="7838" width="14.5703125" style="128" bestFit="1" customWidth="1"/>
    <col min="7839" max="7841" width="11" style="128" customWidth="1"/>
    <col min="7842" max="7844" width="14.5703125" style="128" customWidth="1"/>
    <col min="7845" max="7847" width="15.28515625" style="128" customWidth="1"/>
    <col min="7848" max="7848" width="15.5703125" style="128" customWidth="1"/>
    <col min="7849" max="7849" width="44.5703125" style="128" customWidth="1"/>
    <col min="7850" max="7850" width="13.85546875" style="128" customWidth="1"/>
    <col min="7851" max="7851" width="10.85546875" style="128" customWidth="1"/>
    <col min="7852" max="7852" width="14.5703125" style="128" customWidth="1"/>
    <col min="7853" max="7853" width="11" style="128" customWidth="1"/>
    <col min="7854" max="7854" width="10.85546875" style="128" customWidth="1"/>
    <col min="7855" max="7855" width="14.5703125" style="128" customWidth="1"/>
    <col min="7856" max="7857" width="15.5703125" style="128" customWidth="1"/>
    <col min="7858" max="7858" width="17.7109375" style="128" customWidth="1"/>
    <col min="7859" max="7933" width="29.28515625" style="128"/>
    <col min="7934" max="7934" width="51.140625" style="128" customWidth="1"/>
    <col min="7935" max="7936" width="5.5703125" style="128" customWidth="1"/>
    <col min="7937" max="7937" width="10.28515625" style="128" customWidth="1"/>
    <col min="7938" max="7938" width="12.5703125" style="128" customWidth="1"/>
    <col min="7939" max="7939" width="15.5703125" style="128" customWidth="1"/>
    <col min="7940" max="7940" width="17.7109375" style="128" customWidth="1"/>
    <col min="7941" max="7941" width="12" style="128" customWidth="1"/>
    <col min="7942" max="7942" width="14.7109375" style="128" customWidth="1"/>
    <col min="7943" max="7943" width="10.85546875" style="128" customWidth="1"/>
    <col min="7944" max="7944" width="16.28515625" style="128" customWidth="1"/>
    <col min="7945" max="7945" width="0" style="128" hidden="1" customWidth="1"/>
    <col min="7946" max="7946" width="12.7109375" style="128" customWidth="1"/>
    <col min="7947" max="8084" width="29.28515625" style="128" customWidth="1"/>
    <col min="8085" max="8085" width="42.42578125" style="128" customWidth="1"/>
    <col min="8086" max="8088" width="12.42578125" style="128" customWidth="1"/>
    <col min="8089" max="8091" width="10.85546875" style="128" customWidth="1"/>
    <col min="8092" max="8094" width="14.5703125" style="128" bestFit="1" customWidth="1"/>
    <col min="8095" max="8097" width="11" style="128" customWidth="1"/>
    <col min="8098" max="8100" width="14.5703125" style="128" customWidth="1"/>
    <col min="8101" max="8103" width="15.28515625" style="128" customWidth="1"/>
    <col min="8104" max="8104" width="15.5703125" style="128" customWidth="1"/>
    <col min="8105" max="8105" width="44.5703125" style="128" customWidth="1"/>
    <col min="8106" max="8106" width="13.85546875" style="128" customWidth="1"/>
    <col min="8107" max="8107" width="10.85546875" style="128" customWidth="1"/>
    <col min="8108" max="8108" width="14.5703125" style="128" customWidth="1"/>
    <col min="8109" max="8109" width="11" style="128" customWidth="1"/>
    <col min="8110" max="8110" width="10.85546875" style="128" customWidth="1"/>
    <col min="8111" max="8111" width="14.5703125" style="128" customWidth="1"/>
    <col min="8112" max="8113" width="15.5703125" style="128" customWidth="1"/>
    <col min="8114" max="8114" width="17.7109375" style="128" customWidth="1"/>
    <col min="8115" max="8189" width="29.28515625" style="128"/>
    <col min="8190" max="8190" width="51.140625" style="128" customWidth="1"/>
    <col min="8191" max="8192" width="5.5703125" style="128" customWidth="1"/>
    <col min="8193" max="8193" width="10.28515625" style="128" customWidth="1"/>
    <col min="8194" max="8194" width="12.5703125" style="128" customWidth="1"/>
    <col min="8195" max="8195" width="15.5703125" style="128" customWidth="1"/>
    <col min="8196" max="8196" width="17.7109375" style="128" customWidth="1"/>
    <col min="8197" max="8197" width="12" style="128" customWidth="1"/>
    <col min="8198" max="8198" width="14.7109375" style="128" customWidth="1"/>
    <col min="8199" max="8199" width="10.85546875" style="128" customWidth="1"/>
    <col min="8200" max="8200" width="16.28515625" style="128" customWidth="1"/>
    <col min="8201" max="8201" width="0" style="128" hidden="1" customWidth="1"/>
    <col min="8202" max="8202" width="12.7109375" style="128" customWidth="1"/>
    <col min="8203" max="8340" width="29.28515625" style="128" customWidth="1"/>
    <col min="8341" max="8341" width="42.42578125" style="128" customWidth="1"/>
    <col min="8342" max="8344" width="12.42578125" style="128" customWidth="1"/>
    <col min="8345" max="8347" width="10.85546875" style="128" customWidth="1"/>
    <col min="8348" max="8350" width="14.5703125" style="128" bestFit="1" customWidth="1"/>
    <col min="8351" max="8353" width="11" style="128" customWidth="1"/>
    <col min="8354" max="8356" width="14.5703125" style="128" customWidth="1"/>
    <col min="8357" max="8359" width="15.28515625" style="128" customWidth="1"/>
    <col min="8360" max="8360" width="15.5703125" style="128" customWidth="1"/>
    <col min="8361" max="8361" width="44.5703125" style="128" customWidth="1"/>
    <col min="8362" max="8362" width="13.85546875" style="128" customWidth="1"/>
    <col min="8363" max="8363" width="10.85546875" style="128" customWidth="1"/>
    <col min="8364" max="8364" width="14.5703125" style="128" customWidth="1"/>
    <col min="8365" max="8365" width="11" style="128" customWidth="1"/>
    <col min="8366" max="8366" width="10.85546875" style="128" customWidth="1"/>
    <col min="8367" max="8367" width="14.5703125" style="128" customWidth="1"/>
    <col min="8368" max="8369" width="15.5703125" style="128" customWidth="1"/>
    <col min="8370" max="8370" width="17.7109375" style="128" customWidth="1"/>
    <col min="8371" max="8445" width="29.28515625" style="128"/>
    <col min="8446" max="8446" width="51.140625" style="128" customWidth="1"/>
    <col min="8447" max="8448" width="5.5703125" style="128" customWidth="1"/>
    <col min="8449" max="8449" width="10.28515625" style="128" customWidth="1"/>
    <col min="8450" max="8450" width="12.5703125" style="128" customWidth="1"/>
    <col min="8451" max="8451" width="15.5703125" style="128" customWidth="1"/>
    <col min="8452" max="8452" width="17.7109375" style="128" customWidth="1"/>
    <col min="8453" max="8453" width="12" style="128" customWidth="1"/>
    <col min="8454" max="8454" width="14.7109375" style="128" customWidth="1"/>
    <col min="8455" max="8455" width="10.85546875" style="128" customWidth="1"/>
    <col min="8456" max="8456" width="16.28515625" style="128" customWidth="1"/>
    <col min="8457" max="8457" width="0" style="128" hidden="1" customWidth="1"/>
    <col min="8458" max="8458" width="12.7109375" style="128" customWidth="1"/>
    <col min="8459" max="8596" width="29.28515625" style="128" customWidth="1"/>
    <col min="8597" max="8597" width="42.42578125" style="128" customWidth="1"/>
    <col min="8598" max="8600" width="12.42578125" style="128" customWidth="1"/>
    <col min="8601" max="8603" width="10.85546875" style="128" customWidth="1"/>
    <col min="8604" max="8606" width="14.5703125" style="128" bestFit="1" customWidth="1"/>
    <col min="8607" max="8609" width="11" style="128" customWidth="1"/>
    <col min="8610" max="8612" width="14.5703125" style="128" customWidth="1"/>
    <col min="8613" max="8615" width="15.28515625" style="128" customWidth="1"/>
    <col min="8616" max="8616" width="15.5703125" style="128" customWidth="1"/>
    <col min="8617" max="8617" width="44.5703125" style="128" customWidth="1"/>
    <col min="8618" max="8618" width="13.85546875" style="128" customWidth="1"/>
    <col min="8619" max="8619" width="10.85546875" style="128" customWidth="1"/>
    <col min="8620" max="8620" width="14.5703125" style="128" customWidth="1"/>
    <col min="8621" max="8621" width="11" style="128" customWidth="1"/>
    <col min="8622" max="8622" width="10.85546875" style="128" customWidth="1"/>
    <col min="8623" max="8623" width="14.5703125" style="128" customWidth="1"/>
    <col min="8624" max="8625" width="15.5703125" style="128" customWidth="1"/>
    <col min="8626" max="8626" width="17.7109375" style="128" customWidth="1"/>
    <col min="8627" max="8701" width="29.28515625" style="128"/>
    <col min="8702" max="8702" width="51.140625" style="128" customWidth="1"/>
    <col min="8703" max="8704" width="5.5703125" style="128" customWidth="1"/>
    <col min="8705" max="8705" width="10.28515625" style="128" customWidth="1"/>
    <col min="8706" max="8706" width="12.5703125" style="128" customWidth="1"/>
    <col min="8707" max="8707" width="15.5703125" style="128" customWidth="1"/>
    <col min="8708" max="8708" width="17.7109375" style="128" customWidth="1"/>
    <col min="8709" max="8709" width="12" style="128" customWidth="1"/>
    <col min="8710" max="8710" width="14.7109375" style="128" customWidth="1"/>
    <col min="8711" max="8711" width="10.85546875" style="128" customWidth="1"/>
    <col min="8712" max="8712" width="16.28515625" style="128" customWidth="1"/>
    <col min="8713" max="8713" width="0" style="128" hidden="1" customWidth="1"/>
    <col min="8714" max="8714" width="12.7109375" style="128" customWidth="1"/>
    <col min="8715" max="8852" width="29.28515625" style="128" customWidth="1"/>
    <col min="8853" max="8853" width="42.42578125" style="128" customWidth="1"/>
    <col min="8854" max="8856" width="12.42578125" style="128" customWidth="1"/>
    <col min="8857" max="8859" width="10.85546875" style="128" customWidth="1"/>
    <col min="8860" max="8862" width="14.5703125" style="128" bestFit="1" customWidth="1"/>
    <col min="8863" max="8865" width="11" style="128" customWidth="1"/>
    <col min="8866" max="8868" width="14.5703125" style="128" customWidth="1"/>
    <col min="8869" max="8871" width="15.28515625" style="128" customWidth="1"/>
    <col min="8872" max="8872" width="15.5703125" style="128" customWidth="1"/>
    <col min="8873" max="8873" width="44.5703125" style="128" customWidth="1"/>
    <col min="8874" max="8874" width="13.85546875" style="128" customWidth="1"/>
    <col min="8875" max="8875" width="10.85546875" style="128" customWidth="1"/>
    <col min="8876" max="8876" width="14.5703125" style="128" customWidth="1"/>
    <col min="8877" max="8877" width="11" style="128" customWidth="1"/>
    <col min="8878" max="8878" width="10.85546875" style="128" customWidth="1"/>
    <col min="8879" max="8879" width="14.5703125" style="128" customWidth="1"/>
    <col min="8880" max="8881" width="15.5703125" style="128" customWidth="1"/>
    <col min="8882" max="8882" width="17.7109375" style="128" customWidth="1"/>
    <col min="8883" max="8957" width="29.28515625" style="128"/>
    <col min="8958" max="8958" width="51.140625" style="128" customWidth="1"/>
    <col min="8959" max="8960" width="5.5703125" style="128" customWidth="1"/>
    <col min="8961" max="8961" width="10.28515625" style="128" customWidth="1"/>
    <col min="8962" max="8962" width="12.5703125" style="128" customWidth="1"/>
    <col min="8963" max="8963" width="15.5703125" style="128" customWidth="1"/>
    <col min="8964" max="8964" width="17.7109375" style="128" customWidth="1"/>
    <col min="8965" max="8965" width="12" style="128" customWidth="1"/>
    <col min="8966" max="8966" width="14.7109375" style="128" customWidth="1"/>
    <col min="8967" max="8967" width="10.85546875" style="128" customWidth="1"/>
    <col min="8968" max="8968" width="16.28515625" style="128" customWidth="1"/>
    <col min="8969" max="8969" width="0" style="128" hidden="1" customWidth="1"/>
    <col min="8970" max="8970" width="12.7109375" style="128" customWidth="1"/>
    <col min="8971" max="9108" width="29.28515625" style="128" customWidth="1"/>
    <col min="9109" max="9109" width="42.42578125" style="128" customWidth="1"/>
    <col min="9110" max="9112" width="12.42578125" style="128" customWidth="1"/>
    <col min="9113" max="9115" width="10.85546875" style="128" customWidth="1"/>
    <col min="9116" max="9118" width="14.5703125" style="128" bestFit="1" customWidth="1"/>
    <col min="9119" max="9121" width="11" style="128" customWidth="1"/>
    <col min="9122" max="9124" width="14.5703125" style="128" customWidth="1"/>
    <col min="9125" max="9127" width="15.28515625" style="128" customWidth="1"/>
    <col min="9128" max="9128" width="15.5703125" style="128" customWidth="1"/>
    <col min="9129" max="9129" width="44.5703125" style="128" customWidth="1"/>
    <col min="9130" max="9130" width="13.85546875" style="128" customWidth="1"/>
    <col min="9131" max="9131" width="10.85546875" style="128" customWidth="1"/>
    <col min="9132" max="9132" width="14.5703125" style="128" customWidth="1"/>
    <col min="9133" max="9133" width="11" style="128" customWidth="1"/>
    <col min="9134" max="9134" width="10.85546875" style="128" customWidth="1"/>
    <col min="9135" max="9135" width="14.5703125" style="128" customWidth="1"/>
    <col min="9136" max="9137" width="15.5703125" style="128" customWidth="1"/>
    <col min="9138" max="9138" width="17.7109375" style="128" customWidth="1"/>
    <col min="9139" max="9213" width="29.28515625" style="128"/>
    <col min="9214" max="9214" width="51.140625" style="128" customWidth="1"/>
    <col min="9215" max="9216" width="5.5703125" style="128" customWidth="1"/>
    <col min="9217" max="9217" width="10.28515625" style="128" customWidth="1"/>
    <col min="9218" max="9218" width="12.5703125" style="128" customWidth="1"/>
    <col min="9219" max="9219" width="15.5703125" style="128" customWidth="1"/>
    <col min="9220" max="9220" width="17.7109375" style="128" customWidth="1"/>
    <col min="9221" max="9221" width="12" style="128" customWidth="1"/>
    <col min="9222" max="9222" width="14.7109375" style="128" customWidth="1"/>
    <col min="9223" max="9223" width="10.85546875" style="128" customWidth="1"/>
    <col min="9224" max="9224" width="16.28515625" style="128" customWidth="1"/>
    <col min="9225" max="9225" width="0" style="128" hidden="1" customWidth="1"/>
    <col min="9226" max="9226" width="12.7109375" style="128" customWidth="1"/>
    <col min="9227" max="9364" width="29.28515625" style="128" customWidth="1"/>
    <col min="9365" max="9365" width="42.42578125" style="128" customWidth="1"/>
    <col min="9366" max="9368" width="12.42578125" style="128" customWidth="1"/>
    <col min="9369" max="9371" width="10.85546875" style="128" customWidth="1"/>
    <col min="9372" max="9374" width="14.5703125" style="128" bestFit="1" customWidth="1"/>
    <col min="9375" max="9377" width="11" style="128" customWidth="1"/>
    <col min="9378" max="9380" width="14.5703125" style="128" customWidth="1"/>
    <col min="9381" max="9383" width="15.28515625" style="128" customWidth="1"/>
    <col min="9384" max="9384" width="15.5703125" style="128" customWidth="1"/>
    <col min="9385" max="9385" width="44.5703125" style="128" customWidth="1"/>
    <col min="9386" max="9386" width="13.85546875" style="128" customWidth="1"/>
    <col min="9387" max="9387" width="10.85546875" style="128" customWidth="1"/>
    <col min="9388" max="9388" width="14.5703125" style="128" customWidth="1"/>
    <col min="9389" max="9389" width="11" style="128" customWidth="1"/>
    <col min="9390" max="9390" width="10.85546875" style="128" customWidth="1"/>
    <col min="9391" max="9391" width="14.5703125" style="128" customWidth="1"/>
    <col min="9392" max="9393" width="15.5703125" style="128" customWidth="1"/>
    <col min="9394" max="9394" width="17.7109375" style="128" customWidth="1"/>
    <col min="9395" max="9469" width="29.28515625" style="128"/>
    <col min="9470" max="9470" width="51.140625" style="128" customWidth="1"/>
    <col min="9471" max="9472" width="5.5703125" style="128" customWidth="1"/>
    <col min="9473" max="9473" width="10.28515625" style="128" customWidth="1"/>
    <col min="9474" max="9474" width="12.5703125" style="128" customWidth="1"/>
    <col min="9475" max="9475" width="15.5703125" style="128" customWidth="1"/>
    <col min="9476" max="9476" width="17.7109375" style="128" customWidth="1"/>
    <col min="9477" max="9477" width="12" style="128" customWidth="1"/>
    <col min="9478" max="9478" width="14.7109375" style="128" customWidth="1"/>
    <col min="9479" max="9479" width="10.85546875" style="128" customWidth="1"/>
    <col min="9480" max="9480" width="16.28515625" style="128" customWidth="1"/>
    <col min="9481" max="9481" width="0" style="128" hidden="1" customWidth="1"/>
    <col min="9482" max="9482" width="12.7109375" style="128" customWidth="1"/>
    <col min="9483" max="9620" width="29.28515625" style="128" customWidth="1"/>
    <col min="9621" max="9621" width="42.42578125" style="128" customWidth="1"/>
    <col min="9622" max="9624" width="12.42578125" style="128" customWidth="1"/>
    <col min="9625" max="9627" width="10.85546875" style="128" customWidth="1"/>
    <col min="9628" max="9630" width="14.5703125" style="128" bestFit="1" customWidth="1"/>
    <col min="9631" max="9633" width="11" style="128" customWidth="1"/>
    <col min="9634" max="9636" width="14.5703125" style="128" customWidth="1"/>
    <col min="9637" max="9639" width="15.28515625" style="128" customWidth="1"/>
    <col min="9640" max="9640" width="15.5703125" style="128" customWidth="1"/>
    <col min="9641" max="9641" width="44.5703125" style="128" customWidth="1"/>
    <col min="9642" max="9642" width="13.85546875" style="128" customWidth="1"/>
    <col min="9643" max="9643" width="10.85546875" style="128" customWidth="1"/>
    <col min="9644" max="9644" width="14.5703125" style="128" customWidth="1"/>
    <col min="9645" max="9645" width="11" style="128" customWidth="1"/>
    <col min="9646" max="9646" width="10.85546875" style="128" customWidth="1"/>
    <col min="9647" max="9647" width="14.5703125" style="128" customWidth="1"/>
    <col min="9648" max="9649" width="15.5703125" style="128" customWidth="1"/>
    <col min="9650" max="9650" width="17.7109375" style="128" customWidth="1"/>
    <col min="9651" max="9725" width="29.28515625" style="128"/>
    <col min="9726" max="9726" width="51.140625" style="128" customWidth="1"/>
    <col min="9727" max="9728" width="5.5703125" style="128" customWidth="1"/>
    <col min="9729" max="9729" width="10.28515625" style="128" customWidth="1"/>
    <col min="9730" max="9730" width="12.5703125" style="128" customWidth="1"/>
    <col min="9731" max="9731" width="15.5703125" style="128" customWidth="1"/>
    <col min="9732" max="9732" width="17.7109375" style="128" customWidth="1"/>
    <col min="9733" max="9733" width="12" style="128" customWidth="1"/>
    <col min="9734" max="9734" width="14.7109375" style="128" customWidth="1"/>
    <col min="9735" max="9735" width="10.85546875" style="128" customWidth="1"/>
    <col min="9736" max="9736" width="16.28515625" style="128" customWidth="1"/>
    <col min="9737" max="9737" width="0" style="128" hidden="1" customWidth="1"/>
    <col min="9738" max="9738" width="12.7109375" style="128" customWidth="1"/>
    <col min="9739" max="9876" width="29.28515625" style="128" customWidth="1"/>
    <col min="9877" max="9877" width="42.42578125" style="128" customWidth="1"/>
    <col min="9878" max="9880" width="12.42578125" style="128" customWidth="1"/>
    <col min="9881" max="9883" width="10.85546875" style="128" customWidth="1"/>
    <col min="9884" max="9886" width="14.5703125" style="128" bestFit="1" customWidth="1"/>
    <col min="9887" max="9889" width="11" style="128" customWidth="1"/>
    <col min="9890" max="9892" width="14.5703125" style="128" customWidth="1"/>
    <col min="9893" max="9895" width="15.28515625" style="128" customWidth="1"/>
    <col min="9896" max="9896" width="15.5703125" style="128" customWidth="1"/>
    <col min="9897" max="9897" width="44.5703125" style="128" customWidth="1"/>
    <col min="9898" max="9898" width="13.85546875" style="128" customWidth="1"/>
    <col min="9899" max="9899" width="10.85546875" style="128" customWidth="1"/>
    <col min="9900" max="9900" width="14.5703125" style="128" customWidth="1"/>
    <col min="9901" max="9901" width="11" style="128" customWidth="1"/>
    <col min="9902" max="9902" width="10.85546875" style="128" customWidth="1"/>
    <col min="9903" max="9903" width="14.5703125" style="128" customWidth="1"/>
    <col min="9904" max="9905" width="15.5703125" style="128" customWidth="1"/>
    <col min="9906" max="9906" width="17.7109375" style="128" customWidth="1"/>
    <col min="9907" max="9981" width="29.28515625" style="128"/>
    <col min="9982" max="9982" width="51.140625" style="128" customWidth="1"/>
    <col min="9983" max="9984" width="5.5703125" style="128" customWidth="1"/>
    <col min="9985" max="9985" width="10.28515625" style="128" customWidth="1"/>
    <col min="9986" max="9986" width="12.5703125" style="128" customWidth="1"/>
    <col min="9987" max="9987" width="15.5703125" style="128" customWidth="1"/>
    <col min="9988" max="9988" width="17.7109375" style="128" customWidth="1"/>
    <col min="9989" max="9989" width="12" style="128" customWidth="1"/>
    <col min="9990" max="9990" width="14.7109375" style="128" customWidth="1"/>
    <col min="9991" max="9991" width="10.85546875" style="128" customWidth="1"/>
    <col min="9992" max="9992" width="16.28515625" style="128" customWidth="1"/>
    <col min="9993" max="9993" width="0" style="128" hidden="1" customWidth="1"/>
    <col min="9994" max="9994" width="12.7109375" style="128" customWidth="1"/>
    <col min="9995" max="10132" width="29.28515625" style="128" customWidth="1"/>
    <col min="10133" max="10133" width="42.42578125" style="128" customWidth="1"/>
    <col min="10134" max="10136" width="12.42578125" style="128" customWidth="1"/>
    <col min="10137" max="10139" width="10.85546875" style="128" customWidth="1"/>
    <col min="10140" max="10142" width="14.5703125" style="128" bestFit="1" customWidth="1"/>
    <col min="10143" max="10145" width="11" style="128" customWidth="1"/>
    <col min="10146" max="10148" width="14.5703125" style="128" customWidth="1"/>
    <col min="10149" max="10151" width="15.28515625" style="128" customWidth="1"/>
    <col min="10152" max="10152" width="15.5703125" style="128" customWidth="1"/>
    <col min="10153" max="10153" width="44.5703125" style="128" customWidth="1"/>
    <col min="10154" max="10154" width="13.85546875" style="128" customWidth="1"/>
    <col min="10155" max="10155" width="10.85546875" style="128" customWidth="1"/>
    <col min="10156" max="10156" width="14.5703125" style="128" customWidth="1"/>
    <col min="10157" max="10157" width="11" style="128" customWidth="1"/>
    <col min="10158" max="10158" width="10.85546875" style="128" customWidth="1"/>
    <col min="10159" max="10159" width="14.5703125" style="128" customWidth="1"/>
    <col min="10160" max="10161" width="15.5703125" style="128" customWidth="1"/>
    <col min="10162" max="10162" width="17.7109375" style="128" customWidth="1"/>
    <col min="10163" max="10237" width="29.28515625" style="128"/>
    <col min="10238" max="10238" width="51.140625" style="128" customWidth="1"/>
    <col min="10239" max="10240" width="5.5703125" style="128" customWidth="1"/>
    <col min="10241" max="10241" width="10.28515625" style="128" customWidth="1"/>
    <col min="10242" max="10242" width="12.5703125" style="128" customWidth="1"/>
    <col min="10243" max="10243" width="15.5703125" style="128" customWidth="1"/>
    <col min="10244" max="10244" width="17.7109375" style="128" customWidth="1"/>
    <col min="10245" max="10245" width="12" style="128" customWidth="1"/>
    <col min="10246" max="10246" width="14.7109375" style="128" customWidth="1"/>
    <col min="10247" max="10247" width="10.85546875" style="128" customWidth="1"/>
    <col min="10248" max="10248" width="16.28515625" style="128" customWidth="1"/>
    <col min="10249" max="10249" width="0" style="128" hidden="1" customWidth="1"/>
    <col min="10250" max="10250" width="12.7109375" style="128" customWidth="1"/>
    <col min="10251" max="10388" width="29.28515625" style="128" customWidth="1"/>
    <col min="10389" max="10389" width="42.42578125" style="128" customWidth="1"/>
    <col min="10390" max="10392" width="12.42578125" style="128" customWidth="1"/>
    <col min="10393" max="10395" width="10.85546875" style="128" customWidth="1"/>
    <col min="10396" max="10398" width="14.5703125" style="128" bestFit="1" customWidth="1"/>
    <col min="10399" max="10401" width="11" style="128" customWidth="1"/>
    <col min="10402" max="10404" width="14.5703125" style="128" customWidth="1"/>
    <col min="10405" max="10407" width="15.28515625" style="128" customWidth="1"/>
    <col min="10408" max="10408" width="15.5703125" style="128" customWidth="1"/>
    <col min="10409" max="10409" width="44.5703125" style="128" customWidth="1"/>
    <col min="10410" max="10410" width="13.85546875" style="128" customWidth="1"/>
    <col min="10411" max="10411" width="10.85546875" style="128" customWidth="1"/>
    <col min="10412" max="10412" width="14.5703125" style="128" customWidth="1"/>
    <col min="10413" max="10413" width="11" style="128" customWidth="1"/>
    <col min="10414" max="10414" width="10.85546875" style="128" customWidth="1"/>
    <col min="10415" max="10415" width="14.5703125" style="128" customWidth="1"/>
    <col min="10416" max="10417" width="15.5703125" style="128" customWidth="1"/>
    <col min="10418" max="10418" width="17.7109375" style="128" customWidth="1"/>
    <col min="10419" max="10493" width="29.28515625" style="128"/>
    <col min="10494" max="10494" width="51.140625" style="128" customWidth="1"/>
    <col min="10495" max="10496" width="5.5703125" style="128" customWidth="1"/>
    <col min="10497" max="10497" width="10.28515625" style="128" customWidth="1"/>
    <col min="10498" max="10498" width="12.5703125" style="128" customWidth="1"/>
    <col min="10499" max="10499" width="15.5703125" style="128" customWidth="1"/>
    <col min="10500" max="10500" width="17.7109375" style="128" customWidth="1"/>
    <col min="10501" max="10501" width="12" style="128" customWidth="1"/>
    <col min="10502" max="10502" width="14.7109375" style="128" customWidth="1"/>
    <col min="10503" max="10503" width="10.85546875" style="128" customWidth="1"/>
    <col min="10504" max="10504" width="16.28515625" style="128" customWidth="1"/>
    <col min="10505" max="10505" width="0" style="128" hidden="1" customWidth="1"/>
    <col min="10506" max="10506" width="12.7109375" style="128" customWidth="1"/>
    <col min="10507" max="10644" width="29.28515625" style="128" customWidth="1"/>
    <col min="10645" max="10645" width="42.42578125" style="128" customWidth="1"/>
    <col min="10646" max="10648" width="12.42578125" style="128" customWidth="1"/>
    <col min="10649" max="10651" width="10.85546875" style="128" customWidth="1"/>
    <col min="10652" max="10654" width="14.5703125" style="128" bestFit="1" customWidth="1"/>
    <col min="10655" max="10657" width="11" style="128" customWidth="1"/>
    <col min="10658" max="10660" width="14.5703125" style="128" customWidth="1"/>
    <col min="10661" max="10663" width="15.28515625" style="128" customWidth="1"/>
    <col min="10664" max="10664" width="15.5703125" style="128" customWidth="1"/>
    <col min="10665" max="10665" width="44.5703125" style="128" customWidth="1"/>
    <col min="10666" max="10666" width="13.85546875" style="128" customWidth="1"/>
    <col min="10667" max="10667" width="10.85546875" style="128" customWidth="1"/>
    <col min="10668" max="10668" width="14.5703125" style="128" customWidth="1"/>
    <col min="10669" max="10669" width="11" style="128" customWidth="1"/>
    <col min="10670" max="10670" width="10.85546875" style="128" customWidth="1"/>
    <col min="10671" max="10671" width="14.5703125" style="128" customWidth="1"/>
    <col min="10672" max="10673" width="15.5703125" style="128" customWidth="1"/>
    <col min="10674" max="10674" width="17.7109375" style="128" customWidth="1"/>
    <col min="10675" max="10749" width="29.28515625" style="128"/>
    <col min="10750" max="10750" width="51.140625" style="128" customWidth="1"/>
    <col min="10751" max="10752" width="5.5703125" style="128" customWidth="1"/>
    <col min="10753" max="10753" width="10.28515625" style="128" customWidth="1"/>
    <col min="10754" max="10754" width="12.5703125" style="128" customWidth="1"/>
    <col min="10755" max="10755" width="15.5703125" style="128" customWidth="1"/>
    <col min="10756" max="10756" width="17.7109375" style="128" customWidth="1"/>
    <col min="10757" max="10757" width="12" style="128" customWidth="1"/>
    <col min="10758" max="10758" width="14.7109375" style="128" customWidth="1"/>
    <col min="10759" max="10759" width="10.85546875" style="128" customWidth="1"/>
    <col min="10760" max="10760" width="16.28515625" style="128" customWidth="1"/>
    <col min="10761" max="10761" width="0" style="128" hidden="1" customWidth="1"/>
    <col min="10762" max="10762" width="12.7109375" style="128" customWidth="1"/>
    <col min="10763" max="10900" width="29.28515625" style="128" customWidth="1"/>
    <col min="10901" max="10901" width="42.42578125" style="128" customWidth="1"/>
    <col min="10902" max="10904" width="12.42578125" style="128" customWidth="1"/>
    <col min="10905" max="10907" width="10.85546875" style="128" customWidth="1"/>
    <col min="10908" max="10910" width="14.5703125" style="128" bestFit="1" customWidth="1"/>
    <col min="10911" max="10913" width="11" style="128" customWidth="1"/>
    <col min="10914" max="10916" width="14.5703125" style="128" customWidth="1"/>
    <col min="10917" max="10919" width="15.28515625" style="128" customWidth="1"/>
    <col min="10920" max="10920" width="15.5703125" style="128" customWidth="1"/>
    <col min="10921" max="10921" width="44.5703125" style="128" customWidth="1"/>
    <col min="10922" max="10922" width="13.85546875" style="128" customWidth="1"/>
    <col min="10923" max="10923" width="10.85546875" style="128" customWidth="1"/>
    <col min="10924" max="10924" width="14.5703125" style="128" customWidth="1"/>
    <col min="10925" max="10925" width="11" style="128" customWidth="1"/>
    <col min="10926" max="10926" width="10.85546875" style="128" customWidth="1"/>
    <col min="10927" max="10927" width="14.5703125" style="128" customWidth="1"/>
    <col min="10928" max="10929" width="15.5703125" style="128" customWidth="1"/>
    <col min="10930" max="10930" width="17.7109375" style="128" customWidth="1"/>
    <col min="10931" max="11005" width="29.28515625" style="128"/>
    <col min="11006" max="11006" width="51.140625" style="128" customWidth="1"/>
    <col min="11007" max="11008" width="5.5703125" style="128" customWidth="1"/>
    <col min="11009" max="11009" width="10.28515625" style="128" customWidth="1"/>
    <col min="11010" max="11010" width="12.5703125" style="128" customWidth="1"/>
    <col min="11011" max="11011" width="15.5703125" style="128" customWidth="1"/>
    <col min="11012" max="11012" width="17.7109375" style="128" customWidth="1"/>
    <col min="11013" max="11013" width="12" style="128" customWidth="1"/>
    <col min="11014" max="11014" width="14.7109375" style="128" customWidth="1"/>
    <col min="11015" max="11015" width="10.85546875" style="128" customWidth="1"/>
    <col min="11016" max="11016" width="16.28515625" style="128" customWidth="1"/>
    <col min="11017" max="11017" width="0" style="128" hidden="1" customWidth="1"/>
    <col min="11018" max="11018" width="12.7109375" style="128" customWidth="1"/>
    <col min="11019" max="11156" width="29.28515625" style="128" customWidth="1"/>
    <col min="11157" max="11157" width="42.42578125" style="128" customWidth="1"/>
    <col min="11158" max="11160" width="12.42578125" style="128" customWidth="1"/>
    <col min="11161" max="11163" width="10.85546875" style="128" customWidth="1"/>
    <col min="11164" max="11166" width="14.5703125" style="128" bestFit="1" customWidth="1"/>
    <col min="11167" max="11169" width="11" style="128" customWidth="1"/>
    <col min="11170" max="11172" width="14.5703125" style="128" customWidth="1"/>
    <col min="11173" max="11175" width="15.28515625" style="128" customWidth="1"/>
    <col min="11176" max="11176" width="15.5703125" style="128" customWidth="1"/>
    <col min="11177" max="11177" width="44.5703125" style="128" customWidth="1"/>
    <col min="11178" max="11178" width="13.85546875" style="128" customWidth="1"/>
    <col min="11179" max="11179" width="10.85546875" style="128" customWidth="1"/>
    <col min="11180" max="11180" width="14.5703125" style="128" customWidth="1"/>
    <col min="11181" max="11181" width="11" style="128" customWidth="1"/>
    <col min="11182" max="11182" width="10.85546875" style="128" customWidth="1"/>
    <col min="11183" max="11183" width="14.5703125" style="128" customWidth="1"/>
    <col min="11184" max="11185" width="15.5703125" style="128" customWidth="1"/>
    <col min="11186" max="11186" width="17.7109375" style="128" customWidth="1"/>
    <col min="11187" max="11261" width="29.28515625" style="128"/>
    <col min="11262" max="11262" width="51.140625" style="128" customWidth="1"/>
    <col min="11263" max="11264" width="5.5703125" style="128" customWidth="1"/>
    <col min="11265" max="11265" width="10.28515625" style="128" customWidth="1"/>
    <col min="11266" max="11266" width="12.5703125" style="128" customWidth="1"/>
    <col min="11267" max="11267" width="15.5703125" style="128" customWidth="1"/>
    <col min="11268" max="11268" width="17.7109375" style="128" customWidth="1"/>
    <col min="11269" max="11269" width="12" style="128" customWidth="1"/>
    <col min="11270" max="11270" width="14.7109375" style="128" customWidth="1"/>
    <col min="11271" max="11271" width="10.85546875" style="128" customWidth="1"/>
    <col min="11272" max="11272" width="16.28515625" style="128" customWidth="1"/>
    <col min="11273" max="11273" width="0" style="128" hidden="1" customWidth="1"/>
    <col min="11274" max="11274" width="12.7109375" style="128" customWidth="1"/>
    <col min="11275" max="11412" width="29.28515625" style="128" customWidth="1"/>
    <col min="11413" max="11413" width="42.42578125" style="128" customWidth="1"/>
    <col min="11414" max="11416" width="12.42578125" style="128" customWidth="1"/>
    <col min="11417" max="11419" width="10.85546875" style="128" customWidth="1"/>
    <col min="11420" max="11422" width="14.5703125" style="128" bestFit="1" customWidth="1"/>
    <col min="11423" max="11425" width="11" style="128" customWidth="1"/>
    <col min="11426" max="11428" width="14.5703125" style="128" customWidth="1"/>
    <col min="11429" max="11431" width="15.28515625" style="128" customWidth="1"/>
    <col min="11432" max="11432" width="15.5703125" style="128" customWidth="1"/>
    <col min="11433" max="11433" width="44.5703125" style="128" customWidth="1"/>
    <col min="11434" max="11434" width="13.85546875" style="128" customWidth="1"/>
    <col min="11435" max="11435" width="10.85546875" style="128" customWidth="1"/>
    <col min="11436" max="11436" width="14.5703125" style="128" customWidth="1"/>
    <col min="11437" max="11437" width="11" style="128" customWidth="1"/>
    <col min="11438" max="11438" width="10.85546875" style="128" customWidth="1"/>
    <col min="11439" max="11439" width="14.5703125" style="128" customWidth="1"/>
    <col min="11440" max="11441" width="15.5703125" style="128" customWidth="1"/>
    <col min="11442" max="11442" width="17.7109375" style="128" customWidth="1"/>
    <col min="11443" max="11517" width="29.28515625" style="128"/>
    <col min="11518" max="11518" width="51.140625" style="128" customWidth="1"/>
    <col min="11519" max="11520" width="5.5703125" style="128" customWidth="1"/>
    <col min="11521" max="11521" width="10.28515625" style="128" customWidth="1"/>
    <col min="11522" max="11522" width="12.5703125" style="128" customWidth="1"/>
    <col min="11523" max="11523" width="15.5703125" style="128" customWidth="1"/>
    <col min="11524" max="11524" width="17.7109375" style="128" customWidth="1"/>
    <col min="11525" max="11525" width="12" style="128" customWidth="1"/>
    <col min="11526" max="11526" width="14.7109375" style="128" customWidth="1"/>
    <col min="11527" max="11527" width="10.85546875" style="128" customWidth="1"/>
    <col min="11528" max="11528" width="16.28515625" style="128" customWidth="1"/>
    <col min="11529" max="11529" width="0" style="128" hidden="1" customWidth="1"/>
    <col min="11530" max="11530" width="12.7109375" style="128" customWidth="1"/>
    <col min="11531" max="11668" width="29.28515625" style="128" customWidth="1"/>
    <col min="11669" max="11669" width="42.42578125" style="128" customWidth="1"/>
    <col min="11670" max="11672" width="12.42578125" style="128" customWidth="1"/>
    <col min="11673" max="11675" width="10.85546875" style="128" customWidth="1"/>
    <col min="11676" max="11678" width="14.5703125" style="128" bestFit="1" customWidth="1"/>
    <col min="11679" max="11681" width="11" style="128" customWidth="1"/>
    <col min="11682" max="11684" width="14.5703125" style="128" customWidth="1"/>
    <col min="11685" max="11687" width="15.28515625" style="128" customWidth="1"/>
    <col min="11688" max="11688" width="15.5703125" style="128" customWidth="1"/>
    <col min="11689" max="11689" width="44.5703125" style="128" customWidth="1"/>
    <col min="11690" max="11690" width="13.85546875" style="128" customWidth="1"/>
    <col min="11691" max="11691" width="10.85546875" style="128" customWidth="1"/>
    <col min="11692" max="11692" width="14.5703125" style="128" customWidth="1"/>
    <col min="11693" max="11693" width="11" style="128" customWidth="1"/>
    <col min="11694" max="11694" width="10.85546875" style="128" customWidth="1"/>
    <col min="11695" max="11695" width="14.5703125" style="128" customWidth="1"/>
    <col min="11696" max="11697" width="15.5703125" style="128" customWidth="1"/>
    <col min="11698" max="11698" width="17.7109375" style="128" customWidth="1"/>
    <col min="11699" max="11773" width="29.28515625" style="128"/>
    <col min="11774" max="11774" width="51.140625" style="128" customWidth="1"/>
    <col min="11775" max="11776" width="5.5703125" style="128" customWidth="1"/>
    <col min="11777" max="11777" width="10.28515625" style="128" customWidth="1"/>
    <col min="11778" max="11778" width="12.5703125" style="128" customWidth="1"/>
    <col min="11779" max="11779" width="15.5703125" style="128" customWidth="1"/>
    <col min="11780" max="11780" width="17.7109375" style="128" customWidth="1"/>
    <col min="11781" max="11781" width="12" style="128" customWidth="1"/>
    <col min="11782" max="11782" width="14.7109375" style="128" customWidth="1"/>
    <col min="11783" max="11783" width="10.85546875" style="128" customWidth="1"/>
    <col min="11784" max="11784" width="16.28515625" style="128" customWidth="1"/>
    <col min="11785" max="11785" width="0" style="128" hidden="1" customWidth="1"/>
    <col min="11786" max="11786" width="12.7109375" style="128" customWidth="1"/>
    <col min="11787" max="11924" width="29.28515625" style="128" customWidth="1"/>
    <col min="11925" max="11925" width="42.42578125" style="128" customWidth="1"/>
    <col min="11926" max="11928" width="12.42578125" style="128" customWidth="1"/>
    <col min="11929" max="11931" width="10.85546875" style="128" customWidth="1"/>
    <col min="11932" max="11934" width="14.5703125" style="128" bestFit="1" customWidth="1"/>
    <col min="11935" max="11937" width="11" style="128" customWidth="1"/>
    <col min="11938" max="11940" width="14.5703125" style="128" customWidth="1"/>
    <col min="11941" max="11943" width="15.28515625" style="128" customWidth="1"/>
    <col min="11944" max="11944" width="15.5703125" style="128" customWidth="1"/>
    <col min="11945" max="11945" width="44.5703125" style="128" customWidth="1"/>
    <col min="11946" max="11946" width="13.85546875" style="128" customWidth="1"/>
    <col min="11947" max="11947" width="10.85546875" style="128" customWidth="1"/>
    <col min="11948" max="11948" width="14.5703125" style="128" customWidth="1"/>
    <col min="11949" max="11949" width="11" style="128" customWidth="1"/>
    <col min="11950" max="11950" width="10.85546875" style="128" customWidth="1"/>
    <col min="11951" max="11951" width="14.5703125" style="128" customWidth="1"/>
    <col min="11952" max="11953" width="15.5703125" style="128" customWidth="1"/>
    <col min="11954" max="11954" width="17.7109375" style="128" customWidth="1"/>
    <col min="11955" max="12029" width="29.28515625" style="128"/>
    <col min="12030" max="12030" width="51.140625" style="128" customWidth="1"/>
    <col min="12031" max="12032" width="5.5703125" style="128" customWidth="1"/>
    <col min="12033" max="12033" width="10.28515625" style="128" customWidth="1"/>
    <col min="12034" max="12034" width="12.5703125" style="128" customWidth="1"/>
    <col min="12035" max="12035" width="15.5703125" style="128" customWidth="1"/>
    <col min="12036" max="12036" width="17.7109375" style="128" customWidth="1"/>
    <col min="12037" max="12037" width="12" style="128" customWidth="1"/>
    <col min="12038" max="12038" width="14.7109375" style="128" customWidth="1"/>
    <col min="12039" max="12039" width="10.85546875" style="128" customWidth="1"/>
    <col min="12040" max="12040" width="16.28515625" style="128" customWidth="1"/>
    <col min="12041" max="12041" width="0" style="128" hidden="1" customWidth="1"/>
    <col min="12042" max="12042" width="12.7109375" style="128" customWidth="1"/>
    <col min="12043" max="12180" width="29.28515625" style="128" customWidth="1"/>
    <col min="12181" max="12181" width="42.42578125" style="128" customWidth="1"/>
    <col min="12182" max="12184" width="12.42578125" style="128" customWidth="1"/>
    <col min="12185" max="12187" width="10.85546875" style="128" customWidth="1"/>
    <col min="12188" max="12190" width="14.5703125" style="128" bestFit="1" customWidth="1"/>
    <col min="12191" max="12193" width="11" style="128" customWidth="1"/>
    <col min="12194" max="12196" width="14.5703125" style="128" customWidth="1"/>
    <col min="12197" max="12199" width="15.28515625" style="128" customWidth="1"/>
    <col min="12200" max="12200" width="15.5703125" style="128" customWidth="1"/>
    <col min="12201" max="12201" width="44.5703125" style="128" customWidth="1"/>
    <col min="12202" max="12202" width="13.85546875" style="128" customWidth="1"/>
    <col min="12203" max="12203" width="10.85546875" style="128" customWidth="1"/>
    <col min="12204" max="12204" width="14.5703125" style="128" customWidth="1"/>
    <col min="12205" max="12205" width="11" style="128" customWidth="1"/>
    <col min="12206" max="12206" width="10.85546875" style="128" customWidth="1"/>
    <col min="12207" max="12207" width="14.5703125" style="128" customWidth="1"/>
    <col min="12208" max="12209" width="15.5703125" style="128" customWidth="1"/>
    <col min="12210" max="12210" width="17.7109375" style="128" customWidth="1"/>
    <col min="12211" max="12285" width="29.28515625" style="128"/>
    <col min="12286" max="12286" width="51.140625" style="128" customWidth="1"/>
    <col min="12287" max="12288" width="5.5703125" style="128" customWidth="1"/>
    <col min="12289" max="12289" width="10.28515625" style="128" customWidth="1"/>
    <col min="12290" max="12290" width="12.5703125" style="128" customWidth="1"/>
    <col min="12291" max="12291" width="15.5703125" style="128" customWidth="1"/>
    <col min="12292" max="12292" width="17.7109375" style="128" customWidth="1"/>
    <col min="12293" max="12293" width="12" style="128" customWidth="1"/>
    <col min="12294" max="12294" width="14.7109375" style="128" customWidth="1"/>
    <col min="12295" max="12295" width="10.85546875" style="128" customWidth="1"/>
    <col min="12296" max="12296" width="16.28515625" style="128" customWidth="1"/>
    <col min="12297" max="12297" width="0" style="128" hidden="1" customWidth="1"/>
    <col min="12298" max="12298" width="12.7109375" style="128" customWidth="1"/>
    <col min="12299" max="12436" width="29.28515625" style="128" customWidth="1"/>
    <col min="12437" max="12437" width="42.42578125" style="128" customWidth="1"/>
    <col min="12438" max="12440" width="12.42578125" style="128" customWidth="1"/>
    <col min="12441" max="12443" width="10.85546875" style="128" customWidth="1"/>
    <col min="12444" max="12446" width="14.5703125" style="128" bestFit="1" customWidth="1"/>
    <col min="12447" max="12449" width="11" style="128" customWidth="1"/>
    <col min="12450" max="12452" width="14.5703125" style="128" customWidth="1"/>
    <col min="12453" max="12455" width="15.28515625" style="128" customWidth="1"/>
    <col min="12456" max="12456" width="15.5703125" style="128" customWidth="1"/>
    <col min="12457" max="12457" width="44.5703125" style="128" customWidth="1"/>
    <col min="12458" max="12458" width="13.85546875" style="128" customWidth="1"/>
    <col min="12459" max="12459" width="10.85546875" style="128" customWidth="1"/>
    <col min="12460" max="12460" width="14.5703125" style="128" customWidth="1"/>
    <col min="12461" max="12461" width="11" style="128" customWidth="1"/>
    <col min="12462" max="12462" width="10.85546875" style="128" customWidth="1"/>
    <col min="12463" max="12463" width="14.5703125" style="128" customWidth="1"/>
    <col min="12464" max="12465" width="15.5703125" style="128" customWidth="1"/>
    <col min="12466" max="12466" width="17.7109375" style="128" customWidth="1"/>
    <col min="12467" max="12541" width="29.28515625" style="128"/>
    <col min="12542" max="12542" width="51.140625" style="128" customWidth="1"/>
    <col min="12543" max="12544" width="5.5703125" style="128" customWidth="1"/>
    <col min="12545" max="12545" width="10.28515625" style="128" customWidth="1"/>
    <col min="12546" max="12546" width="12.5703125" style="128" customWidth="1"/>
    <col min="12547" max="12547" width="15.5703125" style="128" customWidth="1"/>
    <col min="12548" max="12548" width="17.7109375" style="128" customWidth="1"/>
    <col min="12549" max="12549" width="12" style="128" customWidth="1"/>
    <col min="12550" max="12550" width="14.7109375" style="128" customWidth="1"/>
    <col min="12551" max="12551" width="10.85546875" style="128" customWidth="1"/>
    <col min="12552" max="12552" width="16.28515625" style="128" customWidth="1"/>
    <col min="12553" max="12553" width="0" style="128" hidden="1" customWidth="1"/>
    <col min="12554" max="12554" width="12.7109375" style="128" customWidth="1"/>
    <col min="12555" max="12692" width="29.28515625" style="128" customWidth="1"/>
    <col min="12693" max="12693" width="42.42578125" style="128" customWidth="1"/>
    <col min="12694" max="12696" width="12.42578125" style="128" customWidth="1"/>
    <col min="12697" max="12699" width="10.85546875" style="128" customWidth="1"/>
    <col min="12700" max="12702" width="14.5703125" style="128" bestFit="1" customWidth="1"/>
    <col min="12703" max="12705" width="11" style="128" customWidth="1"/>
    <col min="12706" max="12708" width="14.5703125" style="128" customWidth="1"/>
    <col min="12709" max="12711" width="15.28515625" style="128" customWidth="1"/>
    <col min="12712" max="12712" width="15.5703125" style="128" customWidth="1"/>
    <col min="12713" max="12713" width="44.5703125" style="128" customWidth="1"/>
    <col min="12714" max="12714" width="13.85546875" style="128" customWidth="1"/>
    <col min="12715" max="12715" width="10.85546875" style="128" customWidth="1"/>
    <col min="12716" max="12716" width="14.5703125" style="128" customWidth="1"/>
    <col min="12717" max="12717" width="11" style="128" customWidth="1"/>
    <col min="12718" max="12718" width="10.85546875" style="128" customWidth="1"/>
    <col min="12719" max="12719" width="14.5703125" style="128" customWidth="1"/>
    <col min="12720" max="12721" width="15.5703125" style="128" customWidth="1"/>
    <col min="12722" max="12722" width="17.7109375" style="128" customWidth="1"/>
    <col min="12723" max="12797" width="29.28515625" style="128"/>
    <col min="12798" max="12798" width="51.140625" style="128" customWidth="1"/>
    <col min="12799" max="12800" width="5.5703125" style="128" customWidth="1"/>
    <col min="12801" max="12801" width="10.28515625" style="128" customWidth="1"/>
    <col min="12802" max="12802" width="12.5703125" style="128" customWidth="1"/>
    <col min="12803" max="12803" width="15.5703125" style="128" customWidth="1"/>
    <col min="12804" max="12804" width="17.7109375" style="128" customWidth="1"/>
    <col min="12805" max="12805" width="12" style="128" customWidth="1"/>
    <col min="12806" max="12806" width="14.7109375" style="128" customWidth="1"/>
    <col min="12807" max="12807" width="10.85546875" style="128" customWidth="1"/>
    <col min="12808" max="12808" width="16.28515625" style="128" customWidth="1"/>
    <col min="12809" max="12809" width="0" style="128" hidden="1" customWidth="1"/>
    <col min="12810" max="12810" width="12.7109375" style="128" customWidth="1"/>
    <col min="12811" max="12948" width="29.28515625" style="128" customWidth="1"/>
    <col min="12949" max="12949" width="42.42578125" style="128" customWidth="1"/>
    <col min="12950" max="12952" width="12.42578125" style="128" customWidth="1"/>
    <col min="12953" max="12955" width="10.85546875" style="128" customWidth="1"/>
    <col min="12956" max="12958" width="14.5703125" style="128" bestFit="1" customWidth="1"/>
    <col min="12959" max="12961" width="11" style="128" customWidth="1"/>
    <col min="12962" max="12964" width="14.5703125" style="128" customWidth="1"/>
    <col min="12965" max="12967" width="15.28515625" style="128" customWidth="1"/>
    <col min="12968" max="12968" width="15.5703125" style="128" customWidth="1"/>
    <col min="12969" max="12969" width="44.5703125" style="128" customWidth="1"/>
    <col min="12970" max="12970" width="13.85546875" style="128" customWidth="1"/>
    <col min="12971" max="12971" width="10.85546875" style="128" customWidth="1"/>
    <col min="12972" max="12972" width="14.5703125" style="128" customWidth="1"/>
    <col min="12973" max="12973" width="11" style="128" customWidth="1"/>
    <col min="12974" max="12974" width="10.85546875" style="128" customWidth="1"/>
    <col min="12975" max="12975" width="14.5703125" style="128" customWidth="1"/>
    <col min="12976" max="12977" width="15.5703125" style="128" customWidth="1"/>
    <col min="12978" max="12978" width="17.7109375" style="128" customWidth="1"/>
    <col min="12979" max="13053" width="29.28515625" style="128"/>
    <col min="13054" max="13054" width="51.140625" style="128" customWidth="1"/>
    <col min="13055" max="13056" width="5.5703125" style="128" customWidth="1"/>
    <col min="13057" max="13057" width="10.28515625" style="128" customWidth="1"/>
    <col min="13058" max="13058" width="12.5703125" style="128" customWidth="1"/>
    <col min="13059" max="13059" width="15.5703125" style="128" customWidth="1"/>
    <col min="13060" max="13060" width="17.7109375" style="128" customWidth="1"/>
    <col min="13061" max="13061" width="12" style="128" customWidth="1"/>
    <col min="13062" max="13062" width="14.7109375" style="128" customWidth="1"/>
    <col min="13063" max="13063" width="10.85546875" style="128" customWidth="1"/>
    <col min="13064" max="13064" width="16.28515625" style="128" customWidth="1"/>
    <col min="13065" max="13065" width="0" style="128" hidden="1" customWidth="1"/>
    <col min="13066" max="13066" width="12.7109375" style="128" customWidth="1"/>
    <col min="13067" max="13204" width="29.28515625" style="128" customWidth="1"/>
    <col min="13205" max="13205" width="42.42578125" style="128" customWidth="1"/>
    <col min="13206" max="13208" width="12.42578125" style="128" customWidth="1"/>
    <col min="13209" max="13211" width="10.85546875" style="128" customWidth="1"/>
    <col min="13212" max="13214" width="14.5703125" style="128" bestFit="1" customWidth="1"/>
    <col min="13215" max="13217" width="11" style="128" customWidth="1"/>
    <col min="13218" max="13220" width="14.5703125" style="128" customWidth="1"/>
    <col min="13221" max="13223" width="15.28515625" style="128" customWidth="1"/>
    <col min="13224" max="13224" width="15.5703125" style="128" customWidth="1"/>
    <col min="13225" max="13225" width="44.5703125" style="128" customWidth="1"/>
    <col min="13226" max="13226" width="13.85546875" style="128" customWidth="1"/>
    <col min="13227" max="13227" width="10.85546875" style="128" customWidth="1"/>
    <col min="13228" max="13228" width="14.5703125" style="128" customWidth="1"/>
    <col min="13229" max="13229" width="11" style="128" customWidth="1"/>
    <col min="13230" max="13230" width="10.85546875" style="128" customWidth="1"/>
    <col min="13231" max="13231" width="14.5703125" style="128" customWidth="1"/>
    <col min="13232" max="13233" width="15.5703125" style="128" customWidth="1"/>
    <col min="13234" max="13234" width="17.7109375" style="128" customWidth="1"/>
    <col min="13235" max="13309" width="29.28515625" style="128"/>
    <col min="13310" max="13310" width="51.140625" style="128" customWidth="1"/>
    <col min="13311" max="13312" width="5.5703125" style="128" customWidth="1"/>
    <col min="13313" max="13313" width="10.28515625" style="128" customWidth="1"/>
    <col min="13314" max="13314" width="12.5703125" style="128" customWidth="1"/>
    <col min="13315" max="13315" width="15.5703125" style="128" customWidth="1"/>
    <col min="13316" max="13316" width="17.7109375" style="128" customWidth="1"/>
    <col min="13317" max="13317" width="12" style="128" customWidth="1"/>
    <col min="13318" max="13318" width="14.7109375" style="128" customWidth="1"/>
    <col min="13319" max="13319" width="10.85546875" style="128" customWidth="1"/>
    <col min="13320" max="13320" width="16.28515625" style="128" customWidth="1"/>
    <col min="13321" max="13321" width="0" style="128" hidden="1" customWidth="1"/>
    <col min="13322" max="13322" width="12.7109375" style="128" customWidth="1"/>
    <col min="13323" max="13460" width="29.28515625" style="128" customWidth="1"/>
    <col min="13461" max="13461" width="42.42578125" style="128" customWidth="1"/>
    <col min="13462" max="13464" width="12.42578125" style="128" customWidth="1"/>
    <col min="13465" max="13467" width="10.85546875" style="128" customWidth="1"/>
    <col min="13468" max="13470" width="14.5703125" style="128" bestFit="1" customWidth="1"/>
    <col min="13471" max="13473" width="11" style="128" customWidth="1"/>
    <col min="13474" max="13476" width="14.5703125" style="128" customWidth="1"/>
    <col min="13477" max="13479" width="15.28515625" style="128" customWidth="1"/>
    <col min="13480" max="13480" width="15.5703125" style="128" customWidth="1"/>
    <col min="13481" max="13481" width="44.5703125" style="128" customWidth="1"/>
    <col min="13482" max="13482" width="13.85546875" style="128" customWidth="1"/>
    <col min="13483" max="13483" width="10.85546875" style="128" customWidth="1"/>
    <col min="13484" max="13484" width="14.5703125" style="128" customWidth="1"/>
    <col min="13485" max="13485" width="11" style="128" customWidth="1"/>
    <col min="13486" max="13486" width="10.85546875" style="128" customWidth="1"/>
    <col min="13487" max="13487" width="14.5703125" style="128" customWidth="1"/>
    <col min="13488" max="13489" width="15.5703125" style="128" customWidth="1"/>
    <col min="13490" max="13490" width="17.7109375" style="128" customWidth="1"/>
    <col min="13491" max="13565" width="29.28515625" style="128"/>
    <col min="13566" max="13566" width="51.140625" style="128" customWidth="1"/>
    <col min="13567" max="13568" width="5.5703125" style="128" customWidth="1"/>
    <col min="13569" max="13569" width="10.28515625" style="128" customWidth="1"/>
    <col min="13570" max="13570" width="12.5703125" style="128" customWidth="1"/>
    <col min="13571" max="13571" width="15.5703125" style="128" customWidth="1"/>
    <col min="13572" max="13572" width="17.7109375" style="128" customWidth="1"/>
    <col min="13573" max="13573" width="12" style="128" customWidth="1"/>
    <col min="13574" max="13574" width="14.7109375" style="128" customWidth="1"/>
    <col min="13575" max="13575" width="10.85546875" style="128" customWidth="1"/>
    <col min="13576" max="13576" width="16.28515625" style="128" customWidth="1"/>
    <col min="13577" max="13577" width="0" style="128" hidden="1" customWidth="1"/>
    <col min="13578" max="13578" width="12.7109375" style="128" customWidth="1"/>
    <col min="13579" max="13716" width="29.28515625" style="128" customWidth="1"/>
    <col min="13717" max="13717" width="42.42578125" style="128" customWidth="1"/>
    <col min="13718" max="13720" width="12.42578125" style="128" customWidth="1"/>
    <col min="13721" max="13723" width="10.85546875" style="128" customWidth="1"/>
    <col min="13724" max="13726" width="14.5703125" style="128" bestFit="1" customWidth="1"/>
    <col min="13727" max="13729" width="11" style="128" customWidth="1"/>
    <col min="13730" max="13732" width="14.5703125" style="128" customWidth="1"/>
    <col min="13733" max="13735" width="15.28515625" style="128" customWidth="1"/>
    <col min="13736" max="13736" width="15.5703125" style="128" customWidth="1"/>
    <col min="13737" max="13737" width="44.5703125" style="128" customWidth="1"/>
    <col min="13738" max="13738" width="13.85546875" style="128" customWidth="1"/>
    <col min="13739" max="13739" width="10.85546875" style="128" customWidth="1"/>
    <col min="13740" max="13740" width="14.5703125" style="128" customWidth="1"/>
    <col min="13741" max="13741" width="11" style="128" customWidth="1"/>
    <col min="13742" max="13742" width="10.85546875" style="128" customWidth="1"/>
    <col min="13743" max="13743" width="14.5703125" style="128" customWidth="1"/>
    <col min="13744" max="13745" width="15.5703125" style="128" customWidth="1"/>
    <col min="13746" max="13746" width="17.7109375" style="128" customWidth="1"/>
    <col min="13747" max="13821" width="29.28515625" style="128"/>
    <col min="13822" max="13822" width="51.140625" style="128" customWidth="1"/>
    <col min="13823" max="13824" width="5.5703125" style="128" customWidth="1"/>
    <col min="13825" max="13825" width="10.28515625" style="128" customWidth="1"/>
    <col min="13826" max="13826" width="12.5703125" style="128" customWidth="1"/>
    <col min="13827" max="13827" width="15.5703125" style="128" customWidth="1"/>
    <col min="13828" max="13828" width="17.7109375" style="128" customWidth="1"/>
    <col min="13829" max="13829" width="12" style="128" customWidth="1"/>
    <col min="13830" max="13830" width="14.7109375" style="128" customWidth="1"/>
    <col min="13831" max="13831" width="10.85546875" style="128" customWidth="1"/>
    <col min="13832" max="13832" width="16.28515625" style="128" customWidth="1"/>
    <col min="13833" max="13833" width="0" style="128" hidden="1" customWidth="1"/>
    <col min="13834" max="13834" width="12.7109375" style="128" customWidth="1"/>
    <col min="13835" max="13972" width="29.28515625" style="128" customWidth="1"/>
    <col min="13973" max="13973" width="42.42578125" style="128" customWidth="1"/>
    <col min="13974" max="13976" width="12.42578125" style="128" customWidth="1"/>
    <col min="13977" max="13979" width="10.85546875" style="128" customWidth="1"/>
    <col min="13980" max="13982" width="14.5703125" style="128" bestFit="1" customWidth="1"/>
    <col min="13983" max="13985" width="11" style="128" customWidth="1"/>
    <col min="13986" max="13988" width="14.5703125" style="128" customWidth="1"/>
    <col min="13989" max="13991" width="15.28515625" style="128" customWidth="1"/>
    <col min="13992" max="13992" width="15.5703125" style="128" customWidth="1"/>
    <col min="13993" max="13993" width="44.5703125" style="128" customWidth="1"/>
    <col min="13994" max="13994" width="13.85546875" style="128" customWidth="1"/>
    <col min="13995" max="13995" width="10.85546875" style="128" customWidth="1"/>
    <col min="13996" max="13996" width="14.5703125" style="128" customWidth="1"/>
    <col min="13997" max="13997" width="11" style="128" customWidth="1"/>
    <col min="13998" max="13998" width="10.85546875" style="128" customWidth="1"/>
    <col min="13999" max="13999" width="14.5703125" style="128" customWidth="1"/>
    <col min="14000" max="14001" width="15.5703125" style="128" customWidth="1"/>
    <col min="14002" max="14002" width="17.7109375" style="128" customWidth="1"/>
    <col min="14003" max="14077" width="29.28515625" style="128"/>
    <col min="14078" max="14078" width="51.140625" style="128" customWidth="1"/>
    <col min="14079" max="14080" width="5.5703125" style="128" customWidth="1"/>
    <col min="14081" max="14081" width="10.28515625" style="128" customWidth="1"/>
    <col min="14082" max="14082" width="12.5703125" style="128" customWidth="1"/>
    <col min="14083" max="14083" width="15.5703125" style="128" customWidth="1"/>
    <col min="14084" max="14084" width="17.7109375" style="128" customWidth="1"/>
    <col min="14085" max="14085" width="12" style="128" customWidth="1"/>
    <col min="14086" max="14086" width="14.7109375" style="128" customWidth="1"/>
    <col min="14087" max="14087" width="10.85546875" style="128" customWidth="1"/>
    <col min="14088" max="14088" width="16.28515625" style="128" customWidth="1"/>
    <col min="14089" max="14089" width="0" style="128" hidden="1" customWidth="1"/>
    <col min="14090" max="14090" width="12.7109375" style="128" customWidth="1"/>
    <col min="14091" max="14228" width="29.28515625" style="128" customWidth="1"/>
    <col min="14229" max="14229" width="42.42578125" style="128" customWidth="1"/>
    <col min="14230" max="14232" width="12.42578125" style="128" customWidth="1"/>
    <col min="14233" max="14235" width="10.85546875" style="128" customWidth="1"/>
    <col min="14236" max="14238" width="14.5703125" style="128" bestFit="1" customWidth="1"/>
    <col min="14239" max="14241" width="11" style="128" customWidth="1"/>
    <col min="14242" max="14244" width="14.5703125" style="128" customWidth="1"/>
    <col min="14245" max="14247" width="15.28515625" style="128" customWidth="1"/>
    <col min="14248" max="14248" width="15.5703125" style="128" customWidth="1"/>
    <col min="14249" max="14249" width="44.5703125" style="128" customWidth="1"/>
    <col min="14250" max="14250" width="13.85546875" style="128" customWidth="1"/>
    <col min="14251" max="14251" width="10.85546875" style="128" customWidth="1"/>
    <col min="14252" max="14252" width="14.5703125" style="128" customWidth="1"/>
    <col min="14253" max="14253" width="11" style="128" customWidth="1"/>
    <col min="14254" max="14254" width="10.85546875" style="128" customWidth="1"/>
    <col min="14255" max="14255" width="14.5703125" style="128" customWidth="1"/>
    <col min="14256" max="14257" width="15.5703125" style="128" customWidth="1"/>
    <col min="14258" max="14258" width="17.7109375" style="128" customWidth="1"/>
    <col min="14259" max="14333" width="29.28515625" style="128"/>
    <col min="14334" max="14334" width="51.140625" style="128" customWidth="1"/>
    <col min="14335" max="14336" width="5.5703125" style="128" customWidth="1"/>
    <col min="14337" max="14337" width="10.28515625" style="128" customWidth="1"/>
    <col min="14338" max="14338" width="12.5703125" style="128" customWidth="1"/>
    <col min="14339" max="14339" width="15.5703125" style="128" customWidth="1"/>
    <col min="14340" max="14340" width="17.7109375" style="128" customWidth="1"/>
    <col min="14341" max="14341" width="12" style="128" customWidth="1"/>
    <col min="14342" max="14342" width="14.7109375" style="128" customWidth="1"/>
    <col min="14343" max="14343" width="10.85546875" style="128" customWidth="1"/>
    <col min="14344" max="14344" width="16.28515625" style="128" customWidth="1"/>
    <col min="14345" max="14345" width="0" style="128" hidden="1" customWidth="1"/>
    <col min="14346" max="14346" width="12.7109375" style="128" customWidth="1"/>
    <col min="14347" max="14484" width="29.28515625" style="128" customWidth="1"/>
    <col min="14485" max="14485" width="42.42578125" style="128" customWidth="1"/>
    <col min="14486" max="14488" width="12.42578125" style="128" customWidth="1"/>
    <col min="14489" max="14491" width="10.85546875" style="128" customWidth="1"/>
    <col min="14492" max="14494" width="14.5703125" style="128" bestFit="1" customWidth="1"/>
    <col min="14495" max="14497" width="11" style="128" customWidth="1"/>
    <col min="14498" max="14500" width="14.5703125" style="128" customWidth="1"/>
    <col min="14501" max="14503" width="15.28515625" style="128" customWidth="1"/>
    <col min="14504" max="14504" width="15.5703125" style="128" customWidth="1"/>
    <col min="14505" max="14505" width="44.5703125" style="128" customWidth="1"/>
    <col min="14506" max="14506" width="13.85546875" style="128" customWidth="1"/>
    <col min="14507" max="14507" width="10.85546875" style="128" customWidth="1"/>
    <col min="14508" max="14508" width="14.5703125" style="128" customWidth="1"/>
    <col min="14509" max="14509" width="11" style="128" customWidth="1"/>
    <col min="14510" max="14510" width="10.85546875" style="128" customWidth="1"/>
    <col min="14511" max="14511" width="14.5703125" style="128" customWidth="1"/>
    <col min="14512" max="14513" width="15.5703125" style="128" customWidth="1"/>
    <col min="14514" max="14514" width="17.7109375" style="128" customWidth="1"/>
    <col min="14515" max="14589" width="29.28515625" style="128"/>
    <col min="14590" max="14590" width="51.140625" style="128" customWidth="1"/>
    <col min="14591" max="14592" width="5.5703125" style="128" customWidth="1"/>
    <col min="14593" max="14593" width="10.28515625" style="128" customWidth="1"/>
    <col min="14594" max="14594" width="12.5703125" style="128" customWidth="1"/>
    <col min="14595" max="14595" width="15.5703125" style="128" customWidth="1"/>
    <col min="14596" max="14596" width="17.7109375" style="128" customWidth="1"/>
    <col min="14597" max="14597" width="12" style="128" customWidth="1"/>
    <col min="14598" max="14598" width="14.7109375" style="128" customWidth="1"/>
    <col min="14599" max="14599" width="10.85546875" style="128" customWidth="1"/>
    <col min="14600" max="14600" width="16.28515625" style="128" customWidth="1"/>
    <col min="14601" max="14601" width="0" style="128" hidden="1" customWidth="1"/>
    <col min="14602" max="14602" width="12.7109375" style="128" customWidth="1"/>
    <col min="14603" max="14740" width="29.28515625" style="128" customWidth="1"/>
    <col min="14741" max="14741" width="42.42578125" style="128" customWidth="1"/>
    <col min="14742" max="14744" width="12.42578125" style="128" customWidth="1"/>
    <col min="14745" max="14747" width="10.85546875" style="128" customWidth="1"/>
    <col min="14748" max="14750" width="14.5703125" style="128" bestFit="1" customWidth="1"/>
    <col min="14751" max="14753" width="11" style="128" customWidth="1"/>
    <col min="14754" max="14756" width="14.5703125" style="128" customWidth="1"/>
    <col min="14757" max="14759" width="15.28515625" style="128" customWidth="1"/>
    <col min="14760" max="14760" width="15.5703125" style="128" customWidth="1"/>
    <col min="14761" max="14761" width="44.5703125" style="128" customWidth="1"/>
    <col min="14762" max="14762" width="13.85546875" style="128" customWidth="1"/>
    <col min="14763" max="14763" width="10.85546875" style="128" customWidth="1"/>
    <col min="14764" max="14764" width="14.5703125" style="128" customWidth="1"/>
    <col min="14765" max="14765" width="11" style="128" customWidth="1"/>
    <col min="14766" max="14766" width="10.85546875" style="128" customWidth="1"/>
    <col min="14767" max="14767" width="14.5703125" style="128" customWidth="1"/>
    <col min="14768" max="14769" width="15.5703125" style="128" customWidth="1"/>
    <col min="14770" max="14770" width="17.7109375" style="128" customWidth="1"/>
    <col min="14771" max="14845" width="29.28515625" style="128"/>
    <col min="14846" max="14846" width="51.140625" style="128" customWidth="1"/>
    <col min="14847" max="14848" width="5.5703125" style="128" customWidth="1"/>
    <col min="14849" max="14849" width="10.28515625" style="128" customWidth="1"/>
    <col min="14850" max="14850" width="12.5703125" style="128" customWidth="1"/>
    <col min="14851" max="14851" width="15.5703125" style="128" customWidth="1"/>
    <col min="14852" max="14852" width="17.7109375" style="128" customWidth="1"/>
    <col min="14853" max="14853" width="12" style="128" customWidth="1"/>
    <col min="14854" max="14854" width="14.7109375" style="128" customWidth="1"/>
    <col min="14855" max="14855" width="10.85546875" style="128" customWidth="1"/>
    <col min="14856" max="14856" width="16.28515625" style="128" customWidth="1"/>
    <col min="14857" max="14857" width="0" style="128" hidden="1" customWidth="1"/>
    <col min="14858" max="14858" width="12.7109375" style="128" customWidth="1"/>
    <col min="14859" max="14996" width="29.28515625" style="128" customWidth="1"/>
    <col min="14997" max="14997" width="42.42578125" style="128" customWidth="1"/>
    <col min="14998" max="15000" width="12.42578125" style="128" customWidth="1"/>
    <col min="15001" max="15003" width="10.85546875" style="128" customWidth="1"/>
    <col min="15004" max="15006" width="14.5703125" style="128" bestFit="1" customWidth="1"/>
    <col min="15007" max="15009" width="11" style="128" customWidth="1"/>
    <col min="15010" max="15012" width="14.5703125" style="128" customWidth="1"/>
    <col min="15013" max="15015" width="15.28515625" style="128" customWidth="1"/>
    <col min="15016" max="15016" width="15.5703125" style="128" customWidth="1"/>
    <col min="15017" max="15017" width="44.5703125" style="128" customWidth="1"/>
    <col min="15018" max="15018" width="13.85546875" style="128" customWidth="1"/>
    <col min="15019" max="15019" width="10.85546875" style="128" customWidth="1"/>
    <col min="15020" max="15020" width="14.5703125" style="128" customWidth="1"/>
    <col min="15021" max="15021" width="11" style="128" customWidth="1"/>
    <col min="15022" max="15022" width="10.85546875" style="128" customWidth="1"/>
    <col min="15023" max="15023" width="14.5703125" style="128" customWidth="1"/>
    <col min="15024" max="15025" width="15.5703125" style="128" customWidth="1"/>
    <col min="15026" max="15026" width="17.7109375" style="128" customWidth="1"/>
    <col min="15027" max="15101" width="29.28515625" style="128"/>
    <col min="15102" max="15102" width="51.140625" style="128" customWidth="1"/>
    <col min="15103" max="15104" width="5.5703125" style="128" customWidth="1"/>
    <col min="15105" max="15105" width="10.28515625" style="128" customWidth="1"/>
    <col min="15106" max="15106" width="12.5703125" style="128" customWidth="1"/>
    <col min="15107" max="15107" width="15.5703125" style="128" customWidth="1"/>
    <col min="15108" max="15108" width="17.7109375" style="128" customWidth="1"/>
    <col min="15109" max="15109" width="12" style="128" customWidth="1"/>
    <col min="15110" max="15110" width="14.7109375" style="128" customWidth="1"/>
    <col min="15111" max="15111" width="10.85546875" style="128" customWidth="1"/>
    <col min="15112" max="15112" width="16.28515625" style="128" customWidth="1"/>
    <col min="15113" max="15113" width="0" style="128" hidden="1" customWidth="1"/>
    <col min="15114" max="15114" width="12.7109375" style="128" customWidth="1"/>
    <col min="15115" max="15252" width="29.28515625" style="128" customWidth="1"/>
    <col min="15253" max="15253" width="42.42578125" style="128" customWidth="1"/>
    <col min="15254" max="15256" width="12.42578125" style="128" customWidth="1"/>
    <col min="15257" max="15259" width="10.85546875" style="128" customWidth="1"/>
    <col min="15260" max="15262" width="14.5703125" style="128" bestFit="1" customWidth="1"/>
    <col min="15263" max="15265" width="11" style="128" customWidth="1"/>
    <col min="15266" max="15268" width="14.5703125" style="128" customWidth="1"/>
    <col min="15269" max="15271" width="15.28515625" style="128" customWidth="1"/>
    <col min="15272" max="15272" width="15.5703125" style="128" customWidth="1"/>
    <col min="15273" max="15273" width="44.5703125" style="128" customWidth="1"/>
    <col min="15274" max="15274" width="13.85546875" style="128" customWidth="1"/>
    <col min="15275" max="15275" width="10.85546875" style="128" customWidth="1"/>
    <col min="15276" max="15276" width="14.5703125" style="128" customWidth="1"/>
    <col min="15277" max="15277" width="11" style="128" customWidth="1"/>
    <col min="15278" max="15278" width="10.85546875" style="128" customWidth="1"/>
    <col min="15279" max="15279" width="14.5703125" style="128" customWidth="1"/>
    <col min="15280" max="15281" width="15.5703125" style="128" customWidth="1"/>
    <col min="15282" max="15282" width="17.7109375" style="128" customWidth="1"/>
    <col min="15283" max="15357" width="29.28515625" style="128"/>
    <col min="15358" max="15358" width="51.140625" style="128" customWidth="1"/>
    <col min="15359" max="15360" width="5.5703125" style="128" customWidth="1"/>
    <col min="15361" max="15361" width="10.28515625" style="128" customWidth="1"/>
    <col min="15362" max="15362" width="12.5703125" style="128" customWidth="1"/>
    <col min="15363" max="15363" width="15.5703125" style="128" customWidth="1"/>
    <col min="15364" max="15364" width="17.7109375" style="128" customWidth="1"/>
    <col min="15365" max="15365" width="12" style="128" customWidth="1"/>
    <col min="15366" max="15366" width="14.7109375" style="128" customWidth="1"/>
    <col min="15367" max="15367" width="10.85546875" style="128" customWidth="1"/>
    <col min="15368" max="15368" width="16.28515625" style="128" customWidth="1"/>
    <col min="15369" max="15369" width="0" style="128" hidden="1" customWidth="1"/>
    <col min="15370" max="15370" width="12.7109375" style="128" customWidth="1"/>
    <col min="15371" max="15508" width="29.28515625" style="128" customWidth="1"/>
    <col min="15509" max="15509" width="42.42578125" style="128" customWidth="1"/>
    <col min="15510" max="15512" width="12.42578125" style="128" customWidth="1"/>
    <col min="15513" max="15515" width="10.85546875" style="128" customWidth="1"/>
    <col min="15516" max="15518" width="14.5703125" style="128" bestFit="1" customWidth="1"/>
    <col min="15519" max="15521" width="11" style="128" customWidth="1"/>
    <col min="15522" max="15524" width="14.5703125" style="128" customWidth="1"/>
    <col min="15525" max="15527" width="15.28515625" style="128" customWidth="1"/>
    <col min="15528" max="15528" width="15.5703125" style="128" customWidth="1"/>
    <col min="15529" max="15529" width="44.5703125" style="128" customWidth="1"/>
    <col min="15530" max="15530" width="13.85546875" style="128" customWidth="1"/>
    <col min="15531" max="15531" width="10.85546875" style="128" customWidth="1"/>
    <col min="15532" max="15532" width="14.5703125" style="128" customWidth="1"/>
    <col min="15533" max="15533" width="11" style="128" customWidth="1"/>
    <col min="15534" max="15534" width="10.85546875" style="128" customWidth="1"/>
    <col min="15535" max="15535" width="14.5703125" style="128" customWidth="1"/>
    <col min="15536" max="15537" width="15.5703125" style="128" customWidth="1"/>
    <col min="15538" max="15538" width="17.7109375" style="128" customWidth="1"/>
    <col min="15539" max="15613" width="29.28515625" style="128"/>
    <col min="15614" max="15614" width="51.140625" style="128" customWidth="1"/>
    <col min="15615" max="15616" width="5.5703125" style="128" customWidth="1"/>
    <col min="15617" max="15617" width="10.28515625" style="128" customWidth="1"/>
    <col min="15618" max="15618" width="12.5703125" style="128" customWidth="1"/>
    <col min="15619" max="15619" width="15.5703125" style="128" customWidth="1"/>
    <col min="15620" max="15620" width="17.7109375" style="128" customWidth="1"/>
    <col min="15621" max="15621" width="12" style="128" customWidth="1"/>
    <col min="15622" max="15622" width="14.7109375" style="128" customWidth="1"/>
    <col min="15623" max="15623" width="10.85546875" style="128" customWidth="1"/>
    <col min="15624" max="15624" width="16.28515625" style="128" customWidth="1"/>
    <col min="15625" max="15625" width="0" style="128" hidden="1" customWidth="1"/>
    <col min="15626" max="15626" width="12.7109375" style="128" customWidth="1"/>
    <col min="15627" max="15764" width="29.28515625" style="128" customWidth="1"/>
    <col min="15765" max="15765" width="42.42578125" style="128" customWidth="1"/>
    <col min="15766" max="15768" width="12.42578125" style="128" customWidth="1"/>
    <col min="15769" max="15771" width="10.85546875" style="128" customWidth="1"/>
    <col min="15772" max="15774" width="14.5703125" style="128" bestFit="1" customWidth="1"/>
    <col min="15775" max="15777" width="11" style="128" customWidth="1"/>
    <col min="15778" max="15780" width="14.5703125" style="128" customWidth="1"/>
    <col min="15781" max="15783" width="15.28515625" style="128" customWidth="1"/>
    <col min="15784" max="15784" width="15.5703125" style="128" customWidth="1"/>
    <col min="15785" max="15785" width="44.5703125" style="128" customWidth="1"/>
    <col min="15786" max="15786" width="13.85546875" style="128" customWidth="1"/>
    <col min="15787" max="15787" width="10.85546875" style="128" customWidth="1"/>
    <col min="15788" max="15788" width="14.5703125" style="128" customWidth="1"/>
    <col min="15789" max="15789" width="11" style="128" customWidth="1"/>
    <col min="15790" max="15790" width="10.85546875" style="128" customWidth="1"/>
    <col min="15791" max="15791" width="14.5703125" style="128" customWidth="1"/>
    <col min="15792" max="15793" width="15.5703125" style="128" customWidth="1"/>
    <col min="15794" max="15794" width="17.7109375" style="128" customWidth="1"/>
    <col min="15795" max="15869" width="29.28515625" style="128"/>
    <col min="15870" max="15870" width="51.140625" style="128" customWidth="1"/>
    <col min="15871" max="15872" width="5.5703125" style="128" customWidth="1"/>
    <col min="15873" max="15873" width="10.28515625" style="128" customWidth="1"/>
    <col min="15874" max="15874" width="12.5703125" style="128" customWidth="1"/>
    <col min="15875" max="15875" width="15.5703125" style="128" customWidth="1"/>
    <col min="15876" max="15876" width="17.7109375" style="128" customWidth="1"/>
    <col min="15877" max="15877" width="12" style="128" customWidth="1"/>
    <col min="15878" max="15878" width="14.7109375" style="128" customWidth="1"/>
    <col min="15879" max="15879" width="10.85546875" style="128" customWidth="1"/>
    <col min="15880" max="15880" width="16.28515625" style="128" customWidth="1"/>
    <col min="15881" max="15881" width="0" style="128" hidden="1" customWidth="1"/>
    <col min="15882" max="15882" width="12.7109375" style="128" customWidth="1"/>
    <col min="15883" max="16020" width="29.28515625" style="128" customWidth="1"/>
    <col min="16021" max="16021" width="42.42578125" style="128" customWidth="1"/>
    <col min="16022" max="16024" width="12.42578125" style="128" customWidth="1"/>
    <col min="16025" max="16027" width="10.85546875" style="128" customWidth="1"/>
    <col min="16028" max="16030" width="14.5703125" style="128" bestFit="1" customWidth="1"/>
    <col min="16031" max="16033" width="11" style="128" customWidth="1"/>
    <col min="16034" max="16036" width="14.5703125" style="128" customWidth="1"/>
    <col min="16037" max="16039" width="15.28515625" style="128" customWidth="1"/>
    <col min="16040" max="16040" width="15.5703125" style="128" customWidth="1"/>
    <col min="16041" max="16041" width="44.5703125" style="128" customWidth="1"/>
    <col min="16042" max="16042" width="13.85546875" style="128" customWidth="1"/>
    <col min="16043" max="16043" width="10.85546875" style="128" customWidth="1"/>
    <col min="16044" max="16044" width="14.5703125" style="128" customWidth="1"/>
    <col min="16045" max="16045" width="11" style="128" customWidth="1"/>
    <col min="16046" max="16046" width="10.85546875" style="128" customWidth="1"/>
    <col min="16047" max="16047" width="14.5703125" style="128" customWidth="1"/>
    <col min="16048" max="16049" width="15.5703125" style="128" customWidth="1"/>
    <col min="16050" max="16050" width="17.7109375" style="128" customWidth="1"/>
    <col min="16051" max="16125" width="29.28515625" style="128"/>
    <col min="16126" max="16126" width="51.140625" style="128" customWidth="1"/>
    <col min="16127" max="16128" width="5.5703125" style="128" customWidth="1"/>
    <col min="16129" max="16129" width="10.28515625" style="128" customWidth="1"/>
    <col min="16130" max="16130" width="12.5703125" style="128" customWidth="1"/>
    <col min="16131" max="16131" width="15.5703125" style="128" customWidth="1"/>
    <col min="16132" max="16132" width="17.7109375" style="128" customWidth="1"/>
    <col min="16133" max="16133" width="12" style="128" customWidth="1"/>
    <col min="16134" max="16134" width="14.7109375" style="128" customWidth="1"/>
    <col min="16135" max="16135" width="10.85546875" style="128" customWidth="1"/>
    <col min="16136" max="16136" width="16.28515625" style="128" customWidth="1"/>
    <col min="16137" max="16137" width="0" style="128" hidden="1" customWidth="1"/>
    <col min="16138" max="16138" width="12.7109375" style="128" customWidth="1"/>
    <col min="16139" max="16276" width="29.28515625" style="128" customWidth="1"/>
    <col min="16277" max="16277" width="42.42578125" style="128" customWidth="1"/>
    <col min="16278" max="16280" width="12.42578125" style="128" customWidth="1"/>
    <col min="16281" max="16283" width="10.85546875" style="128" customWidth="1"/>
    <col min="16284" max="16286" width="14.5703125" style="128" bestFit="1" customWidth="1"/>
    <col min="16287" max="16289" width="11" style="128" customWidth="1"/>
    <col min="16290" max="16292" width="14.5703125" style="128" customWidth="1"/>
    <col min="16293" max="16295" width="15.28515625" style="128" customWidth="1"/>
    <col min="16296" max="16296" width="15.5703125" style="128" customWidth="1"/>
    <col min="16297" max="16297" width="44.5703125" style="128" customWidth="1"/>
    <col min="16298" max="16298" width="13.85546875" style="128" customWidth="1"/>
    <col min="16299" max="16299" width="10.85546875" style="128" customWidth="1"/>
    <col min="16300" max="16300" width="14.5703125" style="128" customWidth="1"/>
    <col min="16301" max="16301" width="11" style="128" customWidth="1"/>
    <col min="16302" max="16302" width="10.85546875" style="128" customWidth="1"/>
    <col min="16303" max="16303" width="14.5703125" style="128" customWidth="1"/>
    <col min="16304" max="16305" width="15.5703125" style="128" customWidth="1"/>
    <col min="16306" max="16306" width="17.7109375" style="128" customWidth="1"/>
    <col min="16307" max="16384" width="29.28515625" style="128"/>
  </cols>
  <sheetData>
    <row r="1" spans="1:235">
      <c r="A1" s="468"/>
      <c r="J1" s="82" t="s">
        <v>1573</v>
      </c>
    </row>
    <row r="2" spans="1:235">
      <c r="A2" s="132"/>
      <c r="B2" s="136"/>
      <c r="C2" s="136"/>
      <c r="D2" s="136"/>
      <c r="E2" s="136"/>
      <c r="F2" s="136"/>
      <c r="G2" s="136"/>
      <c r="H2" s="469"/>
      <c r="I2" s="469"/>
    </row>
    <row r="3" spans="1:235">
      <c r="A3" s="470" t="s">
        <v>1464</v>
      </c>
      <c r="B3" s="470"/>
      <c r="C3" s="470"/>
      <c r="D3" s="470"/>
      <c r="E3" s="470"/>
      <c r="F3" s="470"/>
      <c r="G3" s="470"/>
      <c r="H3" s="470"/>
      <c r="I3" s="470"/>
      <c r="J3" s="470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</row>
    <row r="4" spans="1:235">
      <c r="A4" s="471">
        <v>2023</v>
      </c>
      <c r="B4" s="470"/>
      <c r="C4" s="470"/>
      <c r="D4" s="470"/>
      <c r="E4" s="470"/>
      <c r="F4" s="470"/>
      <c r="G4" s="470"/>
      <c r="H4" s="470"/>
      <c r="I4" s="470"/>
      <c r="J4" s="470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</row>
    <row r="5" spans="1:235">
      <c r="A5" s="472"/>
      <c r="B5" s="470"/>
      <c r="C5" s="473"/>
      <c r="D5" s="474"/>
      <c r="E5" s="470"/>
      <c r="F5" s="470"/>
      <c r="G5" s="470"/>
      <c r="H5" s="470"/>
      <c r="I5" s="470"/>
      <c r="J5" s="470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63">
      <c r="A6" s="239" t="s">
        <v>746</v>
      </c>
      <c r="B6" s="130" t="s">
        <v>1101</v>
      </c>
      <c r="C6" s="131" t="s">
        <v>1195</v>
      </c>
      <c r="D6" s="131" t="s">
        <v>540</v>
      </c>
      <c r="E6" s="131" t="s">
        <v>541</v>
      </c>
      <c r="F6" s="131" t="s">
        <v>543</v>
      </c>
      <c r="G6" s="131" t="s">
        <v>542</v>
      </c>
      <c r="H6" s="131" t="s">
        <v>544</v>
      </c>
      <c r="I6" s="131" t="s">
        <v>1227</v>
      </c>
      <c r="J6" s="131" t="s">
        <v>545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</row>
    <row r="7" spans="1:235">
      <c r="A7" s="133" t="s">
        <v>241</v>
      </c>
      <c r="B7" s="134">
        <f>C7+D7+E7+F7+G7+H7+I7+J7</f>
        <v>61344885</v>
      </c>
      <c r="C7" s="134">
        <f t="shared" ref="C7:J7" si="0">SUM(C8,C86,C249,C265)</f>
        <v>4011600</v>
      </c>
      <c r="D7" s="134">
        <f t="shared" si="0"/>
        <v>974781</v>
      </c>
      <c r="E7" s="134">
        <f t="shared" si="0"/>
        <v>3652275</v>
      </c>
      <c r="F7" s="134">
        <f t="shared" si="0"/>
        <v>23853538</v>
      </c>
      <c r="G7" s="134">
        <f t="shared" si="0"/>
        <v>1383310</v>
      </c>
      <c r="H7" s="134">
        <f t="shared" si="0"/>
        <v>7970392</v>
      </c>
      <c r="I7" s="134">
        <f t="shared" si="0"/>
        <v>0</v>
      </c>
      <c r="J7" s="134">
        <f t="shared" si="0"/>
        <v>19498989</v>
      </c>
      <c r="K7" s="302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</row>
    <row r="8" spans="1:235">
      <c r="A8" s="477" t="s">
        <v>546</v>
      </c>
      <c r="B8" s="135">
        <f t="shared" ref="B8:B93" si="1">C8+D8+E8+F8+G8+H8+I8+J8</f>
        <v>27187902</v>
      </c>
      <c r="C8" s="135">
        <f t="shared" ref="C8:J8" si="2">SUM(C9,C14,C28,C49,C72,C80,C37,C62)</f>
        <v>2392437</v>
      </c>
      <c r="D8" s="135">
        <f t="shared" si="2"/>
        <v>582500</v>
      </c>
      <c r="E8" s="135">
        <f t="shared" si="2"/>
        <v>2037692</v>
      </c>
      <c r="F8" s="135">
        <f t="shared" si="2"/>
        <v>14323284</v>
      </c>
      <c r="G8" s="135">
        <f t="shared" si="2"/>
        <v>940495</v>
      </c>
      <c r="H8" s="135">
        <f t="shared" si="2"/>
        <v>4436620</v>
      </c>
      <c r="I8" s="135">
        <f t="shared" si="2"/>
        <v>0</v>
      </c>
      <c r="J8" s="135">
        <f t="shared" si="2"/>
        <v>2474874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</row>
    <row r="9" spans="1:235">
      <c r="A9" s="477" t="s">
        <v>547</v>
      </c>
      <c r="B9" s="135">
        <f t="shared" si="1"/>
        <v>297173</v>
      </c>
      <c r="C9" s="135">
        <f t="shared" ref="C9:J9" si="3">SUM(C10)</f>
        <v>0</v>
      </c>
      <c r="D9" s="135">
        <f t="shared" si="3"/>
        <v>0</v>
      </c>
      <c r="E9" s="135">
        <f t="shared" si="3"/>
        <v>297173</v>
      </c>
      <c r="F9" s="135">
        <f t="shared" si="3"/>
        <v>0</v>
      </c>
      <c r="G9" s="135">
        <f t="shared" si="3"/>
        <v>0</v>
      </c>
      <c r="H9" s="135">
        <f t="shared" si="3"/>
        <v>0</v>
      </c>
      <c r="I9" s="135">
        <f t="shared" si="3"/>
        <v>0</v>
      </c>
      <c r="J9" s="135">
        <f t="shared" si="3"/>
        <v>0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</row>
    <row r="10" spans="1:235">
      <c r="A10" s="477" t="s">
        <v>548</v>
      </c>
      <c r="B10" s="137">
        <f t="shared" si="1"/>
        <v>297173</v>
      </c>
      <c r="C10" s="137">
        <f t="shared" ref="C10:J10" si="4">SUM(C11:C13)</f>
        <v>0</v>
      </c>
      <c r="D10" s="137">
        <f t="shared" si="4"/>
        <v>0</v>
      </c>
      <c r="E10" s="137">
        <f t="shared" si="4"/>
        <v>297173</v>
      </c>
      <c r="F10" s="137">
        <f t="shared" si="4"/>
        <v>0</v>
      </c>
      <c r="G10" s="137">
        <f t="shared" si="4"/>
        <v>0</v>
      </c>
      <c r="H10" s="137">
        <f t="shared" si="4"/>
        <v>0</v>
      </c>
      <c r="I10" s="137">
        <f t="shared" si="4"/>
        <v>0</v>
      </c>
      <c r="J10" s="137">
        <f t="shared" si="4"/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</row>
    <row r="11" spans="1:235" ht="31.5">
      <c r="A11" s="478" t="s">
        <v>1321</v>
      </c>
      <c r="B11" s="139">
        <f t="shared" si="1"/>
        <v>3548</v>
      </c>
      <c r="C11" s="139">
        <v>0</v>
      </c>
      <c r="D11" s="139">
        <v>0</v>
      </c>
      <c r="E11" s="139">
        <v>3548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</row>
    <row r="12" spans="1:235" ht="47.25">
      <c r="A12" s="478" t="s">
        <v>1228</v>
      </c>
      <c r="B12" s="139">
        <f t="shared" si="1"/>
        <v>206360</v>
      </c>
      <c r="C12" s="139">
        <v>0</v>
      </c>
      <c r="D12" s="139">
        <v>0</v>
      </c>
      <c r="E12" s="139">
        <v>206360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</row>
    <row r="13" spans="1:235" ht="31.5">
      <c r="A13" s="478" t="s">
        <v>1229</v>
      </c>
      <c r="B13" s="139">
        <f t="shared" si="1"/>
        <v>87265</v>
      </c>
      <c r="C13" s="139">
        <v>0</v>
      </c>
      <c r="D13" s="139">
        <v>0</v>
      </c>
      <c r="E13" s="139">
        <v>87265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</row>
    <row r="14" spans="1:235">
      <c r="A14" s="479" t="s">
        <v>549</v>
      </c>
      <c r="B14" s="137">
        <f t="shared" si="1"/>
        <v>1025450</v>
      </c>
      <c r="C14" s="137">
        <f t="shared" ref="C14:J14" si="5">SUM(C15)</f>
        <v>0</v>
      </c>
      <c r="D14" s="137">
        <f t="shared" si="5"/>
        <v>0</v>
      </c>
      <c r="E14" s="137">
        <f t="shared" si="5"/>
        <v>360338</v>
      </c>
      <c r="F14" s="137">
        <f t="shared" si="5"/>
        <v>0</v>
      </c>
      <c r="G14" s="137">
        <f t="shared" si="5"/>
        <v>17414</v>
      </c>
      <c r="H14" s="137">
        <f t="shared" si="5"/>
        <v>537698</v>
      </c>
      <c r="I14" s="137">
        <f t="shared" si="5"/>
        <v>0</v>
      </c>
      <c r="J14" s="137">
        <f t="shared" si="5"/>
        <v>110000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</row>
    <row r="15" spans="1:235">
      <c r="A15" s="477" t="s">
        <v>548</v>
      </c>
      <c r="B15" s="137">
        <f t="shared" si="1"/>
        <v>1025450</v>
      </c>
      <c r="C15" s="137">
        <f t="shared" ref="C15:J15" si="6">SUM(C16:C27)</f>
        <v>0</v>
      </c>
      <c r="D15" s="137">
        <f t="shared" si="6"/>
        <v>0</v>
      </c>
      <c r="E15" s="137">
        <f t="shared" si="6"/>
        <v>360338</v>
      </c>
      <c r="F15" s="137">
        <f t="shared" si="6"/>
        <v>0</v>
      </c>
      <c r="G15" s="137">
        <f t="shared" si="6"/>
        <v>17414</v>
      </c>
      <c r="H15" s="137">
        <f t="shared" si="6"/>
        <v>537698</v>
      </c>
      <c r="I15" s="137">
        <f t="shared" si="6"/>
        <v>0</v>
      </c>
      <c r="J15" s="137">
        <f t="shared" si="6"/>
        <v>110000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</row>
    <row r="16" spans="1:235">
      <c r="A16" s="480" t="s">
        <v>1196</v>
      </c>
      <c r="B16" s="141">
        <f t="shared" si="1"/>
        <v>110000</v>
      </c>
      <c r="C16" s="141">
        <v>0</v>
      </c>
      <c r="D16" s="141">
        <v>0</v>
      </c>
      <c r="E16" s="141"/>
      <c r="F16" s="141">
        <v>0</v>
      </c>
      <c r="G16" s="141">
        <v>0</v>
      </c>
      <c r="H16" s="141">
        <v>0</v>
      </c>
      <c r="I16" s="141">
        <v>0</v>
      </c>
      <c r="J16" s="141">
        <v>110000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</row>
    <row r="17" spans="1:235">
      <c r="A17" s="481" t="s">
        <v>1322</v>
      </c>
      <c r="B17" s="141">
        <f>C17+D17+E17+F17+G17+H17+I17+J17</f>
        <v>88900</v>
      </c>
      <c r="C17" s="141">
        <v>0</v>
      </c>
      <c r="D17" s="141">
        <v>0</v>
      </c>
      <c r="E17" s="141">
        <v>88900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</row>
    <row r="18" spans="1:235" ht="31.5">
      <c r="A18" s="481" t="s">
        <v>1323</v>
      </c>
      <c r="B18" s="141">
        <f t="shared" si="1"/>
        <v>146200</v>
      </c>
      <c r="C18" s="141">
        <v>0</v>
      </c>
      <c r="D18" s="141">
        <v>0</v>
      </c>
      <c r="E18" s="141">
        <v>146200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</row>
    <row r="19" spans="1:235">
      <c r="A19" s="481" t="s">
        <v>1324</v>
      </c>
      <c r="B19" s="141">
        <f t="shared" si="1"/>
        <v>68500</v>
      </c>
      <c r="C19" s="141">
        <v>0</v>
      </c>
      <c r="D19" s="141">
        <v>0</v>
      </c>
      <c r="E19" s="141">
        <v>68500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</row>
    <row r="20" spans="1:235">
      <c r="A20" s="481" t="s">
        <v>1230</v>
      </c>
      <c r="B20" s="141">
        <f t="shared" si="1"/>
        <v>52100</v>
      </c>
      <c r="C20" s="141">
        <v>0</v>
      </c>
      <c r="D20" s="141">
        <v>0</v>
      </c>
      <c r="E20" s="141">
        <v>52100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</row>
    <row r="21" spans="1:235" ht="47.25">
      <c r="A21" s="481" t="s">
        <v>1325</v>
      </c>
      <c r="B21" s="141">
        <f t="shared" si="1"/>
        <v>416741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416741</v>
      </c>
      <c r="I21" s="141"/>
      <c r="J21" s="141">
        <v>0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</row>
    <row r="22" spans="1:235">
      <c r="A22" s="482" t="s">
        <v>1326</v>
      </c>
      <c r="B22" s="141">
        <f t="shared" si="1"/>
        <v>7414</v>
      </c>
      <c r="C22" s="141">
        <v>0</v>
      </c>
      <c r="D22" s="141">
        <v>0</v>
      </c>
      <c r="E22" s="141">
        <v>0</v>
      </c>
      <c r="F22" s="141">
        <v>0</v>
      </c>
      <c r="G22" s="141">
        <v>7414</v>
      </c>
      <c r="H22" s="141">
        <v>0</v>
      </c>
      <c r="I22" s="141">
        <v>0</v>
      </c>
      <c r="J22" s="141">
        <v>0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</row>
    <row r="23" spans="1:235">
      <c r="A23" s="480" t="s">
        <v>1164</v>
      </c>
      <c r="B23" s="141">
        <f t="shared" si="1"/>
        <v>10000</v>
      </c>
      <c r="C23" s="141">
        <v>0</v>
      </c>
      <c r="D23" s="141">
        <v>0</v>
      </c>
      <c r="E23" s="141">
        <v>0</v>
      </c>
      <c r="F23" s="141">
        <v>0</v>
      </c>
      <c r="G23" s="141">
        <v>10000</v>
      </c>
      <c r="H23" s="141">
        <v>0</v>
      </c>
      <c r="I23" s="141">
        <v>0</v>
      </c>
      <c r="J23" s="141">
        <v>0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</row>
    <row r="24" spans="1:235">
      <c r="A24" s="483" t="s">
        <v>550</v>
      </c>
      <c r="B24" s="141">
        <f t="shared" si="1"/>
        <v>21270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21270</v>
      </c>
      <c r="I24" s="141">
        <v>0</v>
      </c>
      <c r="J24" s="141">
        <v>0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</row>
    <row r="25" spans="1:235" ht="31.5">
      <c r="A25" s="483" t="s">
        <v>1197</v>
      </c>
      <c r="B25" s="141">
        <f t="shared" si="1"/>
        <v>79916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79916</v>
      </c>
      <c r="I25" s="141">
        <v>0</v>
      </c>
      <c r="J25" s="141">
        <v>0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</row>
    <row r="26" spans="1:235" ht="31.5">
      <c r="A26" s="483" t="s">
        <v>1327</v>
      </c>
      <c r="B26" s="141">
        <f t="shared" si="1"/>
        <v>4638</v>
      </c>
      <c r="C26" s="141">
        <v>0</v>
      </c>
      <c r="D26" s="141">
        <v>0</v>
      </c>
      <c r="E26" s="141">
        <v>4638</v>
      </c>
      <c r="F26" s="141">
        <v>0</v>
      </c>
      <c r="G26" s="141">
        <v>0</v>
      </c>
      <c r="H26" s="141"/>
      <c r="I26" s="141">
        <v>0</v>
      </c>
      <c r="J26" s="141">
        <v>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</row>
    <row r="27" spans="1:235" ht="31.5">
      <c r="A27" s="480" t="s">
        <v>1231</v>
      </c>
      <c r="B27" s="139">
        <f t="shared" si="1"/>
        <v>19771</v>
      </c>
      <c r="C27" s="139">
        <v>0</v>
      </c>
      <c r="D27" s="139">
        <v>0</v>
      </c>
      <c r="E27" s="139"/>
      <c r="F27" s="139">
        <v>0</v>
      </c>
      <c r="G27" s="139">
        <v>0</v>
      </c>
      <c r="H27" s="139">
        <v>19771</v>
      </c>
      <c r="I27" s="139">
        <v>0</v>
      </c>
      <c r="J27" s="139">
        <v>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</row>
    <row r="28" spans="1:235">
      <c r="A28" s="477" t="s">
        <v>551</v>
      </c>
      <c r="B28" s="135">
        <f t="shared" si="1"/>
        <v>1956236</v>
      </c>
      <c r="C28" s="135">
        <f t="shared" ref="C28:J28" si="7">SUM(C29)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  <c r="G28" s="135">
        <f t="shared" si="7"/>
        <v>309328</v>
      </c>
      <c r="H28" s="135">
        <f t="shared" si="7"/>
        <v>796966</v>
      </c>
      <c r="I28" s="135">
        <f t="shared" si="7"/>
        <v>0</v>
      </c>
      <c r="J28" s="135">
        <f t="shared" si="7"/>
        <v>849942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</row>
    <row r="29" spans="1:235">
      <c r="A29" s="477" t="s">
        <v>548</v>
      </c>
      <c r="B29" s="135">
        <f t="shared" si="1"/>
        <v>1956236</v>
      </c>
      <c r="C29" s="135">
        <f t="shared" ref="C29:J29" si="8">SUM(C30:C36)</f>
        <v>0</v>
      </c>
      <c r="D29" s="135">
        <f t="shared" si="8"/>
        <v>0</v>
      </c>
      <c r="E29" s="135">
        <f t="shared" si="8"/>
        <v>0</v>
      </c>
      <c r="F29" s="135">
        <f t="shared" si="8"/>
        <v>0</v>
      </c>
      <c r="G29" s="135">
        <f t="shared" si="8"/>
        <v>309328</v>
      </c>
      <c r="H29" s="135">
        <f t="shared" si="8"/>
        <v>796966</v>
      </c>
      <c r="I29" s="135">
        <f t="shared" si="8"/>
        <v>0</v>
      </c>
      <c r="J29" s="135">
        <f t="shared" si="8"/>
        <v>849942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</row>
    <row r="30" spans="1:235" ht="31.5">
      <c r="A30" s="484" t="s">
        <v>1198</v>
      </c>
      <c r="B30" s="141">
        <f t="shared" si="1"/>
        <v>469216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386326</v>
      </c>
      <c r="I30" s="141">
        <v>0</v>
      </c>
      <c r="J30" s="141">
        <v>82890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</row>
    <row r="31" spans="1:235" ht="31.5">
      <c r="A31" s="484" t="s">
        <v>1102</v>
      </c>
      <c r="B31" s="141">
        <f t="shared" si="1"/>
        <v>100000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100000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</row>
    <row r="32" spans="1:235" ht="31.5">
      <c r="A32" s="484" t="s">
        <v>1328</v>
      </c>
      <c r="B32" s="141">
        <f t="shared" si="1"/>
        <v>99966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99966</v>
      </c>
      <c r="I32" s="141">
        <v>0</v>
      </c>
      <c r="J32" s="141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</row>
    <row r="33" spans="1:235" ht="31.5">
      <c r="A33" s="484" t="s">
        <v>1329</v>
      </c>
      <c r="B33" s="141">
        <f t="shared" si="1"/>
        <v>93593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93593</v>
      </c>
      <c r="I33" s="141">
        <v>0</v>
      </c>
      <c r="J33" s="141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</row>
    <row r="34" spans="1:235" ht="31.5">
      <c r="A34" s="484" t="s">
        <v>1330</v>
      </c>
      <c r="B34" s="141">
        <f t="shared" si="1"/>
        <v>219312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199312</v>
      </c>
      <c r="I34" s="141">
        <v>0</v>
      </c>
      <c r="J34" s="141">
        <v>20000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</row>
    <row r="35" spans="1:235" ht="31.5">
      <c r="A35" s="484" t="s">
        <v>1331</v>
      </c>
      <c r="B35" s="141">
        <f t="shared" si="1"/>
        <v>962096</v>
      </c>
      <c r="C35" s="141">
        <v>0</v>
      </c>
      <c r="D35" s="141">
        <v>0</v>
      </c>
      <c r="E35" s="141">
        <v>0</v>
      </c>
      <c r="F35" s="141">
        <v>0</v>
      </c>
      <c r="G35" s="141">
        <v>297275</v>
      </c>
      <c r="H35" s="141">
        <v>17769</v>
      </c>
      <c r="I35" s="141">
        <v>0</v>
      </c>
      <c r="J35" s="141">
        <v>647052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</row>
    <row r="36" spans="1:235">
      <c r="A36" s="484" t="s">
        <v>1199</v>
      </c>
      <c r="B36" s="141">
        <f t="shared" si="1"/>
        <v>12053</v>
      </c>
      <c r="C36" s="141">
        <v>0</v>
      </c>
      <c r="D36" s="141">
        <v>0</v>
      </c>
      <c r="E36" s="141">
        <v>0</v>
      </c>
      <c r="F36" s="141">
        <v>0</v>
      </c>
      <c r="G36" s="141">
        <v>12053</v>
      </c>
      <c r="H36" s="141">
        <v>0</v>
      </c>
      <c r="I36" s="141">
        <v>0</v>
      </c>
      <c r="J36" s="141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</row>
    <row r="37" spans="1:235">
      <c r="A37" s="477" t="s">
        <v>552</v>
      </c>
      <c r="B37" s="135">
        <f t="shared" si="1"/>
        <v>627917</v>
      </c>
      <c r="C37" s="135">
        <f t="shared" ref="C37:J37" si="9">SUM(C38)</f>
        <v>0</v>
      </c>
      <c r="D37" s="135">
        <f t="shared" si="9"/>
        <v>0</v>
      </c>
      <c r="E37" s="135">
        <f t="shared" si="9"/>
        <v>0</v>
      </c>
      <c r="F37" s="135">
        <f t="shared" si="9"/>
        <v>0</v>
      </c>
      <c r="G37" s="135">
        <f t="shared" si="9"/>
        <v>409917</v>
      </c>
      <c r="H37" s="135">
        <f t="shared" si="9"/>
        <v>0</v>
      </c>
      <c r="I37" s="135">
        <f t="shared" si="9"/>
        <v>0</v>
      </c>
      <c r="J37" s="135">
        <f t="shared" si="9"/>
        <v>218000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</row>
    <row r="38" spans="1:235">
      <c r="A38" s="477" t="s">
        <v>548</v>
      </c>
      <c r="B38" s="135">
        <f t="shared" si="1"/>
        <v>627917</v>
      </c>
      <c r="C38" s="135">
        <f t="shared" ref="C38:J38" si="10">SUM(C39:C48)</f>
        <v>0</v>
      </c>
      <c r="D38" s="135">
        <f t="shared" si="10"/>
        <v>0</v>
      </c>
      <c r="E38" s="135">
        <f t="shared" si="10"/>
        <v>0</v>
      </c>
      <c r="F38" s="135">
        <f t="shared" si="10"/>
        <v>0</v>
      </c>
      <c r="G38" s="135">
        <f t="shared" si="10"/>
        <v>409917</v>
      </c>
      <c r="H38" s="135">
        <f t="shared" si="10"/>
        <v>0</v>
      </c>
      <c r="I38" s="135">
        <f t="shared" si="10"/>
        <v>0</v>
      </c>
      <c r="J38" s="135">
        <f t="shared" si="10"/>
        <v>218000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</row>
    <row r="39" spans="1:235">
      <c r="A39" s="480" t="s">
        <v>1200</v>
      </c>
      <c r="B39" s="141">
        <f t="shared" si="1"/>
        <v>218000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218000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</row>
    <row r="40" spans="1:235">
      <c r="A40" s="480" t="s">
        <v>1332</v>
      </c>
      <c r="B40" s="141">
        <f t="shared" si="1"/>
        <v>38676</v>
      </c>
      <c r="C40" s="141">
        <v>0</v>
      </c>
      <c r="D40" s="141">
        <v>0</v>
      </c>
      <c r="E40" s="141"/>
      <c r="F40" s="141">
        <v>0</v>
      </c>
      <c r="G40" s="141">
        <v>38676</v>
      </c>
      <c r="H40" s="141">
        <v>0</v>
      </c>
      <c r="I40" s="141">
        <v>0</v>
      </c>
      <c r="J40" s="141">
        <v>0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</row>
    <row r="41" spans="1:235">
      <c r="A41" s="480" t="s">
        <v>1333</v>
      </c>
      <c r="B41" s="141">
        <f t="shared" si="1"/>
        <v>17746</v>
      </c>
      <c r="C41" s="141">
        <v>0</v>
      </c>
      <c r="D41" s="141">
        <v>0</v>
      </c>
      <c r="E41" s="141"/>
      <c r="F41" s="141">
        <v>0</v>
      </c>
      <c r="G41" s="141">
        <v>17746</v>
      </c>
      <c r="H41" s="141">
        <v>0</v>
      </c>
      <c r="I41" s="141">
        <v>0</v>
      </c>
      <c r="J41" s="141">
        <v>0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</row>
    <row r="42" spans="1:235" ht="31.5">
      <c r="A42" s="480" t="s">
        <v>1334</v>
      </c>
      <c r="B42" s="141">
        <f t="shared" si="1"/>
        <v>11677</v>
      </c>
      <c r="C42" s="141">
        <v>0</v>
      </c>
      <c r="D42" s="141">
        <v>0</v>
      </c>
      <c r="E42" s="141"/>
      <c r="F42" s="141">
        <v>0</v>
      </c>
      <c r="G42" s="141">
        <v>11677</v>
      </c>
      <c r="H42" s="141">
        <v>0</v>
      </c>
      <c r="I42" s="141">
        <v>0</v>
      </c>
      <c r="J42" s="141">
        <v>0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</row>
    <row r="43" spans="1:235" ht="31.5">
      <c r="A43" s="480" t="s">
        <v>1335</v>
      </c>
      <c r="B43" s="141">
        <f t="shared" si="1"/>
        <v>22787</v>
      </c>
      <c r="C43" s="141">
        <v>0</v>
      </c>
      <c r="D43" s="141">
        <v>0</v>
      </c>
      <c r="E43" s="141"/>
      <c r="F43" s="141">
        <v>0</v>
      </c>
      <c r="G43" s="141">
        <v>22787</v>
      </c>
      <c r="H43" s="141">
        <v>0</v>
      </c>
      <c r="I43" s="141">
        <v>0</v>
      </c>
      <c r="J43" s="141">
        <v>0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</row>
    <row r="44" spans="1:235" ht="31.5">
      <c r="A44" s="480" t="s">
        <v>1336</v>
      </c>
      <c r="B44" s="141">
        <f t="shared" si="1"/>
        <v>12030</v>
      </c>
      <c r="C44" s="141">
        <v>0</v>
      </c>
      <c r="D44" s="141">
        <v>0</v>
      </c>
      <c r="E44" s="141"/>
      <c r="F44" s="141">
        <v>0</v>
      </c>
      <c r="G44" s="141">
        <v>12030</v>
      </c>
      <c r="H44" s="141">
        <v>0</v>
      </c>
      <c r="I44" s="141">
        <v>0</v>
      </c>
      <c r="J44" s="141">
        <v>0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</row>
    <row r="45" spans="1:235" ht="31.5">
      <c r="A45" s="480" t="s">
        <v>1337</v>
      </c>
      <c r="B45" s="141">
        <f t="shared" si="1"/>
        <v>15695</v>
      </c>
      <c r="C45" s="141">
        <v>0</v>
      </c>
      <c r="D45" s="141">
        <v>0</v>
      </c>
      <c r="E45" s="141"/>
      <c r="F45" s="141">
        <v>0</v>
      </c>
      <c r="G45" s="141">
        <v>15695</v>
      </c>
      <c r="H45" s="141">
        <v>0</v>
      </c>
      <c r="I45" s="141">
        <v>0</v>
      </c>
      <c r="J45" s="141">
        <v>0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</row>
    <row r="46" spans="1:235" ht="31.5">
      <c r="A46" s="480" t="s">
        <v>1338</v>
      </c>
      <c r="B46" s="141">
        <f t="shared" si="1"/>
        <v>16218</v>
      </c>
      <c r="C46" s="141">
        <v>0</v>
      </c>
      <c r="D46" s="141">
        <v>0</v>
      </c>
      <c r="E46" s="141"/>
      <c r="F46" s="141">
        <v>0</v>
      </c>
      <c r="G46" s="141">
        <v>16218</v>
      </c>
      <c r="H46" s="141">
        <v>0</v>
      </c>
      <c r="I46" s="141">
        <v>0</v>
      </c>
      <c r="J46" s="141">
        <v>0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</row>
    <row r="47" spans="1:235">
      <c r="A47" s="480" t="s">
        <v>1339</v>
      </c>
      <c r="B47" s="141">
        <f t="shared" si="1"/>
        <v>152666</v>
      </c>
      <c r="C47" s="141">
        <v>0</v>
      </c>
      <c r="D47" s="141">
        <v>0</v>
      </c>
      <c r="E47" s="141"/>
      <c r="F47" s="141">
        <v>0</v>
      </c>
      <c r="G47" s="141">
        <f>135314+17352</f>
        <v>152666</v>
      </c>
      <c r="H47" s="141">
        <v>0</v>
      </c>
      <c r="I47" s="141">
        <v>0</v>
      </c>
      <c r="J47" s="141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</row>
    <row r="48" spans="1:235">
      <c r="A48" s="480" t="s">
        <v>1232</v>
      </c>
      <c r="B48" s="141">
        <f t="shared" si="1"/>
        <v>122422</v>
      </c>
      <c r="C48" s="141">
        <v>0</v>
      </c>
      <c r="D48" s="141">
        <v>0</v>
      </c>
      <c r="E48" s="141"/>
      <c r="F48" s="141">
        <v>0</v>
      </c>
      <c r="G48" s="141">
        <v>122422</v>
      </c>
      <c r="H48" s="141">
        <v>0</v>
      </c>
      <c r="I48" s="141">
        <v>0</v>
      </c>
      <c r="J48" s="141">
        <v>0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</row>
    <row r="49" spans="1:235">
      <c r="A49" s="477" t="s">
        <v>553</v>
      </c>
      <c r="B49" s="135">
        <f t="shared" si="1"/>
        <v>946477</v>
      </c>
      <c r="C49" s="135">
        <f t="shared" ref="C49:J49" si="11">SUM(C50)</f>
        <v>0</v>
      </c>
      <c r="D49" s="135">
        <f t="shared" si="11"/>
        <v>0</v>
      </c>
      <c r="E49" s="135">
        <f t="shared" si="11"/>
        <v>92305</v>
      </c>
      <c r="F49" s="135">
        <f t="shared" si="11"/>
        <v>490336</v>
      </c>
      <c r="G49" s="135">
        <f t="shared" si="11"/>
        <v>203836</v>
      </c>
      <c r="H49" s="135">
        <f t="shared" si="11"/>
        <v>0</v>
      </c>
      <c r="I49" s="135">
        <f t="shared" si="11"/>
        <v>0</v>
      </c>
      <c r="J49" s="135">
        <f t="shared" si="11"/>
        <v>160000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</row>
    <row r="50" spans="1:235">
      <c r="A50" s="477" t="s">
        <v>548</v>
      </c>
      <c r="B50" s="135">
        <f t="shared" si="1"/>
        <v>946477</v>
      </c>
      <c r="C50" s="135">
        <f t="shared" ref="C50:J50" si="12">SUM(C51:C61)</f>
        <v>0</v>
      </c>
      <c r="D50" s="135">
        <f t="shared" si="12"/>
        <v>0</v>
      </c>
      <c r="E50" s="135">
        <f t="shared" si="12"/>
        <v>92305</v>
      </c>
      <c r="F50" s="135">
        <f t="shared" si="12"/>
        <v>490336</v>
      </c>
      <c r="G50" s="135">
        <f t="shared" si="12"/>
        <v>203836</v>
      </c>
      <c r="H50" s="135">
        <f t="shared" si="12"/>
        <v>0</v>
      </c>
      <c r="I50" s="135">
        <f t="shared" si="12"/>
        <v>0</v>
      </c>
      <c r="J50" s="135">
        <f t="shared" si="12"/>
        <v>160000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</row>
    <row r="51" spans="1:235" ht="31.5">
      <c r="A51" s="478" t="s">
        <v>1233</v>
      </c>
      <c r="B51" s="139">
        <f t="shared" si="1"/>
        <v>181656</v>
      </c>
      <c r="C51" s="139">
        <v>0</v>
      </c>
      <c r="D51" s="139">
        <v>0</v>
      </c>
      <c r="E51" s="139">
        <v>0</v>
      </c>
      <c r="F51" s="139">
        <v>0</v>
      </c>
      <c r="G51" s="139">
        <v>181656</v>
      </c>
      <c r="H51" s="139">
        <v>0</v>
      </c>
      <c r="I51" s="139">
        <v>0</v>
      </c>
      <c r="J51" s="139">
        <v>0</v>
      </c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</row>
    <row r="52" spans="1:235">
      <c r="A52" s="483" t="s">
        <v>1340</v>
      </c>
      <c r="B52" s="142">
        <f t="shared" si="1"/>
        <v>15914</v>
      </c>
      <c r="C52" s="142">
        <v>0</v>
      </c>
      <c r="D52" s="142">
        <v>0</v>
      </c>
      <c r="E52" s="142">
        <v>15914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</row>
    <row r="53" spans="1:235" ht="31.5">
      <c r="A53" s="483" t="s">
        <v>1341</v>
      </c>
      <c r="B53" s="142">
        <f>C53+D53+E53+F53+G53+H53+I53+J53</f>
        <v>18059</v>
      </c>
      <c r="C53" s="142">
        <v>0</v>
      </c>
      <c r="D53" s="142">
        <v>0</v>
      </c>
      <c r="E53" s="142">
        <v>18059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</row>
    <row r="54" spans="1:235">
      <c r="A54" s="483" t="s">
        <v>1342</v>
      </c>
      <c r="B54" s="142">
        <f>C54+D54+E54+F54+G54+H54+I54+J54</f>
        <v>2711</v>
      </c>
      <c r="C54" s="142">
        <v>0</v>
      </c>
      <c r="D54" s="142">
        <v>0</v>
      </c>
      <c r="E54" s="142">
        <v>2711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</row>
    <row r="55" spans="1:235">
      <c r="A55" s="483" t="s">
        <v>1343</v>
      </c>
      <c r="B55" s="142">
        <f>C55+D55+E55+F55+G55+H55+I55+J55</f>
        <v>1950</v>
      </c>
      <c r="C55" s="142">
        <v>0</v>
      </c>
      <c r="D55" s="142">
        <v>0</v>
      </c>
      <c r="E55" s="142">
        <v>1950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</row>
    <row r="56" spans="1:235">
      <c r="A56" s="483" t="s">
        <v>1344</v>
      </c>
      <c r="B56" s="142">
        <f t="shared" si="1"/>
        <v>2350</v>
      </c>
      <c r="C56" s="142">
        <v>0</v>
      </c>
      <c r="D56" s="142">
        <v>0</v>
      </c>
      <c r="E56" s="142">
        <v>2350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</row>
    <row r="57" spans="1:235" ht="31.5">
      <c r="A57" s="483" t="s">
        <v>1345</v>
      </c>
      <c r="B57" s="142">
        <f t="shared" si="1"/>
        <v>24803</v>
      </c>
      <c r="C57" s="142">
        <v>0</v>
      </c>
      <c r="D57" s="142">
        <v>0</v>
      </c>
      <c r="E57" s="142">
        <v>24803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</row>
    <row r="58" spans="1:235">
      <c r="A58" s="483" t="s">
        <v>1346</v>
      </c>
      <c r="B58" s="142">
        <f>C58+D58+E58+F58+G58+H58+I58+J58</f>
        <v>9034</v>
      </c>
      <c r="C58" s="142">
        <v>0</v>
      </c>
      <c r="D58" s="142">
        <v>0</v>
      </c>
      <c r="E58" s="142">
        <v>9034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</row>
    <row r="59" spans="1:235">
      <c r="A59" s="483" t="s">
        <v>1347</v>
      </c>
      <c r="B59" s="142">
        <f t="shared" si="1"/>
        <v>4500</v>
      </c>
      <c r="C59" s="142">
        <v>0</v>
      </c>
      <c r="D59" s="142">
        <v>0</v>
      </c>
      <c r="E59" s="142">
        <v>4500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</row>
    <row r="60" spans="1:235">
      <c r="A60" s="483" t="s">
        <v>1348</v>
      </c>
      <c r="B60" s="142">
        <f t="shared" si="1"/>
        <v>12984</v>
      </c>
      <c r="C60" s="142">
        <v>0</v>
      </c>
      <c r="D60" s="142">
        <v>0</v>
      </c>
      <c r="E60" s="142">
        <v>12984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</row>
    <row r="61" spans="1:235" ht="63">
      <c r="A61" s="483" t="s">
        <v>1201</v>
      </c>
      <c r="B61" s="139">
        <f t="shared" si="1"/>
        <v>672516</v>
      </c>
      <c r="C61" s="139">
        <v>0</v>
      </c>
      <c r="D61" s="139">
        <v>0</v>
      </c>
      <c r="E61" s="139"/>
      <c r="F61" s="139">
        <v>490336</v>
      </c>
      <c r="G61" s="139">
        <v>22180</v>
      </c>
      <c r="H61" s="139">
        <v>0</v>
      </c>
      <c r="I61" s="139">
        <v>0</v>
      </c>
      <c r="J61" s="139">
        <v>160000</v>
      </c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</row>
    <row r="62" spans="1:235">
      <c r="A62" s="477" t="s">
        <v>554</v>
      </c>
      <c r="B62" s="135">
        <f t="shared" si="1"/>
        <v>13570818</v>
      </c>
      <c r="C62" s="135">
        <f t="shared" ref="C62:J62" si="13">SUM(C63)</f>
        <v>1456246</v>
      </c>
      <c r="D62" s="135">
        <f t="shared" si="13"/>
        <v>582500</v>
      </c>
      <c r="E62" s="135">
        <f t="shared" si="13"/>
        <v>1058157</v>
      </c>
      <c r="F62" s="135">
        <f t="shared" si="13"/>
        <v>8445869</v>
      </c>
      <c r="G62" s="135">
        <f t="shared" si="13"/>
        <v>0</v>
      </c>
      <c r="H62" s="135">
        <f t="shared" si="13"/>
        <v>1528046</v>
      </c>
      <c r="I62" s="135">
        <f t="shared" si="13"/>
        <v>0</v>
      </c>
      <c r="J62" s="135">
        <f t="shared" si="13"/>
        <v>500000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</row>
    <row r="63" spans="1:235">
      <c r="A63" s="477" t="s">
        <v>548</v>
      </c>
      <c r="B63" s="135">
        <f t="shared" si="1"/>
        <v>13570818</v>
      </c>
      <c r="C63" s="135">
        <f t="shared" ref="C63:J63" si="14">SUM(C64:C71)</f>
        <v>1456246</v>
      </c>
      <c r="D63" s="135">
        <f t="shared" si="14"/>
        <v>582500</v>
      </c>
      <c r="E63" s="135">
        <f t="shared" si="14"/>
        <v>1058157</v>
      </c>
      <c r="F63" s="135">
        <f t="shared" si="14"/>
        <v>8445869</v>
      </c>
      <c r="G63" s="135">
        <f t="shared" si="14"/>
        <v>0</v>
      </c>
      <c r="H63" s="135">
        <f t="shared" si="14"/>
        <v>1528046</v>
      </c>
      <c r="I63" s="135">
        <f t="shared" si="14"/>
        <v>0</v>
      </c>
      <c r="J63" s="135">
        <f t="shared" si="14"/>
        <v>500000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</row>
    <row r="64" spans="1:235" ht="31.5">
      <c r="A64" s="481" t="s">
        <v>1234</v>
      </c>
      <c r="B64" s="141">
        <f t="shared" si="1"/>
        <v>46230</v>
      </c>
      <c r="C64" s="141">
        <v>0</v>
      </c>
      <c r="D64" s="141">
        <v>0</v>
      </c>
      <c r="E64" s="141">
        <v>46230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</row>
    <row r="65" spans="1:235">
      <c r="A65" s="481" t="s">
        <v>1349</v>
      </c>
      <c r="B65" s="141">
        <f>C65+D65+E65+F65+G65+H65+I65+J65</f>
        <v>500000</v>
      </c>
      <c r="C65" s="141">
        <v>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500000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</row>
    <row r="66" spans="1:235" ht="31.5">
      <c r="A66" s="481" t="s">
        <v>1235</v>
      </c>
      <c r="B66" s="141">
        <f t="shared" si="1"/>
        <v>600880</v>
      </c>
      <c r="C66" s="141">
        <v>0</v>
      </c>
      <c r="D66" s="141">
        <v>0</v>
      </c>
      <c r="E66" s="141">
        <v>573484</v>
      </c>
      <c r="F66" s="141">
        <v>0</v>
      </c>
      <c r="G66" s="141">
        <v>0</v>
      </c>
      <c r="H66" s="141">
        <f>27396</f>
        <v>27396</v>
      </c>
      <c r="I66" s="141">
        <v>0</v>
      </c>
      <c r="J66" s="141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</row>
    <row r="67" spans="1:235">
      <c r="A67" s="481" t="s">
        <v>1104</v>
      </c>
      <c r="B67" s="141">
        <f t="shared" si="1"/>
        <v>44404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44404</v>
      </c>
      <c r="I67" s="141">
        <v>0</v>
      </c>
      <c r="J67" s="141">
        <v>0</v>
      </c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</row>
    <row r="68" spans="1:235" ht="63">
      <c r="A68" s="481" t="s">
        <v>1350</v>
      </c>
      <c r="B68" s="141">
        <f>C68+D68+E68+F68+G68+H68+I68+J68</f>
        <v>243065</v>
      </c>
      <c r="C68" s="141">
        <v>0</v>
      </c>
      <c r="D68" s="141">
        <v>0</v>
      </c>
      <c r="E68" s="141">
        <v>243065</v>
      </c>
      <c r="F68" s="141">
        <v>0</v>
      </c>
      <c r="G68" s="141">
        <v>0</v>
      </c>
      <c r="H68" s="141"/>
      <c r="I68" s="141">
        <v>0</v>
      </c>
      <c r="J68" s="141">
        <v>0</v>
      </c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</row>
    <row r="69" spans="1:235" ht="94.5">
      <c r="A69" s="478" t="s">
        <v>1351</v>
      </c>
      <c r="B69" s="141">
        <f t="shared" si="1"/>
        <v>3653326</v>
      </c>
      <c r="C69" s="141">
        <f>1456246</f>
        <v>1456246</v>
      </c>
      <c r="D69" s="141">
        <f>291250+291250</f>
        <v>582500</v>
      </c>
      <c r="E69" s="141">
        <f>17201+10390+21180+68306+41257</f>
        <v>158334</v>
      </c>
      <c r="F69" s="141">
        <v>0</v>
      </c>
      <c r="G69" s="141">
        <v>0</v>
      </c>
      <c r="H69" s="141">
        <v>1456246</v>
      </c>
      <c r="I69" s="141"/>
      <c r="J69" s="141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</row>
    <row r="70" spans="1:235" ht="110.25">
      <c r="A70" s="478" t="s">
        <v>1352</v>
      </c>
      <c r="B70" s="141">
        <f t="shared" si="1"/>
        <v>8445869</v>
      </c>
      <c r="C70" s="141">
        <v>0</v>
      </c>
      <c r="D70" s="141">
        <v>0</v>
      </c>
      <c r="E70" s="141">
        <v>0</v>
      </c>
      <c r="F70" s="141">
        <v>8445869</v>
      </c>
      <c r="G70" s="141">
        <v>0</v>
      </c>
      <c r="H70" s="141">
        <v>0</v>
      </c>
      <c r="I70" s="141">
        <v>0</v>
      </c>
      <c r="J70" s="141">
        <v>0</v>
      </c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</row>
    <row r="71" spans="1:235" ht="31.5">
      <c r="A71" s="481" t="s">
        <v>1236</v>
      </c>
      <c r="B71" s="141">
        <f t="shared" si="1"/>
        <v>37044</v>
      </c>
      <c r="C71" s="141">
        <v>0</v>
      </c>
      <c r="D71" s="141">
        <v>0</v>
      </c>
      <c r="E71" s="141">
        <v>37044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</row>
    <row r="72" spans="1:235">
      <c r="A72" s="477" t="s">
        <v>555</v>
      </c>
      <c r="B72" s="135">
        <f t="shared" si="1"/>
        <v>3077342</v>
      </c>
      <c r="C72" s="135">
        <f t="shared" ref="C72:J72" si="15">SUM(C73)</f>
        <v>0</v>
      </c>
      <c r="D72" s="135">
        <f t="shared" si="15"/>
        <v>0</v>
      </c>
      <c r="E72" s="135">
        <f t="shared" si="15"/>
        <v>134791</v>
      </c>
      <c r="F72" s="135">
        <f t="shared" si="15"/>
        <v>2563179</v>
      </c>
      <c r="G72" s="135">
        <f t="shared" si="15"/>
        <v>0</v>
      </c>
      <c r="H72" s="135">
        <f t="shared" si="15"/>
        <v>30840</v>
      </c>
      <c r="I72" s="135">
        <f t="shared" si="15"/>
        <v>0</v>
      </c>
      <c r="J72" s="135">
        <f t="shared" si="15"/>
        <v>348532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</row>
    <row r="73" spans="1:235">
      <c r="A73" s="477" t="s">
        <v>548</v>
      </c>
      <c r="B73" s="135">
        <f t="shared" si="1"/>
        <v>3077342</v>
      </c>
      <c r="C73" s="135">
        <f t="shared" ref="C73:J73" si="16">SUM(C74:C79)</f>
        <v>0</v>
      </c>
      <c r="D73" s="135">
        <f t="shared" si="16"/>
        <v>0</v>
      </c>
      <c r="E73" s="135">
        <f t="shared" si="16"/>
        <v>134791</v>
      </c>
      <c r="F73" s="135">
        <f t="shared" si="16"/>
        <v>2563179</v>
      </c>
      <c r="G73" s="135">
        <f t="shared" si="16"/>
        <v>0</v>
      </c>
      <c r="H73" s="135">
        <f t="shared" si="16"/>
        <v>30840</v>
      </c>
      <c r="I73" s="135">
        <f t="shared" si="16"/>
        <v>0</v>
      </c>
      <c r="J73" s="135">
        <f t="shared" si="16"/>
        <v>348532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</row>
    <row r="74" spans="1:235">
      <c r="A74" s="481" t="s">
        <v>1202</v>
      </c>
      <c r="B74" s="141">
        <f t="shared" si="1"/>
        <v>85631</v>
      </c>
      <c r="C74" s="141">
        <v>0</v>
      </c>
      <c r="D74" s="141">
        <v>0</v>
      </c>
      <c r="E74" s="141">
        <v>54791</v>
      </c>
      <c r="F74" s="141">
        <v>0</v>
      </c>
      <c r="G74" s="141">
        <v>0</v>
      </c>
      <c r="H74" s="141">
        <f>30840</f>
        <v>30840</v>
      </c>
      <c r="I74" s="141">
        <v>0</v>
      </c>
      <c r="J74" s="141">
        <v>0</v>
      </c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</row>
    <row r="75" spans="1:235" ht="31.5">
      <c r="A75" s="481" t="s">
        <v>1583</v>
      </c>
      <c r="B75" s="141">
        <f>C75+D75+E75+F75+G75+H75+I75+J75</f>
        <v>38532</v>
      </c>
      <c r="C75" s="141">
        <v>0</v>
      </c>
      <c r="D75" s="141">
        <v>0</v>
      </c>
      <c r="E75" s="141"/>
      <c r="F75" s="141">
        <v>0</v>
      </c>
      <c r="G75" s="141">
        <v>0</v>
      </c>
      <c r="H75" s="141">
        <v>0</v>
      </c>
      <c r="I75" s="141">
        <v>0</v>
      </c>
      <c r="J75" s="141">
        <v>38532</v>
      </c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</row>
    <row r="76" spans="1:235" ht="47.25">
      <c r="A76" s="485" t="s">
        <v>1353</v>
      </c>
      <c r="B76" s="141">
        <f t="shared" si="1"/>
        <v>297000</v>
      </c>
      <c r="C76" s="141">
        <v>0</v>
      </c>
      <c r="D76" s="141">
        <v>0</v>
      </c>
      <c r="E76" s="141">
        <v>0</v>
      </c>
      <c r="F76" s="141">
        <v>297000</v>
      </c>
      <c r="G76" s="141">
        <v>0</v>
      </c>
      <c r="H76" s="141">
        <v>0</v>
      </c>
      <c r="I76" s="141">
        <v>0</v>
      </c>
      <c r="J76" s="141">
        <v>0</v>
      </c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</row>
    <row r="77" spans="1:235">
      <c r="A77" s="478" t="s">
        <v>1354</v>
      </c>
      <c r="B77" s="139">
        <f>C77+D77+E77+F77+G77+H77+I77+J77</f>
        <v>310000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310000</v>
      </c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</row>
    <row r="78" spans="1:235">
      <c r="A78" s="478" t="s">
        <v>1355</v>
      </c>
      <c r="B78" s="139">
        <f>C78+D78+E78+F78+G78+H78+I78+J78</f>
        <v>80000</v>
      </c>
      <c r="C78" s="139">
        <v>0</v>
      </c>
      <c r="D78" s="139">
        <v>0</v>
      </c>
      <c r="E78" s="139">
        <v>80000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</row>
    <row r="79" spans="1:235" ht="47.25">
      <c r="A79" s="485" t="s">
        <v>1203</v>
      </c>
      <c r="B79" s="141">
        <f t="shared" si="1"/>
        <v>2266179</v>
      </c>
      <c r="C79" s="141">
        <v>0</v>
      </c>
      <c r="D79" s="141">
        <v>0</v>
      </c>
      <c r="E79" s="141">
        <v>0</v>
      </c>
      <c r="F79" s="141">
        <v>2266179</v>
      </c>
      <c r="G79" s="141">
        <v>0</v>
      </c>
      <c r="H79" s="141">
        <v>0</v>
      </c>
      <c r="I79" s="141">
        <v>0</v>
      </c>
      <c r="J79" s="141">
        <v>0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</row>
    <row r="80" spans="1:235">
      <c r="A80" s="477" t="s">
        <v>556</v>
      </c>
      <c r="B80" s="135">
        <f t="shared" si="1"/>
        <v>5686489</v>
      </c>
      <c r="C80" s="135">
        <f t="shared" ref="C80:J80" si="17">SUM(C81)</f>
        <v>936191</v>
      </c>
      <c r="D80" s="135">
        <f t="shared" si="17"/>
        <v>0</v>
      </c>
      <c r="E80" s="135">
        <f t="shared" si="17"/>
        <v>94928</v>
      </c>
      <c r="F80" s="135">
        <f t="shared" si="17"/>
        <v>2823900</v>
      </c>
      <c r="G80" s="135">
        <f t="shared" si="17"/>
        <v>0</v>
      </c>
      <c r="H80" s="135">
        <f t="shared" si="17"/>
        <v>1543070</v>
      </c>
      <c r="I80" s="135">
        <f t="shared" si="17"/>
        <v>0</v>
      </c>
      <c r="J80" s="135">
        <f t="shared" si="17"/>
        <v>288400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</row>
    <row r="81" spans="1:235">
      <c r="A81" s="477" t="s">
        <v>548</v>
      </c>
      <c r="B81" s="135">
        <f t="shared" si="1"/>
        <v>5686489</v>
      </c>
      <c r="C81" s="135">
        <f t="shared" ref="C81:J81" si="18">SUM(C82:C85)</f>
        <v>936191</v>
      </c>
      <c r="D81" s="135">
        <f t="shared" si="18"/>
        <v>0</v>
      </c>
      <c r="E81" s="135">
        <f t="shared" si="18"/>
        <v>94928</v>
      </c>
      <c r="F81" s="135">
        <f t="shared" si="18"/>
        <v>2823900</v>
      </c>
      <c r="G81" s="135">
        <f t="shared" si="18"/>
        <v>0</v>
      </c>
      <c r="H81" s="135">
        <f t="shared" si="18"/>
        <v>1543070</v>
      </c>
      <c r="I81" s="135">
        <f t="shared" si="18"/>
        <v>0</v>
      </c>
      <c r="J81" s="135">
        <f t="shared" si="18"/>
        <v>288400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</row>
    <row r="82" spans="1:235" ht="31.5">
      <c r="A82" s="480" t="s">
        <v>1356</v>
      </c>
      <c r="B82" s="141">
        <f t="shared" si="1"/>
        <v>1981470</v>
      </c>
      <c r="C82" s="141">
        <v>55072</v>
      </c>
      <c r="D82" s="141">
        <v>0</v>
      </c>
      <c r="E82" s="141">
        <f>150000-55072</f>
        <v>94928</v>
      </c>
      <c r="F82" s="141">
        <v>0</v>
      </c>
      <c r="G82" s="141">
        <v>0</v>
      </c>
      <c r="H82" s="141">
        <v>1543070</v>
      </c>
      <c r="I82" s="141">
        <v>0</v>
      </c>
      <c r="J82" s="141">
        <v>288400</v>
      </c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</row>
    <row r="83" spans="1:235" ht="63">
      <c r="A83" s="486" t="s">
        <v>1357</v>
      </c>
      <c r="B83" s="141">
        <f t="shared" si="1"/>
        <v>1222176</v>
      </c>
      <c r="C83" s="141">
        <v>322217</v>
      </c>
      <c r="D83" s="141">
        <v>0</v>
      </c>
      <c r="E83" s="141">
        <v>0</v>
      </c>
      <c r="F83" s="141">
        <f>1222176-322217</f>
        <v>899959</v>
      </c>
      <c r="G83" s="141">
        <v>0</v>
      </c>
      <c r="H83" s="141">
        <v>0</v>
      </c>
      <c r="I83" s="141">
        <v>0</v>
      </c>
      <c r="J83" s="141">
        <v>0</v>
      </c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</row>
    <row r="84" spans="1:235" ht="47.25">
      <c r="A84" s="487" t="s">
        <v>1358</v>
      </c>
      <c r="B84" s="141">
        <f t="shared" si="1"/>
        <v>1776000</v>
      </c>
      <c r="C84" s="141">
        <v>177600</v>
      </c>
      <c r="D84" s="141">
        <v>0</v>
      </c>
      <c r="E84" s="141">
        <v>0</v>
      </c>
      <c r="F84" s="141">
        <v>1598400</v>
      </c>
      <c r="G84" s="141">
        <v>0</v>
      </c>
      <c r="H84" s="141">
        <v>0</v>
      </c>
      <c r="I84" s="141">
        <v>0</v>
      </c>
      <c r="J84" s="141">
        <v>0</v>
      </c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</row>
    <row r="85" spans="1:235" ht="63">
      <c r="A85" s="486" t="s">
        <v>1359</v>
      </c>
      <c r="B85" s="141">
        <f t="shared" si="1"/>
        <v>706843</v>
      </c>
      <c r="C85" s="141">
        <v>381302</v>
      </c>
      <c r="D85" s="141">
        <v>0</v>
      </c>
      <c r="E85" s="141">
        <v>0</v>
      </c>
      <c r="F85" s="141">
        <f>706843-381302</f>
        <v>325541</v>
      </c>
      <c r="G85" s="141">
        <v>0</v>
      </c>
      <c r="H85" s="141">
        <v>0</v>
      </c>
      <c r="I85" s="141">
        <v>0</v>
      </c>
      <c r="J85" s="141">
        <v>0</v>
      </c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</row>
    <row r="86" spans="1:235">
      <c r="A86" s="477" t="s">
        <v>557</v>
      </c>
      <c r="B86" s="135">
        <f t="shared" si="1"/>
        <v>33956043</v>
      </c>
      <c r="C86" s="135">
        <f t="shared" ref="C86:J86" si="19">SUM(C87,C103,C107,C137,C164,C211,C235,C120)</f>
        <v>1619163</v>
      </c>
      <c r="D86" s="135">
        <f t="shared" si="19"/>
        <v>392281</v>
      </c>
      <c r="E86" s="135">
        <f t="shared" si="19"/>
        <v>1414973</v>
      </c>
      <c r="F86" s="135">
        <f t="shared" si="19"/>
        <v>9530254</v>
      </c>
      <c r="G86" s="135">
        <f t="shared" si="19"/>
        <v>441485</v>
      </c>
      <c r="H86" s="135">
        <f t="shared" si="19"/>
        <v>3533772</v>
      </c>
      <c r="I86" s="135">
        <f t="shared" si="19"/>
        <v>0</v>
      </c>
      <c r="J86" s="135">
        <f t="shared" si="19"/>
        <v>17024115</v>
      </c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</row>
    <row r="87" spans="1:235">
      <c r="A87" s="477" t="s">
        <v>547</v>
      </c>
      <c r="B87" s="135">
        <f t="shared" si="1"/>
        <v>201153</v>
      </c>
      <c r="C87" s="135">
        <f>SUM(C88,C93,C95)</f>
        <v>0</v>
      </c>
      <c r="D87" s="135">
        <f t="shared" ref="D87:J87" si="20">SUM(D88,D93,D95)</f>
        <v>0</v>
      </c>
      <c r="E87" s="135">
        <f t="shared" si="20"/>
        <v>107544</v>
      </c>
      <c r="F87" s="135">
        <f t="shared" si="20"/>
        <v>18600</v>
      </c>
      <c r="G87" s="135">
        <f t="shared" si="20"/>
        <v>0</v>
      </c>
      <c r="H87" s="135">
        <f t="shared" si="20"/>
        <v>30865</v>
      </c>
      <c r="I87" s="135">
        <f t="shared" si="20"/>
        <v>0</v>
      </c>
      <c r="J87" s="135">
        <f t="shared" si="20"/>
        <v>44144</v>
      </c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</row>
    <row r="88" spans="1:235">
      <c r="A88" s="477" t="s">
        <v>558</v>
      </c>
      <c r="B88" s="135">
        <f t="shared" si="1"/>
        <v>88658</v>
      </c>
      <c r="C88" s="135">
        <f>SUM(C89:C92)</f>
        <v>0</v>
      </c>
      <c r="D88" s="135">
        <f t="shared" ref="D88:J88" si="21">SUM(D89:D92)</f>
        <v>0</v>
      </c>
      <c r="E88" s="135">
        <f t="shared" si="21"/>
        <v>73658</v>
      </c>
      <c r="F88" s="135">
        <f t="shared" si="21"/>
        <v>15000</v>
      </c>
      <c r="G88" s="135">
        <f t="shared" si="21"/>
        <v>0</v>
      </c>
      <c r="H88" s="135">
        <f t="shared" si="21"/>
        <v>0</v>
      </c>
      <c r="I88" s="135">
        <f t="shared" si="21"/>
        <v>0</v>
      </c>
      <c r="J88" s="135">
        <f t="shared" si="21"/>
        <v>0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</row>
    <row r="89" spans="1:235">
      <c r="A89" s="480" t="s">
        <v>1237</v>
      </c>
      <c r="B89" s="141">
        <f t="shared" si="1"/>
        <v>70000</v>
      </c>
      <c r="C89" s="141">
        <v>0</v>
      </c>
      <c r="D89" s="141">
        <v>0</v>
      </c>
      <c r="E89" s="141">
        <v>70000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</row>
    <row r="90" spans="1:235">
      <c r="A90" s="480" t="s">
        <v>1360</v>
      </c>
      <c r="B90" s="141">
        <f t="shared" si="1"/>
        <v>1829</v>
      </c>
      <c r="C90" s="141">
        <v>0</v>
      </c>
      <c r="D90" s="141">
        <v>0</v>
      </c>
      <c r="E90" s="141">
        <v>1829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</row>
    <row r="91" spans="1:235" ht="78.75">
      <c r="A91" s="480" t="s">
        <v>1361</v>
      </c>
      <c r="B91" s="141">
        <f>C91+D91+E91+F91+G91+H91+I91+J91</f>
        <v>15000</v>
      </c>
      <c r="C91" s="141">
        <v>0</v>
      </c>
      <c r="D91" s="141">
        <v>0</v>
      </c>
      <c r="E91" s="141"/>
      <c r="F91" s="141">
        <v>15000</v>
      </c>
      <c r="G91" s="141">
        <v>0</v>
      </c>
      <c r="H91" s="141">
        <v>0</v>
      </c>
      <c r="I91" s="141">
        <v>0</v>
      </c>
      <c r="J91" s="141">
        <v>0</v>
      </c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</row>
    <row r="92" spans="1:235">
      <c r="A92" s="480" t="s">
        <v>1362</v>
      </c>
      <c r="B92" s="141">
        <f>C92+D92+E92+F92+G92+H92+I92+J92</f>
        <v>1829</v>
      </c>
      <c r="C92" s="141">
        <v>0</v>
      </c>
      <c r="D92" s="141">
        <v>0</v>
      </c>
      <c r="E92" s="141">
        <v>1829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</row>
    <row r="93" spans="1:235">
      <c r="A93" s="477" t="s">
        <v>559</v>
      </c>
      <c r="B93" s="135">
        <f t="shared" si="1"/>
        <v>44144</v>
      </c>
      <c r="C93" s="135">
        <f t="shared" ref="C93:J93" si="22">SUM(C94:C94)</f>
        <v>0</v>
      </c>
      <c r="D93" s="135">
        <f t="shared" si="22"/>
        <v>0</v>
      </c>
      <c r="E93" s="135">
        <f t="shared" si="22"/>
        <v>0</v>
      </c>
      <c r="F93" s="135">
        <f t="shared" si="22"/>
        <v>0</v>
      </c>
      <c r="G93" s="135">
        <f t="shared" si="22"/>
        <v>0</v>
      </c>
      <c r="H93" s="135">
        <f t="shared" si="22"/>
        <v>0</v>
      </c>
      <c r="I93" s="135">
        <f t="shared" si="22"/>
        <v>0</v>
      </c>
      <c r="J93" s="135">
        <f t="shared" si="22"/>
        <v>44144</v>
      </c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</row>
    <row r="94" spans="1:235" ht="31.5">
      <c r="A94" s="481" t="s">
        <v>1109</v>
      </c>
      <c r="B94" s="141">
        <f t="shared" ref="B94:B160" si="23">C94+D94+E94+F94+G94+H94+I94+J94</f>
        <v>44144</v>
      </c>
      <c r="C94" s="141">
        <v>0</v>
      </c>
      <c r="D94" s="141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44144</v>
      </c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</row>
    <row r="95" spans="1:235">
      <c r="A95" s="477" t="s">
        <v>560</v>
      </c>
      <c r="B95" s="135">
        <f t="shared" si="23"/>
        <v>68351</v>
      </c>
      <c r="C95" s="135">
        <f t="shared" ref="C95:J95" si="24">SUM(C96:C100)</f>
        <v>0</v>
      </c>
      <c r="D95" s="135">
        <f t="shared" si="24"/>
        <v>0</v>
      </c>
      <c r="E95" s="135">
        <f t="shared" si="24"/>
        <v>33886</v>
      </c>
      <c r="F95" s="135">
        <f t="shared" si="24"/>
        <v>3600</v>
      </c>
      <c r="G95" s="135">
        <f t="shared" si="24"/>
        <v>0</v>
      </c>
      <c r="H95" s="135">
        <f t="shared" si="24"/>
        <v>30865</v>
      </c>
      <c r="I95" s="135">
        <f t="shared" si="24"/>
        <v>0</v>
      </c>
      <c r="J95" s="135">
        <f t="shared" si="24"/>
        <v>0</v>
      </c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  <c r="HQ95" s="136"/>
      <c r="HR95" s="136"/>
      <c r="HS95" s="136"/>
      <c r="HT95" s="136"/>
      <c r="HU95" s="136"/>
      <c r="HV95" s="136"/>
      <c r="HW95" s="136"/>
      <c r="HX95" s="136"/>
      <c r="HY95" s="136"/>
      <c r="HZ95" s="136"/>
      <c r="IA95" s="136"/>
    </row>
    <row r="96" spans="1:235" ht="31.5">
      <c r="A96" s="482" t="s">
        <v>1363</v>
      </c>
      <c r="B96" s="141">
        <f t="shared" si="23"/>
        <v>30865</v>
      </c>
      <c r="C96" s="141">
        <v>0</v>
      </c>
      <c r="D96" s="141">
        <v>0</v>
      </c>
      <c r="E96" s="141">
        <v>0</v>
      </c>
      <c r="F96" s="141">
        <v>0</v>
      </c>
      <c r="G96" s="141">
        <v>0</v>
      </c>
      <c r="H96" s="141">
        <f>30865</f>
        <v>30865</v>
      </c>
      <c r="I96" s="141">
        <v>0</v>
      </c>
      <c r="J96" s="141">
        <v>0</v>
      </c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</row>
    <row r="97" spans="1:235" ht="78.75">
      <c r="A97" s="480" t="s">
        <v>1364</v>
      </c>
      <c r="B97" s="141">
        <f>C97+D97+E97+F97+G97+H97+I97+J97</f>
        <v>3600</v>
      </c>
      <c r="C97" s="141">
        <v>0</v>
      </c>
      <c r="D97" s="141">
        <v>0</v>
      </c>
      <c r="E97" s="141"/>
      <c r="F97" s="141">
        <v>3600</v>
      </c>
      <c r="G97" s="141">
        <v>0</v>
      </c>
      <c r="H97" s="141">
        <v>0</v>
      </c>
      <c r="I97" s="141">
        <v>0</v>
      </c>
      <c r="J97" s="141">
        <v>0</v>
      </c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  <c r="HQ97" s="136"/>
      <c r="HR97" s="136"/>
      <c r="HS97" s="136"/>
      <c r="HT97" s="136"/>
      <c r="HU97" s="136"/>
      <c r="HV97" s="136"/>
      <c r="HW97" s="136"/>
      <c r="HX97" s="136"/>
      <c r="HY97" s="136"/>
      <c r="HZ97" s="136"/>
      <c r="IA97" s="136"/>
    </row>
    <row r="98" spans="1:235">
      <c r="A98" s="482" t="s">
        <v>1365</v>
      </c>
      <c r="B98" s="141">
        <f t="shared" si="23"/>
        <v>1620</v>
      </c>
      <c r="C98" s="141">
        <v>0</v>
      </c>
      <c r="D98" s="141">
        <v>0</v>
      </c>
      <c r="E98" s="141">
        <v>1620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</row>
    <row r="99" spans="1:235">
      <c r="A99" s="482" t="s">
        <v>1366</v>
      </c>
      <c r="B99" s="141">
        <f>C99+D99+E99+F99+G99+H99+I99+J99</f>
        <v>2266</v>
      </c>
      <c r="C99" s="141">
        <v>0</v>
      </c>
      <c r="D99" s="141">
        <v>0</v>
      </c>
      <c r="E99" s="141">
        <v>2266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  <c r="HQ99" s="136"/>
      <c r="HR99" s="136"/>
      <c r="HS99" s="136"/>
      <c r="HT99" s="136"/>
      <c r="HU99" s="136"/>
      <c r="HV99" s="136"/>
      <c r="HW99" s="136"/>
      <c r="HX99" s="136"/>
      <c r="HY99" s="136"/>
      <c r="HZ99" s="136"/>
      <c r="IA99" s="136"/>
    </row>
    <row r="100" spans="1:235">
      <c r="A100" s="482" t="s">
        <v>1367</v>
      </c>
      <c r="B100" s="141">
        <f t="shared" si="23"/>
        <v>30000</v>
      </c>
      <c r="C100" s="141">
        <v>0</v>
      </c>
      <c r="D100" s="141">
        <v>0</v>
      </c>
      <c r="E100" s="141">
        <v>30000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</row>
    <row r="101" spans="1:235">
      <c r="A101" s="477" t="s">
        <v>562</v>
      </c>
      <c r="B101" s="135">
        <f t="shared" si="23"/>
        <v>2185</v>
      </c>
      <c r="C101" s="135">
        <f t="shared" ref="C101:J101" si="25">SUM(C102:C102)</f>
        <v>0</v>
      </c>
      <c r="D101" s="135">
        <f t="shared" si="25"/>
        <v>0</v>
      </c>
      <c r="E101" s="135">
        <f t="shared" si="25"/>
        <v>2185</v>
      </c>
      <c r="F101" s="135">
        <f t="shared" si="25"/>
        <v>0</v>
      </c>
      <c r="G101" s="135">
        <f t="shared" si="25"/>
        <v>0</v>
      </c>
      <c r="H101" s="135">
        <f t="shared" si="25"/>
        <v>0</v>
      </c>
      <c r="I101" s="135">
        <f t="shared" si="25"/>
        <v>0</v>
      </c>
      <c r="J101" s="135">
        <f t="shared" si="25"/>
        <v>0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  <c r="HQ101" s="136"/>
      <c r="HR101" s="136"/>
      <c r="HS101" s="136"/>
      <c r="HT101" s="136"/>
      <c r="HU101" s="136"/>
      <c r="HV101" s="136"/>
      <c r="HW101" s="136"/>
      <c r="HX101" s="136"/>
      <c r="HY101" s="136"/>
      <c r="HZ101" s="136"/>
      <c r="IA101" s="136"/>
    </row>
    <row r="102" spans="1:235">
      <c r="A102" s="480" t="s">
        <v>1368</v>
      </c>
      <c r="B102" s="141">
        <f t="shared" si="23"/>
        <v>2185</v>
      </c>
      <c r="C102" s="141">
        <v>0</v>
      </c>
      <c r="D102" s="141">
        <v>0</v>
      </c>
      <c r="E102" s="141">
        <v>2185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 s="136"/>
      <c r="GO102" s="136"/>
      <c r="GP102" s="136"/>
      <c r="GQ102" s="136"/>
      <c r="GR102" s="136"/>
      <c r="GS102" s="136"/>
      <c r="GT102" s="136"/>
      <c r="GU102" s="136"/>
      <c r="GV102" s="136"/>
      <c r="GW102" s="136"/>
      <c r="GX102" s="136"/>
      <c r="GY102" s="136"/>
      <c r="GZ102" s="136"/>
      <c r="HA102" s="136"/>
      <c r="HB102" s="136"/>
      <c r="HC102" s="136"/>
      <c r="HD102" s="136"/>
      <c r="HE102" s="136"/>
      <c r="HF102" s="136"/>
      <c r="HG102" s="136"/>
      <c r="HH102" s="136"/>
      <c r="HI102" s="136"/>
      <c r="HJ102" s="136"/>
      <c r="HK102" s="136"/>
      <c r="HL102" s="136"/>
      <c r="HM102" s="136"/>
      <c r="HN102" s="136"/>
      <c r="HO102" s="136"/>
      <c r="HP102" s="136"/>
      <c r="HQ102" s="136"/>
      <c r="HR102" s="136"/>
      <c r="HS102" s="136"/>
      <c r="HT102" s="136"/>
      <c r="HU102" s="136"/>
      <c r="HV102" s="136"/>
      <c r="HW102" s="136"/>
      <c r="HX102" s="136"/>
      <c r="HY102" s="136"/>
      <c r="HZ102" s="136"/>
      <c r="IA102" s="136"/>
    </row>
    <row r="103" spans="1:235">
      <c r="A103" s="479" t="s">
        <v>549</v>
      </c>
      <c r="B103" s="137">
        <f t="shared" si="23"/>
        <v>23479</v>
      </c>
      <c r="C103" s="137">
        <f>SUM(C104)</f>
        <v>0</v>
      </c>
      <c r="D103" s="137">
        <f t="shared" ref="D103:J103" si="26">SUM(D104)</f>
        <v>0</v>
      </c>
      <c r="E103" s="137">
        <f t="shared" si="26"/>
        <v>3479</v>
      </c>
      <c r="F103" s="137">
        <f t="shared" si="26"/>
        <v>0</v>
      </c>
      <c r="G103" s="137">
        <f t="shared" si="26"/>
        <v>20000</v>
      </c>
      <c r="H103" s="137">
        <f t="shared" si="26"/>
        <v>0</v>
      </c>
      <c r="I103" s="137">
        <f t="shared" si="26"/>
        <v>0</v>
      </c>
      <c r="J103" s="137">
        <f t="shared" si="26"/>
        <v>0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  <c r="HQ103" s="136"/>
      <c r="HR103" s="136"/>
      <c r="HS103" s="136"/>
      <c r="HT103" s="136"/>
      <c r="HU103" s="136"/>
      <c r="HV103" s="136"/>
      <c r="HW103" s="136"/>
      <c r="HX103" s="136"/>
      <c r="HY103" s="136"/>
      <c r="HZ103" s="136"/>
      <c r="IA103" s="136"/>
    </row>
    <row r="104" spans="1:235">
      <c r="A104" s="477" t="s">
        <v>560</v>
      </c>
      <c r="B104" s="137">
        <f t="shared" si="23"/>
        <v>23479</v>
      </c>
      <c r="C104" s="137">
        <f t="shared" ref="C104:J104" si="27">SUM(C105:C106)</f>
        <v>0</v>
      </c>
      <c r="D104" s="137">
        <f t="shared" si="27"/>
        <v>0</v>
      </c>
      <c r="E104" s="137">
        <f t="shared" si="27"/>
        <v>3479</v>
      </c>
      <c r="F104" s="137">
        <f t="shared" si="27"/>
        <v>0</v>
      </c>
      <c r="G104" s="137">
        <f t="shared" si="27"/>
        <v>20000</v>
      </c>
      <c r="H104" s="137">
        <f t="shared" si="27"/>
        <v>0</v>
      </c>
      <c r="I104" s="137">
        <f t="shared" si="27"/>
        <v>0</v>
      </c>
      <c r="J104" s="137">
        <f t="shared" si="27"/>
        <v>0</v>
      </c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  <c r="HQ104" s="136"/>
      <c r="HR104" s="136"/>
      <c r="HS104" s="136"/>
      <c r="HT104" s="136"/>
      <c r="HU104" s="136"/>
      <c r="HV104" s="136"/>
      <c r="HW104" s="136"/>
      <c r="HX104" s="136"/>
      <c r="HY104" s="136"/>
      <c r="HZ104" s="136"/>
      <c r="IA104" s="136"/>
    </row>
    <row r="105" spans="1:235">
      <c r="A105" s="482" t="s">
        <v>1204</v>
      </c>
      <c r="B105" s="141">
        <f t="shared" si="23"/>
        <v>20000</v>
      </c>
      <c r="C105" s="141">
        <v>0</v>
      </c>
      <c r="D105" s="141">
        <v>0</v>
      </c>
      <c r="E105" s="141">
        <v>0</v>
      </c>
      <c r="F105" s="141">
        <v>0</v>
      </c>
      <c r="G105" s="141">
        <v>20000</v>
      </c>
      <c r="H105" s="141">
        <v>0</v>
      </c>
      <c r="I105" s="141">
        <v>0</v>
      </c>
      <c r="J105" s="141">
        <v>0</v>
      </c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  <c r="HQ105" s="136"/>
      <c r="HR105" s="136"/>
      <c r="HS105" s="136"/>
      <c r="HT105" s="136"/>
      <c r="HU105" s="136"/>
      <c r="HV105" s="136"/>
      <c r="HW105" s="136"/>
      <c r="HX105" s="136"/>
      <c r="HY105" s="136"/>
      <c r="HZ105" s="136"/>
      <c r="IA105" s="136"/>
    </row>
    <row r="106" spans="1:235" ht="31.5">
      <c r="A106" s="481" t="s">
        <v>1369</v>
      </c>
      <c r="B106" s="141">
        <f t="shared" si="23"/>
        <v>3479</v>
      </c>
      <c r="C106" s="141">
        <v>0</v>
      </c>
      <c r="D106" s="141">
        <v>0</v>
      </c>
      <c r="E106" s="141">
        <v>3479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</row>
    <row r="107" spans="1:235">
      <c r="A107" s="477" t="s">
        <v>551</v>
      </c>
      <c r="B107" s="135">
        <f t="shared" si="23"/>
        <v>6307319</v>
      </c>
      <c r="C107" s="135">
        <f>SUM(C108,C112,C116,C110)</f>
        <v>0</v>
      </c>
      <c r="D107" s="135">
        <f t="shared" ref="D107:J107" si="28">SUM(D108,D112,D116,D110)</f>
        <v>0</v>
      </c>
      <c r="E107" s="135">
        <f t="shared" si="28"/>
        <v>0</v>
      </c>
      <c r="F107" s="135">
        <f t="shared" si="28"/>
        <v>1031</v>
      </c>
      <c r="G107" s="135">
        <f t="shared" si="28"/>
        <v>116747</v>
      </c>
      <c r="H107" s="135">
        <f t="shared" si="28"/>
        <v>0</v>
      </c>
      <c r="I107" s="135">
        <f t="shared" si="28"/>
        <v>0</v>
      </c>
      <c r="J107" s="135">
        <f t="shared" si="28"/>
        <v>6189541</v>
      </c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  <c r="HQ107" s="136"/>
      <c r="HR107" s="136"/>
      <c r="HS107" s="136"/>
      <c r="HT107" s="136"/>
      <c r="HU107" s="136"/>
      <c r="HV107" s="136"/>
      <c r="HW107" s="136"/>
      <c r="HX107" s="136"/>
      <c r="HY107" s="136"/>
      <c r="HZ107" s="136"/>
      <c r="IA107" s="136"/>
    </row>
    <row r="108" spans="1:235">
      <c r="A108" s="477" t="s">
        <v>558</v>
      </c>
      <c r="B108" s="135">
        <f t="shared" si="23"/>
        <v>1031</v>
      </c>
      <c r="C108" s="135">
        <f t="shared" ref="C108:J108" si="29">SUM(C109:C109)</f>
        <v>0</v>
      </c>
      <c r="D108" s="135">
        <f t="shared" si="29"/>
        <v>0</v>
      </c>
      <c r="E108" s="135">
        <f t="shared" si="29"/>
        <v>0</v>
      </c>
      <c r="F108" s="135">
        <f t="shared" si="29"/>
        <v>1031</v>
      </c>
      <c r="G108" s="135">
        <f t="shared" si="29"/>
        <v>0</v>
      </c>
      <c r="H108" s="135">
        <f t="shared" si="29"/>
        <v>0</v>
      </c>
      <c r="I108" s="135">
        <f t="shared" si="29"/>
        <v>0</v>
      </c>
      <c r="J108" s="135">
        <f t="shared" si="29"/>
        <v>0</v>
      </c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  <c r="HQ108" s="136"/>
      <c r="HR108" s="136"/>
      <c r="HS108" s="136"/>
      <c r="HT108" s="136"/>
      <c r="HU108" s="136"/>
      <c r="HV108" s="136"/>
      <c r="HW108" s="136"/>
      <c r="HX108" s="136"/>
      <c r="HY108" s="136"/>
      <c r="HZ108" s="136"/>
      <c r="IA108" s="136"/>
    </row>
    <row r="109" spans="1:235" ht="47.25">
      <c r="A109" s="480" t="s">
        <v>1370</v>
      </c>
      <c r="B109" s="141">
        <f t="shared" si="23"/>
        <v>1031</v>
      </c>
      <c r="C109" s="141">
        <v>0</v>
      </c>
      <c r="D109" s="141">
        <v>0</v>
      </c>
      <c r="E109" s="141">
        <v>0</v>
      </c>
      <c r="F109" s="141">
        <v>1031</v>
      </c>
      <c r="G109" s="141">
        <v>0</v>
      </c>
      <c r="H109" s="141">
        <v>0</v>
      </c>
      <c r="I109" s="141">
        <v>0</v>
      </c>
      <c r="J109" s="141">
        <v>0</v>
      </c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  <c r="IA109" s="136"/>
    </row>
    <row r="110" spans="1:235">
      <c r="A110" s="477" t="s">
        <v>559</v>
      </c>
      <c r="B110" s="135">
        <f t="shared" si="23"/>
        <v>6189541</v>
      </c>
      <c r="C110" s="135">
        <f t="shared" ref="C110:J110" si="30">SUM(C111:C111)</f>
        <v>0</v>
      </c>
      <c r="D110" s="135">
        <f t="shared" si="30"/>
        <v>0</v>
      </c>
      <c r="E110" s="135">
        <f t="shared" si="30"/>
        <v>0</v>
      </c>
      <c r="F110" s="135">
        <f t="shared" si="30"/>
        <v>0</v>
      </c>
      <c r="G110" s="135">
        <f t="shared" si="30"/>
        <v>0</v>
      </c>
      <c r="H110" s="135">
        <f t="shared" si="30"/>
        <v>0</v>
      </c>
      <c r="I110" s="135">
        <f t="shared" si="30"/>
        <v>0</v>
      </c>
      <c r="J110" s="135">
        <f t="shared" si="30"/>
        <v>6189541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6"/>
      <c r="GY110" s="136"/>
      <c r="GZ110" s="136"/>
      <c r="HA110" s="136"/>
      <c r="HB110" s="136"/>
      <c r="HC110" s="136"/>
      <c r="HD110" s="136"/>
      <c r="HE110" s="136"/>
      <c r="HF110" s="136"/>
      <c r="HG110" s="136"/>
      <c r="HH110" s="136"/>
      <c r="HI110" s="136"/>
      <c r="HJ110" s="136"/>
      <c r="HK110" s="136"/>
      <c r="HL110" s="136"/>
      <c r="HM110" s="136"/>
      <c r="HN110" s="136"/>
      <c r="HO110" s="136"/>
      <c r="HP110" s="136"/>
      <c r="HQ110" s="136"/>
      <c r="HR110" s="136"/>
      <c r="HS110" s="136"/>
      <c r="HT110" s="136"/>
      <c r="HU110" s="136"/>
      <c r="HV110" s="136"/>
      <c r="HW110" s="136"/>
      <c r="HX110" s="136"/>
      <c r="HY110" s="136"/>
      <c r="HZ110" s="136"/>
      <c r="IA110" s="136"/>
    </row>
    <row r="111" spans="1:235">
      <c r="A111" s="480" t="s">
        <v>1205</v>
      </c>
      <c r="B111" s="141">
        <f t="shared" si="23"/>
        <v>6189541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6189541</v>
      </c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</row>
    <row r="112" spans="1:235">
      <c r="A112" s="477" t="s">
        <v>560</v>
      </c>
      <c r="B112" s="135">
        <f t="shared" si="23"/>
        <v>42641</v>
      </c>
      <c r="C112" s="135">
        <f>SUM(C113:C115)</f>
        <v>0</v>
      </c>
      <c r="D112" s="135">
        <f t="shared" ref="D112:J112" si="31">SUM(D113:D115)</f>
        <v>0</v>
      </c>
      <c r="E112" s="135">
        <f t="shared" si="31"/>
        <v>0</v>
      </c>
      <c r="F112" s="135">
        <f t="shared" si="31"/>
        <v>0</v>
      </c>
      <c r="G112" s="135">
        <f>SUM(G113:G115)</f>
        <v>42641</v>
      </c>
      <c r="H112" s="135">
        <f t="shared" si="31"/>
        <v>0</v>
      </c>
      <c r="I112" s="135">
        <f t="shared" si="31"/>
        <v>0</v>
      </c>
      <c r="J112" s="135">
        <f t="shared" si="31"/>
        <v>0</v>
      </c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</row>
    <row r="113" spans="1:235">
      <c r="A113" s="480" t="s">
        <v>1371</v>
      </c>
      <c r="B113" s="141">
        <f t="shared" si="23"/>
        <v>14400</v>
      </c>
      <c r="C113" s="141">
        <v>0</v>
      </c>
      <c r="D113" s="141">
        <v>0</v>
      </c>
      <c r="E113" s="141">
        <v>0</v>
      </c>
      <c r="F113" s="141">
        <v>0</v>
      </c>
      <c r="G113" s="141">
        <v>14400</v>
      </c>
      <c r="H113" s="141">
        <v>0</v>
      </c>
      <c r="I113" s="141">
        <v>0</v>
      </c>
      <c r="J113" s="141">
        <v>0</v>
      </c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</row>
    <row r="114" spans="1:235" ht="31.5">
      <c r="A114" s="480" t="s">
        <v>1372</v>
      </c>
      <c r="B114" s="141">
        <f>C114+D114+E114+F114+G114+H114+I114+J114</f>
        <v>13841</v>
      </c>
      <c r="C114" s="141">
        <v>0</v>
      </c>
      <c r="D114" s="141">
        <v>0</v>
      </c>
      <c r="E114" s="141">
        <v>0</v>
      </c>
      <c r="F114" s="141">
        <v>0</v>
      </c>
      <c r="G114" s="141">
        <v>13841</v>
      </c>
      <c r="H114" s="141">
        <v>0</v>
      </c>
      <c r="I114" s="141">
        <v>0</v>
      </c>
      <c r="J114" s="141">
        <v>0</v>
      </c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</row>
    <row r="115" spans="1:235" ht="31.5">
      <c r="A115" s="480" t="s">
        <v>1373</v>
      </c>
      <c r="B115" s="141">
        <f>C115+D115+E115+F115+G115+H115+I115+J115</f>
        <v>14400</v>
      </c>
      <c r="C115" s="141">
        <v>0</v>
      </c>
      <c r="D115" s="141">
        <v>0</v>
      </c>
      <c r="E115" s="141">
        <v>0</v>
      </c>
      <c r="F115" s="141">
        <v>0</v>
      </c>
      <c r="G115" s="141">
        <v>14400</v>
      </c>
      <c r="H115" s="141">
        <v>0</v>
      </c>
      <c r="I115" s="141">
        <v>0</v>
      </c>
      <c r="J115" s="141">
        <v>0</v>
      </c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  <c r="HQ115" s="136"/>
      <c r="HR115" s="136"/>
      <c r="HS115" s="136"/>
      <c r="HT115" s="136"/>
      <c r="HU115" s="136"/>
      <c r="HV115" s="136"/>
      <c r="HW115" s="136"/>
      <c r="HX115" s="136"/>
      <c r="HY115" s="136"/>
      <c r="HZ115" s="136"/>
      <c r="IA115" s="136"/>
    </row>
    <row r="116" spans="1:235">
      <c r="A116" s="477" t="s">
        <v>562</v>
      </c>
      <c r="B116" s="135">
        <f t="shared" si="23"/>
        <v>74106</v>
      </c>
      <c r="C116" s="135">
        <f>SUM(C117:C119)</f>
        <v>0</v>
      </c>
      <c r="D116" s="135">
        <f t="shared" ref="D116:J116" si="32">SUM(D117:D119)</f>
        <v>0</v>
      </c>
      <c r="E116" s="135">
        <f t="shared" si="32"/>
        <v>0</v>
      </c>
      <c r="F116" s="135">
        <f t="shared" si="32"/>
        <v>0</v>
      </c>
      <c r="G116" s="135">
        <f t="shared" si="32"/>
        <v>74106</v>
      </c>
      <c r="H116" s="135">
        <f t="shared" si="32"/>
        <v>0</v>
      </c>
      <c r="I116" s="135">
        <f t="shared" si="32"/>
        <v>0</v>
      </c>
      <c r="J116" s="135">
        <f t="shared" si="32"/>
        <v>0</v>
      </c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</row>
    <row r="117" spans="1:235" ht="31.5">
      <c r="A117" s="480" t="s">
        <v>1374</v>
      </c>
      <c r="B117" s="141">
        <f>C117+D117+E117+F117+G117+H117+I117+J117</f>
        <v>64440</v>
      </c>
      <c r="C117" s="141">
        <v>0</v>
      </c>
      <c r="D117" s="141">
        <v>0</v>
      </c>
      <c r="E117" s="141">
        <v>0</v>
      </c>
      <c r="F117" s="141">
        <v>0</v>
      </c>
      <c r="G117" s="141">
        <v>64440</v>
      </c>
      <c r="H117" s="141">
        <v>0</v>
      </c>
      <c r="I117" s="141">
        <v>0</v>
      </c>
      <c r="J117" s="141">
        <v>0</v>
      </c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</row>
    <row r="118" spans="1:235" ht="31.5">
      <c r="A118" s="480" t="s">
        <v>1375</v>
      </c>
      <c r="B118" s="141">
        <f>C118+D118+E118+F118+G118+H118+I118+J118</f>
        <v>1352</v>
      </c>
      <c r="C118" s="141">
        <v>0</v>
      </c>
      <c r="D118" s="141">
        <v>0</v>
      </c>
      <c r="E118" s="141">
        <v>0</v>
      </c>
      <c r="F118" s="141">
        <v>0</v>
      </c>
      <c r="G118" s="141">
        <v>1352</v>
      </c>
      <c r="H118" s="141">
        <v>0</v>
      </c>
      <c r="I118" s="141">
        <v>0</v>
      </c>
      <c r="J118" s="141">
        <v>0</v>
      </c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</row>
    <row r="119" spans="1:235">
      <c r="A119" s="480" t="s">
        <v>1376</v>
      </c>
      <c r="B119" s="141">
        <f t="shared" si="23"/>
        <v>8314</v>
      </c>
      <c r="C119" s="141">
        <v>0</v>
      </c>
      <c r="D119" s="141">
        <v>0</v>
      </c>
      <c r="E119" s="141">
        <v>0</v>
      </c>
      <c r="F119" s="141">
        <v>0</v>
      </c>
      <c r="G119" s="141">
        <v>8314</v>
      </c>
      <c r="H119" s="141">
        <v>0</v>
      </c>
      <c r="I119" s="141">
        <v>0</v>
      </c>
      <c r="J119" s="141">
        <v>0</v>
      </c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</row>
    <row r="120" spans="1:235">
      <c r="A120" s="477" t="s">
        <v>552</v>
      </c>
      <c r="B120" s="135">
        <f t="shared" si="23"/>
        <v>386720</v>
      </c>
      <c r="C120" s="135">
        <f t="shared" ref="C120:J120" si="33">SUM(C121,C126,C129,C124)</f>
        <v>0</v>
      </c>
      <c r="D120" s="135">
        <f t="shared" si="33"/>
        <v>0</v>
      </c>
      <c r="E120" s="135">
        <f t="shared" si="33"/>
        <v>9255</v>
      </c>
      <c r="F120" s="135">
        <f t="shared" si="33"/>
        <v>230800</v>
      </c>
      <c r="G120" s="135">
        <f t="shared" si="33"/>
        <v>146665</v>
      </c>
      <c r="H120" s="135">
        <f t="shared" si="33"/>
        <v>0</v>
      </c>
      <c r="I120" s="135">
        <f t="shared" si="33"/>
        <v>0</v>
      </c>
      <c r="J120" s="135">
        <f t="shared" si="33"/>
        <v>0</v>
      </c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</row>
    <row r="121" spans="1:235">
      <c r="A121" s="477" t="s">
        <v>558</v>
      </c>
      <c r="B121" s="135">
        <f t="shared" si="23"/>
        <v>3870</v>
      </c>
      <c r="C121" s="135">
        <f t="shared" ref="C121:J121" si="34">SUM(C122:C123)</f>
        <v>0</v>
      </c>
      <c r="D121" s="135">
        <f t="shared" si="34"/>
        <v>0</v>
      </c>
      <c r="E121" s="135">
        <f t="shared" si="34"/>
        <v>0</v>
      </c>
      <c r="F121" s="135">
        <f t="shared" si="34"/>
        <v>0</v>
      </c>
      <c r="G121" s="135">
        <f t="shared" si="34"/>
        <v>3870</v>
      </c>
      <c r="H121" s="135">
        <f t="shared" si="34"/>
        <v>0</v>
      </c>
      <c r="I121" s="135">
        <f t="shared" si="34"/>
        <v>0</v>
      </c>
      <c r="J121" s="135">
        <f t="shared" si="34"/>
        <v>0</v>
      </c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</row>
    <row r="122" spans="1:235">
      <c r="A122" s="480" t="s">
        <v>1377</v>
      </c>
      <c r="B122" s="141">
        <f t="shared" si="23"/>
        <v>2503</v>
      </c>
      <c r="C122" s="141">
        <v>0</v>
      </c>
      <c r="D122" s="141">
        <v>0</v>
      </c>
      <c r="E122" s="141">
        <v>0</v>
      </c>
      <c r="F122" s="141">
        <v>0</v>
      </c>
      <c r="G122" s="141">
        <v>2503</v>
      </c>
      <c r="H122" s="141">
        <v>0</v>
      </c>
      <c r="I122" s="141">
        <v>0</v>
      </c>
      <c r="J122" s="141">
        <v>0</v>
      </c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</row>
    <row r="123" spans="1:235">
      <c r="A123" s="480" t="s">
        <v>1378</v>
      </c>
      <c r="B123" s="141">
        <f t="shared" si="23"/>
        <v>1367</v>
      </c>
      <c r="C123" s="141">
        <v>0</v>
      </c>
      <c r="D123" s="141">
        <v>0</v>
      </c>
      <c r="E123" s="141">
        <v>0</v>
      </c>
      <c r="F123" s="141">
        <v>0</v>
      </c>
      <c r="G123" s="141">
        <v>1367</v>
      </c>
      <c r="H123" s="141">
        <v>0</v>
      </c>
      <c r="I123" s="141">
        <v>0</v>
      </c>
      <c r="J123" s="141">
        <v>0</v>
      </c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</row>
    <row r="124" spans="1:235">
      <c r="A124" s="477" t="s">
        <v>559</v>
      </c>
      <c r="B124" s="135">
        <f t="shared" si="23"/>
        <v>240055</v>
      </c>
      <c r="C124" s="135">
        <f t="shared" ref="C124:J124" si="35">SUM(C125:C125)</f>
        <v>0</v>
      </c>
      <c r="D124" s="135">
        <f t="shared" si="35"/>
        <v>0</v>
      </c>
      <c r="E124" s="135">
        <f t="shared" si="35"/>
        <v>9255</v>
      </c>
      <c r="F124" s="135">
        <f t="shared" si="35"/>
        <v>230800</v>
      </c>
      <c r="G124" s="135">
        <f t="shared" si="35"/>
        <v>0</v>
      </c>
      <c r="H124" s="135">
        <f t="shared" si="35"/>
        <v>0</v>
      </c>
      <c r="I124" s="135">
        <f t="shared" si="35"/>
        <v>0</v>
      </c>
      <c r="J124" s="135">
        <f t="shared" si="35"/>
        <v>0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</row>
    <row r="125" spans="1:235" ht="63">
      <c r="A125" s="480" t="s">
        <v>1379</v>
      </c>
      <c r="B125" s="141">
        <f t="shared" si="23"/>
        <v>240055</v>
      </c>
      <c r="C125" s="141">
        <v>0</v>
      </c>
      <c r="D125" s="141">
        <v>0</v>
      </c>
      <c r="E125" s="141">
        <v>9255</v>
      </c>
      <c r="F125" s="141">
        <v>230800</v>
      </c>
      <c r="G125" s="141">
        <v>0</v>
      </c>
      <c r="H125" s="141">
        <v>0</v>
      </c>
      <c r="I125" s="141">
        <v>0</v>
      </c>
      <c r="J125" s="141">
        <v>0</v>
      </c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</row>
    <row r="126" spans="1:235">
      <c r="A126" s="477" t="s">
        <v>560</v>
      </c>
      <c r="B126" s="135">
        <f t="shared" si="23"/>
        <v>69644</v>
      </c>
      <c r="C126" s="135">
        <f t="shared" ref="C126:J126" si="36">SUM(C127:C128)</f>
        <v>0</v>
      </c>
      <c r="D126" s="135">
        <f t="shared" si="36"/>
        <v>0</v>
      </c>
      <c r="E126" s="135">
        <f t="shared" si="36"/>
        <v>0</v>
      </c>
      <c r="F126" s="135">
        <f t="shared" si="36"/>
        <v>0</v>
      </c>
      <c r="G126" s="135">
        <f t="shared" si="36"/>
        <v>69644</v>
      </c>
      <c r="H126" s="135">
        <f t="shared" si="36"/>
        <v>0</v>
      </c>
      <c r="I126" s="135">
        <f t="shared" si="36"/>
        <v>0</v>
      </c>
      <c r="J126" s="135">
        <f t="shared" si="36"/>
        <v>0</v>
      </c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</row>
    <row r="127" spans="1:235" ht="31.5">
      <c r="A127" s="480" t="s">
        <v>1380</v>
      </c>
      <c r="B127" s="141">
        <f t="shared" si="23"/>
        <v>67417</v>
      </c>
      <c r="C127" s="141">
        <v>0</v>
      </c>
      <c r="D127" s="141">
        <v>0</v>
      </c>
      <c r="E127" s="141"/>
      <c r="F127" s="141">
        <v>0</v>
      </c>
      <c r="G127" s="141">
        <v>67417</v>
      </c>
      <c r="H127" s="141">
        <v>0</v>
      </c>
      <c r="I127" s="141">
        <v>0</v>
      </c>
      <c r="J127" s="141">
        <v>0</v>
      </c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136"/>
      <c r="HB127" s="136"/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136"/>
      <c r="HM127" s="136"/>
      <c r="HN127" s="136"/>
      <c r="HO127" s="136"/>
      <c r="HP127" s="136"/>
      <c r="HQ127" s="136"/>
      <c r="HR127" s="136"/>
      <c r="HS127" s="136"/>
      <c r="HT127" s="136"/>
      <c r="HU127" s="136"/>
      <c r="HV127" s="136"/>
      <c r="HW127" s="136"/>
      <c r="HX127" s="136"/>
      <c r="HY127" s="136"/>
      <c r="HZ127" s="136"/>
      <c r="IA127" s="136"/>
    </row>
    <row r="128" spans="1:235">
      <c r="A128" s="480" t="s">
        <v>1238</v>
      </c>
      <c r="B128" s="141">
        <f t="shared" si="23"/>
        <v>2227</v>
      </c>
      <c r="C128" s="141">
        <v>0</v>
      </c>
      <c r="D128" s="141">
        <v>0</v>
      </c>
      <c r="E128" s="141"/>
      <c r="F128" s="141">
        <v>0</v>
      </c>
      <c r="G128" s="141">
        <v>2227</v>
      </c>
      <c r="H128" s="141">
        <v>0</v>
      </c>
      <c r="I128" s="141">
        <v>0</v>
      </c>
      <c r="J128" s="141">
        <v>0</v>
      </c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  <c r="HR128" s="136"/>
      <c r="HS128" s="136"/>
      <c r="HT128" s="136"/>
      <c r="HU128" s="136"/>
      <c r="HV128" s="136"/>
      <c r="HW128" s="136"/>
      <c r="HX128" s="136"/>
      <c r="HY128" s="136"/>
      <c r="HZ128" s="136"/>
      <c r="IA128" s="136"/>
    </row>
    <row r="129" spans="1:235">
      <c r="A129" s="477" t="s">
        <v>562</v>
      </c>
      <c r="B129" s="135">
        <f t="shared" si="23"/>
        <v>73151</v>
      </c>
      <c r="C129" s="135">
        <f t="shared" ref="C129:J129" si="37">SUM(C130:C136)</f>
        <v>0</v>
      </c>
      <c r="D129" s="135">
        <f t="shared" si="37"/>
        <v>0</v>
      </c>
      <c r="E129" s="135">
        <f t="shared" si="37"/>
        <v>0</v>
      </c>
      <c r="F129" s="135">
        <f t="shared" si="37"/>
        <v>0</v>
      </c>
      <c r="G129" s="135">
        <f t="shared" si="37"/>
        <v>73151</v>
      </c>
      <c r="H129" s="135">
        <f t="shared" si="37"/>
        <v>0</v>
      </c>
      <c r="I129" s="135">
        <f t="shared" si="37"/>
        <v>0</v>
      </c>
      <c r="J129" s="135">
        <f t="shared" si="37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36"/>
      <c r="GZ129" s="136"/>
      <c r="HA129" s="136"/>
      <c r="HB129" s="136"/>
      <c r="HC129" s="136"/>
      <c r="HD129" s="136"/>
      <c r="HE129" s="136"/>
      <c r="HF129" s="136"/>
      <c r="HG129" s="136"/>
      <c r="HH129" s="136"/>
      <c r="HI129" s="136"/>
      <c r="HJ129" s="136"/>
      <c r="HK129" s="136"/>
      <c r="HL129" s="136"/>
      <c r="HM129" s="136"/>
      <c r="HN129" s="136"/>
      <c r="HO129" s="136"/>
      <c r="HP129" s="136"/>
      <c r="HQ129" s="136"/>
      <c r="HR129" s="136"/>
      <c r="HS129" s="136"/>
      <c r="HT129" s="136"/>
      <c r="HU129" s="136"/>
      <c r="HV129" s="136"/>
      <c r="HW129" s="136"/>
      <c r="HX129" s="136"/>
      <c r="HY129" s="136"/>
      <c r="HZ129" s="136"/>
      <c r="IA129" s="136"/>
    </row>
    <row r="130" spans="1:235">
      <c r="A130" s="480" t="s">
        <v>1239</v>
      </c>
      <c r="B130" s="141">
        <f t="shared" si="23"/>
        <v>5848</v>
      </c>
      <c r="C130" s="141">
        <v>0</v>
      </c>
      <c r="D130" s="141">
        <v>0</v>
      </c>
      <c r="E130" s="141"/>
      <c r="F130" s="141">
        <v>0</v>
      </c>
      <c r="G130" s="141">
        <v>5848</v>
      </c>
      <c r="H130" s="141">
        <v>0</v>
      </c>
      <c r="I130" s="141">
        <v>0</v>
      </c>
      <c r="J130" s="141">
        <v>0</v>
      </c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  <c r="HQ130" s="136"/>
      <c r="HR130" s="136"/>
      <c r="HS130" s="136"/>
      <c r="HT130" s="136"/>
      <c r="HU130" s="136"/>
      <c r="HV130" s="136"/>
      <c r="HW130" s="136"/>
      <c r="HX130" s="136"/>
      <c r="HY130" s="136"/>
      <c r="HZ130" s="136"/>
      <c r="IA130" s="136"/>
    </row>
    <row r="131" spans="1:235">
      <c r="A131" s="480" t="s">
        <v>1381</v>
      </c>
      <c r="B131" s="141">
        <f>C131+D131+E131+F131+G131+H131+I131+J131</f>
        <v>6065</v>
      </c>
      <c r="C131" s="141">
        <v>0</v>
      </c>
      <c r="D131" s="141">
        <v>0</v>
      </c>
      <c r="E131" s="141"/>
      <c r="F131" s="141">
        <v>0</v>
      </c>
      <c r="G131" s="141">
        <v>6065</v>
      </c>
      <c r="H131" s="141">
        <v>0</v>
      </c>
      <c r="I131" s="141">
        <v>0</v>
      </c>
      <c r="J131" s="141">
        <v>0</v>
      </c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</row>
    <row r="132" spans="1:235" ht="31.5">
      <c r="A132" s="480" t="s">
        <v>1382</v>
      </c>
      <c r="B132" s="141">
        <f>C132+D132+E132+F132+G132+H132+I132+J132</f>
        <v>8316</v>
      </c>
      <c r="C132" s="141">
        <v>0</v>
      </c>
      <c r="D132" s="141">
        <v>0</v>
      </c>
      <c r="E132" s="141"/>
      <c r="F132" s="141">
        <v>0</v>
      </c>
      <c r="G132" s="141">
        <f>1800+6516</f>
        <v>8316</v>
      </c>
      <c r="H132" s="141">
        <v>0</v>
      </c>
      <c r="I132" s="141">
        <v>0</v>
      </c>
      <c r="J132" s="141">
        <v>0</v>
      </c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</row>
    <row r="133" spans="1:235" ht="31.5">
      <c r="A133" s="480" t="s">
        <v>1240</v>
      </c>
      <c r="B133" s="141">
        <f t="shared" si="23"/>
        <v>28316</v>
      </c>
      <c r="C133" s="141">
        <v>0</v>
      </c>
      <c r="D133" s="141">
        <v>0</v>
      </c>
      <c r="E133" s="141">
        <v>0</v>
      </c>
      <c r="F133" s="141">
        <v>0</v>
      </c>
      <c r="G133" s="141">
        <v>28316</v>
      </c>
      <c r="H133" s="141">
        <v>0</v>
      </c>
      <c r="I133" s="141">
        <v>0</v>
      </c>
      <c r="J133" s="141">
        <v>0</v>
      </c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</row>
    <row r="134" spans="1:235" ht="31.5">
      <c r="A134" s="480" t="s">
        <v>1241</v>
      </c>
      <c r="B134" s="141">
        <f t="shared" si="23"/>
        <v>10006</v>
      </c>
      <c r="C134" s="141">
        <v>0</v>
      </c>
      <c r="D134" s="141">
        <v>0</v>
      </c>
      <c r="E134" s="141">
        <v>0</v>
      </c>
      <c r="F134" s="141">
        <v>0</v>
      </c>
      <c r="G134" s="141">
        <v>10006</v>
      </c>
      <c r="H134" s="141">
        <v>0</v>
      </c>
      <c r="I134" s="141">
        <v>0</v>
      </c>
      <c r="J134" s="141">
        <v>0</v>
      </c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</row>
    <row r="135" spans="1:235">
      <c r="A135" s="480" t="s">
        <v>1383</v>
      </c>
      <c r="B135" s="141">
        <f t="shared" si="23"/>
        <v>4594</v>
      </c>
      <c r="C135" s="141">
        <v>0</v>
      </c>
      <c r="D135" s="141">
        <v>0</v>
      </c>
      <c r="E135" s="141">
        <v>0</v>
      </c>
      <c r="F135" s="141">
        <v>0</v>
      </c>
      <c r="G135" s="141">
        <v>4594</v>
      </c>
      <c r="H135" s="141">
        <v>0</v>
      </c>
      <c r="I135" s="141">
        <v>0</v>
      </c>
      <c r="J135" s="141">
        <v>0</v>
      </c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</row>
    <row r="136" spans="1:235">
      <c r="A136" s="480" t="s">
        <v>1384</v>
      </c>
      <c r="B136" s="141">
        <f t="shared" si="23"/>
        <v>10006</v>
      </c>
      <c r="C136" s="141">
        <v>0</v>
      </c>
      <c r="D136" s="141">
        <v>0</v>
      </c>
      <c r="E136" s="141">
        <v>0</v>
      </c>
      <c r="F136" s="141">
        <v>0</v>
      </c>
      <c r="G136" s="141">
        <v>10006</v>
      </c>
      <c r="H136" s="141">
        <v>0</v>
      </c>
      <c r="I136" s="141">
        <v>0</v>
      </c>
      <c r="J136" s="141">
        <v>0</v>
      </c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</row>
    <row r="137" spans="1:235">
      <c r="A137" s="477" t="s">
        <v>553</v>
      </c>
      <c r="B137" s="135">
        <f t="shared" si="23"/>
        <v>247810</v>
      </c>
      <c r="C137" s="135">
        <f t="shared" ref="C137:J137" si="38">SUM(C138,C142,C155,C157)</f>
        <v>0</v>
      </c>
      <c r="D137" s="135">
        <f t="shared" si="38"/>
        <v>0</v>
      </c>
      <c r="E137" s="135">
        <f t="shared" si="38"/>
        <v>56580</v>
      </c>
      <c r="F137" s="135">
        <f t="shared" si="38"/>
        <v>7075</v>
      </c>
      <c r="G137" s="135">
        <f t="shared" si="38"/>
        <v>150975</v>
      </c>
      <c r="H137" s="135">
        <f t="shared" si="38"/>
        <v>0</v>
      </c>
      <c r="I137" s="135">
        <f t="shared" si="38"/>
        <v>0</v>
      </c>
      <c r="J137" s="135">
        <f t="shared" si="38"/>
        <v>33180</v>
      </c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</row>
    <row r="138" spans="1:235">
      <c r="A138" s="477" t="s">
        <v>558</v>
      </c>
      <c r="B138" s="135">
        <f t="shared" si="23"/>
        <v>10808</v>
      </c>
      <c r="C138" s="135">
        <f t="shared" ref="C138:J138" si="39">SUM(C139:C141)</f>
        <v>0</v>
      </c>
      <c r="D138" s="135">
        <f t="shared" si="39"/>
        <v>0</v>
      </c>
      <c r="E138" s="135">
        <f t="shared" si="39"/>
        <v>9297</v>
      </c>
      <c r="F138" s="135">
        <f t="shared" si="39"/>
        <v>1511</v>
      </c>
      <c r="G138" s="135">
        <f t="shared" si="39"/>
        <v>0</v>
      </c>
      <c r="H138" s="135">
        <f t="shared" si="39"/>
        <v>0</v>
      </c>
      <c r="I138" s="135">
        <f t="shared" si="39"/>
        <v>0</v>
      </c>
      <c r="J138" s="135">
        <f t="shared" si="39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</row>
    <row r="139" spans="1:235">
      <c r="A139" s="480" t="s">
        <v>1385</v>
      </c>
      <c r="B139" s="141">
        <f>C139+D139+E139+F139+G139+H139+I139+J139</f>
        <v>1367</v>
      </c>
      <c r="C139" s="141">
        <v>0</v>
      </c>
      <c r="D139" s="141">
        <v>0</v>
      </c>
      <c r="E139" s="141">
        <v>1367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</row>
    <row r="140" spans="1:235" ht="47.25">
      <c r="A140" s="480" t="s">
        <v>1386</v>
      </c>
      <c r="B140" s="141">
        <f>C140+D140+E140+F140+G140+H140+I140+J140</f>
        <v>7930</v>
      </c>
      <c r="C140" s="141">
        <v>0</v>
      </c>
      <c r="D140" s="141">
        <v>0</v>
      </c>
      <c r="E140" s="141">
        <v>7930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</row>
    <row r="141" spans="1:235" ht="63">
      <c r="A141" s="483" t="s">
        <v>1387</v>
      </c>
      <c r="B141" s="139">
        <f t="shared" si="23"/>
        <v>1511</v>
      </c>
      <c r="C141" s="139">
        <v>0</v>
      </c>
      <c r="D141" s="139">
        <v>0</v>
      </c>
      <c r="E141" s="139">
        <v>0</v>
      </c>
      <c r="F141" s="139">
        <v>1511</v>
      </c>
      <c r="G141" s="139">
        <v>0</v>
      </c>
      <c r="H141" s="139">
        <v>0</v>
      </c>
      <c r="I141" s="139">
        <v>0</v>
      </c>
      <c r="J141" s="139">
        <v>0</v>
      </c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</row>
    <row r="142" spans="1:235">
      <c r="A142" s="477" t="s">
        <v>560</v>
      </c>
      <c r="B142" s="135">
        <f t="shared" si="23"/>
        <v>148965</v>
      </c>
      <c r="C142" s="135">
        <f t="shared" ref="C142:J142" si="40">SUM(C143:C154)</f>
        <v>0</v>
      </c>
      <c r="D142" s="135">
        <f t="shared" si="40"/>
        <v>0</v>
      </c>
      <c r="E142" s="135">
        <f t="shared" si="40"/>
        <v>38463</v>
      </c>
      <c r="F142" s="135">
        <f t="shared" si="40"/>
        <v>0</v>
      </c>
      <c r="G142" s="135">
        <f t="shared" si="40"/>
        <v>110502</v>
      </c>
      <c r="H142" s="135">
        <f t="shared" si="40"/>
        <v>0</v>
      </c>
      <c r="I142" s="135">
        <f t="shared" si="40"/>
        <v>0</v>
      </c>
      <c r="J142" s="135">
        <f t="shared" si="40"/>
        <v>0</v>
      </c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</row>
    <row r="143" spans="1:235" ht="31.5">
      <c r="A143" s="483" t="s">
        <v>1242</v>
      </c>
      <c r="B143" s="142">
        <f t="shared" si="23"/>
        <v>3500</v>
      </c>
      <c r="C143" s="142">
        <v>0</v>
      </c>
      <c r="D143" s="142">
        <v>0</v>
      </c>
      <c r="E143" s="142">
        <v>0</v>
      </c>
      <c r="F143" s="142">
        <v>0</v>
      </c>
      <c r="G143" s="142">
        <v>3500</v>
      </c>
      <c r="H143" s="142">
        <v>0</v>
      </c>
      <c r="I143" s="142">
        <v>0</v>
      </c>
      <c r="J143" s="142">
        <v>0</v>
      </c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</row>
    <row r="144" spans="1:235">
      <c r="A144" s="483" t="s">
        <v>1388</v>
      </c>
      <c r="B144" s="142">
        <f t="shared" si="23"/>
        <v>23387</v>
      </c>
      <c r="C144" s="142">
        <v>0</v>
      </c>
      <c r="D144" s="142">
        <v>0</v>
      </c>
      <c r="E144" s="142">
        <f>23387-14137</f>
        <v>9250</v>
      </c>
      <c r="F144" s="142">
        <v>0</v>
      </c>
      <c r="G144" s="142">
        <v>14137</v>
      </c>
      <c r="H144" s="142">
        <v>0</v>
      </c>
      <c r="I144" s="142">
        <v>0</v>
      </c>
      <c r="J144" s="142">
        <v>0</v>
      </c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</row>
    <row r="145" spans="1:235" ht="31.5">
      <c r="A145" s="483" t="s">
        <v>1389</v>
      </c>
      <c r="B145" s="139">
        <f t="shared" si="23"/>
        <v>14998</v>
      </c>
      <c r="C145" s="139">
        <v>0</v>
      </c>
      <c r="D145" s="139">
        <v>0</v>
      </c>
      <c r="E145" s="139">
        <v>0</v>
      </c>
      <c r="F145" s="139">
        <v>0</v>
      </c>
      <c r="G145" s="139">
        <v>14998</v>
      </c>
      <c r="H145" s="139">
        <v>0</v>
      </c>
      <c r="I145" s="139">
        <v>0</v>
      </c>
      <c r="J145" s="139">
        <v>0</v>
      </c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  <c r="HQ145" s="136"/>
      <c r="HR145" s="136"/>
      <c r="HS145" s="136"/>
      <c r="HT145" s="136"/>
      <c r="HU145" s="136"/>
      <c r="HV145" s="136"/>
      <c r="HW145" s="136"/>
      <c r="HX145" s="136"/>
      <c r="HY145" s="136"/>
      <c r="HZ145" s="136"/>
      <c r="IA145" s="136"/>
    </row>
    <row r="146" spans="1:235" ht="31.5">
      <c r="A146" s="480" t="s">
        <v>1390</v>
      </c>
      <c r="B146" s="141">
        <f>C146+D146+E146+F146+G146+H146+I146+J146</f>
        <v>9682</v>
      </c>
      <c r="C146" s="141">
        <v>0</v>
      </c>
      <c r="D146" s="141">
        <v>0</v>
      </c>
      <c r="E146" s="141">
        <v>9682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  <c r="HQ146" s="136"/>
      <c r="HR146" s="136"/>
      <c r="HS146" s="136"/>
      <c r="HT146" s="136"/>
      <c r="HU146" s="136"/>
      <c r="HV146" s="136"/>
      <c r="HW146" s="136"/>
      <c r="HX146" s="136"/>
      <c r="HY146" s="136"/>
      <c r="HZ146" s="136"/>
      <c r="IA146" s="136"/>
    </row>
    <row r="147" spans="1:235" ht="31.5">
      <c r="A147" s="480" t="s">
        <v>1391</v>
      </c>
      <c r="B147" s="141">
        <f>C147+D147+E147+F147+G147+H147+I147+J147</f>
        <v>15148</v>
      </c>
      <c r="C147" s="141">
        <v>0</v>
      </c>
      <c r="D147" s="141">
        <v>0</v>
      </c>
      <c r="E147" s="141">
        <v>15148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  <c r="HQ147" s="136"/>
      <c r="HR147" s="136"/>
      <c r="HS147" s="136"/>
      <c r="HT147" s="136"/>
      <c r="HU147" s="136"/>
      <c r="HV147" s="136"/>
      <c r="HW147" s="136"/>
      <c r="HX147" s="136"/>
      <c r="HY147" s="136"/>
      <c r="HZ147" s="136"/>
      <c r="IA147" s="136"/>
    </row>
    <row r="148" spans="1:235">
      <c r="A148" s="480" t="s">
        <v>1392</v>
      </c>
      <c r="B148" s="141">
        <f>C148+D148+E148+F148+G148+H148+I148+J148</f>
        <v>4383</v>
      </c>
      <c r="C148" s="141">
        <v>0</v>
      </c>
      <c r="D148" s="141">
        <v>0</v>
      </c>
      <c r="E148" s="141">
        <v>4383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6"/>
      <c r="HM148" s="136"/>
      <c r="HN148" s="136"/>
      <c r="HO148" s="136"/>
      <c r="HP148" s="136"/>
      <c r="HQ148" s="136"/>
      <c r="HR148" s="136"/>
      <c r="HS148" s="136"/>
      <c r="HT148" s="136"/>
      <c r="HU148" s="136"/>
      <c r="HV148" s="136"/>
      <c r="HW148" s="136"/>
      <c r="HX148" s="136"/>
      <c r="HY148" s="136"/>
      <c r="HZ148" s="136"/>
      <c r="IA148" s="136"/>
    </row>
    <row r="149" spans="1:235">
      <c r="A149" s="480" t="s">
        <v>1393</v>
      </c>
      <c r="B149" s="141">
        <f>C149+D149+E149+F149+G149+H149+I149+J149</f>
        <v>26158</v>
      </c>
      <c r="C149" s="141">
        <v>0</v>
      </c>
      <c r="D149" s="141">
        <v>0</v>
      </c>
      <c r="E149" s="141">
        <v>0</v>
      </c>
      <c r="F149" s="141">
        <v>0</v>
      </c>
      <c r="G149" s="141">
        <v>26158</v>
      </c>
      <c r="H149" s="141">
        <v>0</v>
      </c>
      <c r="I149" s="141">
        <v>0</v>
      </c>
      <c r="J149" s="141">
        <v>0</v>
      </c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  <c r="HR149" s="136"/>
      <c r="HS149" s="136"/>
      <c r="HT149" s="136"/>
      <c r="HU149" s="136"/>
      <c r="HV149" s="136"/>
      <c r="HW149" s="136"/>
      <c r="HX149" s="136"/>
      <c r="HY149" s="136"/>
      <c r="HZ149" s="136"/>
      <c r="IA149" s="136"/>
    </row>
    <row r="150" spans="1:235">
      <c r="A150" s="480" t="s">
        <v>1394</v>
      </c>
      <c r="B150" s="141">
        <f>C150+D150+E150+F150+G150+H150+I150+J150</f>
        <v>7700</v>
      </c>
      <c r="C150" s="141">
        <v>0</v>
      </c>
      <c r="D150" s="141">
        <v>0</v>
      </c>
      <c r="E150" s="141">
        <v>0</v>
      </c>
      <c r="F150" s="141">
        <v>0</v>
      </c>
      <c r="G150" s="141">
        <v>7700</v>
      </c>
      <c r="H150" s="141">
        <v>0</v>
      </c>
      <c r="I150" s="141">
        <v>0</v>
      </c>
      <c r="J150" s="141">
        <v>0</v>
      </c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 s="136"/>
      <c r="GO150" s="136"/>
      <c r="GP150" s="136"/>
      <c r="GQ150" s="136"/>
      <c r="GR150" s="136"/>
      <c r="GS150" s="136"/>
      <c r="GT150" s="136"/>
      <c r="GU150" s="136"/>
      <c r="GV150" s="136"/>
      <c r="GW150" s="136"/>
      <c r="GX150" s="136"/>
      <c r="GY150" s="136"/>
      <c r="GZ150" s="136"/>
      <c r="HA150" s="136"/>
      <c r="HB150" s="136"/>
      <c r="HC150" s="136"/>
      <c r="HD150" s="136"/>
      <c r="HE150" s="136"/>
      <c r="HF150" s="136"/>
      <c r="HG150" s="136"/>
      <c r="HH150" s="136"/>
      <c r="HI150" s="136"/>
      <c r="HJ150" s="136"/>
      <c r="HK150" s="136"/>
      <c r="HL150" s="136"/>
      <c r="HM150" s="136"/>
      <c r="HN150" s="136"/>
      <c r="HO150" s="136"/>
      <c r="HP150" s="136"/>
      <c r="HQ150" s="136"/>
      <c r="HR150" s="136"/>
      <c r="HS150" s="136"/>
      <c r="HT150" s="136"/>
      <c r="HU150" s="136"/>
      <c r="HV150" s="136"/>
      <c r="HW150" s="136"/>
      <c r="HX150" s="136"/>
      <c r="HY150" s="136"/>
      <c r="HZ150" s="136"/>
      <c r="IA150" s="136"/>
    </row>
    <row r="151" spans="1:235">
      <c r="A151" s="483" t="s">
        <v>1395</v>
      </c>
      <c r="B151" s="139">
        <f t="shared" si="23"/>
        <v>12461</v>
      </c>
      <c r="C151" s="139">
        <v>0</v>
      </c>
      <c r="D151" s="139">
        <v>0</v>
      </c>
      <c r="E151" s="139">
        <v>0</v>
      </c>
      <c r="F151" s="139">
        <v>0</v>
      </c>
      <c r="G151" s="139">
        <v>12461</v>
      </c>
      <c r="H151" s="139">
        <v>0</v>
      </c>
      <c r="I151" s="139">
        <v>0</v>
      </c>
      <c r="J151" s="139">
        <v>0</v>
      </c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 s="136"/>
      <c r="GO151" s="136"/>
      <c r="GP151" s="136"/>
      <c r="GQ151" s="136"/>
      <c r="GR151" s="136"/>
      <c r="GS151" s="136"/>
      <c r="GT151" s="136"/>
      <c r="GU151" s="136"/>
      <c r="GV151" s="136"/>
      <c r="GW151" s="136"/>
      <c r="GX151" s="136"/>
      <c r="GY151" s="136"/>
      <c r="GZ151" s="136"/>
      <c r="HA151" s="136"/>
      <c r="HB151" s="136"/>
      <c r="HC151" s="136"/>
      <c r="HD151" s="136"/>
      <c r="HE151" s="136"/>
      <c r="HF151" s="136"/>
      <c r="HG151" s="136"/>
      <c r="HH151" s="136"/>
      <c r="HI151" s="136"/>
      <c r="HJ151" s="136"/>
      <c r="HK151" s="136"/>
      <c r="HL151" s="136"/>
      <c r="HM151" s="136"/>
      <c r="HN151" s="136"/>
      <c r="HO151" s="136"/>
      <c r="HP151" s="136"/>
      <c r="HQ151" s="136"/>
      <c r="HR151" s="136"/>
      <c r="HS151" s="136"/>
      <c r="HT151" s="136"/>
      <c r="HU151" s="136"/>
      <c r="HV151" s="136"/>
      <c r="HW151" s="136"/>
      <c r="HX151" s="136"/>
      <c r="HY151" s="136"/>
      <c r="HZ151" s="136"/>
      <c r="IA151" s="136"/>
    </row>
    <row r="152" spans="1:235" ht="47.25">
      <c r="A152" s="480" t="s">
        <v>1396</v>
      </c>
      <c r="B152" s="141">
        <f t="shared" si="23"/>
        <v>20221</v>
      </c>
      <c r="C152" s="141">
        <v>0</v>
      </c>
      <c r="D152" s="141">
        <v>0</v>
      </c>
      <c r="E152" s="141">
        <v>0</v>
      </c>
      <c r="F152" s="141">
        <v>0</v>
      </c>
      <c r="G152" s="141">
        <v>20221</v>
      </c>
      <c r="H152" s="141">
        <v>0</v>
      </c>
      <c r="I152" s="141">
        <v>0</v>
      </c>
      <c r="J152" s="141">
        <v>0</v>
      </c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 s="136"/>
      <c r="GO152" s="136"/>
      <c r="GP152" s="136"/>
      <c r="GQ152" s="136"/>
      <c r="GR152" s="136"/>
      <c r="GS152" s="136"/>
      <c r="GT152" s="136"/>
      <c r="GU152" s="136"/>
      <c r="GV152" s="136"/>
      <c r="GW152" s="136"/>
      <c r="GX152" s="136"/>
      <c r="GY152" s="136"/>
      <c r="GZ152" s="136"/>
      <c r="HA152" s="136"/>
      <c r="HB152" s="136"/>
      <c r="HC152" s="136"/>
      <c r="HD152" s="136"/>
      <c r="HE152" s="136"/>
      <c r="HF152" s="136"/>
      <c r="HG152" s="136"/>
      <c r="HH152" s="136"/>
      <c r="HI152" s="136"/>
      <c r="HJ152" s="136"/>
      <c r="HK152" s="136"/>
      <c r="HL152" s="136"/>
      <c r="HM152" s="136"/>
      <c r="HN152" s="136"/>
      <c r="HO152" s="136"/>
      <c r="HP152" s="136"/>
      <c r="HQ152" s="136"/>
      <c r="HR152" s="136"/>
      <c r="HS152" s="136"/>
      <c r="HT152" s="136"/>
      <c r="HU152" s="136"/>
      <c r="HV152" s="136"/>
      <c r="HW152" s="136"/>
      <c r="HX152" s="136"/>
      <c r="HY152" s="136"/>
      <c r="HZ152" s="136"/>
      <c r="IA152" s="136"/>
    </row>
    <row r="153" spans="1:235">
      <c r="A153" s="140" t="s">
        <v>1524</v>
      </c>
      <c r="B153" s="141">
        <f t="shared" ref="B153" si="41">C153+D153+E153+F153+G153+H153+I153+J153</f>
        <v>1846</v>
      </c>
      <c r="C153" s="141">
        <v>0</v>
      </c>
      <c r="D153" s="141">
        <v>0</v>
      </c>
      <c r="E153" s="141">
        <v>0</v>
      </c>
      <c r="F153" s="141">
        <v>0</v>
      </c>
      <c r="G153" s="141">
        <f>1846</f>
        <v>1846</v>
      </c>
      <c r="H153" s="141">
        <v>0</v>
      </c>
      <c r="I153" s="141">
        <v>0</v>
      </c>
      <c r="J153" s="141">
        <v>0</v>
      </c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  <c r="HQ153" s="136"/>
      <c r="HR153" s="136"/>
      <c r="HS153" s="136"/>
      <c r="HT153" s="136"/>
      <c r="HU153" s="136"/>
      <c r="HV153" s="136"/>
      <c r="HW153" s="136"/>
      <c r="HX153" s="136"/>
      <c r="HY153" s="136"/>
      <c r="HZ153" s="136"/>
      <c r="IA153" s="136"/>
    </row>
    <row r="154" spans="1:235">
      <c r="A154" s="140" t="s">
        <v>1110</v>
      </c>
      <c r="B154" s="141">
        <f t="shared" si="23"/>
        <v>9481</v>
      </c>
      <c r="C154" s="141">
        <v>0</v>
      </c>
      <c r="D154" s="141">
        <v>0</v>
      </c>
      <c r="E154" s="141">
        <v>0</v>
      </c>
      <c r="F154" s="141">
        <v>0</v>
      </c>
      <c r="G154" s="141">
        <f>11327-1846</f>
        <v>9481</v>
      </c>
      <c r="H154" s="141">
        <v>0</v>
      </c>
      <c r="I154" s="141">
        <v>0</v>
      </c>
      <c r="J154" s="141">
        <v>0</v>
      </c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  <c r="HQ154" s="136"/>
      <c r="HR154" s="136"/>
      <c r="HS154" s="136"/>
      <c r="HT154" s="136"/>
      <c r="HU154" s="136"/>
      <c r="HV154" s="136"/>
      <c r="HW154" s="136"/>
      <c r="HX154" s="136"/>
      <c r="HY154" s="136"/>
      <c r="HZ154" s="136"/>
      <c r="IA154" s="136"/>
    </row>
    <row r="155" spans="1:235">
      <c r="A155" s="477" t="s">
        <v>561</v>
      </c>
      <c r="B155" s="135">
        <f t="shared" si="23"/>
        <v>42000</v>
      </c>
      <c r="C155" s="135">
        <f t="shared" ref="C155:J155" si="42">SUM(C156:C156)</f>
        <v>0</v>
      </c>
      <c r="D155" s="135">
        <f t="shared" si="42"/>
        <v>0</v>
      </c>
      <c r="E155" s="135">
        <f t="shared" si="42"/>
        <v>8820</v>
      </c>
      <c r="F155" s="135">
        <f t="shared" si="42"/>
        <v>0</v>
      </c>
      <c r="G155" s="135">
        <f t="shared" si="42"/>
        <v>0</v>
      </c>
      <c r="H155" s="135">
        <f t="shared" si="42"/>
        <v>0</v>
      </c>
      <c r="I155" s="135">
        <f t="shared" si="42"/>
        <v>0</v>
      </c>
      <c r="J155" s="135">
        <f t="shared" si="42"/>
        <v>33180</v>
      </c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 s="136"/>
      <c r="GO155" s="136"/>
      <c r="GP155" s="136"/>
      <c r="GQ155" s="136"/>
      <c r="GR155" s="136"/>
      <c r="GS155" s="136"/>
      <c r="GT155" s="136"/>
      <c r="GU155" s="136"/>
      <c r="GV155" s="136"/>
      <c r="GW155" s="136"/>
      <c r="GX155" s="136"/>
      <c r="GY155" s="136"/>
      <c r="GZ155" s="136"/>
      <c r="HA155" s="136"/>
      <c r="HB155" s="136"/>
      <c r="HC155" s="136"/>
      <c r="HD155" s="136"/>
      <c r="HE155" s="136"/>
      <c r="HF155" s="136"/>
      <c r="HG155" s="136"/>
      <c r="HH155" s="136"/>
      <c r="HI155" s="136"/>
      <c r="HJ155" s="136"/>
      <c r="HK155" s="136"/>
      <c r="HL155" s="136"/>
      <c r="HM155" s="136"/>
      <c r="HN155" s="136"/>
      <c r="HO155" s="136"/>
      <c r="HP155" s="136"/>
      <c r="HQ155" s="136"/>
      <c r="HR155" s="136"/>
      <c r="HS155" s="136"/>
      <c r="HT155" s="136"/>
      <c r="HU155" s="136"/>
      <c r="HV155" s="136"/>
      <c r="HW155" s="136"/>
      <c r="HX155" s="136"/>
      <c r="HY155" s="136"/>
      <c r="HZ155" s="136"/>
      <c r="IA155" s="136"/>
    </row>
    <row r="156" spans="1:235" ht="31.5">
      <c r="A156" s="483" t="s">
        <v>1397</v>
      </c>
      <c r="B156" s="142">
        <f t="shared" si="23"/>
        <v>42000</v>
      </c>
      <c r="C156" s="142">
        <v>0</v>
      </c>
      <c r="D156" s="142">
        <v>0</v>
      </c>
      <c r="E156" s="142">
        <v>8820</v>
      </c>
      <c r="F156" s="142">
        <v>0</v>
      </c>
      <c r="G156" s="142">
        <v>0</v>
      </c>
      <c r="H156" s="142">
        <v>0</v>
      </c>
      <c r="I156" s="142">
        <v>0</v>
      </c>
      <c r="J156" s="142">
        <v>33180</v>
      </c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</row>
    <row r="157" spans="1:235">
      <c r="A157" s="477" t="s">
        <v>562</v>
      </c>
      <c r="B157" s="135">
        <f t="shared" si="23"/>
        <v>46037</v>
      </c>
      <c r="C157" s="135">
        <f t="shared" ref="C157:J157" si="43">SUM(C158:C163)</f>
        <v>0</v>
      </c>
      <c r="D157" s="135">
        <f t="shared" si="43"/>
        <v>0</v>
      </c>
      <c r="E157" s="135">
        <f t="shared" si="43"/>
        <v>0</v>
      </c>
      <c r="F157" s="135">
        <f t="shared" si="43"/>
        <v>5564</v>
      </c>
      <c r="G157" s="135">
        <f t="shared" si="43"/>
        <v>40473</v>
      </c>
      <c r="H157" s="135">
        <f t="shared" si="43"/>
        <v>0</v>
      </c>
      <c r="I157" s="135">
        <f t="shared" si="43"/>
        <v>0</v>
      </c>
      <c r="J157" s="135">
        <f t="shared" si="43"/>
        <v>0</v>
      </c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  <c r="HK157" s="136"/>
      <c r="HL157" s="136"/>
      <c r="HM157" s="136"/>
      <c r="HN157" s="136"/>
      <c r="HO157" s="136"/>
      <c r="HP157" s="136"/>
      <c r="HQ157" s="136"/>
      <c r="HR157" s="136"/>
      <c r="HS157" s="136"/>
      <c r="HT157" s="136"/>
      <c r="HU157" s="136"/>
      <c r="HV157" s="136"/>
      <c r="HW157" s="136"/>
      <c r="HX157" s="136"/>
      <c r="HY157" s="136"/>
      <c r="HZ157" s="136"/>
      <c r="IA157" s="136"/>
    </row>
    <row r="158" spans="1:235" ht="31.5">
      <c r="A158" s="483" t="s">
        <v>1398</v>
      </c>
      <c r="B158" s="139">
        <f t="shared" si="23"/>
        <v>19988</v>
      </c>
      <c r="C158" s="139">
        <v>0</v>
      </c>
      <c r="D158" s="139">
        <v>0</v>
      </c>
      <c r="E158" s="139"/>
      <c r="F158" s="139">
        <v>0</v>
      </c>
      <c r="G158" s="139">
        <v>19988</v>
      </c>
      <c r="H158" s="139">
        <v>0</v>
      </c>
      <c r="I158" s="139">
        <v>0</v>
      </c>
      <c r="J158" s="139">
        <v>0</v>
      </c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  <c r="HK158" s="136"/>
      <c r="HL158" s="136"/>
      <c r="HM158" s="136"/>
      <c r="HN158" s="136"/>
      <c r="HO158" s="136"/>
      <c r="HP158" s="136"/>
      <c r="HQ158" s="136"/>
      <c r="HR158" s="136"/>
      <c r="HS158" s="136"/>
      <c r="HT158" s="136"/>
      <c r="HU158" s="136"/>
      <c r="HV158" s="136"/>
      <c r="HW158" s="136"/>
      <c r="HX158" s="136"/>
      <c r="HY158" s="136"/>
      <c r="HZ158" s="136"/>
      <c r="IA158" s="136"/>
    </row>
    <row r="159" spans="1:235" ht="31.5">
      <c r="A159" s="483" t="s">
        <v>1399</v>
      </c>
      <c r="B159" s="139">
        <f t="shared" si="23"/>
        <v>7456</v>
      </c>
      <c r="C159" s="139">
        <v>0</v>
      </c>
      <c r="D159" s="139">
        <v>0</v>
      </c>
      <c r="E159" s="139"/>
      <c r="F159" s="139">
        <v>0</v>
      </c>
      <c r="G159" s="139">
        <v>7456</v>
      </c>
      <c r="H159" s="139">
        <v>0</v>
      </c>
      <c r="I159" s="139">
        <v>0</v>
      </c>
      <c r="J159" s="139">
        <v>0</v>
      </c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  <c r="HQ159" s="136"/>
      <c r="HR159" s="136"/>
      <c r="HS159" s="136"/>
      <c r="HT159" s="136"/>
      <c r="HU159" s="136"/>
      <c r="HV159" s="136"/>
      <c r="HW159" s="136"/>
      <c r="HX159" s="136"/>
      <c r="HY159" s="136"/>
      <c r="HZ159" s="136"/>
      <c r="IA159" s="136"/>
    </row>
    <row r="160" spans="1:235" ht="63">
      <c r="A160" s="483" t="s">
        <v>1400</v>
      </c>
      <c r="B160" s="139">
        <f t="shared" si="23"/>
        <v>3564</v>
      </c>
      <c r="C160" s="139">
        <v>0</v>
      </c>
      <c r="D160" s="139">
        <v>0</v>
      </c>
      <c r="E160" s="139">
        <v>0</v>
      </c>
      <c r="F160" s="139">
        <v>3564</v>
      </c>
      <c r="G160" s="139">
        <v>0</v>
      </c>
      <c r="H160" s="139">
        <v>0</v>
      </c>
      <c r="I160" s="139">
        <v>0</v>
      </c>
      <c r="J160" s="139">
        <v>0</v>
      </c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  <c r="HQ160" s="136"/>
      <c r="HR160" s="136"/>
      <c r="HS160" s="136"/>
      <c r="HT160" s="136"/>
      <c r="HU160" s="136"/>
      <c r="HV160" s="136"/>
      <c r="HW160" s="136"/>
      <c r="HX160" s="136"/>
      <c r="HY160" s="136"/>
      <c r="HZ160" s="136"/>
      <c r="IA160" s="136"/>
    </row>
    <row r="161" spans="1:235" ht="47.25">
      <c r="A161" s="480" t="s">
        <v>1401</v>
      </c>
      <c r="B161" s="141">
        <f>C161+D161+E161+F161+G161+H161+I161+J161</f>
        <v>3353</v>
      </c>
      <c r="C161" s="141">
        <v>0</v>
      </c>
      <c r="D161" s="141">
        <v>0</v>
      </c>
      <c r="E161" s="141">
        <v>0</v>
      </c>
      <c r="F161" s="141">
        <v>0</v>
      </c>
      <c r="G161" s="141">
        <v>3353</v>
      </c>
      <c r="H161" s="141">
        <v>0</v>
      </c>
      <c r="I161" s="141">
        <v>0</v>
      </c>
      <c r="J161" s="141">
        <v>0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  <c r="HQ161" s="136"/>
      <c r="HR161" s="136"/>
      <c r="HS161" s="136"/>
      <c r="HT161" s="136"/>
      <c r="HU161" s="136"/>
      <c r="HV161" s="136"/>
      <c r="HW161" s="136"/>
      <c r="HX161" s="136"/>
      <c r="HY161" s="136"/>
      <c r="HZ161" s="136"/>
      <c r="IA161" s="136"/>
    </row>
    <row r="162" spans="1:235" ht="63">
      <c r="A162" s="480" t="s">
        <v>1402</v>
      </c>
      <c r="B162" s="141">
        <f>C162+D162+E162+F162+G162+H162+I162+J162</f>
        <v>9676</v>
      </c>
      <c r="C162" s="141">
        <v>0</v>
      </c>
      <c r="D162" s="141">
        <v>0</v>
      </c>
      <c r="E162" s="141">
        <v>0</v>
      </c>
      <c r="F162" s="141">
        <v>0</v>
      </c>
      <c r="G162" s="141">
        <v>9676</v>
      </c>
      <c r="H162" s="141">
        <v>0</v>
      </c>
      <c r="I162" s="141">
        <v>0</v>
      </c>
      <c r="J162" s="141">
        <v>0</v>
      </c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  <c r="HQ162" s="136"/>
      <c r="HR162" s="136"/>
      <c r="HS162" s="136"/>
      <c r="HT162" s="136"/>
      <c r="HU162" s="136"/>
      <c r="HV162" s="136"/>
      <c r="HW162" s="136"/>
      <c r="HX162" s="136"/>
      <c r="HY162" s="136"/>
      <c r="HZ162" s="136"/>
      <c r="IA162" s="136"/>
    </row>
    <row r="163" spans="1:235" ht="63">
      <c r="A163" s="483" t="s">
        <v>1403</v>
      </c>
      <c r="B163" s="139">
        <f t="shared" ref="B163:B250" si="44">C163+D163+E163+F163+G163+H163+I163+J163</f>
        <v>2000</v>
      </c>
      <c r="C163" s="139">
        <v>0</v>
      </c>
      <c r="D163" s="139">
        <v>0</v>
      </c>
      <c r="E163" s="139">
        <v>0</v>
      </c>
      <c r="F163" s="139">
        <v>2000</v>
      </c>
      <c r="G163" s="139">
        <v>0</v>
      </c>
      <c r="H163" s="139">
        <v>0</v>
      </c>
      <c r="I163" s="139">
        <v>0</v>
      </c>
      <c r="J163" s="139">
        <v>0</v>
      </c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  <c r="HQ163" s="136"/>
      <c r="HR163" s="136"/>
      <c r="HS163" s="136"/>
      <c r="HT163" s="136"/>
      <c r="HU163" s="136"/>
      <c r="HV163" s="136"/>
      <c r="HW163" s="136"/>
      <c r="HX163" s="136"/>
      <c r="HY163" s="136"/>
      <c r="HZ163" s="136"/>
      <c r="IA163" s="136"/>
    </row>
    <row r="164" spans="1:235">
      <c r="A164" s="477" t="s">
        <v>554</v>
      </c>
      <c r="B164" s="135">
        <f t="shared" si="44"/>
        <v>24254467</v>
      </c>
      <c r="C164" s="135">
        <f>SUM(C168,C170,C180,C174,C165)</f>
        <v>1004020</v>
      </c>
      <c r="D164" s="135">
        <f t="shared" ref="D164:J164" si="45">SUM(D168,D170,D180,D174,D165)</f>
        <v>392281</v>
      </c>
      <c r="E164" s="135">
        <f t="shared" si="45"/>
        <v>953765</v>
      </c>
      <c r="F164" s="135">
        <f t="shared" si="45"/>
        <v>7651891</v>
      </c>
      <c r="G164" s="135">
        <f t="shared" si="45"/>
        <v>0</v>
      </c>
      <c r="H164" s="135">
        <f t="shared" si="45"/>
        <v>3495260</v>
      </c>
      <c r="I164" s="135">
        <f t="shared" si="45"/>
        <v>0</v>
      </c>
      <c r="J164" s="135">
        <f t="shared" si="45"/>
        <v>10757250</v>
      </c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 s="136"/>
      <c r="GO164" s="136"/>
      <c r="GP164" s="136"/>
      <c r="GQ164" s="136"/>
      <c r="GR164" s="136"/>
      <c r="GS164" s="136"/>
      <c r="GT164" s="136"/>
      <c r="GU164" s="136"/>
      <c r="GV164" s="136"/>
      <c r="GW164" s="136"/>
      <c r="GX164" s="136"/>
      <c r="GY164" s="136"/>
      <c r="GZ164" s="136"/>
      <c r="HA164" s="136"/>
      <c r="HB164" s="136"/>
      <c r="HC164" s="136"/>
      <c r="HD164" s="136"/>
      <c r="HE164" s="136"/>
      <c r="HF164" s="136"/>
      <c r="HG164" s="136"/>
      <c r="HH164" s="136"/>
      <c r="HI164" s="136"/>
      <c r="HJ164" s="136"/>
      <c r="HK164" s="136"/>
      <c r="HL164" s="136"/>
      <c r="HM164" s="136"/>
      <c r="HN164" s="136"/>
      <c r="HO164" s="136"/>
      <c r="HP164" s="136"/>
      <c r="HQ164" s="136"/>
      <c r="HR164" s="136"/>
      <c r="HS164" s="136"/>
      <c r="HT164" s="136"/>
      <c r="HU164" s="136"/>
      <c r="HV164" s="136"/>
      <c r="HW164" s="136"/>
      <c r="HX164" s="136"/>
      <c r="HY164" s="136"/>
      <c r="HZ164" s="136"/>
      <c r="IA164" s="136"/>
    </row>
    <row r="165" spans="1:235">
      <c r="A165" s="477" t="s">
        <v>558</v>
      </c>
      <c r="B165" s="135">
        <f t="shared" si="44"/>
        <v>3900</v>
      </c>
      <c r="C165" s="135">
        <f t="shared" ref="C165:J165" si="46">SUM(C166:C167)</f>
        <v>0</v>
      </c>
      <c r="D165" s="135">
        <f t="shared" si="46"/>
        <v>0</v>
      </c>
      <c r="E165" s="135">
        <f t="shared" si="46"/>
        <v>3900</v>
      </c>
      <c r="F165" s="135">
        <f t="shared" si="46"/>
        <v>0</v>
      </c>
      <c r="G165" s="135">
        <f t="shared" si="46"/>
        <v>0</v>
      </c>
      <c r="H165" s="135">
        <f t="shared" si="46"/>
        <v>0</v>
      </c>
      <c r="I165" s="135">
        <f t="shared" si="46"/>
        <v>0</v>
      </c>
      <c r="J165" s="135">
        <f t="shared" si="46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  <c r="HQ165" s="136"/>
      <c r="HR165" s="136"/>
      <c r="HS165" s="136"/>
      <c r="HT165" s="136"/>
      <c r="HU165" s="136"/>
      <c r="HV165" s="136"/>
      <c r="HW165" s="136"/>
      <c r="HX165" s="136"/>
      <c r="HY165" s="136"/>
      <c r="HZ165" s="136"/>
      <c r="IA165" s="136"/>
    </row>
    <row r="166" spans="1:235">
      <c r="A166" s="480" t="s">
        <v>1404</v>
      </c>
      <c r="B166" s="141">
        <f t="shared" si="44"/>
        <v>1300</v>
      </c>
      <c r="C166" s="141">
        <v>0</v>
      </c>
      <c r="D166" s="141">
        <v>0</v>
      </c>
      <c r="E166" s="141">
        <v>1300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36"/>
      <c r="GW166" s="136"/>
      <c r="GX166" s="136"/>
      <c r="GY166" s="136"/>
      <c r="GZ166" s="136"/>
      <c r="HA166" s="136"/>
      <c r="HB166" s="136"/>
      <c r="HC166" s="136"/>
      <c r="HD166" s="136"/>
      <c r="HE166" s="136"/>
      <c r="HF166" s="136"/>
      <c r="HG166" s="136"/>
      <c r="HH166" s="136"/>
      <c r="HI166" s="136"/>
      <c r="HJ166" s="136"/>
      <c r="HK166" s="136"/>
      <c r="HL166" s="136"/>
      <c r="HM166" s="136"/>
      <c r="HN166" s="136"/>
      <c r="HO166" s="136"/>
      <c r="HP166" s="136"/>
      <c r="HQ166" s="136"/>
      <c r="HR166" s="136"/>
      <c r="HS166" s="136"/>
      <c r="HT166" s="136"/>
      <c r="HU166" s="136"/>
      <c r="HV166" s="136"/>
      <c r="HW166" s="136"/>
      <c r="HX166" s="136"/>
      <c r="HY166" s="136"/>
      <c r="HZ166" s="136"/>
      <c r="IA166" s="136"/>
    </row>
    <row r="167" spans="1:235" ht="31.5">
      <c r="A167" s="480" t="s">
        <v>1405</v>
      </c>
      <c r="B167" s="141">
        <f t="shared" si="44"/>
        <v>2600</v>
      </c>
      <c r="C167" s="141">
        <v>0</v>
      </c>
      <c r="D167" s="141">
        <v>0</v>
      </c>
      <c r="E167" s="141">
        <v>2600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  <c r="HQ167" s="136"/>
      <c r="HR167" s="136"/>
      <c r="HS167" s="136"/>
      <c r="HT167" s="136"/>
      <c r="HU167" s="136"/>
      <c r="HV167" s="136"/>
      <c r="HW167" s="136"/>
      <c r="HX167" s="136"/>
      <c r="HY167" s="136"/>
      <c r="HZ167" s="136"/>
      <c r="IA167" s="136"/>
    </row>
    <row r="168" spans="1:235">
      <c r="A168" s="477" t="s">
        <v>560</v>
      </c>
      <c r="B168" s="135">
        <f t="shared" si="44"/>
        <v>481000</v>
      </c>
      <c r="C168" s="135">
        <f t="shared" ref="C168:J168" si="47">SUM(C169:C169)</f>
        <v>0</v>
      </c>
      <c r="D168" s="135">
        <f t="shared" si="47"/>
        <v>0</v>
      </c>
      <c r="E168" s="135">
        <f t="shared" si="47"/>
        <v>0</v>
      </c>
      <c r="F168" s="135">
        <f t="shared" si="47"/>
        <v>481000</v>
      </c>
      <c r="G168" s="135">
        <f t="shared" si="47"/>
        <v>0</v>
      </c>
      <c r="H168" s="135">
        <f t="shared" si="47"/>
        <v>0</v>
      </c>
      <c r="I168" s="135">
        <f t="shared" si="47"/>
        <v>0</v>
      </c>
      <c r="J168" s="135">
        <f t="shared" si="47"/>
        <v>0</v>
      </c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</row>
    <row r="169" spans="1:235" ht="47.25">
      <c r="A169" s="481" t="s">
        <v>1206</v>
      </c>
      <c r="B169" s="141">
        <f t="shared" si="44"/>
        <v>481000</v>
      </c>
      <c r="C169" s="141">
        <v>0</v>
      </c>
      <c r="D169" s="141">
        <v>0</v>
      </c>
      <c r="E169" s="141">
        <v>0</v>
      </c>
      <c r="F169" s="141">
        <v>481000</v>
      </c>
      <c r="G169" s="141">
        <v>0</v>
      </c>
      <c r="H169" s="141">
        <v>0</v>
      </c>
      <c r="I169" s="141">
        <v>0</v>
      </c>
      <c r="J169" s="141">
        <v>0</v>
      </c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</row>
    <row r="170" spans="1:235">
      <c r="A170" s="477" t="s">
        <v>561</v>
      </c>
      <c r="B170" s="135">
        <f t="shared" si="44"/>
        <v>350532</v>
      </c>
      <c r="C170" s="135">
        <f>SUM(C171:C173)</f>
        <v>0</v>
      </c>
      <c r="D170" s="135">
        <f t="shared" ref="D170:J170" si="48">SUM(D171:D173)</f>
        <v>0</v>
      </c>
      <c r="E170" s="135">
        <f t="shared" si="48"/>
        <v>350532</v>
      </c>
      <c r="F170" s="135">
        <f t="shared" si="48"/>
        <v>0</v>
      </c>
      <c r="G170" s="135">
        <f t="shared" si="48"/>
        <v>0</v>
      </c>
      <c r="H170" s="135">
        <f t="shared" si="48"/>
        <v>0</v>
      </c>
      <c r="I170" s="135">
        <f t="shared" si="48"/>
        <v>0</v>
      </c>
      <c r="J170" s="135">
        <f t="shared" si="48"/>
        <v>0</v>
      </c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</row>
    <row r="171" spans="1:235">
      <c r="A171" s="481" t="s">
        <v>1243</v>
      </c>
      <c r="B171" s="141">
        <f t="shared" si="44"/>
        <v>63216</v>
      </c>
      <c r="C171" s="141">
        <v>0</v>
      </c>
      <c r="D171" s="141">
        <v>0</v>
      </c>
      <c r="E171" s="141">
        <f>60000+3216</f>
        <v>63216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136"/>
    </row>
    <row r="172" spans="1:235">
      <c r="A172" s="481" t="s">
        <v>1406</v>
      </c>
      <c r="B172" s="141">
        <f t="shared" si="44"/>
        <v>45816</v>
      </c>
      <c r="C172" s="141">
        <v>0</v>
      </c>
      <c r="D172" s="141">
        <v>0</v>
      </c>
      <c r="E172" s="141">
        <v>45816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136"/>
    </row>
    <row r="173" spans="1:235" ht="31.5">
      <c r="A173" s="481" t="s">
        <v>1407</v>
      </c>
      <c r="B173" s="141">
        <f>C173+D173+E173+F173+G173+H173+I173+J173</f>
        <v>241500</v>
      </c>
      <c r="C173" s="141">
        <v>0</v>
      </c>
      <c r="D173" s="141">
        <v>0</v>
      </c>
      <c r="E173" s="141">
        <v>241500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136"/>
    </row>
    <row r="174" spans="1:235">
      <c r="A174" s="477" t="s">
        <v>562</v>
      </c>
      <c r="B174" s="135">
        <f t="shared" si="44"/>
        <v>45092</v>
      </c>
      <c r="C174" s="135">
        <f t="shared" ref="C174:J174" si="49">SUM(C175:C179)</f>
        <v>0</v>
      </c>
      <c r="D174" s="135">
        <f t="shared" si="49"/>
        <v>0</v>
      </c>
      <c r="E174" s="135">
        <f t="shared" si="49"/>
        <v>45092</v>
      </c>
      <c r="F174" s="135">
        <f t="shared" si="49"/>
        <v>0</v>
      </c>
      <c r="G174" s="135">
        <f t="shared" si="49"/>
        <v>0</v>
      </c>
      <c r="H174" s="135">
        <f t="shared" si="49"/>
        <v>0</v>
      </c>
      <c r="I174" s="135">
        <f t="shared" si="49"/>
        <v>0</v>
      </c>
      <c r="J174" s="135">
        <f t="shared" si="49"/>
        <v>0</v>
      </c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</row>
    <row r="175" spans="1:235" ht="31.5">
      <c r="A175" s="481" t="s">
        <v>1244</v>
      </c>
      <c r="B175" s="141">
        <f t="shared" si="44"/>
        <v>6833</v>
      </c>
      <c r="C175" s="141">
        <v>0</v>
      </c>
      <c r="D175" s="141">
        <v>0</v>
      </c>
      <c r="E175" s="141">
        <v>6833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136"/>
    </row>
    <row r="176" spans="1:235">
      <c r="A176" s="481" t="s">
        <v>1408</v>
      </c>
      <c r="B176" s="141">
        <f t="shared" si="44"/>
        <v>1800</v>
      </c>
      <c r="C176" s="141">
        <v>0</v>
      </c>
      <c r="D176" s="141">
        <v>0</v>
      </c>
      <c r="E176" s="141">
        <v>1800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136"/>
    </row>
    <row r="177" spans="1:235">
      <c r="A177" s="481" t="s">
        <v>1409</v>
      </c>
      <c r="B177" s="141">
        <f>C177+D177+E177+F177+G177+H177+I177+J177</f>
        <v>1376</v>
      </c>
      <c r="C177" s="141">
        <v>0</v>
      </c>
      <c r="D177" s="141">
        <v>0</v>
      </c>
      <c r="E177" s="141">
        <v>1376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136"/>
    </row>
    <row r="178" spans="1:235">
      <c r="A178" s="481" t="s">
        <v>1410</v>
      </c>
      <c r="B178" s="141">
        <f t="shared" si="44"/>
        <v>2653</v>
      </c>
      <c r="C178" s="141">
        <v>0</v>
      </c>
      <c r="D178" s="141">
        <v>0</v>
      </c>
      <c r="E178" s="141">
        <v>2653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36"/>
      <c r="GZ178" s="136"/>
      <c r="HA178" s="136"/>
      <c r="HB178" s="136"/>
      <c r="HC178" s="136"/>
      <c r="HD178" s="136"/>
      <c r="HE178" s="136"/>
      <c r="HF178" s="136"/>
      <c r="HG178" s="136"/>
      <c r="HH178" s="136"/>
      <c r="HI178" s="136"/>
      <c r="HJ178" s="136"/>
      <c r="HK178" s="136"/>
      <c r="HL178" s="136"/>
      <c r="HM178" s="136"/>
      <c r="HN178" s="136"/>
      <c r="HO178" s="136"/>
      <c r="HP178" s="136"/>
      <c r="HQ178" s="136"/>
      <c r="HR178" s="136"/>
      <c r="HS178" s="136"/>
      <c r="HT178" s="136"/>
      <c r="HU178" s="136"/>
      <c r="HV178" s="136"/>
      <c r="HW178" s="136"/>
      <c r="HX178" s="136"/>
      <c r="HY178" s="136"/>
      <c r="HZ178" s="136"/>
      <c r="IA178" s="136"/>
    </row>
    <row r="179" spans="1:235" ht="47.25">
      <c r="A179" s="481" t="s">
        <v>1411</v>
      </c>
      <c r="B179" s="141">
        <f t="shared" si="44"/>
        <v>32430</v>
      </c>
      <c r="C179" s="141">
        <v>0</v>
      </c>
      <c r="D179" s="141">
        <v>0</v>
      </c>
      <c r="E179" s="141">
        <v>32430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  <c r="HQ179" s="136"/>
      <c r="HR179" s="136"/>
      <c r="HS179" s="136"/>
      <c r="HT179" s="136"/>
      <c r="HU179" s="136"/>
      <c r="HV179" s="136"/>
      <c r="HW179" s="136"/>
      <c r="HX179" s="136"/>
      <c r="HY179" s="136"/>
      <c r="HZ179" s="136"/>
      <c r="IA179" s="136"/>
    </row>
    <row r="180" spans="1:235">
      <c r="A180" s="477" t="s">
        <v>564</v>
      </c>
      <c r="B180" s="135">
        <f t="shared" si="44"/>
        <v>23373943</v>
      </c>
      <c r="C180" s="135">
        <f t="shared" ref="C180:J180" si="50">SUM(C181:C210)</f>
        <v>1004020</v>
      </c>
      <c r="D180" s="135">
        <f t="shared" si="50"/>
        <v>392281</v>
      </c>
      <c r="E180" s="135">
        <f t="shared" si="50"/>
        <v>554241</v>
      </c>
      <c r="F180" s="135">
        <f t="shared" si="50"/>
        <v>7170891</v>
      </c>
      <c r="G180" s="135">
        <f t="shared" si="50"/>
        <v>0</v>
      </c>
      <c r="H180" s="135">
        <f t="shared" si="50"/>
        <v>3495260</v>
      </c>
      <c r="I180" s="135">
        <f t="shared" si="50"/>
        <v>0</v>
      </c>
      <c r="J180" s="135">
        <f t="shared" si="50"/>
        <v>10757250</v>
      </c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  <c r="HQ180" s="136"/>
      <c r="HR180" s="136"/>
      <c r="HS180" s="136"/>
      <c r="HT180" s="136"/>
      <c r="HU180" s="136"/>
      <c r="HV180" s="136"/>
      <c r="HW180" s="136"/>
      <c r="HX180" s="136"/>
      <c r="HY180" s="136"/>
      <c r="HZ180" s="136"/>
      <c r="IA180" s="136"/>
    </row>
    <row r="181" spans="1:235">
      <c r="A181" s="480" t="s">
        <v>1412</v>
      </c>
      <c r="B181" s="141">
        <f t="shared" si="44"/>
        <v>25000</v>
      </c>
      <c r="C181" s="141">
        <v>0</v>
      </c>
      <c r="D181" s="141">
        <v>0</v>
      </c>
      <c r="E181" s="141">
        <v>25000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36"/>
      <c r="GZ181" s="136"/>
      <c r="HA181" s="136"/>
      <c r="HB181" s="136"/>
      <c r="HC181" s="136"/>
      <c r="HD181" s="136"/>
      <c r="HE181" s="136"/>
      <c r="HF181" s="136"/>
      <c r="HG181" s="136"/>
      <c r="HH181" s="136"/>
      <c r="HI181" s="136"/>
      <c r="HJ181" s="136"/>
      <c r="HK181" s="136"/>
      <c r="HL181" s="136"/>
      <c r="HM181" s="136"/>
      <c r="HN181" s="136"/>
      <c r="HO181" s="136"/>
      <c r="HP181" s="136"/>
      <c r="HQ181" s="136"/>
      <c r="HR181" s="136"/>
      <c r="HS181" s="136"/>
      <c r="HT181" s="136"/>
      <c r="HU181" s="136"/>
      <c r="HV181" s="136"/>
      <c r="HW181" s="136"/>
      <c r="HX181" s="136"/>
      <c r="HY181" s="136"/>
      <c r="HZ181" s="136"/>
      <c r="IA181" s="136"/>
    </row>
    <row r="182" spans="1:235">
      <c r="A182" s="481" t="s">
        <v>1584</v>
      </c>
      <c r="B182" s="141">
        <f>C182+D182+E182+F182+G182+H182+I182+J182</f>
        <v>90292</v>
      </c>
      <c r="C182" s="141">
        <v>0</v>
      </c>
      <c r="D182" s="141">
        <v>0</v>
      </c>
      <c r="E182" s="141"/>
      <c r="F182" s="141">
        <v>0</v>
      </c>
      <c r="G182" s="141">
        <v>0</v>
      </c>
      <c r="H182" s="141">
        <v>0</v>
      </c>
      <c r="I182" s="141">
        <v>0</v>
      </c>
      <c r="J182" s="141">
        <v>90292</v>
      </c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36"/>
      <c r="GZ182" s="136"/>
      <c r="HA182" s="136"/>
      <c r="HB182" s="136"/>
      <c r="HC182" s="136"/>
      <c r="HD182" s="136"/>
      <c r="HE182" s="136"/>
      <c r="HF182" s="136"/>
      <c r="HG182" s="136"/>
      <c r="HH182" s="136"/>
      <c r="HI182" s="136"/>
      <c r="HJ182" s="136"/>
      <c r="HK182" s="136"/>
      <c r="HL182" s="136"/>
      <c r="HM182" s="136"/>
      <c r="HN182" s="136"/>
      <c r="HO182" s="136"/>
      <c r="HP182" s="136"/>
      <c r="HQ182" s="136"/>
      <c r="HR182" s="136"/>
      <c r="HS182" s="136"/>
      <c r="HT182" s="136"/>
      <c r="HU182" s="136"/>
      <c r="HV182" s="136"/>
      <c r="HW182" s="136"/>
      <c r="HX182" s="136"/>
      <c r="HY182" s="136"/>
      <c r="HZ182" s="136"/>
      <c r="IA182" s="136"/>
    </row>
    <row r="183" spans="1:235">
      <c r="A183" s="480" t="s">
        <v>1413</v>
      </c>
      <c r="B183" s="141">
        <f t="shared" si="44"/>
        <v>15000</v>
      </c>
      <c r="C183" s="141">
        <v>0</v>
      </c>
      <c r="D183" s="141">
        <v>0</v>
      </c>
      <c r="E183" s="141">
        <v>15000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 s="136"/>
      <c r="GO183" s="136"/>
      <c r="GP183" s="136"/>
      <c r="GQ183" s="136"/>
      <c r="GR183" s="136"/>
      <c r="GS183" s="136"/>
      <c r="GT183" s="136"/>
      <c r="GU183" s="136"/>
      <c r="GV183" s="136"/>
      <c r="GW183" s="136"/>
      <c r="GX183" s="136"/>
      <c r="GY183" s="136"/>
      <c r="GZ183" s="136"/>
      <c r="HA183" s="136"/>
      <c r="HB183" s="136"/>
      <c r="HC183" s="136"/>
      <c r="HD183" s="136"/>
      <c r="HE183" s="136"/>
      <c r="HF183" s="136"/>
      <c r="HG183" s="136"/>
      <c r="HH183" s="136"/>
      <c r="HI183" s="136"/>
      <c r="HJ183" s="136"/>
      <c r="HK183" s="136"/>
      <c r="HL183" s="136"/>
      <c r="HM183" s="136"/>
      <c r="HN183" s="136"/>
      <c r="HO183" s="136"/>
      <c r="HP183" s="136"/>
      <c r="HQ183" s="136"/>
      <c r="HR183" s="136"/>
      <c r="HS183" s="136"/>
      <c r="HT183" s="136"/>
      <c r="HU183" s="136"/>
      <c r="HV183" s="136"/>
      <c r="HW183" s="136"/>
      <c r="HX183" s="136"/>
      <c r="HY183" s="136"/>
      <c r="HZ183" s="136"/>
      <c r="IA183" s="136"/>
    </row>
    <row r="184" spans="1:235">
      <c r="A184" s="483" t="s">
        <v>1414</v>
      </c>
      <c r="B184" s="141">
        <f t="shared" si="44"/>
        <v>275627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275627</v>
      </c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36"/>
      <c r="GZ184" s="136"/>
      <c r="HA184" s="136"/>
      <c r="HB184" s="136"/>
      <c r="HC184" s="136"/>
      <c r="HD184" s="136"/>
      <c r="HE184" s="136"/>
      <c r="HF184" s="136"/>
      <c r="HG184" s="136"/>
      <c r="HH184" s="136"/>
      <c r="HI184" s="136"/>
      <c r="HJ184" s="136"/>
      <c r="HK184" s="136"/>
      <c r="HL184" s="136"/>
      <c r="HM184" s="136"/>
      <c r="HN184" s="136"/>
      <c r="HO184" s="136"/>
      <c r="HP184" s="136"/>
      <c r="HQ184" s="136"/>
      <c r="HR184" s="136"/>
      <c r="HS184" s="136"/>
      <c r="HT184" s="136"/>
      <c r="HU184" s="136"/>
      <c r="HV184" s="136"/>
      <c r="HW184" s="136"/>
      <c r="HX184" s="136"/>
      <c r="HY184" s="136"/>
      <c r="HZ184" s="136"/>
      <c r="IA184" s="136"/>
    </row>
    <row r="185" spans="1:235" ht="31.5">
      <c r="A185" s="483" t="s">
        <v>1415</v>
      </c>
      <c r="B185" s="141">
        <f t="shared" si="44"/>
        <v>75615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75615</v>
      </c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36"/>
      <c r="GZ185" s="136"/>
      <c r="HA185" s="136"/>
      <c r="HB185" s="136"/>
      <c r="HC185" s="136"/>
      <c r="HD185" s="136"/>
      <c r="HE185" s="136"/>
      <c r="HF185" s="136"/>
      <c r="HG185" s="136"/>
      <c r="HH185" s="136"/>
      <c r="HI185" s="136"/>
      <c r="HJ185" s="136"/>
      <c r="HK185" s="136"/>
      <c r="HL185" s="136"/>
      <c r="HM185" s="136"/>
      <c r="HN185" s="136"/>
      <c r="HO185" s="136"/>
      <c r="HP185" s="136"/>
      <c r="HQ185" s="136"/>
      <c r="HR185" s="136"/>
      <c r="HS185" s="136"/>
      <c r="HT185" s="136"/>
      <c r="HU185" s="136"/>
      <c r="HV185" s="136"/>
      <c r="HW185" s="136"/>
      <c r="HX185" s="136"/>
      <c r="HY185" s="136"/>
      <c r="HZ185" s="136"/>
      <c r="IA185" s="136"/>
    </row>
    <row r="186" spans="1:235">
      <c r="A186" s="483" t="s">
        <v>1416</v>
      </c>
      <c r="B186" s="141">
        <f t="shared" si="44"/>
        <v>384837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384837</v>
      </c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 s="136"/>
      <c r="GO186" s="136"/>
      <c r="GP186" s="136"/>
      <c r="GQ186" s="136"/>
      <c r="GR186" s="136"/>
      <c r="GS186" s="136"/>
      <c r="GT186" s="136"/>
      <c r="GU186" s="136"/>
      <c r="GV186" s="136"/>
      <c r="GW186" s="136"/>
      <c r="GX186" s="136"/>
      <c r="GY186" s="136"/>
      <c r="GZ186" s="136"/>
      <c r="HA186" s="136"/>
      <c r="HB186" s="136"/>
      <c r="HC186" s="136"/>
      <c r="HD186" s="136"/>
      <c r="HE186" s="136"/>
      <c r="HF186" s="136"/>
      <c r="HG186" s="136"/>
      <c r="HH186" s="136"/>
      <c r="HI186" s="136"/>
      <c r="HJ186" s="136"/>
      <c r="HK186" s="136"/>
      <c r="HL186" s="136"/>
      <c r="HM186" s="136"/>
      <c r="HN186" s="136"/>
      <c r="HO186" s="136"/>
      <c r="HP186" s="136"/>
      <c r="HQ186" s="136"/>
      <c r="HR186" s="136"/>
      <c r="HS186" s="136"/>
      <c r="HT186" s="136"/>
      <c r="HU186" s="136"/>
      <c r="HV186" s="136"/>
      <c r="HW186" s="136"/>
      <c r="HX186" s="136"/>
      <c r="HY186" s="136"/>
      <c r="HZ186" s="136"/>
      <c r="IA186" s="136"/>
    </row>
    <row r="187" spans="1:235">
      <c r="A187" s="483" t="s">
        <v>1417</v>
      </c>
      <c r="B187" s="141">
        <f t="shared" si="44"/>
        <v>151023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151023</v>
      </c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36"/>
      <c r="GZ187" s="136"/>
      <c r="HA187" s="136"/>
      <c r="HB187" s="136"/>
      <c r="HC187" s="136"/>
      <c r="HD187" s="136"/>
      <c r="HE187" s="136"/>
      <c r="HF187" s="136"/>
      <c r="HG187" s="136"/>
      <c r="HH187" s="136"/>
      <c r="HI187" s="136"/>
      <c r="HJ187" s="136"/>
      <c r="HK187" s="136"/>
      <c r="HL187" s="136"/>
      <c r="HM187" s="136"/>
      <c r="HN187" s="136"/>
      <c r="HO187" s="136"/>
      <c r="HP187" s="136"/>
      <c r="HQ187" s="136"/>
      <c r="HR187" s="136"/>
      <c r="HS187" s="136"/>
      <c r="HT187" s="136"/>
      <c r="HU187" s="136"/>
      <c r="HV187" s="136"/>
      <c r="HW187" s="136"/>
      <c r="HX187" s="136"/>
      <c r="HY187" s="136"/>
      <c r="HZ187" s="136"/>
      <c r="IA187" s="136"/>
    </row>
    <row r="188" spans="1:235">
      <c r="A188" s="483" t="s">
        <v>1418</v>
      </c>
      <c r="B188" s="141">
        <f t="shared" si="44"/>
        <v>180977</v>
      </c>
      <c r="C188" s="141">
        <v>0</v>
      </c>
      <c r="D188" s="141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180977</v>
      </c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36"/>
      <c r="GG188" s="136"/>
      <c r="GH188" s="136"/>
      <c r="GI188" s="136"/>
      <c r="GJ188" s="136"/>
      <c r="GK188" s="136"/>
      <c r="GL188" s="136"/>
      <c r="GM188" s="136"/>
      <c r="GN188" s="136"/>
      <c r="GO188" s="136"/>
      <c r="GP188" s="136"/>
      <c r="GQ188" s="136"/>
      <c r="GR188" s="136"/>
      <c r="GS188" s="136"/>
      <c r="GT188" s="136"/>
      <c r="GU188" s="136"/>
      <c r="GV188" s="136"/>
      <c r="GW188" s="136"/>
      <c r="GX188" s="136"/>
      <c r="GY188" s="136"/>
      <c r="GZ188" s="136"/>
      <c r="HA188" s="136"/>
      <c r="HB188" s="136"/>
      <c r="HC188" s="136"/>
      <c r="HD188" s="136"/>
      <c r="HE188" s="136"/>
      <c r="HF188" s="136"/>
      <c r="HG188" s="136"/>
      <c r="HH188" s="136"/>
      <c r="HI188" s="136"/>
      <c r="HJ188" s="136"/>
      <c r="HK188" s="136"/>
      <c r="HL188" s="136"/>
      <c r="HM188" s="136"/>
      <c r="HN188" s="136"/>
      <c r="HO188" s="136"/>
      <c r="HP188" s="136"/>
      <c r="HQ188" s="136"/>
      <c r="HR188" s="136"/>
      <c r="HS188" s="136"/>
      <c r="HT188" s="136"/>
      <c r="HU188" s="136"/>
      <c r="HV188" s="136"/>
      <c r="HW188" s="136"/>
      <c r="HX188" s="136"/>
      <c r="HY188" s="136"/>
      <c r="HZ188" s="136"/>
      <c r="IA188" s="136"/>
    </row>
    <row r="189" spans="1:235">
      <c r="A189" s="481" t="s">
        <v>1419</v>
      </c>
      <c r="B189" s="141">
        <f t="shared" si="44"/>
        <v>28210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28210</v>
      </c>
      <c r="I189" s="141">
        <v>0</v>
      </c>
      <c r="J189" s="141">
        <v>0</v>
      </c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136"/>
      <c r="GD189" s="136"/>
      <c r="GE189" s="136"/>
      <c r="GF189" s="136"/>
      <c r="GG189" s="136"/>
      <c r="GH189" s="136"/>
      <c r="GI189" s="136"/>
      <c r="GJ189" s="136"/>
      <c r="GK189" s="136"/>
      <c r="GL189" s="136"/>
      <c r="GM189" s="136"/>
      <c r="GN189" s="136"/>
      <c r="GO189" s="136"/>
      <c r="GP189" s="136"/>
      <c r="GQ189" s="136"/>
      <c r="GR189" s="136"/>
      <c r="GS189" s="136"/>
      <c r="GT189" s="136"/>
      <c r="GU189" s="136"/>
      <c r="GV189" s="136"/>
      <c r="GW189" s="136"/>
      <c r="GX189" s="136"/>
      <c r="GY189" s="136"/>
      <c r="GZ189" s="136"/>
      <c r="HA189" s="136"/>
      <c r="HB189" s="136"/>
      <c r="HC189" s="136"/>
      <c r="HD189" s="136"/>
      <c r="HE189" s="136"/>
      <c r="HF189" s="136"/>
      <c r="HG189" s="136"/>
      <c r="HH189" s="136"/>
      <c r="HI189" s="136"/>
      <c r="HJ189" s="136"/>
      <c r="HK189" s="136"/>
      <c r="HL189" s="136"/>
      <c r="HM189" s="136"/>
      <c r="HN189" s="136"/>
      <c r="HO189" s="136"/>
      <c r="HP189" s="136"/>
      <c r="HQ189" s="136"/>
      <c r="HR189" s="136"/>
      <c r="HS189" s="136"/>
      <c r="HT189" s="136"/>
      <c r="HU189" s="136"/>
      <c r="HV189" s="136"/>
      <c r="HW189" s="136"/>
      <c r="HX189" s="136"/>
      <c r="HY189" s="136"/>
      <c r="HZ189" s="136"/>
      <c r="IA189" s="136"/>
    </row>
    <row r="190" spans="1:235" ht="63">
      <c r="A190" s="478" t="s">
        <v>1420</v>
      </c>
      <c r="B190" s="141">
        <f t="shared" si="44"/>
        <v>2536370</v>
      </c>
      <c r="C190" s="141">
        <f>1004020</f>
        <v>1004020</v>
      </c>
      <c r="D190" s="141">
        <f>200804+200804-9327</f>
        <v>392281</v>
      </c>
      <c r="E190" s="141">
        <f>58954+35608+32160+9327</f>
        <v>136049</v>
      </c>
      <c r="F190" s="141">
        <v>0</v>
      </c>
      <c r="G190" s="141">
        <v>0</v>
      </c>
      <c r="H190" s="141">
        <v>1004020</v>
      </c>
      <c r="I190" s="141"/>
      <c r="J190" s="141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136"/>
      <c r="GD190" s="136"/>
      <c r="GE190" s="136"/>
      <c r="GF190" s="136"/>
      <c r="GG190" s="136"/>
      <c r="GH190" s="136"/>
      <c r="GI190" s="136"/>
      <c r="GJ190" s="136"/>
      <c r="GK190" s="136"/>
      <c r="GL190" s="136"/>
      <c r="GM190" s="136"/>
      <c r="GN190" s="136"/>
      <c r="GO190" s="136"/>
      <c r="GP190" s="136"/>
      <c r="GQ190" s="136"/>
      <c r="GR190" s="136"/>
      <c r="GS190" s="136"/>
      <c r="GT190" s="136"/>
      <c r="GU190" s="136"/>
      <c r="GV190" s="136"/>
      <c r="GW190" s="136"/>
      <c r="GX190" s="136"/>
      <c r="GY190" s="136"/>
      <c r="GZ190" s="136"/>
      <c r="HA190" s="136"/>
      <c r="HB190" s="136"/>
      <c r="HC190" s="136"/>
      <c r="HD190" s="136"/>
      <c r="HE190" s="136"/>
      <c r="HF190" s="136"/>
      <c r="HG190" s="136"/>
      <c r="HH190" s="136"/>
      <c r="HI190" s="136"/>
      <c r="HJ190" s="136"/>
      <c r="HK190" s="136"/>
      <c r="HL190" s="136"/>
      <c r="HM190" s="136"/>
      <c r="HN190" s="136"/>
      <c r="HO190" s="136"/>
      <c r="HP190" s="136"/>
      <c r="HQ190" s="136"/>
      <c r="HR190" s="136"/>
      <c r="HS190" s="136"/>
      <c r="HT190" s="136"/>
      <c r="HU190" s="136"/>
      <c r="HV190" s="136"/>
      <c r="HW190" s="136"/>
      <c r="HX190" s="136"/>
      <c r="HY190" s="136"/>
      <c r="HZ190" s="136"/>
      <c r="IA190" s="136"/>
    </row>
    <row r="191" spans="1:235" ht="63">
      <c r="A191" s="478" t="s">
        <v>1421</v>
      </c>
      <c r="B191" s="141">
        <f t="shared" si="44"/>
        <v>96000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68000</v>
      </c>
      <c r="I191" s="141">
        <v>0</v>
      </c>
      <c r="J191" s="141">
        <v>28000</v>
      </c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136"/>
      <c r="GD191" s="136"/>
      <c r="GE191" s="136"/>
      <c r="GF191" s="136"/>
      <c r="GG191" s="136"/>
      <c r="GH191" s="136"/>
      <c r="GI191" s="136"/>
      <c r="GJ191" s="136"/>
      <c r="GK191" s="136"/>
      <c r="GL191" s="136"/>
      <c r="GM191" s="136"/>
      <c r="GN191" s="136"/>
      <c r="GO191" s="136"/>
      <c r="GP191" s="136"/>
      <c r="GQ191" s="136"/>
      <c r="GR191" s="136"/>
      <c r="GS191" s="136"/>
      <c r="GT191" s="136"/>
      <c r="GU191" s="136"/>
      <c r="GV191" s="136"/>
      <c r="GW191" s="136"/>
      <c r="GX191" s="136"/>
      <c r="GY191" s="136"/>
      <c r="GZ191" s="136"/>
      <c r="HA191" s="136"/>
      <c r="HB191" s="136"/>
      <c r="HC191" s="136"/>
      <c r="HD191" s="136"/>
      <c r="HE191" s="136"/>
      <c r="HF191" s="136"/>
      <c r="HG191" s="136"/>
      <c r="HH191" s="136"/>
      <c r="HI191" s="136"/>
      <c r="HJ191" s="136"/>
      <c r="HK191" s="136"/>
      <c r="HL191" s="136"/>
      <c r="HM191" s="136"/>
      <c r="HN191" s="136"/>
      <c r="HO191" s="136"/>
      <c r="HP191" s="136"/>
      <c r="HQ191" s="136"/>
      <c r="HR191" s="136"/>
      <c r="HS191" s="136"/>
      <c r="HT191" s="136"/>
      <c r="HU191" s="136"/>
      <c r="HV191" s="136"/>
      <c r="HW191" s="136"/>
      <c r="HX191" s="136"/>
      <c r="HY191" s="136"/>
      <c r="HZ191" s="136"/>
      <c r="IA191" s="136"/>
    </row>
    <row r="192" spans="1:235" ht="47.25">
      <c r="A192" s="478" t="s">
        <v>1422</v>
      </c>
      <c r="B192" s="141">
        <f t="shared" si="44"/>
        <v>96000</v>
      </c>
      <c r="C192" s="141">
        <v>0</v>
      </c>
      <c r="D192" s="141">
        <v>0</v>
      </c>
      <c r="E192" s="141">
        <v>0</v>
      </c>
      <c r="F192" s="141">
        <v>0</v>
      </c>
      <c r="G192" s="141">
        <v>0</v>
      </c>
      <c r="H192" s="141">
        <v>68000</v>
      </c>
      <c r="I192" s="141">
        <v>0</v>
      </c>
      <c r="J192" s="141">
        <v>28000</v>
      </c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136"/>
      <c r="GD192" s="136"/>
      <c r="GE192" s="136"/>
      <c r="GF192" s="136"/>
      <c r="GG192" s="136"/>
      <c r="GH192" s="136"/>
      <c r="GI192" s="136"/>
      <c r="GJ192" s="136"/>
      <c r="GK192" s="136"/>
      <c r="GL192" s="136"/>
      <c r="GM192" s="136"/>
      <c r="GN192" s="136"/>
      <c r="GO192" s="136"/>
      <c r="GP192" s="136"/>
      <c r="GQ192" s="136"/>
      <c r="GR192" s="136"/>
      <c r="GS192" s="136"/>
      <c r="GT192" s="136"/>
      <c r="GU192" s="136"/>
      <c r="GV192" s="136"/>
      <c r="GW192" s="136"/>
      <c r="GX192" s="136"/>
      <c r="GY192" s="136"/>
      <c r="GZ192" s="136"/>
      <c r="HA192" s="136"/>
      <c r="HB192" s="136"/>
      <c r="HC192" s="136"/>
      <c r="HD192" s="136"/>
      <c r="HE192" s="136"/>
      <c r="HF192" s="136"/>
      <c r="HG192" s="136"/>
      <c r="HH192" s="136"/>
      <c r="HI192" s="136"/>
      <c r="HJ192" s="136"/>
      <c r="HK192" s="136"/>
      <c r="HL192" s="136"/>
      <c r="HM192" s="136"/>
      <c r="HN192" s="136"/>
      <c r="HO192" s="136"/>
      <c r="HP192" s="136"/>
      <c r="HQ192" s="136"/>
      <c r="HR192" s="136"/>
      <c r="HS192" s="136"/>
      <c r="HT192" s="136"/>
      <c r="HU192" s="136"/>
      <c r="HV192" s="136"/>
      <c r="HW192" s="136"/>
      <c r="HX192" s="136"/>
      <c r="HY192" s="136"/>
      <c r="HZ192" s="136"/>
      <c r="IA192" s="136"/>
    </row>
    <row r="193" spans="1:235" ht="47.25">
      <c r="A193" s="478" t="s">
        <v>1423</v>
      </c>
      <c r="B193" s="141">
        <f t="shared" si="44"/>
        <v>102000</v>
      </c>
      <c r="C193" s="141">
        <v>0</v>
      </c>
      <c r="D193" s="141">
        <v>0</v>
      </c>
      <c r="E193" s="141">
        <v>0</v>
      </c>
      <c r="F193" s="141">
        <v>0</v>
      </c>
      <c r="G193" s="141">
        <v>0</v>
      </c>
      <c r="H193" s="141">
        <v>72000</v>
      </c>
      <c r="I193" s="141">
        <v>0</v>
      </c>
      <c r="J193" s="141">
        <v>30000</v>
      </c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136"/>
      <c r="GD193" s="136"/>
      <c r="GE193" s="136"/>
      <c r="GF193" s="136"/>
      <c r="GG193" s="136"/>
      <c r="GH193" s="136"/>
      <c r="GI193" s="136"/>
      <c r="GJ193" s="136"/>
      <c r="GK193" s="136"/>
      <c r="GL193" s="136"/>
      <c r="GM193" s="136"/>
      <c r="GN193" s="136"/>
      <c r="GO193" s="136"/>
      <c r="GP193" s="136"/>
      <c r="GQ193" s="136"/>
      <c r="GR193" s="136"/>
      <c r="GS193" s="136"/>
      <c r="GT193" s="136"/>
      <c r="GU193" s="136"/>
      <c r="GV193" s="136"/>
      <c r="GW193" s="136"/>
      <c r="GX193" s="136"/>
      <c r="GY193" s="136"/>
      <c r="GZ193" s="136"/>
      <c r="HA193" s="136"/>
      <c r="HB193" s="136"/>
      <c r="HC193" s="136"/>
      <c r="HD193" s="136"/>
      <c r="HE193" s="136"/>
      <c r="HF193" s="136"/>
      <c r="HG193" s="136"/>
      <c r="HH193" s="136"/>
      <c r="HI193" s="136"/>
      <c r="HJ193" s="136"/>
      <c r="HK193" s="136"/>
      <c r="HL193" s="136"/>
      <c r="HM193" s="136"/>
      <c r="HN193" s="136"/>
      <c r="HO193" s="136"/>
      <c r="HP193" s="136"/>
      <c r="HQ193" s="136"/>
      <c r="HR193" s="136"/>
      <c r="HS193" s="136"/>
      <c r="HT193" s="136"/>
      <c r="HU193" s="136"/>
      <c r="HV193" s="136"/>
      <c r="HW193" s="136"/>
      <c r="HX193" s="136"/>
      <c r="HY193" s="136"/>
      <c r="HZ193" s="136"/>
      <c r="IA193" s="136"/>
    </row>
    <row r="194" spans="1:235" ht="63">
      <c r="A194" s="480" t="s">
        <v>1245</v>
      </c>
      <c r="B194" s="141">
        <f t="shared" si="44"/>
        <v>1391852</v>
      </c>
      <c r="C194" s="141">
        <v>0</v>
      </c>
      <c r="D194" s="141">
        <v>0</v>
      </c>
      <c r="E194" s="141">
        <v>0</v>
      </c>
      <c r="F194" s="141">
        <v>0</v>
      </c>
      <c r="G194" s="141">
        <v>0</v>
      </c>
      <c r="H194" s="141">
        <v>831852</v>
      </c>
      <c r="I194" s="141">
        <v>0</v>
      </c>
      <c r="J194" s="141">
        <v>560000</v>
      </c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 s="136"/>
      <c r="GO194" s="136"/>
      <c r="GP194" s="136"/>
      <c r="GQ194" s="136"/>
      <c r="GR194" s="136"/>
      <c r="GS194" s="136"/>
      <c r="GT194" s="136"/>
      <c r="GU194" s="136"/>
      <c r="GV194" s="136"/>
      <c r="GW194" s="136"/>
      <c r="GX194" s="136"/>
      <c r="GY194" s="136"/>
      <c r="GZ194" s="136"/>
      <c r="HA194" s="136"/>
      <c r="HB194" s="136"/>
      <c r="HC194" s="136"/>
      <c r="HD194" s="136"/>
      <c r="HE194" s="136"/>
      <c r="HF194" s="136"/>
      <c r="HG194" s="136"/>
      <c r="HH194" s="136"/>
      <c r="HI194" s="136"/>
      <c r="HJ194" s="136"/>
      <c r="HK194" s="136"/>
      <c r="HL194" s="136"/>
      <c r="HM194" s="136"/>
      <c r="HN194" s="136"/>
      <c r="HO194" s="136"/>
      <c r="HP194" s="136"/>
      <c r="HQ194" s="136"/>
      <c r="HR194" s="136"/>
      <c r="HS194" s="136"/>
      <c r="HT194" s="136"/>
      <c r="HU194" s="136"/>
      <c r="HV194" s="136"/>
      <c r="HW194" s="136"/>
      <c r="HX194" s="136"/>
      <c r="HY194" s="136"/>
      <c r="HZ194" s="136"/>
      <c r="IA194" s="136"/>
    </row>
    <row r="195" spans="1:235" ht="78.75">
      <c r="A195" s="478" t="s">
        <v>1165</v>
      </c>
      <c r="B195" s="141">
        <f t="shared" si="44"/>
        <v>33634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33634</v>
      </c>
      <c r="I195" s="141">
        <v>0</v>
      </c>
      <c r="J195" s="141">
        <v>0</v>
      </c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136"/>
      <c r="GQ195" s="136"/>
      <c r="GR195" s="136"/>
      <c r="GS195" s="136"/>
      <c r="GT195" s="136"/>
      <c r="GU195" s="136"/>
      <c r="GV195" s="136"/>
      <c r="GW195" s="136"/>
      <c r="GX195" s="136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136"/>
      <c r="HM195" s="136"/>
      <c r="HN195" s="136"/>
      <c r="HO195" s="136"/>
      <c r="HP195" s="136"/>
      <c r="HQ195" s="136"/>
      <c r="HR195" s="136"/>
      <c r="HS195" s="136"/>
      <c r="HT195" s="136"/>
      <c r="HU195" s="136"/>
      <c r="HV195" s="136"/>
      <c r="HW195" s="136"/>
      <c r="HX195" s="136"/>
      <c r="HY195" s="136"/>
      <c r="HZ195" s="136"/>
      <c r="IA195" s="136"/>
    </row>
    <row r="196" spans="1:235" ht="31.5">
      <c r="A196" s="478" t="s">
        <v>747</v>
      </c>
      <c r="B196" s="141">
        <f t="shared" si="44"/>
        <v>18646</v>
      </c>
      <c r="C196" s="141">
        <v>0</v>
      </c>
      <c r="D196" s="141">
        <v>0</v>
      </c>
      <c r="E196" s="141">
        <v>0</v>
      </c>
      <c r="F196" s="141">
        <v>0</v>
      </c>
      <c r="G196" s="141">
        <v>0</v>
      </c>
      <c r="H196" s="141">
        <v>18646</v>
      </c>
      <c r="I196" s="141">
        <v>0</v>
      </c>
      <c r="J196" s="141">
        <v>0</v>
      </c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136"/>
      <c r="GD196" s="136"/>
      <c r="GE196" s="136"/>
      <c r="GF196" s="136"/>
      <c r="GG196" s="136"/>
      <c r="GH196" s="136"/>
      <c r="GI196" s="136"/>
      <c r="GJ196" s="136"/>
      <c r="GK196" s="136"/>
      <c r="GL196" s="136"/>
      <c r="GM196" s="136"/>
      <c r="GN196" s="136"/>
      <c r="GO196" s="136"/>
      <c r="GP196" s="136"/>
      <c r="GQ196" s="136"/>
      <c r="GR196" s="136"/>
      <c r="GS196" s="136"/>
      <c r="GT196" s="136"/>
      <c r="GU196" s="136"/>
      <c r="GV196" s="136"/>
      <c r="GW196" s="136"/>
      <c r="GX196" s="136"/>
      <c r="GY196" s="136"/>
      <c r="GZ196" s="136"/>
      <c r="HA196" s="136"/>
      <c r="HB196" s="136"/>
      <c r="HC196" s="136"/>
      <c r="HD196" s="136"/>
      <c r="HE196" s="136"/>
      <c r="HF196" s="136"/>
      <c r="HG196" s="136"/>
      <c r="HH196" s="136"/>
      <c r="HI196" s="136"/>
      <c r="HJ196" s="136"/>
      <c r="HK196" s="136"/>
      <c r="HL196" s="136"/>
      <c r="HM196" s="136"/>
      <c r="HN196" s="136"/>
      <c r="HO196" s="136"/>
      <c r="HP196" s="136"/>
      <c r="HQ196" s="136"/>
      <c r="HR196" s="136"/>
      <c r="HS196" s="136"/>
      <c r="HT196" s="136"/>
      <c r="HU196" s="136"/>
      <c r="HV196" s="136"/>
      <c r="HW196" s="136"/>
      <c r="HX196" s="136"/>
      <c r="HY196" s="136"/>
      <c r="HZ196" s="136"/>
      <c r="IA196" s="136"/>
    </row>
    <row r="197" spans="1:235" ht="78.75">
      <c r="A197" s="478" t="s">
        <v>1207</v>
      </c>
      <c r="B197" s="141">
        <f t="shared" si="44"/>
        <v>1257472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1257472</v>
      </c>
      <c r="I197" s="141">
        <v>0</v>
      </c>
      <c r="J197" s="141">
        <v>0</v>
      </c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36"/>
      <c r="GG197" s="136"/>
      <c r="GH197" s="136"/>
      <c r="GI197" s="136"/>
      <c r="GJ197" s="136"/>
      <c r="GK197" s="136"/>
      <c r="GL197" s="136"/>
      <c r="GM197" s="136"/>
      <c r="GN197" s="136"/>
      <c r="GO197" s="136"/>
      <c r="GP197" s="136"/>
      <c r="GQ197" s="136"/>
      <c r="GR197" s="136"/>
      <c r="GS197" s="136"/>
      <c r="GT197" s="136"/>
      <c r="GU197" s="136"/>
      <c r="GV197" s="136"/>
      <c r="GW197" s="136"/>
      <c r="GX197" s="136"/>
      <c r="GY197" s="136"/>
      <c r="GZ197" s="136"/>
      <c r="HA197" s="136"/>
      <c r="HB197" s="136"/>
      <c r="HC197" s="136"/>
      <c r="HD197" s="136"/>
      <c r="HE197" s="136"/>
      <c r="HF197" s="136"/>
      <c r="HG197" s="136"/>
      <c r="HH197" s="136"/>
      <c r="HI197" s="136"/>
      <c r="HJ197" s="136"/>
      <c r="HK197" s="136"/>
      <c r="HL197" s="136"/>
      <c r="HM197" s="136"/>
      <c r="HN197" s="136"/>
      <c r="HO197" s="136"/>
      <c r="HP197" s="136"/>
      <c r="HQ197" s="136"/>
      <c r="HR197" s="136"/>
      <c r="HS197" s="136"/>
      <c r="HT197" s="136"/>
      <c r="HU197" s="136"/>
      <c r="HV197" s="136"/>
      <c r="HW197" s="136"/>
      <c r="HX197" s="136"/>
      <c r="HY197" s="136"/>
      <c r="HZ197" s="136"/>
      <c r="IA197" s="136"/>
    </row>
    <row r="198" spans="1:235" ht="63">
      <c r="A198" s="478" t="s">
        <v>1166</v>
      </c>
      <c r="B198" s="141">
        <f t="shared" si="44"/>
        <v>100017</v>
      </c>
      <c r="C198" s="141">
        <v>0</v>
      </c>
      <c r="D198" s="141"/>
      <c r="E198" s="141"/>
      <c r="F198" s="141">
        <v>0</v>
      </c>
      <c r="G198" s="141">
        <v>0</v>
      </c>
      <c r="H198" s="141">
        <v>0</v>
      </c>
      <c r="I198" s="141">
        <v>0</v>
      </c>
      <c r="J198" s="141">
        <v>100017</v>
      </c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6"/>
      <c r="GQ198" s="136"/>
      <c r="GR198" s="136"/>
      <c r="GS198" s="136"/>
      <c r="GT198" s="136"/>
      <c r="GU198" s="136"/>
      <c r="GV198" s="136"/>
      <c r="GW198" s="136"/>
      <c r="GX198" s="136"/>
      <c r="GY198" s="136"/>
      <c r="GZ198" s="136"/>
      <c r="HA198" s="136"/>
      <c r="HB198" s="136"/>
      <c r="HC198" s="136"/>
      <c r="HD198" s="136"/>
      <c r="HE198" s="136"/>
      <c r="HF198" s="136"/>
      <c r="HG198" s="136"/>
      <c r="HH198" s="136"/>
      <c r="HI198" s="136"/>
      <c r="HJ198" s="136"/>
      <c r="HK198" s="136"/>
      <c r="HL198" s="136"/>
      <c r="HM198" s="136"/>
      <c r="HN198" s="136"/>
      <c r="HO198" s="136"/>
      <c r="HP198" s="136"/>
      <c r="HQ198" s="136"/>
      <c r="HR198" s="136"/>
      <c r="HS198" s="136"/>
      <c r="HT198" s="136"/>
      <c r="HU198" s="136"/>
      <c r="HV198" s="136"/>
      <c r="HW198" s="136"/>
      <c r="HX198" s="136"/>
      <c r="HY198" s="136"/>
      <c r="HZ198" s="136"/>
      <c r="IA198" s="136"/>
    </row>
    <row r="199" spans="1:235">
      <c r="A199" s="478" t="s">
        <v>1424</v>
      </c>
      <c r="B199" s="141">
        <f>C199+D199+E199+F199+G199+H199+I199+J199</f>
        <v>133200</v>
      </c>
      <c r="C199" s="141">
        <v>0</v>
      </c>
      <c r="D199" s="141">
        <v>0</v>
      </c>
      <c r="E199" s="141">
        <v>133200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6"/>
      <c r="GQ199" s="136"/>
      <c r="GR199" s="136"/>
      <c r="GS199" s="136"/>
      <c r="GT199" s="136"/>
      <c r="GU199" s="136"/>
      <c r="GV199" s="136"/>
      <c r="GW199" s="136"/>
      <c r="GX199" s="136"/>
      <c r="GY199" s="136"/>
      <c r="GZ199" s="136"/>
      <c r="HA199" s="136"/>
      <c r="HB199" s="136"/>
      <c r="HC199" s="136"/>
      <c r="HD199" s="136"/>
      <c r="HE199" s="136"/>
      <c r="HF199" s="136"/>
      <c r="HG199" s="136"/>
      <c r="HH199" s="136"/>
      <c r="HI199" s="136"/>
      <c r="HJ199" s="136"/>
      <c r="HK199" s="136"/>
      <c r="HL199" s="136"/>
      <c r="HM199" s="136"/>
      <c r="HN199" s="136"/>
      <c r="HO199" s="136"/>
      <c r="HP199" s="136"/>
      <c r="HQ199" s="136"/>
      <c r="HR199" s="136"/>
      <c r="HS199" s="136"/>
      <c r="HT199" s="136"/>
      <c r="HU199" s="136"/>
      <c r="HV199" s="136"/>
      <c r="HW199" s="136"/>
      <c r="HX199" s="136"/>
      <c r="HY199" s="136"/>
      <c r="HZ199" s="136"/>
      <c r="IA199" s="136"/>
    </row>
    <row r="200" spans="1:235" ht="31.5">
      <c r="A200" s="478" t="s">
        <v>1208</v>
      </c>
      <c r="B200" s="141">
        <f t="shared" si="44"/>
        <v>6839</v>
      </c>
      <c r="C200" s="141">
        <v>0</v>
      </c>
      <c r="D200" s="141">
        <v>0</v>
      </c>
      <c r="E200" s="141">
        <v>6839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 s="136"/>
      <c r="GO200" s="136"/>
      <c r="GP200" s="136"/>
      <c r="GQ200" s="136"/>
      <c r="GR200" s="136"/>
      <c r="GS200" s="136"/>
      <c r="GT200" s="136"/>
      <c r="GU200" s="136"/>
      <c r="GV200" s="136"/>
      <c r="GW200" s="136"/>
      <c r="GX200" s="136"/>
      <c r="GY200" s="136"/>
      <c r="GZ200" s="136"/>
      <c r="HA200" s="136"/>
      <c r="HB200" s="136"/>
      <c r="HC200" s="136"/>
      <c r="HD200" s="136"/>
      <c r="HE200" s="136"/>
      <c r="HF200" s="136"/>
      <c r="HG200" s="136"/>
      <c r="HH200" s="136"/>
      <c r="HI200" s="136"/>
      <c r="HJ200" s="136"/>
      <c r="HK200" s="136"/>
      <c r="HL200" s="136"/>
      <c r="HM200" s="136"/>
      <c r="HN200" s="136"/>
      <c r="HO200" s="136"/>
      <c r="HP200" s="136"/>
      <c r="HQ200" s="136"/>
      <c r="HR200" s="136"/>
      <c r="HS200" s="136"/>
      <c r="HT200" s="136"/>
      <c r="HU200" s="136"/>
      <c r="HV200" s="136"/>
      <c r="HW200" s="136"/>
      <c r="HX200" s="136"/>
      <c r="HY200" s="136"/>
      <c r="HZ200" s="136"/>
      <c r="IA200" s="136"/>
    </row>
    <row r="201" spans="1:235">
      <c r="A201" s="478" t="s">
        <v>1112</v>
      </c>
      <c r="B201" s="141">
        <f t="shared" si="44"/>
        <v>309157</v>
      </c>
      <c r="C201" s="141">
        <v>0</v>
      </c>
      <c r="D201" s="141">
        <v>0</v>
      </c>
      <c r="E201" s="141">
        <v>110000</v>
      </c>
      <c r="F201" s="141">
        <v>0</v>
      </c>
      <c r="G201" s="141">
        <v>0</v>
      </c>
      <c r="H201" s="141">
        <v>49157</v>
      </c>
      <c r="I201" s="141">
        <v>0</v>
      </c>
      <c r="J201" s="141">
        <v>150000</v>
      </c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 s="136"/>
      <c r="GO201" s="136"/>
      <c r="GP201" s="136"/>
      <c r="GQ201" s="136"/>
      <c r="GR201" s="136"/>
      <c r="GS201" s="136"/>
      <c r="GT201" s="136"/>
      <c r="GU201" s="136"/>
      <c r="GV201" s="136"/>
      <c r="GW201" s="136"/>
      <c r="GX201" s="136"/>
      <c r="GY201" s="136"/>
      <c r="GZ201" s="136"/>
      <c r="HA201" s="136"/>
      <c r="HB201" s="136"/>
      <c r="HC201" s="136"/>
      <c r="HD201" s="136"/>
      <c r="HE201" s="136"/>
      <c r="HF201" s="136"/>
      <c r="HG201" s="136"/>
      <c r="HH201" s="136"/>
      <c r="HI201" s="136"/>
      <c r="HJ201" s="136"/>
      <c r="HK201" s="136"/>
      <c r="HL201" s="136"/>
      <c r="HM201" s="136"/>
      <c r="HN201" s="136"/>
      <c r="HO201" s="136"/>
      <c r="HP201" s="136"/>
      <c r="HQ201" s="136"/>
      <c r="HR201" s="136"/>
      <c r="HS201" s="136"/>
      <c r="HT201" s="136"/>
      <c r="HU201" s="136"/>
      <c r="HV201" s="136"/>
      <c r="HW201" s="136"/>
      <c r="HX201" s="136"/>
      <c r="HY201" s="136"/>
      <c r="HZ201" s="136"/>
      <c r="IA201" s="136"/>
    </row>
    <row r="202" spans="1:235" ht="63">
      <c r="A202" s="478" t="s">
        <v>1209</v>
      </c>
      <c r="B202" s="141">
        <f t="shared" si="44"/>
        <v>7170891</v>
      </c>
      <c r="C202" s="141">
        <v>0</v>
      </c>
      <c r="D202" s="141">
        <v>0</v>
      </c>
      <c r="E202" s="141">
        <v>0</v>
      </c>
      <c r="F202" s="141">
        <v>7170891</v>
      </c>
      <c r="G202" s="141">
        <v>0</v>
      </c>
      <c r="H202" s="141">
        <v>0</v>
      </c>
      <c r="I202" s="141">
        <v>0</v>
      </c>
      <c r="J202" s="141">
        <v>0</v>
      </c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 s="136"/>
      <c r="GO202" s="136"/>
      <c r="GP202" s="136"/>
      <c r="GQ202" s="136"/>
      <c r="GR202" s="136"/>
      <c r="GS202" s="136"/>
      <c r="GT202" s="136"/>
      <c r="GU202" s="136"/>
      <c r="GV202" s="136"/>
      <c r="GW202" s="136"/>
      <c r="GX202" s="136"/>
      <c r="GY202" s="136"/>
      <c r="GZ202" s="136"/>
      <c r="HA202" s="136"/>
      <c r="HB202" s="136"/>
      <c r="HC202" s="136"/>
      <c r="HD202" s="136"/>
      <c r="HE202" s="136"/>
      <c r="HF202" s="136"/>
      <c r="HG202" s="136"/>
      <c r="HH202" s="136"/>
      <c r="HI202" s="136"/>
      <c r="HJ202" s="136"/>
      <c r="HK202" s="136"/>
      <c r="HL202" s="136"/>
      <c r="HM202" s="136"/>
      <c r="HN202" s="136"/>
      <c r="HO202" s="136"/>
      <c r="HP202" s="136"/>
      <c r="HQ202" s="136"/>
      <c r="HR202" s="136"/>
      <c r="HS202" s="136"/>
      <c r="HT202" s="136"/>
      <c r="HU202" s="136"/>
      <c r="HV202" s="136"/>
      <c r="HW202" s="136"/>
      <c r="HX202" s="136"/>
      <c r="HY202" s="136"/>
      <c r="HZ202" s="136"/>
      <c r="IA202" s="136"/>
    </row>
    <row r="203" spans="1:235">
      <c r="A203" s="480" t="s">
        <v>1425</v>
      </c>
      <c r="B203" s="141">
        <f>C203+D203+E203+F203+G203+H203+I203+J203</f>
        <v>4564</v>
      </c>
      <c r="C203" s="141">
        <v>0</v>
      </c>
      <c r="D203" s="141">
        <v>0</v>
      </c>
      <c r="E203" s="141">
        <v>4564</v>
      </c>
      <c r="F203" s="141">
        <v>0</v>
      </c>
      <c r="G203" s="141">
        <v>0</v>
      </c>
      <c r="H203" s="141"/>
      <c r="I203" s="141">
        <v>0</v>
      </c>
      <c r="J203" s="141">
        <v>0</v>
      </c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 s="136"/>
      <c r="GO203" s="136"/>
      <c r="GP203" s="136"/>
      <c r="GQ203" s="136"/>
      <c r="GR203" s="136"/>
      <c r="GS203" s="136"/>
      <c r="GT203" s="136"/>
      <c r="GU203" s="136"/>
      <c r="GV203" s="136"/>
      <c r="GW203" s="136"/>
      <c r="GX203" s="136"/>
      <c r="GY203" s="136"/>
      <c r="GZ203" s="136"/>
      <c r="HA203" s="136"/>
      <c r="HB203" s="136"/>
      <c r="HC203" s="136"/>
      <c r="HD203" s="136"/>
      <c r="HE203" s="136"/>
      <c r="HF203" s="136"/>
      <c r="HG203" s="136"/>
      <c r="HH203" s="136"/>
      <c r="HI203" s="136"/>
      <c r="HJ203" s="136"/>
      <c r="HK203" s="136"/>
      <c r="HL203" s="136"/>
      <c r="HM203" s="136"/>
      <c r="HN203" s="136"/>
      <c r="HO203" s="136"/>
      <c r="HP203" s="136"/>
      <c r="HQ203" s="136"/>
      <c r="HR203" s="136"/>
      <c r="HS203" s="136"/>
      <c r="HT203" s="136"/>
      <c r="HU203" s="136"/>
      <c r="HV203" s="136"/>
      <c r="HW203" s="136"/>
      <c r="HX203" s="136"/>
      <c r="HY203" s="136"/>
      <c r="HZ203" s="136"/>
      <c r="IA203" s="136"/>
    </row>
    <row r="204" spans="1:235">
      <c r="A204" s="480" t="s">
        <v>1426</v>
      </c>
      <c r="B204" s="141">
        <f>C204+D204+E204+F204+G204+H204+I204+J204</f>
        <v>13800</v>
      </c>
      <c r="C204" s="141">
        <v>0</v>
      </c>
      <c r="D204" s="141">
        <v>0</v>
      </c>
      <c r="E204" s="141">
        <v>13800</v>
      </c>
      <c r="F204" s="141">
        <v>0</v>
      </c>
      <c r="G204" s="141">
        <v>0</v>
      </c>
      <c r="H204" s="141"/>
      <c r="I204" s="141">
        <v>0</v>
      </c>
      <c r="J204" s="141">
        <v>0</v>
      </c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 s="136"/>
      <c r="GO204" s="136"/>
      <c r="GP204" s="136"/>
      <c r="GQ204" s="136"/>
      <c r="GR204" s="136"/>
      <c r="GS204" s="136"/>
      <c r="GT204" s="136"/>
      <c r="GU204" s="136"/>
      <c r="GV204" s="136"/>
      <c r="GW204" s="136"/>
      <c r="GX204" s="136"/>
      <c r="GY204" s="136"/>
      <c r="GZ204" s="136"/>
      <c r="HA204" s="136"/>
      <c r="HB204" s="136"/>
      <c r="HC204" s="136"/>
      <c r="HD204" s="136"/>
      <c r="HE204" s="136"/>
      <c r="HF204" s="136"/>
      <c r="HG204" s="136"/>
      <c r="HH204" s="136"/>
      <c r="HI204" s="136"/>
      <c r="HJ204" s="136"/>
      <c r="HK204" s="136"/>
      <c r="HL204" s="136"/>
      <c r="HM204" s="136"/>
      <c r="HN204" s="136"/>
      <c r="HO204" s="136"/>
      <c r="HP204" s="136"/>
      <c r="HQ204" s="136"/>
      <c r="HR204" s="136"/>
      <c r="HS204" s="136"/>
      <c r="HT204" s="136"/>
      <c r="HU204" s="136"/>
      <c r="HV204" s="136"/>
      <c r="HW204" s="136"/>
      <c r="HX204" s="136"/>
      <c r="HY204" s="136"/>
      <c r="HZ204" s="136"/>
      <c r="IA204" s="136"/>
    </row>
    <row r="205" spans="1:235" ht="47.25">
      <c r="A205" s="480" t="s">
        <v>1427</v>
      </c>
      <c r="B205" s="141">
        <f t="shared" si="44"/>
        <v>17518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17518</v>
      </c>
      <c r="I205" s="141">
        <v>0</v>
      </c>
      <c r="J205" s="141">
        <v>0</v>
      </c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136"/>
      <c r="GD205" s="136"/>
      <c r="GE205" s="136"/>
      <c r="GF205" s="136"/>
      <c r="GG205" s="136"/>
      <c r="GH205" s="136"/>
      <c r="GI205" s="136"/>
      <c r="GJ205" s="136"/>
      <c r="GK205" s="136"/>
      <c r="GL205" s="136"/>
      <c r="GM205" s="136"/>
      <c r="GN205" s="136"/>
      <c r="GO205" s="136"/>
      <c r="GP205" s="136"/>
      <c r="GQ205" s="136"/>
      <c r="GR205" s="136"/>
      <c r="GS205" s="136"/>
      <c r="GT205" s="136"/>
      <c r="GU205" s="136"/>
      <c r="GV205" s="136"/>
      <c r="GW205" s="136"/>
      <c r="GX205" s="136"/>
      <c r="GY205" s="136"/>
      <c r="GZ205" s="136"/>
      <c r="HA205" s="136"/>
      <c r="HB205" s="136"/>
      <c r="HC205" s="136"/>
      <c r="HD205" s="136"/>
      <c r="HE205" s="136"/>
      <c r="HF205" s="136"/>
      <c r="HG205" s="136"/>
      <c r="HH205" s="136"/>
      <c r="HI205" s="136"/>
      <c r="HJ205" s="136"/>
      <c r="HK205" s="136"/>
      <c r="HL205" s="136"/>
      <c r="HM205" s="136"/>
      <c r="HN205" s="136"/>
      <c r="HO205" s="136"/>
      <c r="HP205" s="136"/>
      <c r="HQ205" s="136"/>
      <c r="HR205" s="136"/>
      <c r="HS205" s="136"/>
      <c r="HT205" s="136"/>
      <c r="HU205" s="136"/>
      <c r="HV205" s="136"/>
      <c r="HW205" s="136"/>
      <c r="HX205" s="136"/>
      <c r="HY205" s="136"/>
      <c r="HZ205" s="136"/>
      <c r="IA205" s="136"/>
    </row>
    <row r="206" spans="1:235" ht="31.5">
      <c r="A206" s="480" t="s">
        <v>1113</v>
      </c>
      <c r="B206" s="141">
        <f t="shared" si="44"/>
        <v>62829</v>
      </c>
      <c r="C206" s="141">
        <v>0</v>
      </c>
      <c r="D206" s="141">
        <v>0</v>
      </c>
      <c r="E206" s="141">
        <v>16078</v>
      </c>
      <c r="F206" s="141">
        <v>0</v>
      </c>
      <c r="G206" s="141">
        <v>0</v>
      </c>
      <c r="H206" s="141">
        <v>46751</v>
      </c>
      <c r="I206" s="141">
        <v>0</v>
      </c>
      <c r="J206" s="141">
        <v>0</v>
      </c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 s="136"/>
      <c r="GO206" s="136"/>
      <c r="GP206" s="136"/>
      <c r="GQ206" s="136"/>
      <c r="GR206" s="136"/>
      <c r="GS206" s="136"/>
      <c r="GT206" s="136"/>
      <c r="GU206" s="136"/>
      <c r="GV206" s="136"/>
      <c r="GW206" s="136"/>
      <c r="GX206" s="136"/>
      <c r="GY206" s="136"/>
      <c r="GZ206" s="136"/>
      <c r="HA206" s="136"/>
      <c r="HB206" s="136"/>
      <c r="HC206" s="136"/>
      <c r="HD206" s="136"/>
      <c r="HE206" s="136"/>
      <c r="HF206" s="136"/>
      <c r="HG206" s="136"/>
      <c r="HH206" s="136"/>
      <c r="HI206" s="136"/>
      <c r="HJ206" s="136"/>
      <c r="HK206" s="136"/>
      <c r="HL206" s="136"/>
      <c r="HM206" s="136"/>
      <c r="HN206" s="136"/>
      <c r="HO206" s="136"/>
      <c r="HP206" s="136"/>
      <c r="HQ206" s="136"/>
      <c r="HR206" s="136"/>
      <c r="HS206" s="136"/>
      <c r="HT206" s="136"/>
      <c r="HU206" s="136"/>
      <c r="HV206" s="136"/>
      <c r="HW206" s="136"/>
      <c r="HX206" s="136"/>
      <c r="HY206" s="136"/>
      <c r="HZ206" s="136"/>
      <c r="IA206" s="136"/>
    </row>
    <row r="207" spans="1:235">
      <c r="A207" s="480" t="s">
        <v>1428</v>
      </c>
      <c r="B207" s="141">
        <f t="shared" si="44"/>
        <v>21131</v>
      </c>
      <c r="C207" s="141">
        <v>0</v>
      </c>
      <c r="D207" s="141">
        <v>0</v>
      </c>
      <c r="E207" s="141">
        <v>21131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 s="136"/>
      <c r="GO207" s="136"/>
      <c r="GP207" s="136"/>
      <c r="GQ207" s="136"/>
      <c r="GR207" s="136"/>
      <c r="GS207" s="136"/>
      <c r="GT207" s="136"/>
      <c r="GU207" s="136"/>
      <c r="GV207" s="136"/>
      <c r="GW207" s="136"/>
      <c r="GX207" s="136"/>
      <c r="GY207" s="136"/>
      <c r="GZ207" s="136"/>
      <c r="HA207" s="136"/>
      <c r="HB207" s="136"/>
      <c r="HC207" s="136"/>
      <c r="HD207" s="136"/>
      <c r="HE207" s="136"/>
      <c r="HF207" s="136"/>
      <c r="HG207" s="136"/>
      <c r="HH207" s="136"/>
      <c r="HI207" s="136"/>
      <c r="HJ207" s="136"/>
      <c r="HK207" s="136"/>
      <c r="HL207" s="136"/>
      <c r="HM207" s="136"/>
      <c r="HN207" s="136"/>
      <c r="HO207" s="136"/>
      <c r="HP207" s="136"/>
      <c r="HQ207" s="136"/>
      <c r="HR207" s="136"/>
      <c r="HS207" s="136"/>
      <c r="HT207" s="136"/>
      <c r="HU207" s="136"/>
      <c r="HV207" s="136"/>
      <c r="HW207" s="136"/>
      <c r="HX207" s="136"/>
      <c r="HY207" s="136"/>
      <c r="HZ207" s="136"/>
      <c r="IA207" s="136"/>
    </row>
    <row r="208" spans="1:235">
      <c r="A208" s="480" t="s">
        <v>1429</v>
      </c>
      <c r="B208" s="141">
        <f>C208+D208+E208+F208+G208+H208+I208+J208</f>
        <v>30295</v>
      </c>
      <c r="C208" s="141">
        <v>0</v>
      </c>
      <c r="D208" s="141">
        <v>0</v>
      </c>
      <c r="E208" s="141">
        <v>30295</v>
      </c>
      <c r="F208" s="141">
        <v>0</v>
      </c>
      <c r="G208" s="141">
        <v>0</v>
      </c>
      <c r="H208" s="141">
        <v>0</v>
      </c>
      <c r="I208" s="141">
        <v>0</v>
      </c>
      <c r="J208" s="141">
        <v>0</v>
      </c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  <c r="HQ208" s="136"/>
      <c r="HR208" s="136"/>
      <c r="HS208" s="136"/>
      <c r="HT208" s="136"/>
      <c r="HU208" s="136"/>
      <c r="HV208" s="136"/>
      <c r="HW208" s="136"/>
      <c r="HX208" s="136"/>
      <c r="HY208" s="136"/>
      <c r="HZ208" s="136"/>
      <c r="IA208" s="136"/>
    </row>
    <row r="209" spans="1:235">
      <c r="A209" s="480" t="s">
        <v>1430</v>
      </c>
      <c r="B209" s="141">
        <f>C209+D209+E209+F209+G209+H209+I209+J209</f>
        <v>8702862</v>
      </c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f>8602862+100000</f>
        <v>8702862</v>
      </c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 s="136"/>
      <c r="GO209" s="136"/>
      <c r="GP209" s="136"/>
      <c r="GQ209" s="136"/>
      <c r="GR209" s="136"/>
      <c r="GS209" s="136"/>
      <c r="GT209" s="136"/>
      <c r="GU209" s="136"/>
      <c r="GV209" s="136"/>
      <c r="GW209" s="136"/>
      <c r="GX209" s="136"/>
      <c r="GY209" s="136"/>
      <c r="GZ209" s="136"/>
      <c r="HA209" s="136"/>
      <c r="HB209" s="136"/>
      <c r="HC209" s="136"/>
      <c r="HD209" s="136"/>
      <c r="HE209" s="136"/>
      <c r="HF209" s="136"/>
      <c r="HG209" s="136"/>
      <c r="HH209" s="136"/>
      <c r="HI209" s="136"/>
      <c r="HJ209" s="136"/>
      <c r="HK209" s="136"/>
      <c r="HL209" s="136"/>
      <c r="HM209" s="136"/>
      <c r="HN209" s="136"/>
      <c r="HO209" s="136"/>
      <c r="HP209" s="136"/>
      <c r="HQ209" s="136"/>
      <c r="HR209" s="136"/>
      <c r="HS209" s="136"/>
      <c r="HT209" s="136"/>
      <c r="HU209" s="136"/>
      <c r="HV209" s="136"/>
      <c r="HW209" s="136"/>
      <c r="HX209" s="136"/>
      <c r="HY209" s="136"/>
      <c r="HZ209" s="136"/>
      <c r="IA209" s="136"/>
    </row>
    <row r="210" spans="1:235" ht="31.5">
      <c r="A210" s="480" t="s">
        <v>1431</v>
      </c>
      <c r="B210" s="141">
        <f t="shared" si="44"/>
        <v>42285</v>
      </c>
      <c r="C210" s="141">
        <v>0</v>
      </c>
      <c r="D210" s="141">
        <v>0</v>
      </c>
      <c r="E210" s="141">
        <v>42285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 s="136"/>
      <c r="GO210" s="136"/>
      <c r="GP210" s="136"/>
      <c r="GQ210" s="136"/>
      <c r="GR210" s="136"/>
      <c r="GS210" s="136"/>
      <c r="GT210" s="136"/>
      <c r="GU210" s="136"/>
      <c r="GV210" s="136"/>
      <c r="GW210" s="136"/>
      <c r="GX210" s="136"/>
      <c r="GY210" s="136"/>
      <c r="GZ210" s="136"/>
      <c r="HA210" s="136"/>
      <c r="HB210" s="136"/>
      <c r="HC210" s="136"/>
      <c r="HD210" s="136"/>
      <c r="HE210" s="136"/>
      <c r="HF210" s="136"/>
      <c r="HG210" s="136"/>
      <c r="HH210" s="136"/>
      <c r="HI210" s="136"/>
      <c r="HJ210" s="136"/>
      <c r="HK210" s="136"/>
      <c r="HL210" s="136"/>
      <c r="HM210" s="136"/>
      <c r="HN210" s="136"/>
      <c r="HO210" s="136"/>
      <c r="HP210" s="136"/>
      <c r="HQ210" s="136"/>
      <c r="HR210" s="136"/>
      <c r="HS210" s="136"/>
      <c r="HT210" s="136"/>
      <c r="HU210" s="136"/>
      <c r="HV210" s="136"/>
      <c r="HW210" s="136"/>
      <c r="HX210" s="136"/>
      <c r="HY210" s="136"/>
      <c r="HZ210" s="136"/>
      <c r="IA210" s="136"/>
    </row>
    <row r="211" spans="1:235">
      <c r="A211" s="477" t="s">
        <v>555</v>
      </c>
      <c r="B211" s="135">
        <f t="shared" si="44"/>
        <v>371036</v>
      </c>
      <c r="C211" s="135">
        <f t="shared" ref="C211:J211" si="51">SUM(C219,C230,C228,C212,C232)</f>
        <v>0</v>
      </c>
      <c r="D211" s="135">
        <f t="shared" si="51"/>
        <v>0</v>
      </c>
      <c r="E211" s="135">
        <f t="shared" si="51"/>
        <v>101546</v>
      </c>
      <c r="F211" s="135">
        <f t="shared" si="51"/>
        <v>254745</v>
      </c>
      <c r="G211" s="135">
        <f t="shared" si="51"/>
        <v>7098</v>
      </c>
      <c r="H211" s="135">
        <f t="shared" si="51"/>
        <v>7647</v>
      </c>
      <c r="I211" s="135">
        <f t="shared" si="51"/>
        <v>0</v>
      </c>
      <c r="J211" s="135">
        <f t="shared" si="51"/>
        <v>0</v>
      </c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36"/>
      <c r="GG211" s="136"/>
      <c r="GH211" s="136"/>
      <c r="GI211" s="136"/>
      <c r="GJ211" s="136"/>
      <c r="GK211" s="136"/>
      <c r="GL211" s="136"/>
      <c r="GM211" s="136"/>
      <c r="GN211" s="136"/>
      <c r="GO211" s="136"/>
      <c r="GP211" s="136"/>
      <c r="GQ211" s="136"/>
      <c r="GR211" s="136"/>
      <c r="GS211" s="136"/>
      <c r="GT211" s="136"/>
      <c r="GU211" s="136"/>
      <c r="GV211" s="136"/>
      <c r="GW211" s="136"/>
      <c r="GX211" s="136"/>
      <c r="GY211" s="136"/>
      <c r="GZ211" s="136"/>
      <c r="HA211" s="136"/>
      <c r="HB211" s="136"/>
      <c r="HC211" s="136"/>
      <c r="HD211" s="136"/>
      <c r="HE211" s="136"/>
      <c r="HF211" s="136"/>
      <c r="HG211" s="136"/>
      <c r="HH211" s="136"/>
      <c r="HI211" s="136"/>
      <c r="HJ211" s="136"/>
      <c r="HK211" s="136"/>
      <c r="HL211" s="136"/>
      <c r="HM211" s="136"/>
      <c r="HN211" s="136"/>
      <c r="HO211" s="136"/>
      <c r="HP211" s="136"/>
      <c r="HQ211" s="136"/>
      <c r="HR211" s="136"/>
      <c r="HS211" s="136"/>
      <c r="HT211" s="136"/>
      <c r="HU211" s="136"/>
      <c r="HV211" s="136"/>
      <c r="HW211" s="136"/>
      <c r="HX211" s="136"/>
      <c r="HY211" s="136"/>
      <c r="HZ211" s="136"/>
      <c r="IA211" s="136"/>
    </row>
    <row r="212" spans="1:235">
      <c r="A212" s="477" t="s">
        <v>558</v>
      </c>
      <c r="B212" s="135">
        <f t="shared" si="44"/>
        <v>21044</v>
      </c>
      <c r="C212" s="135">
        <f>SUM(C213:C218)</f>
        <v>0</v>
      </c>
      <c r="D212" s="135">
        <f t="shared" ref="D212:J212" si="52">SUM(D213:D218)</f>
        <v>0</v>
      </c>
      <c r="E212" s="135">
        <f t="shared" si="52"/>
        <v>16545</v>
      </c>
      <c r="F212" s="135">
        <f t="shared" si="52"/>
        <v>0</v>
      </c>
      <c r="G212" s="135">
        <f t="shared" si="52"/>
        <v>4499</v>
      </c>
      <c r="H212" s="135">
        <f t="shared" si="52"/>
        <v>0</v>
      </c>
      <c r="I212" s="135">
        <f t="shared" si="52"/>
        <v>0</v>
      </c>
      <c r="J212" s="135">
        <f t="shared" si="52"/>
        <v>0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36"/>
      <c r="GG212" s="136"/>
      <c r="GH212" s="136"/>
      <c r="GI212" s="136"/>
      <c r="GJ212" s="136"/>
      <c r="GK212" s="136"/>
      <c r="GL212" s="136"/>
      <c r="GM212" s="136"/>
      <c r="GN212" s="136"/>
      <c r="GO212" s="136"/>
      <c r="GP212" s="136"/>
      <c r="GQ212" s="136"/>
      <c r="GR212" s="136"/>
      <c r="GS212" s="136"/>
      <c r="GT212" s="136"/>
      <c r="GU212" s="136"/>
      <c r="GV212" s="136"/>
      <c r="GW212" s="136"/>
      <c r="GX212" s="136"/>
      <c r="GY212" s="136"/>
      <c r="GZ212" s="136"/>
      <c r="HA212" s="136"/>
      <c r="HB212" s="136"/>
      <c r="HC212" s="136"/>
      <c r="HD212" s="136"/>
      <c r="HE212" s="136"/>
      <c r="HF212" s="136"/>
      <c r="HG212" s="136"/>
      <c r="HH212" s="136"/>
      <c r="HI212" s="136"/>
      <c r="HJ212" s="136"/>
      <c r="HK212" s="136"/>
      <c r="HL212" s="136"/>
      <c r="HM212" s="136"/>
      <c r="HN212" s="136"/>
      <c r="HO212" s="136"/>
      <c r="HP212" s="136"/>
      <c r="HQ212" s="136"/>
      <c r="HR212" s="136"/>
      <c r="HS212" s="136"/>
      <c r="HT212" s="136"/>
      <c r="HU212" s="136"/>
      <c r="HV212" s="136"/>
      <c r="HW212" s="136"/>
      <c r="HX212" s="136"/>
      <c r="HY212" s="136"/>
      <c r="HZ212" s="136"/>
      <c r="IA212" s="136"/>
    </row>
    <row r="213" spans="1:235">
      <c r="A213" s="480" t="s">
        <v>1432</v>
      </c>
      <c r="B213" s="141">
        <f>C213+D213+E213+F213+G213+H213+I213+J213</f>
        <v>1640</v>
      </c>
      <c r="C213" s="141">
        <v>0</v>
      </c>
      <c r="D213" s="141">
        <v>0</v>
      </c>
      <c r="E213" s="141">
        <v>1640</v>
      </c>
      <c r="F213" s="141">
        <v>0</v>
      </c>
      <c r="G213" s="141">
        <v>0</v>
      </c>
      <c r="H213" s="141">
        <v>0</v>
      </c>
      <c r="I213" s="141">
        <v>0</v>
      </c>
      <c r="J213" s="141">
        <v>0</v>
      </c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 s="136"/>
      <c r="GO213" s="136"/>
      <c r="GP213" s="136"/>
      <c r="GQ213" s="136"/>
      <c r="GR213" s="136"/>
      <c r="GS213" s="136"/>
      <c r="GT213" s="136"/>
      <c r="GU213" s="136"/>
      <c r="GV213" s="136"/>
      <c r="GW213" s="136"/>
      <c r="GX213" s="136"/>
      <c r="GY213" s="136"/>
      <c r="GZ213" s="136"/>
      <c r="HA213" s="136"/>
      <c r="HB213" s="136"/>
      <c r="HC213" s="136"/>
      <c r="HD213" s="136"/>
      <c r="HE213" s="136"/>
      <c r="HF213" s="136"/>
      <c r="HG213" s="136"/>
      <c r="HH213" s="136"/>
      <c r="HI213" s="136"/>
      <c r="HJ213" s="136"/>
      <c r="HK213" s="136"/>
      <c r="HL213" s="136"/>
      <c r="HM213" s="136"/>
      <c r="HN213" s="136"/>
      <c r="HO213" s="136"/>
      <c r="HP213" s="136"/>
      <c r="HQ213" s="136"/>
      <c r="HR213" s="136"/>
      <c r="HS213" s="136"/>
      <c r="HT213" s="136"/>
      <c r="HU213" s="136"/>
      <c r="HV213" s="136"/>
      <c r="HW213" s="136"/>
      <c r="HX213" s="136"/>
      <c r="HY213" s="136"/>
      <c r="HZ213" s="136"/>
      <c r="IA213" s="136"/>
    </row>
    <row r="214" spans="1:235">
      <c r="A214" s="480" t="s">
        <v>1433</v>
      </c>
      <c r="B214" s="141">
        <f>C214+D214+E214+F214+G214+H214+I214+J214</f>
        <v>4499</v>
      </c>
      <c r="C214" s="141">
        <v>0</v>
      </c>
      <c r="D214" s="141">
        <v>0</v>
      </c>
      <c r="E214" s="141"/>
      <c r="F214" s="141">
        <v>0</v>
      </c>
      <c r="G214" s="141">
        <f>1999+2500</f>
        <v>4499</v>
      </c>
      <c r="H214" s="141">
        <v>0</v>
      </c>
      <c r="I214" s="141">
        <v>0</v>
      </c>
      <c r="J214" s="141">
        <v>0</v>
      </c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 s="136"/>
      <c r="GO214" s="136"/>
      <c r="GP214" s="136"/>
      <c r="GQ214" s="136"/>
      <c r="GR214" s="136"/>
      <c r="GS214" s="136"/>
      <c r="GT214" s="136"/>
      <c r="GU214" s="136"/>
      <c r="GV214" s="136"/>
      <c r="GW214" s="136"/>
      <c r="GX214" s="136"/>
      <c r="GY214" s="136"/>
      <c r="GZ214" s="136"/>
      <c r="HA214" s="136"/>
      <c r="HB214" s="136"/>
      <c r="HC214" s="136"/>
      <c r="HD214" s="136"/>
      <c r="HE214" s="136"/>
      <c r="HF214" s="136"/>
      <c r="HG214" s="136"/>
      <c r="HH214" s="136"/>
      <c r="HI214" s="136"/>
      <c r="HJ214" s="136"/>
      <c r="HK214" s="136"/>
      <c r="HL214" s="136"/>
      <c r="HM214" s="136"/>
      <c r="HN214" s="136"/>
      <c r="HO214" s="136"/>
      <c r="HP214" s="136"/>
      <c r="HQ214" s="136"/>
      <c r="HR214" s="136"/>
      <c r="HS214" s="136"/>
      <c r="HT214" s="136"/>
      <c r="HU214" s="136"/>
      <c r="HV214" s="136"/>
      <c r="HW214" s="136"/>
      <c r="HX214" s="136"/>
      <c r="HY214" s="136"/>
      <c r="HZ214" s="136"/>
      <c r="IA214" s="136"/>
    </row>
    <row r="215" spans="1:235">
      <c r="A215" s="480" t="s">
        <v>1434</v>
      </c>
      <c r="B215" s="141">
        <f>C215+D215+E215+F215+G215+H215+I215+J215</f>
        <v>5000</v>
      </c>
      <c r="C215" s="141">
        <v>0</v>
      </c>
      <c r="D215" s="141">
        <v>0</v>
      </c>
      <c r="E215" s="141">
        <v>5000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 s="136"/>
      <c r="GO215" s="136"/>
      <c r="GP215" s="136"/>
      <c r="GQ215" s="136"/>
      <c r="GR215" s="136"/>
      <c r="GS215" s="136"/>
      <c r="GT215" s="136"/>
      <c r="GU215" s="136"/>
      <c r="GV215" s="136"/>
      <c r="GW215" s="136"/>
      <c r="GX215" s="136"/>
      <c r="GY215" s="136"/>
      <c r="GZ215" s="136"/>
      <c r="HA215" s="136"/>
      <c r="HB215" s="136"/>
      <c r="HC215" s="136"/>
      <c r="HD215" s="136"/>
      <c r="HE215" s="136"/>
      <c r="HF215" s="136"/>
      <c r="HG215" s="136"/>
      <c r="HH215" s="136"/>
      <c r="HI215" s="136"/>
      <c r="HJ215" s="136"/>
      <c r="HK215" s="136"/>
      <c r="HL215" s="136"/>
      <c r="HM215" s="136"/>
      <c r="HN215" s="136"/>
      <c r="HO215" s="136"/>
      <c r="HP215" s="136"/>
      <c r="HQ215" s="136"/>
      <c r="HR215" s="136"/>
      <c r="HS215" s="136"/>
      <c r="HT215" s="136"/>
      <c r="HU215" s="136"/>
      <c r="HV215" s="136"/>
      <c r="HW215" s="136"/>
      <c r="HX215" s="136"/>
      <c r="HY215" s="136"/>
      <c r="HZ215" s="136"/>
      <c r="IA215" s="136"/>
    </row>
    <row r="216" spans="1:235" ht="31.5">
      <c r="A216" s="480" t="s">
        <v>1435</v>
      </c>
      <c r="B216" s="141">
        <f>C216+D216+E216+F216+G216+H216+I216+J216</f>
        <v>2461</v>
      </c>
      <c r="C216" s="141">
        <v>0</v>
      </c>
      <c r="D216" s="141">
        <v>0</v>
      </c>
      <c r="E216" s="141">
        <v>2461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36"/>
      <c r="GG216" s="136"/>
      <c r="GH216" s="136"/>
      <c r="GI216" s="136"/>
      <c r="GJ216" s="136"/>
      <c r="GK216" s="136"/>
      <c r="GL216" s="136"/>
      <c r="GM216" s="136"/>
      <c r="GN216" s="136"/>
      <c r="GO216" s="136"/>
      <c r="GP216" s="136"/>
      <c r="GQ216" s="136"/>
      <c r="GR216" s="136"/>
      <c r="GS216" s="136"/>
      <c r="GT216" s="136"/>
      <c r="GU216" s="136"/>
      <c r="GV216" s="136"/>
      <c r="GW216" s="136"/>
      <c r="GX216" s="136"/>
      <c r="GY216" s="136"/>
      <c r="GZ216" s="136"/>
      <c r="HA216" s="136"/>
      <c r="HB216" s="136"/>
      <c r="HC216" s="136"/>
      <c r="HD216" s="136"/>
      <c r="HE216" s="136"/>
      <c r="HF216" s="136"/>
      <c r="HG216" s="136"/>
      <c r="HH216" s="136"/>
      <c r="HI216" s="136"/>
      <c r="HJ216" s="136"/>
      <c r="HK216" s="136"/>
      <c r="HL216" s="136"/>
      <c r="HM216" s="136"/>
      <c r="HN216" s="136"/>
      <c r="HO216" s="136"/>
      <c r="HP216" s="136"/>
      <c r="HQ216" s="136"/>
      <c r="HR216" s="136"/>
      <c r="HS216" s="136"/>
      <c r="HT216" s="136"/>
      <c r="HU216" s="136"/>
      <c r="HV216" s="136"/>
      <c r="HW216" s="136"/>
      <c r="HX216" s="136"/>
      <c r="HY216" s="136"/>
      <c r="HZ216" s="136"/>
      <c r="IA216" s="136"/>
    </row>
    <row r="217" spans="1:235" ht="31.5">
      <c r="A217" s="480" t="s">
        <v>1436</v>
      </c>
      <c r="B217" s="141">
        <f>C217+D217+E217+F217+G217+H217+I217+J217</f>
        <v>3544</v>
      </c>
      <c r="C217" s="141">
        <v>0</v>
      </c>
      <c r="D217" s="141">
        <v>0</v>
      </c>
      <c r="E217" s="141">
        <v>3544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36"/>
      <c r="GG217" s="136"/>
      <c r="GH217" s="136"/>
      <c r="GI217" s="136"/>
      <c r="GJ217" s="136"/>
      <c r="GK217" s="136"/>
      <c r="GL217" s="136"/>
      <c r="GM217" s="136"/>
      <c r="GN217" s="136"/>
      <c r="GO217" s="136"/>
      <c r="GP217" s="136"/>
      <c r="GQ217" s="136"/>
      <c r="GR217" s="136"/>
      <c r="GS217" s="136"/>
      <c r="GT217" s="136"/>
      <c r="GU217" s="136"/>
      <c r="GV217" s="136"/>
      <c r="GW217" s="136"/>
      <c r="GX217" s="136"/>
      <c r="GY217" s="136"/>
      <c r="GZ217" s="136"/>
      <c r="HA217" s="136"/>
      <c r="HB217" s="136"/>
      <c r="HC217" s="136"/>
      <c r="HD217" s="136"/>
      <c r="HE217" s="136"/>
      <c r="HF217" s="136"/>
      <c r="HG217" s="136"/>
      <c r="HH217" s="136"/>
      <c r="HI217" s="136"/>
      <c r="HJ217" s="136"/>
      <c r="HK217" s="136"/>
      <c r="HL217" s="136"/>
      <c r="HM217" s="136"/>
      <c r="HN217" s="136"/>
      <c r="HO217" s="136"/>
      <c r="HP217" s="136"/>
      <c r="HQ217" s="136"/>
      <c r="HR217" s="136"/>
      <c r="HS217" s="136"/>
      <c r="HT217" s="136"/>
      <c r="HU217" s="136"/>
      <c r="HV217" s="136"/>
      <c r="HW217" s="136"/>
      <c r="HX217" s="136"/>
      <c r="HY217" s="136"/>
      <c r="HZ217" s="136"/>
      <c r="IA217" s="136"/>
    </row>
    <row r="218" spans="1:235">
      <c r="A218" s="480" t="s">
        <v>1437</v>
      </c>
      <c r="B218" s="141">
        <f t="shared" si="44"/>
        <v>3900</v>
      </c>
      <c r="C218" s="141">
        <v>0</v>
      </c>
      <c r="D218" s="141">
        <v>0</v>
      </c>
      <c r="E218" s="141">
        <v>3900</v>
      </c>
      <c r="F218" s="141">
        <v>0</v>
      </c>
      <c r="G218" s="141">
        <v>0</v>
      </c>
      <c r="H218" s="141">
        <v>0</v>
      </c>
      <c r="I218" s="141">
        <v>0</v>
      </c>
      <c r="J218" s="141">
        <v>0</v>
      </c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 s="136"/>
      <c r="GO218" s="136"/>
      <c r="GP218" s="136"/>
      <c r="GQ218" s="136"/>
      <c r="GR218" s="136"/>
      <c r="GS218" s="136"/>
      <c r="GT218" s="136"/>
      <c r="GU218" s="136"/>
      <c r="GV218" s="136"/>
      <c r="GW218" s="136"/>
      <c r="GX218" s="136"/>
      <c r="GY218" s="136"/>
      <c r="GZ218" s="136"/>
      <c r="HA218" s="136"/>
      <c r="HB218" s="136"/>
      <c r="HC218" s="136"/>
      <c r="HD218" s="136"/>
      <c r="HE218" s="136"/>
      <c r="HF218" s="136"/>
      <c r="HG218" s="136"/>
      <c r="HH218" s="136"/>
      <c r="HI218" s="136"/>
      <c r="HJ218" s="136"/>
      <c r="HK218" s="136"/>
      <c r="HL218" s="136"/>
      <c r="HM218" s="136"/>
      <c r="HN218" s="136"/>
      <c r="HO218" s="136"/>
      <c r="HP218" s="136"/>
      <c r="HQ218" s="136"/>
      <c r="HR218" s="136"/>
      <c r="HS218" s="136"/>
      <c r="HT218" s="136"/>
      <c r="HU218" s="136"/>
      <c r="HV218" s="136"/>
      <c r="HW218" s="136"/>
      <c r="HX218" s="136"/>
      <c r="HY218" s="136"/>
      <c r="HZ218" s="136"/>
      <c r="IA218" s="136"/>
    </row>
    <row r="219" spans="1:235">
      <c r="A219" s="477" t="s">
        <v>560</v>
      </c>
      <c r="B219" s="135">
        <f t="shared" si="44"/>
        <v>51720</v>
      </c>
      <c r="C219" s="135">
        <f t="shared" ref="C219:J219" si="53">SUM(C220:C227)</f>
        <v>0</v>
      </c>
      <c r="D219" s="135">
        <f t="shared" si="53"/>
        <v>0</v>
      </c>
      <c r="E219" s="135">
        <f t="shared" si="53"/>
        <v>51720</v>
      </c>
      <c r="F219" s="135">
        <f t="shared" si="53"/>
        <v>0</v>
      </c>
      <c r="G219" s="135">
        <f t="shared" si="53"/>
        <v>0</v>
      </c>
      <c r="H219" s="135">
        <f t="shared" si="53"/>
        <v>0</v>
      </c>
      <c r="I219" s="135">
        <f t="shared" si="53"/>
        <v>0</v>
      </c>
      <c r="J219" s="135">
        <f t="shared" si="53"/>
        <v>0</v>
      </c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 s="136"/>
      <c r="GO219" s="136"/>
      <c r="GP219" s="136"/>
      <c r="GQ219" s="136"/>
      <c r="GR219" s="136"/>
      <c r="GS219" s="136"/>
      <c r="GT219" s="136"/>
      <c r="GU219" s="136"/>
      <c r="GV219" s="136"/>
      <c r="GW219" s="136"/>
      <c r="GX219" s="136"/>
      <c r="GY219" s="136"/>
      <c r="GZ219" s="136"/>
      <c r="HA219" s="136"/>
      <c r="HB219" s="136"/>
      <c r="HC219" s="136"/>
      <c r="HD219" s="136"/>
      <c r="HE219" s="136"/>
      <c r="HF219" s="136"/>
      <c r="HG219" s="136"/>
      <c r="HH219" s="136"/>
      <c r="HI219" s="136"/>
      <c r="HJ219" s="136"/>
      <c r="HK219" s="136"/>
      <c r="HL219" s="136"/>
      <c r="HM219" s="136"/>
      <c r="HN219" s="136"/>
      <c r="HO219" s="136"/>
      <c r="HP219" s="136"/>
      <c r="HQ219" s="136"/>
      <c r="HR219" s="136"/>
      <c r="HS219" s="136"/>
      <c r="HT219" s="136"/>
      <c r="HU219" s="136"/>
      <c r="HV219" s="136"/>
      <c r="HW219" s="136"/>
      <c r="HX219" s="136"/>
      <c r="HY219" s="136"/>
      <c r="HZ219" s="136"/>
      <c r="IA219" s="136"/>
    </row>
    <row r="220" spans="1:235">
      <c r="A220" s="480" t="s">
        <v>1438</v>
      </c>
      <c r="B220" s="141">
        <f t="shared" si="44"/>
        <v>1700</v>
      </c>
      <c r="C220" s="141">
        <v>0</v>
      </c>
      <c r="D220" s="141">
        <v>0</v>
      </c>
      <c r="E220" s="141">
        <v>1700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136"/>
      <c r="GD220" s="136"/>
      <c r="GE220" s="136"/>
      <c r="GF220" s="136"/>
      <c r="GG220" s="136"/>
      <c r="GH220" s="136"/>
      <c r="GI220" s="136"/>
      <c r="GJ220" s="136"/>
      <c r="GK220" s="136"/>
      <c r="GL220" s="136"/>
      <c r="GM220" s="136"/>
      <c r="GN220" s="136"/>
      <c r="GO220" s="136"/>
      <c r="GP220" s="136"/>
      <c r="GQ220" s="136"/>
      <c r="GR220" s="136"/>
      <c r="GS220" s="136"/>
      <c r="GT220" s="136"/>
      <c r="GU220" s="136"/>
      <c r="GV220" s="136"/>
      <c r="GW220" s="136"/>
      <c r="GX220" s="136"/>
      <c r="GY220" s="136"/>
      <c r="GZ220" s="136"/>
      <c r="HA220" s="136"/>
      <c r="HB220" s="136"/>
      <c r="HC220" s="136"/>
      <c r="HD220" s="136"/>
      <c r="HE220" s="136"/>
      <c r="HF220" s="136"/>
      <c r="HG220" s="136"/>
      <c r="HH220" s="136"/>
      <c r="HI220" s="136"/>
      <c r="HJ220" s="136"/>
      <c r="HK220" s="136"/>
      <c r="HL220" s="136"/>
      <c r="HM220" s="136"/>
      <c r="HN220" s="136"/>
      <c r="HO220" s="136"/>
      <c r="HP220" s="136"/>
      <c r="HQ220" s="136"/>
      <c r="HR220" s="136"/>
      <c r="HS220" s="136"/>
      <c r="HT220" s="136"/>
      <c r="HU220" s="136"/>
      <c r="HV220" s="136"/>
      <c r="HW220" s="136"/>
      <c r="HX220" s="136"/>
      <c r="HY220" s="136"/>
      <c r="HZ220" s="136"/>
      <c r="IA220" s="136"/>
    </row>
    <row r="221" spans="1:235">
      <c r="A221" s="480" t="s">
        <v>1439</v>
      </c>
      <c r="B221" s="141">
        <f t="shared" si="44"/>
        <v>6000</v>
      </c>
      <c r="C221" s="141">
        <v>0</v>
      </c>
      <c r="D221" s="141">
        <v>0</v>
      </c>
      <c r="E221" s="141">
        <v>6000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136"/>
      <c r="GD221" s="136"/>
      <c r="GE221" s="136"/>
      <c r="GF221" s="136"/>
      <c r="GG221" s="136"/>
      <c r="GH221" s="136"/>
      <c r="GI221" s="136"/>
      <c r="GJ221" s="136"/>
      <c r="GK221" s="136"/>
      <c r="GL221" s="136"/>
      <c r="GM221" s="136"/>
      <c r="GN221" s="136"/>
      <c r="GO221" s="136"/>
      <c r="GP221" s="136"/>
      <c r="GQ221" s="136"/>
      <c r="GR221" s="136"/>
      <c r="GS221" s="136"/>
      <c r="GT221" s="136"/>
      <c r="GU221" s="136"/>
      <c r="GV221" s="136"/>
      <c r="GW221" s="136"/>
      <c r="GX221" s="136"/>
      <c r="GY221" s="136"/>
      <c r="GZ221" s="136"/>
      <c r="HA221" s="136"/>
      <c r="HB221" s="136"/>
      <c r="HC221" s="136"/>
      <c r="HD221" s="136"/>
      <c r="HE221" s="136"/>
      <c r="HF221" s="136"/>
      <c r="HG221" s="136"/>
      <c r="HH221" s="136"/>
      <c r="HI221" s="136"/>
      <c r="HJ221" s="136"/>
      <c r="HK221" s="136"/>
      <c r="HL221" s="136"/>
      <c r="HM221" s="136"/>
      <c r="HN221" s="136"/>
      <c r="HO221" s="136"/>
      <c r="HP221" s="136"/>
      <c r="HQ221" s="136"/>
      <c r="HR221" s="136"/>
      <c r="HS221" s="136"/>
      <c r="HT221" s="136"/>
      <c r="HU221" s="136"/>
      <c r="HV221" s="136"/>
      <c r="HW221" s="136"/>
      <c r="HX221" s="136"/>
      <c r="HY221" s="136"/>
      <c r="HZ221" s="136"/>
      <c r="IA221" s="136"/>
    </row>
    <row r="222" spans="1:235">
      <c r="A222" s="480" t="s">
        <v>1440</v>
      </c>
      <c r="B222" s="141">
        <f t="shared" si="44"/>
        <v>5740</v>
      </c>
      <c r="C222" s="141">
        <v>0</v>
      </c>
      <c r="D222" s="141">
        <v>0</v>
      </c>
      <c r="E222" s="141">
        <v>5740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136"/>
      <c r="GD222" s="136"/>
      <c r="GE222" s="136"/>
      <c r="GF222" s="136"/>
      <c r="GG222" s="136"/>
      <c r="GH222" s="136"/>
      <c r="GI222" s="136"/>
      <c r="GJ222" s="136"/>
      <c r="GK222" s="136"/>
      <c r="GL222" s="136"/>
      <c r="GM222" s="136"/>
      <c r="GN222" s="136"/>
      <c r="GO222" s="136"/>
      <c r="GP222" s="136"/>
      <c r="GQ222" s="136"/>
      <c r="GR222" s="136"/>
      <c r="GS222" s="136"/>
      <c r="GT222" s="136"/>
      <c r="GU222" s="136"/>
      <c r="GV222" s="136"/>
      <c r="GW222" s="136"/>
      <c r="GX222" s="136"/>
      <c r="GY222" s="136"/>
      <c r="GZ222" s="136"/>
      <c r="HA222" s="136"/>
      <c r="HB222" s="136"/>
      <c r="HC222" s="136"/>
      <c r="HD222" s="136"/>
      <c r="HE222" s="136"/>
      <c r="HF222" s="136"/>
      <c r="HG222" s="136"/>
      <c r="HH222" s="136"/>
      <c r="HI222" s="136"/>
      <c r="HJ222" s="136"/>
      <c r="HK222" s="136"/>
      <c r="HL222" s="136"/>
      <c r="HM222" s="136"/>
      <c r="HN222" s="136"/>
      <c r="HO222" s="136"/>
      <c r="HP222" s="136"/>
      <c r="HQ222" s="136"/>
      <c r="HR222" s="136"/>
      <c r="HS222" s="136"/>
      <c r="HT222" s="136"/>
      <c r="HU222" s="136"/>
      <c r="HV222" s="136"/>
      <c r="HW222" s="136"/>
      <c r="HX222" s="136"/>
      <c r="HY222" s="136"/>
      <c r="HZ222" s="136"/>
      <c r="IA222" s="136"/>
    </row>
    <row r="223" spans="1:235">
      <c r="A223" s="480" t="s">
        <v>1441</v>
      </c>
      <c r="B223" s="141">
        <f t="shared" si="44"/>
        <v>7560</v>
      </c>
      <c r="C223" s="141">
        <v>0</v>
      </c>
      <c r="D223" s="141">
        <v>0</v>
      </c>
      <c r="E223" s="141">
        <f>2560+5000</f>
        <v>7560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136"/>
      <c r="GD223" s="136"/>
      <c r="GE223" s="136"/>
      <c r="GF223" s="136"/>
      <c r="GG223" s="136"/>
      <c r="GH223" s="136"/>
      <c r="GI223" s="136"/>
      <c r="GJ223" s="136"/>
      <c r="GK223" s="136"/>
      <c r="GL223" s="136"/>
      <c r="GM223" s="136"/>
      <c r="GN223" s="136"/>
      <c r="GO223" s="136"/>
      <c r="GP223" s="136"/>
      <c r="GQ223" s="136"/>
      <c r="GR223" s="136"/>
      <c r="GS223" s="136"/>
      <c r="GT223" s="136"/>
      <c r="GU223" s="136"/>
      <c r="GV223" s="136"/>
      <c r="GW223" s="136"/>
      <c r="GX223" s="136"/>
      <c r="GY223" s="136"/>
      <c r="GZ223" s="136"/>
      <c r="HA223" s="136"/>
      <c r="HB223" s="136"/>
      <c r="HC223" s="136"/>
      <c r="HD223" s="136"/>
      <c r="HE223" s="136"/>
      <c r="HF223" s="136"/>
      <c r="HG223" s="136"/>
      <c r="HH223" s="136"/>
      <c r="HI223" s="136"/>
      <c r="HJ223" s="136"/>
      <c r="HK223" s="136"/>
      <c r="HL223" s="136"/>
      <c r="HM223" s="136"/>
      <c r="HN223" s="136"/>
      <c r="HO223" s="136"/>
      <c r="HP223" s="136"/>
      <c r="HQ223" s="136"/>
      <c r="HR223" s="136"/>
      <c r="HS223" s="136"/>
      <c r="HT223" s="136"/>
      <c r="HU223" s="136"/>
      <c r="HV223" s="136"/>
      <c r="HW223" s="136"/>
      <c r="HX223" s="136"/>
      <c r="HY223" s="136"/>
      <c r="HZ223" s="136"/>
      <c r="IA223" s="136"/>
    </row>
    <row r="224" spans="1:235" ht="31.5">
      <c r="A224" s="480" t="s">
        <v>1442</v>
      </c>
      <c r="B224" s="141">
        <f t="shared" si="44"/>
        <v>1988</v>
      </c>
      <c r="C224" s="141">
        <v>0</v>
      </c>
      <c r="D224" s="141">
        <v>0</v>
      </c>
      <c r="E224" s="141">
        <v>1988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136"/>
      <c r="GD224" s="136"/>
      <c r="GE224" s="136"/>
      <c r="GF224" s="136"/>
      <c r="GG224" s="136"/>
      <c r="GH224" s="136"/>
      <c r="GI224" s="136"/>
      <c r="GJ224" s="136"/>
      <c r="GK224" s="136"/>
      <c r="GL224" s="136"/>
      <c r="GM224" s="136"/>
      <c r="GN224" s="136"/>
      <c r="GO224" s="136"/>
      <c r="GP224" s="136"/>
      <c r="GQ224" s="136"/>
      <c r="GR224" s="136"/>
      <c r="GS224" s="136"/>
      <c r="GT224" s="136"/>
      <c r="GU224" s="136"/>
      <c r="GV224" s="136"/>
      <c r="GW224" s="136"/>
      <c r="GX224" s="136"/>
      <c r="GY224" s="136"/>
      <c r="GZ224" s="136"/>
      <c r="HA224" s="136"/>
      <c r="HB224" s="136"/>
      <c r="HC224" s="136"/>
      <c r="HD224" s="136"/>
      <c r="HE224" s="136"/>
      <c r="HF224" s="136"/>
      <c r="HG224" s="136"/>
      <c r="HH224" s="136"/>
      <c r="HI224" s="136"/>
      <c r="HJ224" s="136"/>
      <c r="HK224" s="136"/>
      <c r="HL224" s="136"/>
      <c r="HM224" s="136"/>
      <c r="HN224" s="136"/>
      <c r="HO224" s="136"/>
      <c r="HP224" s="136"/>
      <c r="HQ224" s="136"/>
      <c r="HR224" s="136"/>
      <c r="HS224" s="136"/>
      <c r="HT224" s="136"/>
      <c r="HU224" s="136"/>
      <c r="HV224" s="136"/>
      <c r="HW224" s="136"/>
      <c r="HX224" s="136"/>
      <c r="HY224" s="136"/>
      <c r="HZ224" s="136"/>
      <c r="IA224" s="136"/>
    </row>
    <row r="225" spans="1:235" ht="31.5">
      <c r="A225" s="480" t="s">
        <v>1443</v>
      </c>
      <c r="B225" s="141">
        <f t="shared" si="44"/>
        <v>10632</v>
      </c>
      <c r="C225" s="141">
        <v>0</v>
      </c>
      <c r="D225" s="141">
        <v>0</v>
      </c>
      <c r="E225" s="141">
        <v>10632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136"/>
      <c r="GD225" s="136"/>
      <c r="GE225" s="136"/>
      <c r="GF225" s="136"/>
      <c r="GG225" s="136"/>
      <c r="GH225" s="136"/>
      <c r="GI225" s="136"/>
      <c r="GJ225" s="136"/>
      <c r="GK225" s="136"/>
      <c r="GL225" s="136"/>
      <c r="GM225" s="136"/>
      <c r="GN225" s="136"/>
      <c r="GO225" s="136"/>
      <c r="GP225" s="136"/>
      <c r="GQ225" s="136"/>
      <c r="GR225" s="136"/>
      <c r="GS225" s="136"/>
      <c r="GT225" s="136"/>
      <c r="GU225" s="136"/>
      <c r="GV225" s="136"/>
      <c r="GW225" s="136"/>
      <c r="GX225" s="136"/>
      <c r="GY225" s="136"/>
      <c r="GZ225" s="136"/>
      <c r="HA225" s="136"/>
      <c r="HB225" s="136"/>
      <c r="HC225" s="136"/>
      <c r="HD225" s="136"/>
      <c r="HE225" s="136"/>
      <c r="HF225" s="136"/>
      <c r="HG225" s="136"/>
      <c r="HH225" s="136"/>
      <c r="HI225" s="136"/>
      <c r="HJ225" s="136"/>
      <c r="HK225" s="136"/>
      <c r="HL225" s="136"/>
      <c r="HM225" s="136"/>
      <c r="HN225" s="136"/>
      <c r="HO225" s="136"/>
      <c r="HP225" s="136"/>
      <c r="HQ225" s="136"/>
      <c r="HR225" s="136"/>
      <c r="HS225" s="136"/>
      <c r="HT225" s="136"/>
      <c r="HU225" s="136"/>
      <c r="HV225" s="136"/>
      <c r="HW225" s="136"/>
      <c r="HX225" s="136"/>
      <c r="HY225" s="136"/>
      <c r="HZ225" s="136"/>
      <c r="IA225" s="136"/>
    </row>
    <row r="226" spans="1:235" ht="31.5">
      <c r="A226" s="480" t="s">
        <v>1444</v>
      </c>
      <c r="B226" s="141">
        <f t="shared" si="44"/>
        <v>13200</v>
      </c>
      <c r="C226" s="141">
        <v>0</v>
      </c>
      <c r="D226" s="141">
        <v>0</v>
      </c>
      <c r="E226" s="141">
        <v>13200</v>
      </c>
      <c r="F226" s="141">
        <v>0</v>
      </c>
      <c r="G226" s="141">
        <v>0</v>
      </c>
      <c r="H226" s="141">
        <v>0</v>
      </c>
      <c r="I226" s="141">
        <v>0</v>
      </c>
      <c r="J226" s="141">
        <v>0</v>
      </c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136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 s="136"/>
      <c r="GO226" s="136"/>
      <c r="GP226" s="136"/>
      <c r="GQ226" s="136"/>
      <c r="GR226" s="136"/>
      <c r="GS226" s="136"/>
      <c r="GT226" s="136"/>
      <c r="GU226" s="136"/>
      <c r="GV226" s="136"/>
      <c r="GW226" s="136"/>
      <c r="GX226" s="136"/>
      <c r="GY226" s="136"/>
      <c r="GZ226" s="136"/>
      <c r="HA226" s="136"/>
      <c r="HB226" s="136"/>
      <c r="HC226" s="136"/>
      <c r="HD226" s="136"/>
      <c r="HE226" s="136"/>
      <c r="HF226" s="136"/>
      <c r="HG226" s="136"/>
      <c r="HH226" s="136"/>
      <c r="HI226" s="136"/>
      <c r="HJ226" s="136"/>
      <c r="HK226" s="136"/>
      <c r="HL226" s="136"/>
      <c r="HM226" s="136"/>
      <c r="HN226" s="136"/>
      <c r="HO226" s="136"/>
      <c r="HP226" s="136"/>
      <c r="HQ226" s="136"/>
      <c r="HR226" s="136"/>
      <c r="HS226" s="136"/>
      <c r="HT226" s="136"/>
      <c r="HU226" s="136"/>
      <c r="HV226" s="136"/>
      <c r="HW226" s="136"/>
      <c r="HX226" s="136"/>
      <c r="HY226" s="136"/>
      <c r="HZ226" s="136"/>
      <c r="IA226" s="136"/>
    </row>
    <row r="227" spans="1:235">
      <c r="A227" s="480" t="s">
        <v>1445</v>
      </c>
      <c r="B227" s="141">
        <f t="shared" si="44"/>
        <v>4900</v>
      </c>
      <c r="C227" s="141">
        <v>0</v>
      </c>
      <c r="D227" s="141">
        <v>0</v>
      </c>
      <c r="E227" s="141">
        <v>4900</v>
      </c>
      <c r="F227" s="141">
        <v>0</v>
      </c>
      <c r="G227" s="141">
        <v>0</v>
      </c>
      <c r="H227" s="141">
        <v>0</v>
      </c>
      <c r="I227" s="141">
        <v>0</v>
      </c>
      <c r="J227" s="141">
        <v>0</v>
      </c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 s="136"/>
      <c r="GO227" s="136"/>
      <c r="GP227" s="136"/>
      <c r="GQ227" s="136"/>
      <c r="GR227" s="136"/>
      <c r="GS227" s="136"/>
      <c r="GT227" s="136"/>
      <c r="GU227" s="136"/>
      <c r="GV227" s="136"/>
      <c r="GW227" s="136"/>
      <c r="GX227" s="136"/>
      <c r="GY227" s="136"/>
      <c r="GZ227" s="136"/>
      <c r="HA227" s="136"/>
      <c r="HB227" s="136"/>
      <c r="HC227" s="136"/>
      <c r="HD227" s="136"/>
      <c r="HE227" s="136"/>
      <c r="HF227" s="136"/>
      <c r="HG227" s="136"/>
      <c r="HH227" s="136"/>
      <c r="HI227" s="136"/>
      <c r="HJ227" s="136"/>
      <c r="HK227" s="136"/>
      <c r="HL227" s="136"/>
      <c r="HM227" s="136"/>
      <c r="HN227" s="136"/>
      <c r="HO227" s="136"/>
      <c r="HP227" s="136"/>
      <c r="HQ227" s="136"/>
      <c r="HR227" s="136"/>
      <c r="HS227" s="136"/>
      <c r="HT227" s="136"/>
      <c r="HU227" s="136"/>
      <c r="HV227" s="136"/>
      <c r="HW227" s="136"/>
      <c r="HX227" s="136"/>
      <c r="HY227" s="136"/>
      <c r="HZ227" s="136"/>
      <c r="IA227" s="136"/>
    </row>
    <row r="228" spans="1:235">
      <c r="A228" s="477" t="s">
        <v>562</v>
      </c>
      <c r="B228" s="135">
        <f t="shared" si="44"/>
        <v>254745</v>
      </c>
      <c r="C228" s="135">
        <f t="shared" ref="C228:J228" si="54">SUM(C229:C229)</f>
        <v>0</v>
      </c>
      <c r="D228" s="135">
        <f t="shared" si="54"/>
        <v>0</v>
      </c>
      <c r="E228" s="135">
        <f t="shared" si="54"/>
        <v>0</v>
      </c>
      <c r="F228" s="135">
        <f t="shared" si="54"/>
        <v>254745</v>
      </c>
      <c r="G228" s="135">
        <f t="shared" si="54"/>
        <v>0</v>
      </c>
      <c r="H228" s="135">
        <f t="shared" si="54"/>
        <v>0</v>
      </c>
      <c r="I228" s="135">
        <f t="shared" si="54"/>
        <v>0</v>
      </c>
      <c r="J228" s="135">
        <f t="shared" si="54"/>
        <v>0</v>
      </c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136"/>
      <c r="GD228" s="136"/>
      <c r="GE228" s="136"/>
      <c r="GF228" s="136"/>
      <c r="GG228" s="136"/>
      <c r="GH228" s="136"/>
      <c r="GI228" s="136"/>
      <c r="GJ228" s="136"/>
      <c r="GK228" s="136"/>
      <c r="GL228" s="136"/>
      <c r="GM228" s="136"/>
      <c r="GN228" s="136"/>
      <c r="GO228" s="136"/>
      <c r="GP228" s="136"/>
      <c r="GQ228" s="136"/>
      <c r="GR228" s="136"/>
      <c r="GS228" s="136"/>
      <c r="GT228" s="136"/>
      <c r="GU228" s="136"/>
      <c r="GV228" s="136"/>
      <c r="GW228" s="136"/>
      <c r="GX228" s="136"/>
      <c r="GY228" s="136"/>
      <c r="GZ228" s="136"/>
      <c r="HA228" s="136"/>
      <c r="HB228" s="136"/>
      <c r="HC228" s="136"/>
      <c r="HD228" s="136"/>
      <c r="HE228" s="136"/>
      <c r="HF228" s="136"/>
      <c r="HG228" s="136"/>
      <c r="HH228" s="136"/>
      <c r="HI228" s="136"/>
      <c r="HJ228" s="136"/>
      <c r="HK228" s="136"/>
      <c r="HL228" s="136"/>
      <c r="HM228" s="136"/>
      <c r="HN228" s="136"/>
      <c r="HO228" s="136"/>
      <c r="HP228" s="136"/>
      <c r="HQ228" s="136"/>
      <c r="HR228" s="136"/>
      <c r="HS228" s="136"/>
      <c r="HT228" s="136"/>
      <c r="HU228" s="136"/>
      <c r="HV228" s="136"/>
      <c r="HW228" s="136"/>
      <c r="HX228" s="136"/>
      <c r="HY228" s="136"/>
      <c r="HZ228" s="136"/>
      <c r="IA228" s="136"/>
    </row>
    <row r="229" spans="1:235" ht="47.25">
      <c r="A229" s="480" t="s">
        <v>1446</v>
      </c>
      <c r="B229" s="141">
        <f t="shared" si="44"/>
        <v>254745</v>
      </c>
      <c r="C229" s="141">
        <v>0</v>
      </c>
      <c r="D229" s="141">
        <v>0</v>
      </c>
      <c r="E229" s="141">
        <v>0</v>
      </c>
      <c r="F229" s="141">
        <v>254745</v>
      </c>
      <c r="G229" s="141">
        <v>0</v>
      </c>
      <c r="H229" s="141">
        <v>0</v>
      </c>
      <c r="I229" s="141">
        <v>0</v>
      </c>
      <c r="J229" s="141">
        <v>0</v>
      </c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 s="136"/>
      <c r="GO229" s="136"/>
      <c r="GP229" s="136"/>
      <c r="GQ229" s="136"/>
      <c r="GR229" s="136"/>
      <c r="GS229" s="136"/>
      <c r="GT229" s="136"/>
      <c r="GU229" s="136"/>
      <c r="GV229" s="136"/>
      <c r="GW229" s="136"/>
      <c r="GX229" s="136"/>
      <c r="GY229" s="136"/>
      <c r="GZ229" s="136"/>
      <c r="HA229" s="136"/>
      <c r="HB229" s="136"/>
      <c r="HC229" s="136"/>
      <c r="HD229" s="136"/>
      <c r="HE229" s="136"/>
      <c r="HF229" s="136"/>
      <c r="HG229" s="136"/>
      <c r="HH229" s="136"/>
      <c r="HI229" s="136"/>
      <c r="HJ229" s="136"/>
      <c r="HK229" s="136"/>
      <c r="HL229" s="136"/>
      <c r="HM229" s="136"/>
      <c r="HN229" s="136"/>
      <c r="HO229" s="136"/>
      <c r="HP229" s="136"/>
      <c r="HQ229" s="136"/>
      <c r="HR229" s="136"/>
      <c r="HS229" s="136"/>
      <c r="HT229" s="136"/>
      <c r="HU229" s="136"/>
      <c r="HV229" s="136"/>
      <c r="HW229" s="136"/>
      <c r="HX229" s="136"/>
      <c r="HY229" s="136"/>
      <c r="HZ229" s="136"/>
      <c r="IA229" s="136"/>
    </row>
    <row r="230" spans="1:235">
      <c r="A230" s="477" t="s">
        <v>564</v>
      </c>
      <c r="B230" s="135">
        <f t="shared" si="44"/>
        <v>7647</v>
      </c>
      <c r="C230" s="135">
        <f t="shared" ref="C230:J230" si="55">SUM(C231:C231)</f>
        <v>0</v>
      </c>
      <c r="D230" s="135">
        <f t="shared" si="55"/>
        <v>0</v>
      </c>
      <c r="E230" s="135">
        <f t="shared" si="55"/>
        <v>0</v>
      </c>
      <c r="F230" s="135">
        <f t="shared" si="55"/>
        <v>0</v>
      </c>
      <c r="G230" s="135">
        <f t="shared" si="55"/>
        <v>0</v>
      </c>
      <c r="H230" s="135">
        <f t="shared" si="55"/>
        <v>7647</v>
      </c>
      <c r="I230" s="135">
        <f t="shared" si="55"/>
        <v>0</v>
      </c>
      <c r="J230" s="135">
        <f t="shared" si="5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136"/>
      <c r="GD230" s="136"/>
      <c r="GE230" s="136"/>
      <c r="GF230" s="136"/>
      <c r="GG230" s="136"/>
      <c r="GH230" s="136"/>
      <c r="GI230" s="136"/>
      <c r="GJ230" s="136"/>
      <c r="GK230" s="136"/>
      <c r="GL230" s="136"/>
      <c r="GM230" s="136"/>
      <c r="GN230" s="136"/>
      <c r="GO230" s="136"/>
      <c r="GP230" s="136"/>
      <c r="GQ230" s="136"/>
      <c r="GR230" s="136"/>
      <c r="GS230" s="136"/>
      <c r="GT230" s="136"/>
      <c r="GU230" s="136"/>
      <c r="GV230" s="136"/>
      <c r="GW230" s="136"/>
      <c r="GX230" s="136"/>
      <c r="GY230" s="136"/>
      <c r="GZ230" s="136"/>
      <c r="HA230" s="136"/>
      <c r="HB230" s="136"/>
      <c r="HC230" s="136"/>
      <c r="HD230" s="136"/>
      <c r="HE230" s="136"/>
      <c r="HF230" s="136"/>
      <c r="HG230" s="136"/>
      <c r="HH230" s="136"/>
      <c r="HI230" s="136"/>
      <c r="HJ230" s="136"/>
      <c r="HK230" s="136"/>
      <c r="HL230" s="136"/>
      <c r="HM230" s="136"/>
      <c r="HN230" s="136"/>
      <c r="HO230" s="136"/>
      <c r="HP230" s="136"/>
      <c r="HQ230" s="136"/>
      <c r="HR230" s="136"/>
      <c r="HS230" s="136"/>
      <c r="HT230" s="136"/>
      <c r="HU230" s="136"/>
      <c r="HV230" s="136"/>
      <c r="HW230" s="136"/>
      <c r="HX230" s="136"/>
      <c r="HY230" s="136"/>
      <c r="HZ230" s="136"/>
      <c r="IA230" s="136"/>
    </row>
    <row r="231" spans="1:235" ht="31.5">
      <c r="A231" s="480" t="s">
        <v>1246</v>
      </c>
      <c r="B231" s="141">
        <f t="shared" si="44"/>
        <v>7647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7647</v>
      </c>
      <c r="I231" s="141">
        <v>0</v>
      </c>
      <c r="J231" s="141">
        <v>0</v>
      </c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136"/>
      <c r="GD231" s="136"/>
      <c r="GE231" s="136"/>
      <c r="GF231" s="136"/>
      <c r="GG231" s="136"/>
      <c r="GH231" s="136"/>
      <c r="GI231" s="136"/>
      <c r="GJ231" s="136"/>
      <c r="GK231" s="136"/>
      <c r="GL231" s="136"/>
      <c r="GM231" s="136"/>
      <c r="GN231" s="136"/>
      <c r="GO231" s="136"/>
      <c r="GP231" s="136"/>
      <c r="GQ231" s="136"/>
      <c r="GR231" s="136"/>
      <c r="GS231" s="136"/>
      <c r="GT231" s="136"/>
      <c r="GU231" s="136"/>
      <c r="GV231" s="136"/>
      <c r="GW231" s="136"/>
      <c r="GX231" s="136"/>
      <c r="GY231" s="136"/>
      <c r="GZ231" s="136"/>
      <c r="HA231" s="136"/>
      <c r="HB231" s="136"/>
      <c r="HC231" s="136"/>
      <c r="HD231" s="136"/>
      <c r="HE231" s="136"/>
      <c r="HF231" s="136"/>
      <c r="HG231" s="136"/>
      <c r="HH231" s="136"/>
      <c r="HI231" s="136"/>
      <c r="HJ231" s="136"/>
      <c r="HK231" s="136"/>
      <c r="HL231" s="136"/>
      <c r="HM231" s="136"/>
      <c r="HN231" s="136"/>
      <c r="HO231" s="136"/>
      <c r="HP231" s="136"/>
      <c r="HQ231" s="136"/>
      <c r="HR231" s="136"/>
      <c r="HS231" s="136"/>
      <c r="HT231" s="136"/>
      <c r="HU231" s="136"/>
      <c r="HV231" s="136"/>
      <c r="HW231" s="136"/>
      <c r="HX231" s="136"/>
      <c r="HY231" s="136"/>
      <c r="HZ231" s="136"/>
      <c r="IA231" s="136"/>
    </row>
    <row r="232" spans="1:235">
      <c r="A232" s="477" t="s">
        <v>565</v>
      </c>
      <c r="B232" s="135">
        <f t="shared" si="44"/>
        <v>35880</v>
      </c>
      <c r="C232" s="135">
        <f t="shared" ref="C232:J232" si="56">SUM(C233:C234)</f>
        <v>0</v>
      </c>
      <c r="D232" s="135">
        <f t="shared" si="56"/>
        <v>0</v>
      </c>
      <c r="E232" s="135">
        <f t="shared" si="56"/>
        <v>33281</v>
      </c>
      <c r="F232" s="135">
        <f t="shared" si="56"/>
        <v>0</v>
      </c>
      <c r="G232" s="135">
        <f t="shared" si="56"/>
        <v>2599</v>
      </c>
      <c r="H232" s="135">
        <f t="shared" si="56"/>
        <v>0</v>
      </c>
      <c r="I232" s="135">
        <f t="shared" si="56"/>
        <v>0</v>
      </c>
      <c r="J232" s="135">
        <f t="shared" si="56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136"/>
      <c r="GD232" s="136"/>
      <c r="GE232" s="136"/>
      <c r="GF232" s="136"/>
      <c r="GG232" s="136"/>
      <c r="GH232" s="136"/>
      <c r="GI232" s="136"/>
      <c r="GJ232" s="136"/>
      <c r="GK232" s="136"/>
      <c r="GL232" s="136"/>
      <c r="GM232" s="136"/>
      <c r="GN232" s="136"/>
      <c r="GO232" s="136"/>
      <c r="GP232" s="136"/>
      <c r="GQ232" s="136"/>
      <c r="GR232" s="136"/>
      <c r="GS232" s="136"/>
      <c r="GT232" s="136"/>
      <c r="GU232" s="136"/>
      <c r="GV232" s="136"/>
      <c r="GW232" s="136"/>
      <c r="GX232" s="136"/>
      <c r="GY232" s="136"/>
      <c r="GZ232" s="136"/>
      <c r="HA232" s="136"/>
      <c r="HB232" s="136"/>
      <c r="HC232" s="136"/>
      <c r="HD232" s="136"/>
      <c r="HE232" s="136"/>
      <c r="HF232" s="136"/>
      <c r="HG232" s="136"/>
      <c r="HH232" s="136"/>
      <c r="HI232" s="136"/>
      <c r="HJ232" s="136"/>
      <c r="HK232" s="136"/>
      <c r="HL232" s="136"/>
      <c r="HM232" s="136"/>
      <c r="HN232" s="136"/>
      <c r="HO232" s="136"/>
      <c r="HP232" s="136"/>
      <c r="HQ232" s="136"/>
      <c r="HR232" s="136"/>
      <c r="HS232" s="136"/>
      <c r="HT232" s="136"/>
      <c r="HU232" s="136"/>
      <c r="HV232" s="136"/>
      <c r="HW232" s="136"/>
      <c r="HX232" s="136"/>
      <c r="HY232" s="136"/>
      <c r="HZ232" s="136"/>
      <c r="IA232" s="136"/>
    </row>
    <row r="233" spans="1:235" ht="31.5">
      <c r="A233" s="480" t="s">
        <v>1447</v>
      </c>
      <c r="B233" s="141">
        <f t="shared" si="44"/>
        <v>5880</v>
      </c>
      <c r="C233" s="141">
        <v>0</v>
      </c>
      <c r="D233" s="141">
        <v>0</v>
      </c>
      <c r="E233" s="141">
        <v>3281</v>
      </c>
      <c r="F233" s="141">
        <v>0</v>
      </c>
      <c r="G233" s="141">
        <v>2599</v>
      </c>
      <c r="H233" s="141">
        <v>0</v>
      </c>
      <c r="I233" s="141">
        <v>0</v>
      </c>
      <c r="J233" s="141">
        <v>0</v>
      </c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136"/>
      <c r="GD233" s="136"/>
      <c r="GE233" s="136"/>
      <c r="GF233" s="136"/>
      <c r="GG233" s="136"/>
      <c r="GH233" s="136"/>
      <c r="GI233" s="136"/>
      <c r="GJ233" s="136"/>
      <c r="GK233" s="136"/>
      <c r="GL233" s="136"/>
      <c r="GM233" s="136"/>
      <c r="GN233" s="136"/>
      <c r="GO233" s="136"/>
      <c r="GP233" s="136"/>
      <c r="GQ233" s="136"/>
      <c r="GR233" s="136"/>
      <c r="GS233" s="136"/>
      <c r="GT233" s="136"/>
      <c r="GU233" s="136"/>
      <c r="GV233" s="136"/>
      <c r="GW233" s="136"/>
      <c r="GX233" s="136"/>
      <c r="GY233" s="136"/>
      <c r="GZ233" s="136"/>
      <c r="HA233" s="136"/>
      <c r="HB233" s="136"/>
      <c r="HC233" s="136"/>
      <c r="HD233" s="136"/>
      <c r="HE233" s="136"/>
      <c r="HF233" s="136"/>
      <c r="HG233" s="136"/>
      <c r="HH233" s="136"/>
      <c r="HI233" s="136"/>
      <c r="HJ233" s="136"/>
      <c r="HK233" s="136"/>
      <c r="HL233" s="136"/>
      <c r="HM233" s="136"/>
      <c r="HN233" s="136"/>
      <c r="HO233" s="136"/>
      <c r="HP233" s="136"/>
      <c r="HQ233" s="136"/>
      <c r="HR233" s="136"/>
      <c r="HS233" s="136"/>
      <c r="HT233" s="136"/>
      <c r="HU233" s="136"/>
      <c r="HV233" s="136"/>
      <c r="HW233" s="136"/>
      <c r="HX233" s="136"/>
      <c r="HY233" s="136"/>
      <c r="HZ233" s="136"/>
      <c r="IA233" s="136"/>
    </row>
    <row r="234" spans="1:235" ht="47.25">
      <c r="A234" s="478" t="s">
        <v>1448</v>
      </c>
      <c r="B234" s="141">
        <f t="shared" si="44"/>
        <v>30000</v>
      </c>
      <c r="C234" s="141">
        <v>0</v>
      </c>
      <c r="D234" s="141">
        <v>0</v>
      </c>
      <c r="E234" s="141">
        <v>30000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136"/>
      <c r="GD234" s="136"/>
      <c r="GE234" s="136"/>
      <c r="GF234" s="136"/>
      <c r="GG234" s="136"/>
      <c r="GH234" s="136"/>
      <c r="GI234" s="136"/>
      <c r="GJ234" s="136"/>
      <c r="GK234" s="136"/>
      <c r="GL234" s="136"/>
      <c r="GM234" s="136"/>
      <c r="GN234" s="136"/>
      <c r="GO234" s="136"/>
      <c r="GP234" s="136"/>
      <c r="GQ234" s="136"/>
      <c r="GR234" s="136"/>
      <c r="GS234" s="136"/>
      <c r="GT234" s="136"/>
      <c r="GU234" s="136"/>
      <c r="GV234" s="136"/>
      <c r="GW234" s="136"/>
      <c r="GX234" s="136"/>
      <c r="GY234" s="136"/>
      <c r="GZ234" s="136"/>
      <c r="HA234" s="136"/>
      <c r="HB234" s="136"/>
      <c r="HC234" s="136"/>
      <c r="HD234" s="136"/>
      <c r="HE234" s="136"/>
      <c r="HF234" s="136"/>
      <c r="HG234" s="136"/>
      <c r="HH234" s="136"/>
      <c r="HI234" s="136"/>
      <c r="HJ234" s="136"/>
      <c r="HK234" s="136"/>
      <c r="HL234" s="136"/>
      <c r="HM234" s="136"/>
      <c r="HN234" s="136"/>
      <c r="HO234" s="136"/>
      <c r="HP234" s="136"/>
      <c r="HQ234" s="136"/>
      <c r="HR234" s="136"/>
      <c r="HS234" s="136"/>
      <c r="HT234" s="136"/>
      <c r="HU234" s="136"/>
      <c r="HV234" s="136"/>
      <c r="HW234" s="136"/>
      <c r="HX234" s="136"/>
      <c r="HY234" s="136"/>
      <c r="HZ234" s="136"/>
      <c r="IA234" s="136"/>
    </row>
    <row r="235" spans="1:235">
      <c r="A235" s="477" t="s">
        <v>556</v>
      </c>
      <c r="B235" s="135">
        <f t="shared" si="44"/>
        <v>2164059</v>
      </c>
      <c r="C235" s="135">
        <f t="shared" ref="C235:J235" si="57">SUM(C236,C238,C242,C246)</f>
        <v>615143</v>
      </c>
      <c r="D235" s="135">
        <f t="shared" si="57"/>
        <v>0</v>
      </c>
      <c r="E235" s="135">
        <f t="shared" si="57"/>
        <v>182804</v>
      </c>
      <c r="F235" s="135">
        <f t="shared" si="57"/>
        <v>1366112</v>
      </c>
      <c r="G235" s="135">
        <f t="shared" si="57"/>
        <v>0</v>
      </c>
      <c r="H235" s="135">
        <f t="shared" si="57"/>
        <v>0</v>
      </c>
      <c r="I235" s="135">
        <f t="shared" si="57"/>
        <v>0</v>
      </c>
      <c r="J235" s="135">
        <f t="shared" si="57"/>
        <v>0</v>
      </c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36"/>
      <c r="GG235" s="136"/>
      <c r="GH235" s="136"/>
      <c r="GI235" s="136"/>
      <c r="GJ235" s="136"/>
      <c r="GK235" s="136"/>
      <c r="GL235" s="136"/>
      <c r="GM235" s="136"/>
      <c r="GN235" s="136"/>
      <c r="GO235" s="136"/>
      <c r="GP235" s="136"/>
      <c r="GQ235" s="136"/>
      <c r="GR235" s="136"/>
      <c r="GS235" s="136"/>
      <c r="GT235" s="136"/>
      <c r="GU235" s="136"/>
      <c r="GV235" s="136"/>
      <c r="GW235" s="136"/>
      <c r="GX235" s="136"/>
      <c r="GY235" s="136"/>
      <c r="GZ235" s="136"/>
      <c r="HA235" s="136"/>
      <c r="HB235" s="136"/>
      <c r="HC235" s="136"/>
      <c r="HD235" s="136"/>
      <c r="HE235" s="136"/>
      <c r="HF235" s="136"/>
      <c r="HG235" s="136"/>
      <c r="HH235" s="136"/>
      <c r="HI235" s="136"/>
      <c r="HJ235" s="136"/>
      <c r="HK235" s="136"/>
      <c r="HL235" s="136"/>
      <c r="HM235" s="136"/>
      <c r="HN235" s="136"/>
      <c r="HO235" s="136"/>
      <c r="HP235" s="136"/>
      <c r="HQ235" s="136"/>
      <c r="HR235" s="136"/>
      <c r="HS235" s="136"/>
      <c r="HT235" s="136"/>
      <c r="HU235" s="136"/>
      <c r="HV235" s="136"/>
      <c r="HW235" s="136"/>
      <c r="HX235" s="136"/>
      <c r="HY235" s="136"/>
      <c r="HZ235" s="136"/>
      <c r="IA235" s="136"/>
    </row>
    <row r="236" spans="1:235">
      <c r="A236" s="477" t="s">
        <v>558</v>
      </c>
      <c r="B236" s="135">
        <f t="shared" si="44"/>
        <v>3000</v>
      </c>
      <c r="C236" s="135">
        <f t="shared" ref="C236:J236" si="58">SUM(C237)</f>
        <v>0</v>
      </c>
      <c r="D236" s="135">
        <f t="shared" si="58"/>
        <v>0</v>
      </c>
      <c r="E236" s="135">
        <f t="shared" si="58"/>
        <v>3000</v>
      </c>
      <c r="F236" s="135">
        <f t="shared" si="58"/>
        <v>0</v>
      </c>
      <c r="G236" s="135">
        <f t="shared" si="58"/>
        <v>0</v>
      </c>
      <c r="H236" s="135">
        <f t="shared" si="58"/>
        <v>0</v>
      </c>
      <c r="I236" s="135">
        <f t="shared" si="58"/>
        <v>0</v>
      </c>
      <c r="J236" s="135">
        <f t="shared" si="58"/>
        <v>0</v>
      </c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 s="136"/>
      <c r="GO236" s="136"/>
      <c r="GP236" s="136"/>
      <c r="GQ236" s="136"/>
      <c r="GR236" s="136"/>
      <c r="GS236" s="136"/>
      <c r="GT236" s="136"/>
      <c r="GU236" s="136"/>
      <c r="GV236" s="136"/>
      <c r="GW236" s="136"/>
      <c r="GX236" s="136"/>
      <c r="GY236" s="136"/>
      <c r="GZ236" s="136"/>
      <c r="HA236" s="136"/>
      <c r="HB236" s="136"/>
      <c r="HC236" s="136"/>
      <c r="HD236" s="136"/>
      <c r="HE236" s="136"/>
      <c r="HF236" s="136"/>
      <c r="HG236" s="136"/>
      <c r="HH236" s="136"/>
      <c r="HI236" s="136"/>
      <c r="HJ236" s="136"/>
      <c r="HK236" s="136"/>
      <c r="HL236" s="136"/>
      <c r="HM236" s="136"/>
      <c r="HN236" s="136"/>
      <c r="HO236" s="136"/>
      <c r="HP236" s="136"/>
      <c r="HQ236" s="136"/>
      <c r="HR236" s="136"/>
      <c r="HS236" s="136"/>
      <c r="HT236" s="136"/>
      <c r="HU236" s="136"/>
      <c r="HV236" s="136"/>
      <c r="HW236" s="136"/>
      <c r="HX236" s="136"/>
      <c r="HY236" s="136"/>
      <c r="HZ236" s="136"/>
      <c r="IA236" s="136"/>
    </row>
    <row r="237" spans="1:235">
      <c r="A237" s="480" t="s">
        <v>1449</v>
      </c>
      <c r="B237" s="141">
        <f t="shared" si="44"/>
        <v>3000</v>
      </c>
      <c r="C237" s="141">
        <v>0</v>
      </c>
      <c r="D237" s="141">
        <v>0</v>
      </c>
      <c r="E237" s="141">
        <v>3000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 s="136"/>
      <c r="GO237" s="136"/>
      <c r="GP237" s="136"/>
      <c r="GQ237" s="136"/>
      <c r="GR237" s="136"/>
      <c r="GS237" s="136"/>
      <c r="GT237" s="136"/>
      <c r="GU237" s="136"/>
      <c r="GV237" s="136"/>
      <c r="GW237" s="136"/>
      <c r="GX237" s="136"/>
      <c r="GY237" s="136"/>
      <c r="GZ237" s="136"/>
      <c r="HA237" s="136"/>
      <c r="HB237" s="136"/>
      <c r="HC237" s="136"/>
      <c r="HD237" s="136"/>
      <c r="HE237" s="136"/>
      <c r="HF237" s="136"/>
      <c r="HG237" s="136"/>
      <c r="HH237" s="136"/>
      <c r="HI237" s="136"/>
      <c r="HJ237" s="136"/>
      <c r="HK237" s="136"/>
      <c r="HL237" s="136"/>
      <c r="HM237" s="136"/>
      <c r="HN237" s="136"/>
      <c r="HO237" s="136"/>
      <c r="HP237" s="136"/>
      <c r="HQ237" s="136"/>
      <c r="HR237" s="136"/>
      <c r="HS237" s="136"/>
      <c r="HT237" s="136"/>
      <c r="HU237" s="136"/>
      <c r="HV237" s="136"/>
      <c r="HW237" s="136"/>
      <c r="HX237" s="136"/>
      <c r="HY237" s="136"/>
      <c r="HZ237" s="136"/>
      <c r="IA237" s="136"/>
    </row>
    <row r="238" spans="1:235">
      <c r="A238" s="477" t="s">
        <v>560</v>
      </c>
      <c r="B238" s="135">
        <f t="shared" si="44"/>
        <v>606759</v>
      </c>
      <c r="C238" s="135">
        <f>SUM(C239:C241)</f>
        <v>113722</v>
      </c>
      <c r="D238" s="135">
        <f t="shared" ref="D238:J238" si="59">SUM(D239:D241)</f>
        <v>0</v>
      </c>
      <c r="E238" s="135">
        <f t="shared" si="59"/>
        <v>38148</v>
      </c>
      <c r="F238" s="135">
        <f t="shared" si="59"/>
        <v>454889</v>
      </c>
      <c r="G238" s="135">
        <f t="shared" si="59"/>
        <v>0</v>
      </c>
      <c r="H238" s="135">
        <f t="shared" si="59"/>
        <v>0</v>
      </c>
      <c r="I238" s="135">
        <f t="shared" si="59"/>
        <v>0</v>
      </c>
      <c r="J238" s="135">
        <f t="shared" si="59"/>
        <v>0</v>
      </c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36"/>
      <c r="GG238" s="136"/>
      <c r="GH238" s="136"/>
      <c r="GI238" s="136"/>
      <c r="GJ238" s="136"/>
      <c r="GK238" s="136"/>
      <c r="GL238" s="136"/>
      <c r="GM238" s="136"/>
      <c r="GN238" s="136"/>
      <c r="GO238" s="136"/>
      <c r="GP238" s="136"/>
      <c r="GQ238" s="136"/>
      <c r="GR238" s="136"/>
      <c r="GS238" s="136"/>
      <c r="GT238" s="136"/>
      <c r="GU238" s="136"/>
      <c r="GV238" s="136"/>
      <c r="GW238" s="136"/>
      <c r="GX238" s="136"/>
      <c r="GY238" s="136"/>
      <c r="GZ238" s="136"/>
      <c r="HA238" s="136"/>
      <c r="HB238" s="136"/>
      <c r="HC238" s="136"/>
      <c r="HD238" s="136"/>
      <c r="HE238" s="136"/>
      <c r="HF238" s="136"/>
      <c r="HG238" s="136"/>
      <c r="HH238" s="136"/>
      <c r="HI238" s="136"/>
      <c r="HJ238" s="136"/>
      <c r="HK238" s="136"/>
      <c r="HL238" s="136"/>
      <c r="HM238" s="136"/>
      <c r="HN238" s="136"/>
      <c r="HO238" s="136"/>
      <c r="HP238" s="136"/>
      <c r="HQ238" s="136"/>
      <c r="HR238" s="136"/>
      <c r="HS238" s="136"/>
      <c r="HT238" s="136"/>
      <c r="HU238" s="136"/>
      <c r="HV238" s="136"/>
      <c r="HW238" s="136"/>
      <c r="HX238" s="136"/>
      <c r="HY238" s="136"/>
      <c r="HZ238" s="136"/>
      <c r="IA238" s="136"/>
    </row>
    <row r="239" spans="1:235" ht="63">
      <c r="A239" s="480" t="s">
        <v>1247</v>
      </c>
      <c r="B239" s="141">
        <f t="shared" si="44"/>
        <v>568611</v>
      </c>
      <c r="C239" s="141">
        <v>113722</v>
      </c>
      <c r="D239" s="141">
        <v>0</v>
      </c>
      <c r="E239" s="141">
        <v>0</v>
      </c>
      <c r="F239" s="141">
        <f>568611-113722</f>
        <v>454889</v>
      </c>
      <c r="G239" s="141">
        <v>0</v>
      </c>
      <c r="H239" s="141">
        <v>0</v>
      </c>
      <c r="I239" s="141">
        <v>0</v>
      </c>
      <c r="J239" s="141">
        <v>0</v>
      </c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136"/>
      <c r="GD239" s="136"/>
      <c r="GE239" s="136"/>
      <c r="GF239" s="136"/>
      <c r="GG239" s="136"/>
      <c r="GH239" s="136"/>
      <c r="GI239" s="136"/>
      <c r="GJ239" s="136"/>
      <c r="GK239" s="136"/>
      <c r="GL239" s="136"/>
      <c r="GM239" s="136"/>
      <c r="GN239" s="136"/>
      <c r="GO239" s="136"/>
      <c r="GP239" s="136"/>
      <c r="GQ239" s="136"/>
      <c r="GR239" s="136"/>
      <c r="GS239" s="136"/>
      <c r="GT239" s="136"/>
      <c r="GU239" s="136"/>
      <c r="GV239" s="136"/>
      <c r="GW239" s="136"/>
      <c r="GX239" s="136"/>
      <c r="GY239" s="136"/>
      <c r="GZ239" s="136"/>
      <c r="HA239" s="136"/>
      <c r="HB239" s="136"/>
      <c r="HC239" s="136"/>
      <c r="HD239" s="136"/>
      <c r="HE239" s="136"/>
      <c r="HF239" s="136"/>
      <c r="HG239" s="136"/>
      <c r="HH239" s="136"/>
      <c r="HI239" s="136"/>
      <c r="HJ239" s="136"/>
      <c r="HK239" s="136"/>
      <c r="HL239" s="136"/>
      <c r="HM239" s="136"/>
      <c r="HN239" s="136"/>
      <c r="HO239" s="136"/>
      <c r="HP239" s="136"/>
      <c r="HQ239" s="136"/>
      <c r="HR239" s="136"/>
      <c r="HS239" s="136"/>
      <c r="HT239" s="136"/>
      <c r="HU239" s="136"/>
      <c r="HV239" s="136"/>
      <c r="HW239" s="136"/>
      <c r="HX239" s="136"/>
      <c r="HY239" s="136"/>
      <c r="HZ239" s="136"/>
      <c r="IA239" s="136"/>
    </row>
    <row r="240" spans="1:235" ht="31.5">
      <c r="A240" s="480" t="s">
        <v>1450</v>
      </c>
      <c r="B240" s="141">
        <f t="shared" si="44"/>
        <v>35148</v>
      </c>
      <c r="C240" s="141">
        <v>0</v>
      </c>
      <c r="D240" s="141">
        <v>0</v>
      </c>
      <c r="E240" s="141">
        <v>35148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 s="136"/>
      <c r="GO240" s="136"/>
      <c r="GP240" s="136"/>
      <c r="GQ240" s="136"/>
      <c r="GR240" s="136"/>
      <c r="GS240" s="136"/>
      <c r="GT240" s="136"/>
      <c r="GU240" s="136"/>
      <c r="GV240" s="136"/>
      <c r="GW240" s="136"/>
      <c r="GX240" s="136"/>
      <c r="GY240" s="136"/>
      <c r="GZ240" s="136"/>
      <c r="HA240" s="136"/>
      <c r="HB240" s="136"/>
      <c r="HC240" s="136"/>
      <c r="HD240" s="136"/>
      <c r="HE240" s="136"/>
      <c r="HF240" s="136"/>
      <c r="HG240" s="136"/>
      <c r="HH240" s="136"/>
      <c r="HI240" s="136"/>
      <c r="HJ240" s="136"/>
      <c r="HK240" s="136"/>
      <c r="HL240" s="136"/>
      <c r="HM240" s="136"/>
      <c r="HN240" s="136"/>
      <c r="HO240" s="136"/>
      <c r="HP240" s="136"/>
      <c r="HQ240" s="136"/>
      <c r="HR240" s="136"/>
      <c r="HS240" s="136"/>
      <c r="HT240" s="136"/>
      <c r="HU240" s="136"/>
      <c r="HV240" s="136"/>
      <c r="HW240" s="136"/>
      <c r="HX240" s="136"/>
      <c r="HY240" s="136"/>
      <c r="HZ240" s="136"/>
      <c r="IA240" s="136"/>
    </row>
    <row r="241" spans="1:235">
      <c r="A241" s="480" t="s">
        <v>1451</v>
      </c>
      <c r="B241" s="141">
        <f>C241+D241+E241+F241+G241+H241+I241+J241</f>
        <v>3000</v>
      </c>
      <c r="C241" s="141">
        <v>0</v>
      </c>
      <c r="D241" s="141">
        <v>0</v>
      </c>
      <c r="E241" s="141">
        <v>3000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136"/>
      <c r="GD241" s="136"/>
      <c r="GE241" s="136"/>
      <c r="GF241" s="136"/>
      <c r="GG241" s="136"/>
      <c r="GH241" s="136"/>
      <c r="GI241" s="136"/>
      <c r="GJ241" s="136"/>
      <c r="GK241" s="136"/>
      <c r="GL241" s="136"/>
      <c r="GM241" s="136"/>
      <c r="GN241" s="136"/>
      <c r="GO241" s="136"/>
      <c r="GP241" s="136"/>
      <c r="GQ241" s="136"/>
      <c r="GR241" s="136"/>
      <c r="GS241" s="136"/>
      <c r="GT241" s="136"/>
      <c r="GU241" s="136"/>
      <c r="GV241" s="136"/>
      <c r="GW241" s="136"/>
      <c r="GX241" s="136"/>
      <c r="GY241" s="136"/>
      <c r="GZ241" s="136"/>
      <c r="HA241" s="136"/>
      <c r="HB241" s="136"/>
      <c r="HC241" s="136"/>
      <c r="HD241" s="136"/>
      <c r="HE241" s="136"/>
      <c r="HF241" s="136"/>
      <c r="HG241" s="136"/>
      <c r="HH241" s="136"/>
      <c r="HI241" s="136"/>
      <c r="HJ241" s="136"/>
      <c r="HK241" s="136"/>
      <c r="HL241" s="136"/>
      <c r="HM241" s="136"/>
      <c r="HN241" s="136"/>
      <c r="HO241" s="136"/>
      <c r="HP241" s="136"/>
      <c r="HQ241" s="136"/>
      <c r="HR241" s="136"/>
      <c r="HS241" s="136"/>
      <c r="HT241" s="136"/>
      <c r="HU241" s="136"/>
      <c r="HV241" s="136"/>
      <c r="HW241" s="136"/>
      <c r="HX241" s="136"/>
      <c r="HY241" s="136"/>
      <c r="HZ241" s="136"/>
      <c r="IA241" s="136"/>
    </row>
    <row r="242" spans="1:235">
      <c r="A242" s="477" t="s">
        <v>564</v>
      </c>
      <c r="B242" s="135">
        <f t="shared" si="44"/>
        <v>219805</v>
      </c>
      <c r="C242" s="135">
        <f t="shared" ref="C242:J242" si="60">SUM(C243:C245)</f>
        <v>0</v>
      </c>
      <c r="D242" s="135">
        <f t="shared" si="60"/>
        <v>0</v>
      </c>
      <c r="E242" s="135">
        <f t="shared" si="60"/>
        <v>141656</v>
      </c>
      <c r="F242" s="135">
        <f t="shared" si="60"/>
        <v>78149</v>
      </c>
      <c r="G242" s="135">
        <f t="shared" si="60"/>
        <v>0</v>
      </c>
      <c r="H242" s="135">
        <f t="shared" si="60"/>
        <v>0</v>
      </c>
      <c r="I242" s="135">
        <f t="shared" si="60"/>
        <v>0</v>
      </c>
      <c r="J242" s="135">
        <f t="shared" si="60"/>
        <v>0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136"/>
      <c r="GD242" s="136"/>
      <c r="GE242" s="136"/>
      <c r="GF242" s="136"/>
      <c r="GG242" s="136"/>
      <c r="GH242" s="136"/>
      <c r="GI242" s="136"/>
      <c r="GJ242" s="136"/>
      <c r="GK242" s="136"/>
      <c r="GL242" s="136"/>
      <c r="GM242" s="136"/>
      <c r="GN242" s="136"/>
      <c r="GO242" s="136"/>
      <c r="GP242" s="136"/>
      <c r="GQ242" s="136"/>
      <c r="GR242" s="136"/>
      <c r="GS242" s="136"/>
      <c r="GT242" s="136"/>
      <c r="GU242" s="136"/>
      <c r="GV242" s="136"/>
      <c r="GW242" s="136"/>
      <c r="GX242" s="136"/>
      <c r="GY242" s="136"/>
      <c r="GZ242" s="136"/>
      <c r="HA242" s="136"/>
      <c r="HB242" s="136"/>
      <c r="HC242" s="136"/>
      <c r="HD242" s="136"/>
      <c r="HE242" s="136"/>
      <c r="HF242" s="136"/>
      <c r="HG242" s="136"/>
      <c r="HH242" s="136"/>
      <c r="HI242" s="136"/>
      <c r="HJ242" s="136"/>
      <c r="HK242" s="136"/>
      <c r="HL242" s="136"/>
      <c r="HM242" s="136"/>
      <c r="HN242" s="136"/>
      <c r="HO242" s="136"/>
      <c r="HP242" s="136"/>
      <c r="HQ242" s="136"/>
      <c r="HR242" s="136"/>
      <c r="HS242" s="136"/>
      <c r="HT242" s="136"/>
      <c r="HU242" s="136"/>
      <c r="HV242" s="136"/>
      <c r="HW242" s="136"/>
      <c r="HX242" s="136"/>
      <c r="HY242" s="136"/>
      <c r="HZ242" s="136"/>
      <c r="IA242" s="136"/>
    </row>
    <row r="243" spans="1:235" ht="63">
      <c r="A243" s="480" t="s">
        <v>1210</v>
      </c>
      <c r="B243" s="141">
        <f t="shared" si="44"/>
        <v>78149</v>
      </c>
      <c r="C243" s="141">
        <v>0</v>
      </c>
      <c r="D243" s="141">
        <v>0</v>
      </c>
      <c r="E243" s="141">
        <v>0</v>
      </c>
      <c r="F243" s="141">
        <v>78149</v>
      </c>
      <c r="G243" s="141">
        <v>0</v>
      </c>
      <c r="H243" s="141">
        <v>0</v>
      </c>
      <c r="I243" s="141">
        <v>0</v>
      </c>
      <c r="J243" s="141">
        <v>0</v>
      </c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136"/>
      <c r="GD243" s="136"/>
      <c r="GE243" s="136"/>
      <c r="GF243" s="136"/>
      <c r="GG243" s="136"/>
      <c r="GH243" s="136"/>
      <c r="GI243" s="136"/>
      <c r="GJ243" s="136"/>
      <c r="GK243" s="136"/>
      <c r="GL243" s="136"/>
      <c r="GM243" s="136"/>
      <c r="GN243" s="136"/>
      <c r="GO243" s="136"/>
      <c r="GP243" s="136"/>
      <c r="GQ243" s="136"/>
      <c r="GR243" s="136"/>
      <c r="GS243" s="136"/>
      <c r="GT243" s="136"/>
      <c r="GU243" s="136"/>
      <c r="GV243" s="136"/>
      <c r="GW243" s="136"/>
      <c r="GX243" s="136"/>
      <c r="GY243" s="136"/>
      <c r="GZ243" s="136"/>
      <c r="HA243" s="136"/>
      <c r="HB243" s="136"/>
      <c r="HC243" s="136"/>
      <c r="HD243" s="136"/>
      <c r="HE243" s="136"/>
      <c r="HF243" s="136"/>
      <c r="HG243" s="136"/>
      <c r="HH243" s="136"/>
      <c r="HI243" s="136"/>
      <c r="HJ243" s="136"/>
      <c r="HK243" s="136"/>
      <c r="HL243" s="136"/>
      <c r="HM243" s="136"/>
      <c r="HN243" s="136"/>
      <c r="HO243" s="136"/>
      <c r="HP243" s="136"/>
      <c r="HQ243" s="136"/>
      <c r="HR243" s="136"/>
      <c r="HS243" s="136"/>
      <c r="HT243" s="136"/>
      <c r="HU243" s="136"/>
      <c r="HV243" s="136"/>
      <c r="HW243" s="136"/>
      <c r="HX243" s="136"/>
      <c r="HY243" s="136"/>
      <c r="HZ243" s="136"/>
      <c r="IA243" s="136"/>
    </row>
    <row r="244" spans="1:235">
      <c r="A244" s="480" t="s">
        <v>1452</v>
      </c>
      <c r="B244" s="141">
        <f>C244+D244+E244+F244+G244+H244+I244+J244</f>
        <v>61656</v>
      </c>
      <c r="C244" s="141">
        <v>0</v>
      </c>
      <c r="D244" s="141">
        <v>0</v>
      </c>
      <c r="E244" s="141">
        <v>61656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 s="136"/>
      <c r="GO244" s="136"/>
      <c r="GP244" s="136"/>
      <c r="GQ244" s="136"/>
      <c r="GR244" s="136"/>
      <c r="GS244" s="136"/>
      <c r="GT244" s="136"/>
      <c r="GU244" s="136"/>
      <c r="GV244" s="136"/>
      <c r="GW244" s="136"/>
      <c r="GX244" s="136"/>
      <c r="GY244" s="136"/>
      <c r="GZ244" s="136"/>
      <c r="HA244" s="136"/>
      <c r="HB244" s="136"/>
      <c r="HC244" s="136"/>
      <c r="HD244" s="136"/>
      <c r="HE244" s="136"/>
      <c r="HF244" s="136"/>
      <c r="HG244" s="136"/>
      <c r="HH244" s="136"/>
      <c r="HI244" s="136"/>
      <c r="HJ244" s="136"/>
      <c r="HK244" s="136"/>
      <c r="HL244" s="136"/>
      <c r="HM244" s="136"/>
      <c r="HN244" s="136"/>
      <c r="HO244" s="136"/>
      <c r="HP244" s="136"/>
      <c r="HQ244" s="136"/>
      <c r="HR244" s="136"/>
      <c r="HS244" s="136"/>
      <c r="HT244" s="136"/>
      <c r="HU244" s="136"/>
      <c r="HV244" s="136"/>
      <c r="HW244" s="136"/>
      <c r="HX244" s="136"/>
      <c r="HY244" s="136"/>
      <c r="HZ244" s="136"/>
      <c r="IA244" s="136"/>
    </row>
    <row r="245" spans="1:235">
      <c r="A245" s="480" t="s">
        <v>1248</v>
      </c>
      <c r="B245" s="141">
        <f t="shared" si="44"/>
        <v>80000</v>
      </c>
      <c r="C245" s="141">
        <v>0</v>
      </c>
      <c r="D245" s="141">
        <v>0</v>
      </c>
      <c r="E245" s="141">
        <v>80000</v>
      </c>
      <c r="F245" s="141">
        <v>0</v>
      </c>
      <c r="G245" s="141">
        <v>0</v>
      </c>
      <c r="H245" s="141">
        <v>0</v>
      </c>
      <c r="I245" s="141">
        <v>0</v>
      </c>
      <c r="J245" s="141">
        <v>0</v>
      </c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 s="136"/>
      <c r="GO245" s="136"/>
      <c r="GP245" s="136"/>
      <c r="GQ245" s="136"/>
      <c r="GR245" s="136"/>
      <c r="GS245" s="136"/>
      <c r="GT245" s="136"/>
      <c r="GU245" s="136"/>
      <c r="GV245" s="136"/>
      <c r="GW245" s="136"/>
      <c r="GX245" s="136"/>
      <c r="GY245" s="136"/>
      <c r="GZ245" s="136"/>
      <c r="HA245" s="136"/>
      <c r="HB245" s="136"/>
      <c r="HC245" s="136"/>
      <c r="HD245" s="136"/>
      <c r="HE245" s="136"/>
      <c r="HF245" s="136"/>
      <c r="HG245" s="136"/>
      <c r="HH245" s="136"/>
      <c r="HI245" s="136"/>
      <c r="HJ245" s="136"/>
      <c r="HK245" s="136"/>
      <c r="HL245" s="136"/>
      <c r="HM245" s="136"/>
      <c r="HN245" s="136"/>
      <c r="HO245" s="136"/>
      <c r="HP245" s="136"/>
      <c r="HQ245" s="136"/>
      <c r="HR245" s="136"/>
      <c r="HS245" s="136"/>
      <c r="HT245" s="136"/>
      <c r="HU245" s="136"/>
      <c r="HV245" s="136"/>
      <c r="HW245" s="136"/>
      <c r="HX245" s="136"/>
      <c r="HY245" s="136"/>
      <c r="HZ245" s="136"/>
      <c r="IA245" s="136"/>
    </row>
    <row r="246" spans="1:235">
      <c r="A246" s="477" t="s">
        <v>565</v>
      </c>
      <c r="B246" s="135">
        <f t="shared" si="44"/>
        <v>1334495</v>
      </c>
      <c r="C246" s="135">
        <f t="shared" ref="C246:J246" si="61">SUM(C247:C248)</f>
        <v>501421</v>
      </c>
      <c r="D246" s="135">
        <f t="shared" si="61"/>
        <v>0</v>
      </c>
      <c r="E246" s="135">
        <f t="shared" si="61"/>
        <v>0</v>
      </c>
      <c r="F246" s="135">
        <f t="shared" si="61"/>
        <v>833074</v>
      </c>
      <c r="G246" s="135">
        <f t="shared" si="61"/>
        <v>0</v>
      </c>
      <c r="H246" s="135">
        <f t="shared" si="61"/>
        <v>0</v>
      </c>
      <c r="I246" s="135">
        <f t="shared" si="61"/>
        <v>0</v>
      </c>
      <c r="J246" s="135">
        <f t="shared" si="61"/>
        <v>0</v>
      </c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136"/>
      <c r="GD246" s="136"/>
      <c r="GE246" s="136"/>
      <c r="GF246" s="136"/>
      <c r="GG246" s="136"/>
      <c r="GH246" s="136"/>
      <c r="GI246" s="136"/>
      <c r="GJ246" s="136"/>
      <c r="GK246" s="136"/>
      <c r="GL246" s="136"/>
      <c r="GM246" s="136"/>
      <c r="GN246" s="136"/>
      <c r="GO246" s="136"/>
      <c r="GP246" s="136"/>
      <c r="GQ246" s="136"/>
      <c r="GR246" s="136"/>
      <c r="GS246" s="136"/>
      <c r="GT246" s="136"/>
      <c r="GU246" s="136"/>
      <c r="GV246" s="136"/>
      <c r="GW246" s="136"/>
      <c r="GX246" s="136"/>
      <c r="GY246" s="136"/>
      <c r="GZ246" s="136"/>
      <c r="HA246" s="136"/>
      <c r="HB246" s="136"/>
      <c r="HC246" s="136"/>
      <c r="HD246" s="136"/>
      <c r="HE246" s="136"/>
      <c r="HF246" s="136"/>
      <c r="HG246" s="136"/>
      <c r="HH246" s="136"/>
      <c r="HI246" s="136"/>
      <c r="HJ246" s="136"/>
      <c r="HK246" s="136"/>
      <c r="HL246" s="136"/>
      <c r="HM246" s="136"/>
      <c r="HN246" s="136"/>
      <c r="HO246" s="136"/>
      <c r="HP246" s="136"/>
      <c r="HQ246" s="136"/>
      <c r="HR246" s="136"/>
      <c r="HS246" s="136"/>
      <c r="HT246" s="136"/>
      <c r="HU246" s="136"/>
      <c r="HV246" s="136"/>
      <c r="HW246" s="136"/>
      <c r="HX246" s="136"/>
      <c r="HY246" s="136"/>
      <c r="HZ246" s="136"/>
      <c r="IA246" s="136"/>
    </row>
    <row r="247" spans="1:235" ht="47.25">
      <c r="A247" s="480" t="s">
        <v>1453</v>
      </c>
      <c r="B247" s="141">
        <f t="shared" si="44"/>
        <v>260660</v>
      </c>
      <c r="C247" s="141">
        <v>47615</v>
      </c>
      <c r="D247" s="141">
        <v>0</v>
      </c>
      <c r="E247" s="141">
        <v>0</v>
      </c>
      <c r="F247" s="141">
        <f>260660-47615</f>
        <v>213045</v>
      </c>
      <c r="G247" s="141">
        <v>0</v>
      </c>
      <c r="H247" s="141">
        <v>0</v>
      </c>
      <c r="I247" s="141">
        <v>0</v>
      </c>
      <c r="J247" s="141">
        <v>0</v>
      </c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136"/>
      <c r="GD247" s="136"/>
      <c r="GE247" s="136"/>
      <c r="GF247" s="136"/>
      <c r="GG247" s="136"/>
      <c r="GH247" s="136"/>
      <c r="GI247" s="136"/>
      <c r="GJ247" s="136"/>
      <c r="GK247" s="136"/>
      <c r="GL247" s="136"/>
      <c r="GM247" s="136"/>
      <c r="GN247" s="136"/>
      <c r="GO247" s="136"/>
      <c r="GP247" s="136"/>
      <c r="GQ247" s="136"/>
      <c r="GR247" s="136"/>
      <c r="GS247" s="136"/>
      <c r="GT247" s="136"/>
      <c r="GU247" s="136"/>
      <c r="GV247" s="136"/>
      <c r="GW247" s="136"/>
      <c r="GX247" s="136"/>
      <c r="GY247" s="136"/>
      <c r="GZ247" s="136"/>
      <c r="HA247" s="136"/>
      <c r="HB247" s="136"/>
      <c r="HC247" s="136"/>
      <c r="HD247" s="136"/>
      <c r="HE247" s="136"/>
      <c r="HF247" s="136"/>
      <c r="HG247" s="136"/>
      <c r="HH247" s="136"/>
      <c r="HI247" s="136"/>
      <c r="HJ247" s="136"/>
      <c r="HK247" s="136"/>
      <c r="HL247" s="136"/>
      <c r="HM247" s="136"/>
      <c r="HN247" s="136"/>
      <c r="HO247" s="136"/>
      <c r="HP247" s="136"/>
      <c r="HQ247" s="136"/>
      <c r="HR247" s="136"/>
      <c r="HS247" s="136"/>
      <c r="HT247" s="136"/>
      <c r="HU247" s="136"/>
      <c r="HV247" s="136"/>
      <c r="HW247" s="136"/>
      <c r="HX247" s="136"/>
      <c r="HY247" s="136"/>
      <c r="HZ247" s="136"/>
      <c r="IA247" s="136"/>
    </row>
    <row r="248" spans="1:235" ht="47.25">
      <c r="A248" s="480" t="s">
        <v>1454</v>
      </c>
      <c r="B248" s="141">
        <f t="shared" si="44"/>
        <v>1073835</v>
      </c>
      <c r="C248" s="141">
        <v>453806</v>
      </c>
      <c r="D248" s="141">
        <v>0</v>
      </c>
      <c r="E248" s="141">
        <v>0</v>
      </c>
      <c r="F248" s="141">
        <f>1073835-453806</f>
        <v>620029</v>
      </c>
      <c r="G248" s="141">
        <v>0</v>
      </c>
      <c r="H248" s="141">
        <v>0</v>
      </c>
      <c r="I248" s="141">
        <v>0</v>
      </c>
      <c r="J248" s="141">
        <v>0</v>
      </c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136"/>
      <c r="GD248" s="136"/>
      <c r="GE248" s="136"/>
      <c r="GF248" s="136"/>
      <c r="GG248" s="136"/>
      <c r="GH248" s="136"/>
      <c r="GI248" s="136"/>
      <c r="GJ248" s="136"/>
      <c r="GK248" s="136"/>
      <c r="GL248" s="136"/>
      <c r="GM248" s="136"/>
      <c r="GN248" s="136"/>
      <c r="GO248" s="136"/>
      <c r="GP248" s="136"/>
      <c r="GQ248" s="136"/>
      <c r="GR248" s="136"/>
      <c r="GS248" s="136"/>
      <c r="GT248" s="136"/>
      <c r="GU248" s="136"/>
      <c r="GV248" s="136"/>
      <c r="GW248" s="136"/>
      <c r="GX248" s="136"/>
      <c r="GY248" s="136"/>
      <c r="GZ248" s="136"/>
      <c r="HA248" s="136"/>
      <c r="HB248" s="136"/>
      <c r="HC248" s="136"/>
      <c r="HD248" s="136"/>
      <c r="HE248" s="136"/>
      <c r="HF248" s="136"/>
      <c r="HG248" s="136"/>
      <c r="HH248" s="136"/>
      <c r="HI248" s="136"/>
      <c r="HJ248" s="136"/>
      <c r="HK248" s="136"/>
      <c r="HL248" s="136"/>
      <c r="HM248" s="136"/>
      <c r="HN248" s="136"/>
      <c r="HO248" s="136"/>
      <c r="HP248" s="136"/>
      <c r="HQ248" s="136"/>
      <c r="HR248" s="136"/>
      <c r="HS248" s="136"/>
      <c r="HT248" s="136"/>
      <c r="HU248" s="136"/>
      <c r="HV248" s="136"/>
      <c r="HW248" s="136"/>
      <c r="HX248" s="136"/>
      <c r="HY248" s="136"/>
      <c r="HZ248" s="136"/>
      <c r="IA248" s="136"/>
    </row>
    <row r="249" spans="1:235">
      <c r="A249" s="477" t="s">
        <v>566</v>
      </c>
      <c r="B249" s="135">
        <f t="shared" si="44"/>
        <v>160570</v>
      </c>
      <c r="C249" s="135">
        <f>SUM(C250,C254,C262,C253)</f>
        <v>0</v>
      </c>
      <c r="D249" s="135">
        <f t="shared" ref="D249:J249" si="62">SUM(D250,D254,D262,D253)</f>
        <v>0</v>
      </c>
      <c r="E249" s="135">
        <f t="shared" si="62"/>
        <v>159240</v>
      </c>
      <c r="F249" s="135">
        <f t="shared" si="62"/>
        <v>0</v>
      </c>
      <c r="G249" s="135">
        <f t="shared" si="62"/>
        <v>1330</v>
      </c>
      <c r="H249" s="135">
        <f t="shared" si="62"/>
        <v>0</v>
      </c>
      <c r="I249" s="135">
        <f t="shared" si="62"/>
        <v>0</v>
      </c>
      <c r="J249" s="135">
        <f t="shared" si="62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</row>
    <row r="250" spans="1:235">
      <c r="A250" s="477" t="s">
        <v>547</v>
      </c>
      <c r="B250" s="135">
        <f t="shared" si="44"/>
        <v>82800</v>
      </c>
      <c r="C250" s="135">
        <f t="shared" ref="C250:J250" si="63">SUM(C251)</f>
        <v>0</v>
      </c>
      <c r="D250" s="135">
        <f t="shared" si="63"/>
        <v>0</v>
      </c>
      <c r="E250" s="135">
        <f t="shared" si="63"/>
        <v>82800</v>
      </c>
      <c r="F250" s="135">
        <f t="shared" si="63"/>
        <v>0</v>
      </c>
      <c r="G250" s="135">
        <f t="shared" si="63"/>
        <v>0</v>
      </c>
      <c r="H250" s="135">
        <f t="shared" si="63"/>
        <v>0</v>
      </c>
      <c r="I250" s="135">
        <f t="shared" si="63"/>
        <v>0</v>
      </c>
      <c r="J250" s="135">
        <f t="shared" si="63"/>
        <v>0</v>
      </c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 s="136"/>
      <c r="GO250" s="136"/>
      <c r="GP250" s="136"/>
      <c r="GQ250" s="136"/>
      <c r="GR250" s="136"/>
      <c r="GS250" s="136"/>
      <c r="GT250" s="136"/>
      <c r="GU250" s="136"/>
      <c r="GV250" s="136"/>
      <c r="GW250" s="136"/>
      <c r="GX250" s="136"/>
      <c r="GY250" s="136"/>
      <c r="GZ250" s="136"/>
      <c r="HA250" s="136"/>
      <c r="HB250" s="136"/>
      <c r="HC250" s="136"/>
      <c r="HD250" s="136"/>
      <c r="HE250" s="136"/>
      <c r="HF250" s="136"/>
      <c r="HG250" s="136"/>
      <c r="HH250" s="136"/>
      <c r="HI250" s="136"/>
      <c r="HJ250" s="136"/>
      <c r="HK250" s="136"/>
      <c r="HL250" s="136"/>
      <c r="HM250" s="136"/>
      <c r="HN250" s="136"/>
      <c r="HO250" s="136"/>
      <c r="HP250" s="136"/>
      <c r="HQ250" s="136"/>
      <c r="HR250" s="136"/>
      <c r="HS250" s="136"/>
      <c r="HT250" s="136"/>
      <c r="HU250" s="136"/>
      <c r="HV250" s="136"/>
      <c r="HW250" s="136"/>
      <c r="HX250" s="136"/>
      <c r="HY250" s="136"/>
      <c r="HZ250" s="136"/>
      <c r="IA250" s="136"/>
    </row>
    <row r="251" spans="1:235" ht="31.5">
      <c r="A251" s="477" t="s">
        <v>567</v>
      </c>
      <c r="B251" s="135">
        <f t="shared" ref="B251:B267" si="64">C251+D251+E251+F251+G251+H251+I251+J251</f>
        <v>82800</v>
      </c>
      <c r="C251" s="135">
        <f>SUM(C252:C253)</f>
        <v>0</v>
      </c>
      <c r="D251" s="135">
        <f t="shared" ref="D251:J251" si="65">SUM(D252:D253)</f>
        <v>0</v>
      </c>
      <c r="E251" s="135">
        <f t="shared" si="65"/>
        <v>82800</v>
      </c>
      <c r="F251" s="135">
        <f t="shared" si="65"/>
        <v>0</v>
      </c>
      <c r="G251" s="135">
        <f t="shared" si="65"/>
        <v>0</v>
      </c>
      <c r="H251" s="135">
        <f t="shared" si="65"/>
        <v>0</v>
      </c>
      <c r="I251" s="135">
        <f t="shared" si="65"/>
        <v>0</v>
      </c>
      <c r="J251" s="135">
        <f t="shared" si="65"/>
        <v>0</v>
      </c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  <c r="HQ251" s="136"/>
      <c r="HR251" s="136"/>
      <c r="HS251" s="136"/>
      <c r="HT251" s="136"/>
      <c r="HU251" s="136"/>
      <c r="HV251" s="136"/>
      <c r="HW251" s="136"/>
      <c r="HX251" s="136"/>
      <c r="HY251" s="136"/>
      <c r="HZ251" s="136"/>
      <c r="IA251" s="136"/>
    </row>
    <row r="252" spans="1:235">
      <c r="A252" s="482" t="s">
        <v>1455</v>
      </c>
      <c r="B252" s="139">
        <f t="shared" si="64"/>
        <v>48000</v>
      </c>
      <c r="C252" s="139">
        <v>0</v>
      </c>
      <c r="D252" s="139">
        <v>0</v>
      </c>
      <c r="E252" s="139">
        <v>48000</v>
      </c>
      <c r="F252" s="139">
        <v>0</v>
      </c>
      <c r="G252" s="139">
        <v>0</v>
      </c>
      <c r="H252" s="139">
        <v>0</v>
      </c>
      <c r="I252" s="139">
        <v>0</v>
      </c>
      <c r="J252" s="139">
        <v>0</v>
      </c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136"/>
      <c r="GD252" s="136"/>
      <c r="GE252" s="136"/>
      <c r="GF252" s="136"/>
      <c r="GG252" s="136"/>
      <c r="GH252" s="136"/>
      <c r="GI252" s="136"/>
      <c r="GJ252" s="136"/>
      <c r="GK252" s="136"/>
      <c r="GL252" s="136"/>
      <c r="GM252" s="136"/>
      <c r="GN252" s="136"/>
      <c r="GO252" s="136"/>
      <c r="GP252" s="136"/>
      <c r="GQ252" s="136"/>
      <c r="GR252" s="136"/>
      <c r="GS252" s="136"/>
      <c r="GT252" s="136"/>
      <c r="GU252" s="136"/>
      <c r="GV252" s="136"/>
      <c r="GW252" s="136"/>
      <c r="GX252" s="136"/>
      <c r="GY252" s="136"/>
      <c r="GZ252" s="136"/>
      <c r="HA252" s="136"/>
      <c r="HB252" s="136"/>
      <c r="HC252" s="136"/>
      <c r="HD252" s="136"/>
      <c r="HE252" s="136"/>
      <c r="HF252" s="136"/>
      <c r="HG252" s="136"/>
      <c r="HH252" s="136"/>
      <c r="HI252" s="136"/>
      <c r="HJ252" s="136"/>
      <c r="HK252" s="136"/>
      <c r="HL252" s="136"/>
      <c r="HM252" s="136"/>
      <c r="HN252" s="136"/>
      <c r="HO252" s="136"/>
      <c r="HP252" s="136"/>
      <c r="HQ252" s="136"/>
      <c r="HR252" s="136"/>
      <c r="HS252" s="136"/>
      <c r="HT252" s="136"/>
      <c r="HU252" s="136"/>
      <c r="HV252" s="136"/>
      <c r="HW252" s="136"/>
      <c r="HX252" s="136"/>
      <c r="HY252" s="136"/>
      <c r="HZ252" s="136"/>
      <c r="IA252" s="136"/>
    </row>
    <row r="253" spans="1:235" ht="31.5">
      <c r="A253" s="480" t="s">
        <v>1456</v>
      </c>
      <c r="B253" s="139">
        <f>C253+D253+E253+F253+G253+H253+I253+J253</f>
        <v>34800</v>
      </c>
      <c r="C253" s="139">
        <v>0</v>
      </c>
      <c r="D253" s="139">
        <v>0</v>
      </c>
      <c r="E253" s="139">
        <v>34800</v>
      </c>
      <c r="F253" s="139">
        <v>0</v>
      </c>
      <c r="G253" s="139">
        <v>0</v>
      </c>
      <c r="H253" s="139">
        <v>0</v>
      </c>
      <c r="I253" s="139">
        <v>0</v>
      </c>
      <c r="J253" s="139">
        <v>0</v>
      </c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136"/>
      <c r="GD253" s="136"/>
      <c r="GE253" s="136"/>
      <c r="GF253" s="136"/>
      <c r="GG253" s="136"/>
      <c r="GH253" s="136"/>
      <c r="GI253" s="136"/>
      <c r="GJ253" s="136"/>
      <c r="GK253" s="136"/>
      <c r="GL253" s="136"/>
      <c r="GM253" s="136"/>
      <c r="GN253" s="136"/>
      <c r="GO253" s="136"/>
      <c r="GP253" s="136"/>
      <c r="GQ253" s="136"/>
      <c r="GR253" s="136"/>
      <c r="GS253" s="136"/>
      <c r="GT253" s="136"/>
      <c r="GU253" s="136"/>
      <c r="GV253" s="136"/>
      <c r="GW253" s="136"/>
      <c r="GX253" s="136"/>
      <c r="GY253" s="136"/>
      <c r="GZ253" s="136"/>
      <c r="HA253" s="136"/>
      <c r="HB253" s="136"/>
      <c r="HC253" s="136"/>
      <c r="HD253" s="136"/>
      <c r="HE253" s="136"/>
      <c r="HF253" s="136"/>
      <c r="HG253" s="136"/>
      <c r="HH253" s="136"/>
      <c r="HI253" s="136"/>
      <c r="HJ253" s="136"/>
      <c r="HK253" s="136"/>
      <c r="HL253" s="136"/>
      <c r="HM253" s="136"/>
      <c r="HN253" s="136"/>
      <c r="HO253" s="136"/>
      <c r="HP253" s="136"/>
      <c r="HQ253" s="136"/>
      <c r="HR253" s="136"/>
      <c r="HS253" s="136"/>
      <c r="HT253" s="136"/>
      <c r="HU253" s="136"/>
      <c r="HV253" s="136"/>
      <c r="HW253" s="136"/>
      <c r="HX253" s="136"/>
      <c r="HY253" s="136"/>
      <c r="HZ253" s="136"/>
      <c r="IA253" s="136"/>
    </row>
    <row r="254" spans="1:235">
      <c r="A254" s="477" t="s">
        <v>555</v>
      </c>
      <c r="B254" s="135">
        <f t="shared" si="64"/>
        <v>18970</v>
      </c>
      <c r="C254" s="135">
        <f>SUM(C255,C260)</f>
        <v>0</v>
      </c>
      <c r="D254" s="135">
        <f t="shared" ref="D254:J254" si="66">SUM(D255,D260)</f>
        <v>0</v>
      </c>
      <c r="E254" s="135">
        <f t="shared" si="66"/>
        <v>17640</v>
      </c>
      <c r="F254" s="135">
        <f t="shared" si="66"/>
        <v>0</v>
      </c>
      <c r="G254" s="135">
        <f t="shared" si="66"/>
        <v>1330</v>
      </c>
      <c r="H254" s="135">
        <f t="shared" si="66"/>
        <v>0</v>
      </c>
      <c r="I254" s="135">
        <f t="shared" si="66"/>
        <v>0</v>
      </c>
      <c r="J254" s="135">
        <f t="shared" si="66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  <c r="GD254" s="136"/>
      <c r="GE254" s="136"/>
      <c r="GF254" s="136"/>
      <c r="GG254" s="136"/>
      <c r="GH254" s="136"/>
      <c r="GI254" s="136"/>
      <c r="GJ254" s="136"/>
      <c r="GK254" s="136"/>
      <c r="GL254" s="136"/>
      <c r="GM254" s="136"/>
      <c r="GN254" s="136"/>
      <c r="GO254" s="136"/>
      <c r="GP254" s="136"/>
      <c r="GQ254" s="136"/>
      <c r="GR254" s="136"/>
      <c r="GS254" s="136"/>
      <c r="GT254" s="136"/>
      <c r="GU254" s="136"/>
      <c r="GV254" s="136"/>
      <c r="GW254" s="136"/>
      <c r="GX254" s="136"/>
      <c r="GY254" s="136"/>
      <c r="GZ254" s="136"/>
      <c r="HA254" s="136"/>
      <c r="HB254" s="136"/>
      <c r="HC254" s="136"/>
      <c r="HD254" s="136"/>
      <c r="HE254" s="136"/>
      <c r="HF254" s="136"/>
      <c r="HG254" s="136"/>
      <c r="HH254" s="136"/>
      <c r="HI254" s="136"/>
      <c r="HJ254" s="136"/>
      <c r="HK254" s="136"/>
      <c r="HL254" s="136"/>
      <c r="HM254" s="136"/>
      <c r="HN254" s="136"/>
      <c r="HO254" s="136"/>
      <c r="HP254" s="136"/>
      <c r="HQ254" s="136"/>
      <c r="HR254" s="136"/>
      <c r="HS254" s="136"/>
      <c r="HT254" s="136"/>
      <c r="HU254" s="136"/>
      <c r="HV254" s="136"/>
      <c r="HW254" s="136"/>
      <c r="HX254" s="136"/>
      <c r="HY254" s="136"/>
      <c r="HZ254" s="136"/>
      <c r="IA254" s="136"/>
    </row>
    <row r="255" spans="1:235" ht="31.5">
      <c r="A255" s="477" t="s">
        <v>567</v>
      </c>
      <c r="B255" s="135">
        <f t="shared" si="64"/>
        <v>4570</v>
      </c>
      <c r="C255" s="135">
        <f t="shared" ref="C255:J255" si="67">SUM(C256:C259)</f>
        <v>0</v>
      </c>
      <c r="D255" s="135">
        <f t="shared" si="67"/>
        <v>0</v>
      </c>
      <c r="E255" s="135">
        <f t="shared" si="67"/>
        <v>3240</v>
      </c>
      <c r="F255" s="135">
        <f t="shared" si="67"/>
        <v>0</v>
      </c>
      <c r="G255" s="135">
        <f t="shared" si="67"/>
        <v>1330</v>
      </c>
      <c r="H255" s="135">
        <f t="shared" si="67"/>
        <v>0</v>
      </c>
      <c r="I255" s="135">
        <f t="shared" si="67"/>
        <v>0</v>
      </c>
      <c r="J255" s="135">
        <f t="shared" si="67"/>
        <v>0</v>
      </c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136"/>
      <c r="GD255" s="136"/>
      <c r="GE255" s="136"/>
      <c r="GF255" s="136"/>
      <c r="GG255" s="136"/>
      <c r="GH255" s="136"/>
      <c r="GI255" s="136"/>
      <c r="GJ255" s="136"/>
      <c r="GK255" s="136"/>
      <c r="GL255" s="136"/>
      <c r="GM255" s="136"/>
      <c r="GN255" s="136"/>
      <c r="GO255" s="136"/>
      <c r="GP255" s="136"/>
      <c r="GQ255" s="136"/>
      <c r="GR255" s="136"/>
      <c r="GS255" s="136"/>
      <c r="GT255" s="136"/>
      <c r="GU255" s="136"/>
      <c r="GV255" s="136"/>
      <c r="GW255" s="136"/>
      <c r="GX255" s="136"/>
      <c r="GY255" s="136"/>
      <c r="GZ255" s="136"/>
      <c r="HA255" s="136"/>
      <c r="HB255" s="136"/>
      <c r="HC255" s="136"/>
      <c r="HD255" s="136"/>
      <c r="HE255" s="136"/>
      <c r="HF255" s="136"/>
      <c r="HG255" s="136"/>
      <c r="HH255" s="136"/>
      <c r="HI255" s="136"/>
      <c r="HJ255" s="136"/>
      <c r="HK255" s="136"/>
      <c r="HL255" s="136"/>
      <c r="HM255" s="136"/>
      <c r="HN255" s="136"/>
      <c r="HO255" s="136"/>
      <c r="HP255" s="136"/>
      <c r="HQ255" s="136"/>
      <c r="HR255" s="136"/>
      <c r="HS255" s="136"/>
      <c r="HT255" s="136"/>
      <c r="HU255" s="136"/>
      <c r="HV255" s="136"/>
      <c r="HW255" s="136"/>
      <c r="HX255" s="136"/>
      <c r="HY255" s="136"/>
      <c r="HZ255" s="136"/>
      <c r="IA255" s="136"/>
    </row>
    <row r="256" spans="1:235">
      <c r="A256" s="478" t="s">
        <v>1457</v>
      </c>
      <c r="B256" s="141">
        <f t="shared" si="64"/>
        <v>1500</v>
      </c>
      <c r="C256" s="141">
        <v>0</v>
      </c>
      <c r="D256" s="141">
        <v>0</v>
      </c>
      <c r="E256" s="141">
        <v>1500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 s="136"/>
      <c r="GO256" s="136"/>
      <c r="GP256" s="136"/>
      <c r="GQ256" s="136"/>
      <c r="GR256" s="136"/>
      <c r="GS256" s="136"/>
      <c r="GT256" s="136"/>
      <c r="GU256" s="136"/>
      <c r="GV256" s="136"/>
      <c r="GW256" s="136"/>
      <c r="GX256" s="136"/>
      <c r="GY256" s="136"/>
      <c r="GZ256" s="136"/>
      <c r="HA256" s="136"/>
      <c r="HB256" s="136"/>
      <c r="HC256" s="136"/>
      <c r="HD256" s="136"/>
      <c r="HE256" s="136"/>
      <c r="HF256" s="136"/>
      <c r="HG256" s="136"/>
      <c r="HH256" s="136"/>
      <c r="HI256" s="136"/>
      <c r="HJ256" s="136"/>
      <c r="HK256" s="136"/>
      <c r="HL256" s="136"/>
      <c r="HM256" s="136"/>
      <c r="HN256" s="136"/>
      <c r="HO256" s="136"/>
      <c r="HP256" s="136"/>
      <c r="HQ256" s="136"/>
      <c r="HR256" s="136"/>
      <c r="HS256" s="136"/>
      <c r="HT256" s="136"/>
      <c r="HU256" s="136"/>
      <c r="HV256" s="136"/>
      <c r="HW256" s="136"/>
      <c r="HX256" s="136"/>
      <c r="HY256" s="136"/>
      <c r="HZ256" s="136"/>
      <c r="IA256" s="136"/>
    </row>
    <row r="257" spans="1:235">
      <c r="A257" s="478" t="s">
        <v>1458</v>
      </c>
      <c r="B257" s="141">
        <f>C257+D257+E257+F257+G257+H257+I257+J257</f>
        <v>750</v>
      </c>
      <c r="C257" s="141">
        <v>0</v>
      </c>
      <c r="D257" s="141">
        <v>0</v>
      </c>
      <c r="E257" s="141">
        <v>750</v>
      </c>
      <c r="F257" s="141">
        <v>0</v>
      </c>
      <c r="G257" s="141">
        <v>0</v>
      </c>
      <c r="H257" s="141">
        <v>0</v>
      </c>
      <c r="I257" s="141">
        <v>0</v>
      </c>
      <c r="J257" s="141">
        <v>0</v>
      </c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36"/>
      <c r="GG257" s="136"/>
      <c r="GH257" s="136"/>
      <c r="GI257" s="136"/>
      <c r="GJ257" s="136"/>
      <c r="GK257" s="136"/>
      <c r="GL257" s="136"/>
      <c r="GM257" s="136"/>
      <c r="GN257" s="136"/>
      <c r="GO257" s="136"/>
      <c r="GP257" s="136"/>
      <c r="GQ257" s="136"/>
      <c r="GR257" s="136"/>
      <c r="GS257" s="136"/>
      <c r="GT257" s="136"/>
      <c r="GU257" s="136"/>
      <c r="GV257" s="136"/>
      <c r="GW257" s="136"/>
      <c r="GX257" s="136"/>
      <c r="GY257" s="136"/>
      <c r="GZ257" s="136"/>
      <c r="HA257" s="136"/>
      <c r="HB257" s="136"/>
      <c r="HC257" s="136"/>
      <c r="HD257" s="136"/>
      <c r="HE257" s="136"/>
      <c r="HF257" s="136"/>
      <c r="HG257" s="136"/>
      <c r="HH257" s="136"/>
      <c r="HI257" s="136"/>
      <c r="HJ257" s="136"/>
      <c r="HK257" s="136"/>
      <c r="HL257" s="136"/>
      <c r="HM257" s="136"/>
      <c r="HN257" s="136"/>
      <c r="HO257" s="136"/>
      <c r="HP257" s="136"/>
      <c r="HQ257" s="136"/>
      <c r="HR257" s="136"/>
      <c r="HS257" s="136"/>
      <c r="HT257" s="136"/>
      <c r="HU257" s="136"/>
      <c r="HV257" s="136"/>
      <c r="HW257" s="136"/>
      <c r="HX257" s="136"/>
      <c r="HY257" s="136"/>
      <c r="HZ257" s="136"/>
      <c r="IA257" s="136"/>
    </row>
    <row r="258" spans="1:235" ht="31.5">
      <c r="A258" s="480" t="s">
        <v>1459</v>
      </c>
      <c r="B258" s="141">
        <f>C258+D258+E258+F258+G258+H258+I258+J258</f>
        <v>1330</v>
      </c>
      <c r="C258" s="141">
        <v>0</v>
      </c>
      <c r="D258" s="141">
        <v>0</v>
      </c>
      <c r="E258" s="141"/>
      <c r="F258" s="141">
        <v>0</v>
      </c>
      <c r="G258" s="141">
        <v>1330</v>
      </c>
      <c r="H258" s="141">
        <v>0</v>
      </c>
      <c r="I258" s="141">
        <v>0</v>
      </c>
      <c r="J258" s="141">
        <v>0</v>
      </c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36"/>
      <c r="GG258" s="136"/>
      <c r="GH258" s="136"/>
      <c r="GI258" s="136"/>
      <c r="GJ258" s="136"/>
      <c r="GK258" s="136"/>
      <c r="GL258" s="136"/>
      <c r="GM258" s="136"/>
      <c r="GN258" s="136"/>
      <c r="GO258" s="136"/>
      <c r="GP258" s="136"/>
      <c r="GQ258" s="136"/>
      <c r="GR258" s="136"/>
      <c r="GS258" s="136"/>
      <c r="GT258" s="136"/>
      <c r="GU258" s="136"/>
      <c r="GV258" s="136"/>
      <c r="GW258" s="136"/>
      <c r="GX258" s="136"/>
      <c r="GY258" s="136"/>
      <c r="GZ258" s="136"/>
      <c r="HA258" s="136"/>
      <c r="HB258" s="136"/>
      <c r="HC258" s="136"/>
      <c r="HD258" s="136"/>
      <c r="HE258" s="136"/>
      <c r="HF258" s="136"/>
      <c r="HG258" s="136"/>
      <c r="HH258" s="136"/>
      <c r="HI258" s="136"/>
      <c r="HJ258" s="136"/>
      <c r="HK258" s="136"/>
      <c r="HL258" s="136"/>
      <c r="HM258" s="136"/>
      <c r="HN258" s="136"/>
      <c r="HO258" s="136"/>
      <c r="HP258" s="136"/>
      <c r="HQ258" s="136"/>
      <c r="HR258" s="136"/>
      <c r="HS258" s="136"/>
      <c r="HT258" s="136"/>
      <c r="HU258" s="136"/>
      <c r="HV258" s="136"/>
      <c r="HW258" s="136"/>
      <c r="HX258" s="136"/>
      <c r="HY258" s="136"/>
      <c r="HZ258" s="136"/>
      <c r="IA258" s="136"/>
    </row>
    <row r="259" spans="1:235">
      <c r="A259" s="478" t="s">
        <v>1460</v>
      </c>
      <c r="B259" s="141">
        <f t="shared" si="64"/>
        <v>990</v>
      </c>
      <c r="C259" s="141">
        <v>0</v>
      </c>
      <c r="D259" s="141">
        <v>0</v>
      </c>
      <c r="E259" s="141">
        <v>990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136"/>
      <c r="GD259" s="136"/>
      <c r="GE259" s="136"/>
      <c r="GF259" s="136"/>
      <c r="GG259" s="136"/>
      <c r="GH259" s="136"/>
      <c r="GI259" s="136"/>
      <c r="GJ259" s="136"/>
      <c r="GK259" s="136"/>
      <c r="GL259" s="136"/>
      <c r="GM259" s="136"/>
      <c r="GN259" s="136"/>
      <c r="GO259" s="136"/>
      <c r="GP259" s="136"/>
      <c r="GQ259" s="136"/>
      <c r="GR259" s="136"/>
      <c r="GS259" s="136"/>
      <c r="GT259" s="136"/>
      <c r="GU259" s="136"/>
      <c r="GV259" s="136"/>
      <c r="GW259" s="136"/>
      <c r="GX259" s="136"/>
      <c r="GY259" s="136"/>
      <c r="GZ259" s="136"/>
      <c r="HA259" s="136"/>
      <c r="HB259" s="136"/>
      <c r="HC259" s="136"/>
      <c r="HD259" s="136"/>
      <c r="HE259" s="136"/>
      <c r="HF259" s="136"/>
      <c r="HG259" s="136"/>
      <c r="HH259" s="136"/>
      <c r="HI259" s="136"/>
      <c r="HJ259" s="136"/>
      <c r="HK259" s="136"/>
      <c r="HL259" s="136"/>
      <c r="HM259" s="136"/>
      <c r="HN259" s="136"/>
      <c r="HO259" s="136"/>
      <c r="HP259" s="136"/>
      <c r="HQ259" s="136"/>
      <c r="HR259" s="136"/>
      <c r="HS259" s="136"/>
      <c r="HT259" s="136"/>
      <c r="HU259" s="136"/>
      <c r="HV259" s="136"/>
      <c r="HW259" s="136"/>
      <c r="HX259" s="136"/>
      <c r="HY259" s="136"/>
      <c r="HZ259" s="136"/>
      <c r="IA259" s="136"/>
    </row>
    <row r="260" spans="1:235">
      <c r="A260" s="477" t="s">
        <v>1461</v>
      </c>
      <c r="B260" s="135">
        <f>C260+D260+E260+F260+G260+H260+I260+J260</f>
        <v>14400</v>
      </c>
      <c r="C260" s="135">
        <f t="shared" ref="C260:J260" si="68">SUM(C261:C261)</f>
        <v>0</v>
      </c>
      <c r="D260" s="135">
        <f t="shared" si="68"/>
        <v>0</v>
      </c>
      <c r="E260" s="135">
        <f t="shared" si="68"/>
        <v>14400</v>
      </c>
      <c r="F260" s="135">
        <f t="shared" si="68"/>
        <v>0</v>
      </c>
      <c r="G260" s="135">
        <f t="shared" si="68"/>
        <v>0</v>
      </c>
      <c r="H260" s="135">
        <f t="shared" si="68"/>
        <v>0</v>
      </c>
      <c r="I260" s="135">
        <f t="shared" si="68"/>
        <v>0</v>
      </c>
      <c r="J260" s="135">
        <f t="shared" si="68"/>
        <v>0</v>
      </c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136"/>
      <c r="GD260" s="136"/>
      <c r="GE260" s="136"/>
      <c r="GF260" s="136"/>
      <c r="GG260" s="136"/>
      <c r="GH260" s="136"/>
      <c r="GI260" s="136"/>
      <c r="GJ260" s="136"/>
      <c r="GK260" s="136"/>
      <c r="GL260" s="136"/>
      <c r="GM260" s="136"/>
      <c r="GN260" s="136"/>
      <c r="GO260" s="136"/>
      <c r="GP260" s="136"/>
      <c r="GQ260" s="136"/>
      <c r="GR260" s="136"/>
      <c r="GS260" s="136"/>
      <c r="GT260" s="136"/>
      <c r="GU260" s="136"/>
      <c r="GV260" s="136"/>
      <c r="GW260" s="136"/>
      <c r="GX260" s="136"/>
      <c r="GY260" s="136"/>
      <c r="GZ260" s="136"/>
      <c r="HA260" s="136"/>
      <c r="HB260" s="136"/>
      <c r="HC260" s="136"/>
      <c r="HD260" s="136"/>
      <c r="HE260" s="136"/>
      <c r="HF260" s="136"/>
      <c r="HG260" s="136"/>
      <c r="HH260" s="136"/>
      <c r="HI260" s="136"/>
      <c r="HJ260" s="136"/>
      <c r="HK260" s="136"/>
      <c r="HL260" s="136"/>
      <c r="HM260" s="136"/>
      <c r="HN260" s="136"/>
      <c r="HO260" s="136"/>
      <c r="HP260" s="136"/>
      <c r="HQ260" s="136"/>
      <c r="HR260" s="136"/>
      <c r="HS260" s="136"/>
      <c r="HT260" s="136"/>
      <c r="HU260" s="136"/>
      <c r="HV260" s="136"/>
      <c r="HW260" s="136"/>
      <c r="HX260" s="136"/>
      <c r="HY260" s="136"/>
      <c r="HZ260" s="136"/>
      <c r="IA260" s="136"/>
    </row>
    <row r="261" spans="1:235" ht="31.5">
      <c r="A261" s="480" t="s">
        <v>1462</v>
      </c>
      <c r="B261" s="141">
        <f>C261+D261+E261+F261+G261+H261+I261+J261</f>
        <v>14400</v>
      </c>
      <c r="C261" s="141">
        <v>0</v>
      </c>
      <c r="D261" s="141">
        <v>0</v>
      </c>
      <c r="E261" s="141">
        <v>14400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136"/>
      <c r="GD261" s="136"/>
      <c r="GE261" s="136"/>
      <c r="GF261" s="136"/>
      <c r="GG261" s="136"/>
      <c r="GH261" s="136"/>
      <c r="GI261" s="136"/>
      <c r="GJ261" s="136"/>
      <c r="GK261" s="136"/>
      <c r="GL261" s="136"/>
      <c r="GM261" s="136"/>
      <c r="GN261" s="136"/>
      <c r="GO261" s="136"/>
      <c r="GP261" s="136"/>
      <c r="GQ261" s="136"/>
      <c r="GR261" s="136"/>
      <c r="GS261" s="136"/>
      <c r="GT261" s="136"/>
      <c r="GU261" s="136"/>
      <c r="GV261" s="136"/>
      <c r="GW261" s="136"/>
      <c r="GX261" s="136"/>
      <c r="GY261" s="136"/>
      <c r="GZ261" s="136"/>
      <c r="HA261" s="136"/>
      <c r="HB261" s="136"/>
      <c r="HC261" s="136"/>
      <c r="HD261" s="136"/>
      <c r="HE261" s="136"/>
      <c r="HF261" s="136"/>
      <c r="HG261" s="136"/>
      <c r="HH261" s="136"/>
      <c r="HI261" s="136"/>
      <c r="HJ261" s="136"/>
      <c r="HK261" s="136"/>
      <c r="HL261" s="136"/>
      <c r="HM261" s="136"/>
      <c r="HN261" s="136"/>
      <c r="HO261" s="136"/>
      <c r="HP261" s="136"/>
      <c r="HQ261" s="136"/>
      <c r="HR261" s="136"/>
      <c r="HS261" s="136"/>
      <c r="HT261" s="136"/>
      <c r="HU261" s="136"/>
      <c r="HV261" s="136"/>
      <c r="HW261" s="136"/>
      <c r="HX261" s="136"/>
      <c r="HY261" s="136"/>
      <c r="HZ261" s="136"/>
      <c r="IA261" s="136"/>
    </row>
    <row r="262" spans="1:235">
      <c r="A262" s="477" t="s">
        <v>556</v>
      </c>
      <c r="B262" s="135">
        <f t="shared" si="64"/>
        <v>24000</v>
      </c>
      <c r="C262" s="135">
        <f t="shared" ref="C262:J262" si="69">SUM(C263)</f>
        <v>0</v>
      </c>
      <c r="D262" s="135">
        <f t="shared" si="69"/>
        <v>0</v>
      </c>
      <c r="E262" s="135">
        <f t="shared" si="69"/>
        <v>24000</v>
      </c>
      <c r="F262" s="135">
        <f t="shared" si="69"/>
        <v>0</v>
      </c>
      <c r="G262" s="135">
        <f t="shared" si="69"/>
        <v>0</v>
      </c>
      <c r="H262" s="135">
        <f t="shared" si="69"/>
        <v>0</v>
      </c>
      <c r="I262" s="135">
        <f t="shared" si="69"/>
        <v>0</v>
      </c>
      <c r="J262" s="135">
        <f t="shared" si="69"/>
        <v>0</v>
      </c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36"/>
      <c r="GG262" s="136"/>
      <c r="GH262" s="136"/>
      <c r="GI262" s="136"/>
      <c r="GJ262" s="136"/>
      <c r="GK262" s="136"/>
      <c r="GL262" s="136"/>
      <c r="GM262" s="136"/>
      <c r="GN262" s="136"/>
      <c r="GO262" s="136"/>
      <c r="GP262" s="136"/>
      <c r="GQ262" s="136"/>
      <c r="GR262" s="136"/>
      <c r="GS262" s="136"/>
      <c r="GT262" s="136"/>
      <c r="GU262" s="136"/>
      <c r="GV262" s="136"/>
      <c r="GW262" s="136"/>
      <c r="GX262" s="136"/>
      <c r="GY262" s="136"/>
      <c r="GZ262" s="136"/>
      <c r="HA262" s="136"/>
      <c r="HB262" s="136"/>
      <c r="HC262" s="136"/>
      <c r="HD262" s="136"/>
      <c r="HE262" s="136"/>
      <c r="HF262" s="136"/>
      <c r="HG262" s="136"/>
      <c r="HH262" s="136"/>
      <c r="HI262" s="136"/>
      <c r="HJ262" s="136"/>
      <c r="HK262" s="136"/>
      <c r="HL262" s="136"/>
      <c r="HM262" s="136"/>
      <c r="HN262" s="136"/>
      <c r="HO262" s="136"/>
      <c r="HP262" s="136"/>
      <c r="HQ262" s="136"/>
      <c r="HR262" s="136"/>
      <c r="HS262" s="136"/>
      <c r="HT262" s="136"/>
      <c r="HU262" s="136"/>
      <c r="HV262" s="136"/>
      <c r="HW262" s="136"/>
      <c r="HX262" s="136"/>
      <c r="HY262" s="136"/>
      <c r="HZ262" s="136"/>
      <c r="IA262" s="136"/>
    </row>
    <row r="263" spans="1:235" ht="31.5">
      <c r="A263" s="477" t="s">
        <v>567</v>
      </c>
      <c r="B263" s="135">
        <f t="shared" si="64"/>
        <v>24000</v>
      </c>
      <c r="C263" s="135">
        <f t="shared" ref="C263:J263" si="70">SUM(C264:C264)</f>
        <v>0</v>
      </c>
      <c r="D263" s="135">
        <f t="shared" si="70"/>
        <v>0</v>
      </c>
      <c r="E263" s="135">
        <f t="shared" si="70"/>
        <v>24000</v>
      </c>
      <c r="F263" s="135">
        <f t="shared" si="70"/>
        <v>0</v>
      </c>
      <c r="G263" s="135">
        <f t="shared" si="70"/>
        <v>0</v>
      </c>
      <c r="H263" s="135">
        <f t="shared" si="70"/>
        <v>0</v>
      </c>
      <c r="I263" s="135">
        <f t="shared" si="70"/>
        <v>0</v>
      </c>
      <c r="J263" s="135">
        <f t="shared" si="70"/>
        <v>0</v>
      </c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36"/>
      <c r="GG263" s="136"/>
      <c r="GH263" s="136"/>
      <c r="GI263" s="136"/>
      <c r="GJ263" s="136"/>
      <c r="GK263" s="136"/>
      <c r="GL263" s="136"/>
      <c r="GM263" s="136"/>
      <c r="GN263" s="136"/>
      <c r="GO263" s="136"/>
      <c r="GP263" s="136"/>
      <c r="GQ263" s="136"/>
      <c r="GR263" s="136"/>
      <c r="GS263" s="136"/>
      <c r="GT263" s="136"/>
      <c r="GU263" s="136"/>
      <c r="GV263" s="136"/>
      <c r="GW263" s="136"/>
      <c r="GX263" s="136"/>
      <c r="GY263" s="136"/>
      <c r="GZ263" s="136"/>
      <c r="HA263" s="136"/>
      <c r="HB263" s="136"/>
      <c r="HC263" s="136"/>
      <c r="HD263" s="136"/>
      <c r="HE263" s="136"/>
      <c r="HF263" s="136"/>
      <c r="HG263" s="136"/>
      <c r="HH263" s="136"/>
      <c r="HI263" s="136"/>
      <c r="HJ263" s="136"/>
      <c r="HK263" s="136"/>
      <c r="HL263" s="136"/>
      <c r="HM263" s="136"/>
      <c r="HN263" s="136"/>
      <c r="HO263" s="136"/>
      <c r="HP263" s="136"/>
      <c r="HQ263" s="136"/>
      <c r="HR263" s="136"/>
      <c r="HS263" s="136"/>
      <c r="HT263" s="136"/>
      <c r="HU263" s="136"/>
      <c r="HV263" s="136"/>
      <c r="HW263" s="136"/>
      <c r="HX263" s="136"/>
      <c r="HY263" s="136"/>
      <c r="HZ263" s="136"/>
      <c r="IA263" s="136"/>
    </row>
    <row r="264" spans="1:235">
      <c r="A264" s="482" t="s">
        <v>1463</v>
      </c>
      <c r="B264" s="141">
        <f t="shared" si="64"/>
        <v>24000</v>
      </c>
      <c r="C264" s="141">
        <v>0</v>
      </c>
      <c r="D264" s="141">
        <v>0</v>
      </c>
      <c r="E264" s="141">
        <v>24000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36"/>
      <c r="GG264" s="136"/>
      <c r="GH264" s="136"/>
      <c r="GI264" s="136"/>
      <c r="GJ264" s="136"/>
      <c r="GK264" s="136"/>
      <c r="GL264" s="136"/>
      <c r="GM264" s="136"/>
      <c r="GN264" s="136"/>
      <c r="GO264" s="136"/>
      <c r="GP264" s="136"/>
      <c r="GQ264" s="136"/>
      <c r="GR264" s="136"/>
      <c r="GS264" s="136"/>
      <c r="GT264" s="136"/>
      <c r="GU264" s="136"/>
      <c r="GV264" s="136"/>
      <c r="GW264" s="136"/>
      <c r="GX264" s="136"/>
      <c r="GY264" s="136"/>
      <c r="GZ264" s="136"/>
      <c r="HA264" s="136"/>
      <c r="HB264" s="136"/>
      <c r="HC264" s="136"/>
      <c r="HD264" s="136"/>
      <c r="HE264" s="136"/>
      <c r="HF264" s="136"/>
      <c r="HG264" s="136"/>
      <c r="HH264" s="136"/>
      <c r="HI264" s="136"/>
      <c r="HJ264" s="136"/>
      <c r="HK264" s="136"/>
      <c r="HL264" s="136"/>
      <c r="HM264" s="136"/>
      <c r="HN264" s="136"/>
      <c r="HO264" s="136"/>
      <c r="HP264" s="136"/>
      <c r="HQ264" s="136"/>
      <c r="HR264" s="136"/>
      <c r="HS264" s="136"/>
      <c r="HT264" s="136"/>
      <c r="HU264" s="136"/>
      <c r="HV264" s="136"/>
      <c r="HW264" s="136"/>
      <c r="HX264" s="136"/>
      <c r="HY264" s="136"/>
      <c r="HZ264" s="136"/>
      <c r="IA264" s="136"/>
    </row>
    <row r="265" spans="1:235">
      <c r="A265" s="488" t="s">
        <v>568</v>
      </c>
      <c r="B265" s="135">
        <f t="shared" si="64"/>
        <v>40370</v>
      </c>
      <c r="C265" s="135">
        <f t="shared" ref="C265:J265" si="71">SUM(C266)</f>
        <v>0</v>
      </c>
      <c r="D265" s="135">
        <f t="shared" si="71"/>
        <v>0</v>
      </c>
      <c r="E265" s="135">
        <f t="shared" si="71"/>
        <v>40370</v>
      </c>
      <c r="F265" s="135">
        <f t="shared" si="71"/>
        <v>0</v>
      </c>
      <c r="G265" s="135">
        <f t="shared" si="71"/>
        <v>0</v>
      </c>
      <c r="H265" s="135">
        <f t="shared" si="71"/>
        <v>0</v>
      </c>
      <c r="I265" s="135">
        <f t="shared" si="71"/>
        <v>0</v>
      </c>
      <c r="J265" s="135">
        <f t="shared" si="71"/>
        <v>0</v>
      </c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  <c r="HQ265" s="136"/>
      <c r="HR265" s="136"/>
      <c r="HS265" s="136"/>
      <c r="HT265" s="136"/>
      <c r="HU265" s="136"/>
      <c r="HV265" s="136"/>
      <c r="HW265" s="136"/>
      <c r="HX265" s="136"/>
      <c r="HY265" s="136"/>
      <c r="HZ265" s="136"/>
      <c r="IA265" s="136"/>
    </row>
    <row r="266" spans="1:235">
      <c r="A266" s="477" t="s">
        <v>554</v>
      </c>
      <c r="B266" s="135">
        <f t="shared" si="64"/>
        <v>40370</v>
      </c>
      <c r="C266" s="135">
        <f t="shared" ref="C266:J266" si="72">SUM(C267:C267)</f>
        <v>0</v>
      </c>
      <c r="D266" s="135">
        <f t="shared" si="72"/>
        <v>0</v>
      </c>
      <c r="E266" s="135">
        <f t="shared" si="72"/>
        <v>40370</v>
      </c>
      <c r="F266" s="135">
        <f t="shared" si="72"/>
        <v>0</v>
      </c>
      <c r="G266" s="135">
        <f t="shared" si="72"/>
        <v>0</v>
      </c>
      <c r="H266" s="135">
        <f t="shared" si="72"/>
        <v>0</v>
      </c>
      <c r="I266" s="135">
        <f t="shared" si="72"/>
        <v>0</v>
      </c>
      <c r="J266" s="135">
        <f t="shared" si="72"/>
        <v>0</v>
      </c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  <c r="HQ266" s="136"/>
      <c r="HR266" s="136"/>
      <c r="HS266" s="136"/>
      <c r="HT266" s="136"/>
      <c r="HU266" s="136"/>
      <c r="HV266" s="136"/>
      <c r="HW266" s="136"/>
      <c r="HX266" s="136"/>
      <c r="HY266" s="136"/>
      <c r="HZ266" s="136"/>
      <c r="IA266" s="136"/>
    </row>
    <row r="267" spans="1:235" ht="31.5">
      <c r="A267" s="481" t="s">
        <v>1114</v>
      </c>
      <c r="B267" s="141">
        <f t="shared" si="64"/>
        <v>40370</v>
      </c>
      <c r="C267" s="141">
        <v>0</v>
      </c>
      <c r="D267" s="141">
        <v>0</v>
      </c>
      <c r="E267" s="141">
        <v>40370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  <c r="HQ267" s="136"/>
      <c r="HR267" s="136"/>
      <c r="HS267" s="136"/>
      <c r="HT267" s="136"/>
      <c r="HU267" s="136"/>
      <c r="HV267" s="136"/>
      <c r="HW267" s="136"/>
      <c r="HX267" s="136"/>
      <c r="HY267" s="136"/>
      <c r="HZ267" s="136"/>
      <c r="IA267" s="136"/>
    </row>
    <row r="271" spans="1:235">
      <c r="A271" s="475" t="s">
        <v>5</v>
      </c>
      <c r="B271" s="475"/>
      <c r="C271" s="475"/>
      <c r="D271" s="475"/>
      <c r="E271" s="475"/>
      <c r="F271" s="475"/>
      <c r="G271" s="475"/>
      <c r="H271" s="475"/>
      <c r="I271" s="475"/>
      <c r="J271" s="475"/>
      <c r="K271" s="475"/>
      <c r="L271" s="475"/>
      <c r="M271" s="475"/>
      <c r="N271" s="475"/>
      <c r="O271" s="475"/>
      <c r="P271" s="475"/>
      <c r="Q271" s="475"/>
      <c r="R271" s="475"/>
      <c r="S271" s="475"/>
      <c r="T271" s="475"/>
      <c r="U271" s="475"/>
      <c r="V271" s="475"/>
      <c r="W271" s="475"/>
      <c r="X271" s="475"/>
      <c r="Y271" s="475"/>
      <c r="Z271" s="475"/>
      <c r="AA271" s="475"/>
      <c r="AB271" s="475"/>
      <c r="AC271" s="475"/>
      <c r="AD271" s="475"/>
      <c r="AE271" s="475"/>
      <c r="AF271" s="475"/>
      <c r="AG271" s="475"/>
      <c r="AH271" s="475"/>
      <c r="AI271" s="475"/>
      <c r="AJ271" s="475"/>
      <c r="AK271" s="475"/>
      <c r="AL271" s="475"/>
      <c r="AM271" s="475"/>
      <c r="AN271" s="475"/>
      <c r="AO271" s="475"/>
      <c r="AP271" s="475"/>
      <c r="AQ271" s="475"/>
      <c r="AR271" s="475"/>
      <c r="AS271" s="475"/>
      <c r="AT271" s="475"/>
      <c r="AU271" s="475"/>
      <c r="AV271" s="475"/>
      <c r="AW271" s="475"/>
      <c r="AX271" s="475"/>
      <c r="AY271" s="475"/>
      <c r="AZ271" s="475"/>
      <c r="BA271" s="475"/>
      <c r="BB271" s="475"/>
      <c r="BC271" s="475"/>
      <c r="BD271" s="475"/>
      <c r="BE271" s="475"/>
      <c r="BF271" s="475"/>
      <c r="BG271" s="475"/>
      <c r="BH271" s="475"/>
      <c r="BI271" s="475"/>
      <c r="BJ271" s="475"/>
      <c r="BK271" s="475"/>
      <c r="BL271" s="475"/>
      <c r="BM271" s="475"/>
      <c r="BN271" s="475"/>
      <c r="BO271" s="475"/>
      <c r="BP271" s="475"/>
      <c r="BQ271" s="475"/>
      <c r="BR271" s="475"/>
      <c r="BS271" s="475"/>
      <c r="BT271" s="475"/>
      <c r="BU271" s="475"/>
      <c r="BV271" s="475"/>
      <c r="BW271" s="475"/>
      <c r="BX271" s="475"/>
      <c r="BY271" s="475"/>
      <c r="BZ271" s="475"/>
      <c r="CA271" s="475"/>
      <c r="CB271" s="475"/>
      <c r="CC271" s="475"/>
      <c r="CD271" s="475"/>
      <c r="CE271" s="475"/>
      <c r="CF271" s="475"/>
      <c r="CG271" s="475"/>
      <c r="CH271" s="475"/>
      <c r="CI271" s="475"/>
      <c r="CJ271" s="475"/>
      <c r="CK271" s="475"/>
      <c r="CL271" s="475"/>
      <c r="CM271" s="475"/>
      <c r="CN271" s="475"/>
      <c r="CO271" s="475"/>
      <c r="CP271" s="475"/>
      <c r="CQ271" s="475"/>
      <c r="CR271" s="475"/>
      <c r="CS271" s="475"/>
      <c r="CT271" s="475"/>
      <c r="CU271" s="475"/>
      <c r="CV271" s="475"/>
      <c r="CW271" s="475"/>
      <c r="CX271" s="475"/>
      <c r="CY271" s="475"/>
      <c r="CZ271" s="475"/>
      <c r="DA271" s="475"/>
      <c r="DB271" s="475"/>
      <c r="DC271" s="475"/>
      <c r="DD271" s="475"/>
      <c r="DE271" s="475"/>
      <c r="DF271" s="475"/>
      <c r="DG271" s="475"/>
      <c r="DH271" s="475"/>
      <c r="DI271" s="475"/>
      <c r="DJ271" s="475"/>
      <c r="DK271" s="475"/>
      <c r="DL271" s="475"/>
      <c r="DM271" s="475"/>
      <c r="DN271" s="475"/>
      <c r="DO271" s="475"/>
      <c r="DP271" s="475"/>
      <c r="DQ271" s="475"/>
      <c r="DR271" s="475"/>
      <c r="DS271" s="475"/>
      <c r="DT271" s="475"/>
      <c r="DU271" s="475"/>
      <c r="DV271" s="475"/>
      <c r="DW271" s="475"/>
      <c r="DX271" s="475"/>
      <c r="DY271" s="475"/>
      <c r="DZ271" s="475"/>
      <c r="EA271" s="475"/>
      <c r="EB271" s="475"/>
      <c r="EC271" s="475"/>
      <c r="ED271" s="475"/>
      <c r="EE271" s="475"/>
      <c r="EF271" s="475"/>
      <c r="EG271" s="475"/>
      <c r="EH271" s="475"/>
      <c r="EI271" s="475"/>
      <c r="EJ271" s="475"/>
      <c r="EK271" s="475"/>
      <c r="EL271" s="475"/>
      <c r="EM271" s="475"/>
      <c r="EN271" s="475"/>
      <c r="EO271" s="475"/>
      <c r="EP271" s="475"/>
      <c r="EQ271" s="475"/>
      <c r="ER271" s="475"/>
      <c r="ES271" s="475"/>
      <c r="ET271" s="475"/>
      <c r="EU271" s="475"/>
      <c r="EV271" s="475"/>
      <c r="EW271" s="475"/>
      <c r="EX271" s="475"/>
      <c r="EY271" s="475"/>
      <c r="EZ271" s="475"/>
      <c r="FA271" s="475"/>
      <c r="FB271" s="475"/>
      <c r="FC271" s="475"/>
      <c r="FD271" s="475"/>
      <c r="FE271" s="475"/>
      <c r="FF271" s="475"/>
      <c r="FG271" s="475"/>
      <c r="FH271" s="475"/>
      <c r="FI271" s="475"/>
      <c r="FJ271" s="475"/>
      <c r="FK271" s="475"/>
      <c r="FL271" s="475"/>
      <c r="FM271" s="475"/>
      <c r="FN271" s="475"/>
      <c r="FO271" s="475"/>
      <c r="FP271" s="475"/>
      <c r="FQ271" s="475"/>
      <c r="FR271" s="475"/>
      <c r="FS271" s="475"/>
      <c r="FT271" s="475"/>
      <c r="FU271" s="475"/>
      <c r="FV271" s="475"/>
      <c r="FW271" s="475"/>
      <c r="FX271" s="475"/>
      <c r="FY271" s="475"/>
      <c r="FZ271" s="475"/>
      <c r="GA271" s="475"/>
      <c r="GB271" s="475"/>
      <c r="GC271" s="475"/>
      <c r="GD271" s="475"/>
      <c r="GE271" s="475"/>
      <c r="GF271" s="475"/>
      <c r="GG271" s="475"/>
      <c r="GH271" s="475"/>
      <c r="GI271" s="475"/>
      <c r="GJ271" s="475"/>
      <c r="GK271" s="475"/>
      <c r="GL271" s="475"/>
      <c r="GM271" s="475"/>
      <c r="GN271" s="475"/>
      <c r="GO271" s="475"/>
      <c r="GP271" s="475"/>
      <c r="GQ271" s="475"/>
      <c r="GR271" s="475"/>
      <c r="GS271" s="475"/>
      <c r="GT271" s="475"/>
      <c r="GU271" s="475"/>
      <c r="GV271" s="475"/>
      <c r="GW271" s="475"/>
      <c r="GX271" s="475"/>
      <c r="GY271" s="475"/>
      <c r="GZ271" s="475"/>
      <c r="HA271" s="475"/>
      <c r="HB271" s="475"/>
      <c r="HC271" s="475"/>
      <c r="HD271" s="475"/>
      <c r="HE271" s="475"/>
      <c r="HF271" s="475"/>
      <c r="HG271" s="475"/>
      <c r="HH271" s="475"/>
      <c r="HI271" s="475"/>
      <c r="HJ271" s="475"/>
      <c r="HK271" s="475"/>
      <c r="HL271" s="475"/>
      <c r="HM271" s="475"/>
      <c r="HN271" s="475"/>
      <c r="HO271" s="475"/>
      <c r="HP271" s="475"/>
      <c r="HQ271" s="475"/>
      <c r="HR271" s="475"/>
      <c r="HS271" s="475"/>
      <c r="HT271" s="475"/>
      <c r="HU271" s="475"/>
      <c r="HV271" s="475"/>
      <c r="HW271" s="475"/>
      <c r="HX271" s="475"/>
      <c r="HY271" s="475"/>
      <c r="HZ271" s="475"/>
      <c r="IA271" s="475"/>
    </row>
    <row r="272" spans="1:235">
      <c r="A272" s="476" t="s">
        <v>6</v>
      </c>
      <c r="B272" s="476"/>
      <c r="C272" s="476"/>
      <c r="D272" s="476"/>
      <c r="E272" s="476"/>
      <c r="F272" s="476"/>
      <c r="G272" s="476"/>
      <c r="H272" s="476"/>
      <c r="I272" s="476"/>
      <c r="J272" s="476"/>
      <c r="K272" s="476"/>
      <c r="L272" s="476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  <c r="X272" s="476"/>
      <c r="Y272" s="476"/>
      <c r="Z272" s="476"/>
      <c r="AA272" s="476"/>
      <c r="AB272" s="476"/>
      <c r="AC272" s="476"/>
      <c r="AD272" s="476"/>
      <c r="AE272" s="476"/>
      <c r="AF272" s="476"/>
      <c r="AG272" s="476"/>
      <c r="AH272" s="476"/>
      <c r="AI272" s="476"/>
      <c r="AJ272" s="476"/>
      <c r="AK272" s="476"/>
      <c r="AL272" s="476"/>
      <c r="AM272" s="476"/>
      <c r="AN272" s="476"/>
      <c r="AO272" s="476"/>
      <c r="AP272" s="476"/>
      <c r="AQ272" s="476"/>
      <c r="AR272" s="476"/>
      <c r="AS272" s="476"/>
      <c r="AT272" s="476"/>
      <c r="AU272" s="476"/>
      <c r="AV272" s="476"/>
      <c r="AW272" s="476"/>
      <c r="AX272" s="476"/>
      <c r="AY272" s="476"/>
      <c r="AZ272" s="476"/>
      <c r="BA272" s="476"/>
      <c r="BB272" s="476"/>
      <c r="BC272" s="476"/>
      <c r="BD272" s="476"/>
      <c r="BE272" s="476"/>
      <c r="BF272" s="476"/>
      <c r="BG272" s="476"/>
      <c r="BH272" s="476"/>
      <c r="BI272" s="476"/>
      <c r="BJ272" s="476"/>
      <c r="BK272" s="476"/>
      <c r="BL272" s="476"/>
      <c r="BM272" s="476"/>
      <c r="BN272" s="476"/>
      <c r="BO272" s="476"/>
      <c r="BP272" s="476"/>
      <c r="BQ272" s="476"/>
      <c r="BR272" s="476"/>
      <c r="BS272" s="476"/>
      <c r="BT272" s="476"/>
      <c r="BU272" s="476"/>
      <c r="BV272" s="476"/>
      <c r="BW272" s="476"/>
      <c r="BX272" s="476"/>
      <c r="BY272" s="476"/>
      <c r="BZ272" s="476"/>
      <c r="CA272" s="476"/>
      <c r="CB272" s="476"/>
      <c r="CC272" s="476"/>
      <c r="CD272" s="476"/>
      <c r="CE272" s="476"/>
      <c r="CF272" s="476"/>
      <c r="CG272" s="476"/>
      <c r="CH272" s="476"/>
      <c r="CI272" s="476"/>
      <c r="CJ272" s="476"/>
      <c r="CK272" s="476"/>
      <c r="CL272" s="476"/>
      <c r="CM272" s="476"/>
      <c r="CN272" s="476"/>
      <c r="CO272" s="476"/>
      <c r="CP272" s="476"/>
      <c r="CQ272" s="476"/>
      <c r="CR272" s="476"/>
      <c r="CS272" s="476"/>
      <c r="CT272" s="476"/>
      <c r="CU272" s="476"/>
      <c r="CV272" s="476"/>
      <c r="CW272" s="476"/>
      <c r="CX272" s="476"/>
      <c r="CY272" s="476"/>
      <c r="CZ272" s="476"/>
      <c r="DA272" s="476"/>
      <c r="DB272" s="476"/>
      <c r="DC272" s="476"/>
      <c r="DD272" s="476"/>
      <c r="DE272" s="476"/>
      <c r="DF272" s="476"/>
      <c r="DG272" s="476"/>
      <c r="DH272" s="476"/>
      <c r="DI272" s="476"/>
      <c r="DJ272" s="476"/>
      <c r="DK272" s="476"/>
      <c r="DL272" s="476"/>
      <c r="DM272" s="476"/>
      <c r="DN272" s="476"/>
      <c r="DO272" s="476"/>
      <c r="DP272" s="476"/>
      <c r="DQ272" s="476"/>
      <c r="DR272" s="476"/>
      <c r="DS272" s="476"/>
      <c r="DT272" s="476"/>
      <c r="DU272" s="476"/>
      <c r="DV272" s="476"/>
      <c r="DW272" s="476"/>
      <c r="DX272" s="476"/>
      <c r="DY272" s="476"/>
      <c r="DZ272" s="476"/>
      <c r="EA272" s="476"/>
      <c r="EB272" s="476"/>
      <c r="EC272" s="476"/>
      <c r="ED272" s="476"/>
      <c r="EE272" s="476"/>
      <c r="EF272" s="476"/>
      <c r="EG272" s="476"/>
      <c r="EH272" s="476"/>
      <c r="EI272" s="476"/>
      <c r="EJ272" s="476"/>
      <c r="EK272" s="476"/>
      <c r="EL272" s="476"/>
      <c r="EM272" s="476"/>
      <c r="EN272" s="476"/>
      <c r="EO272" s="476"/>
      <c r="EP272" s="476"/>
      <c r="EQ272" s="476"/>
      <c r="ER272" s="476"/>
      <c r="ES272" s="476"/>
      <c r="ET272" s="476"/>
      <c r="EU272" s="476"/>
      <c r="EV272" s="476"/>
      <c r="EW272" s="476"/>
      <c r="EX272" s="476"/>
      <c r="EY272" s="476"/>
      <c r="EZ272" s="476"/>
      <c r="FA272" s="476"/>
      <c r="FB272" s="476"/>
      <c r="FC272" s="476"/>
      <c r="FD272" s="476"/>
      <c r="FE272" s="476"/>
      <c r="FF272" s="476"/>
      <c r="FG272" s="476"/>
      <c r="FH272" s="476"/>
      <c r="FI272" s="476"/>
      <c r="FJ272" s="476"/>
      <c r="FK272" s="476"/>
      <c r="FL272" s="476"/>
      <c r="FM272" s="476"/>
      <c r="FN272" s="476"/>
      <c r="FO272" s="476"/>
      <c r="FP272" s="476"/>
      <c r="FQ272" s="476"/>
      <c r="FR272" s="476"/>
      <c r="FS272" s="476"/>
      <c r="FT272" s="476"/>
      <c r="FU272" s="476"/>
      <c r="FV272" s="476"/>
      <c r="FW272" s="476"/>
      <c r="FX272" s="476"/>
      <c r="FY272" s="476"/>
      <c r="FZ272" s="476"/>
      <c r="GA272" s="476"/>
      <c r="GB272" s="476"/>
      <c r="GC272" s="476"/>
      <c r="GD272" s="476"/>
      <c r="GE272" s="476"/>
      <c r="GF272" s="476"/>
      <c r="GG272" s="476"/>
      <c r="GH272" s="476"/>
      <c r="GI272" s="476"/>
      <c r="GJ272" s="476"/>
      <c r="GK272" s="476"/>
      <c r="GL272" s="476"/>
      <c r="GM272" s="476"/>
      <c r="GN272" s="476"/>
      <c r="GO272" s="476"/>
      <c r="GP272" s="476"/>
      <c r="GQ272" s="476"/>
      <c r="GR272" s="476"/>
      <c r="GS272" s="476"/>
      <c r="GT272" s="476"/>
      <c r="GU272" s="476"/>
      <c r="GV272" s="476"/>
      <c r="GW272" s="476"/>
      <c r="GX272" s="476"/>
      <c r="GY272" s="476"/>
      <c r="GZ272" s="476"/>
      <c r="HA272" s="476"/>
      <c r="HB272" s="476"/>
      <c r="HC272" s="476"/>
      <c r="HD272" s="476"/>
      <c r="HE272" s="476"/>
      <c r="HF272" s="476"/>
      <c r="HG272" s="476"/>
      <c r="HH272" s="476"/>
      <c r="HI272" s="476"/>
      <c r="HJ272" s="476"/>
      <c r="HK272" s="476"/>
      <c r="HL272" s="476"/>
      <c r="HM272" s="476"/>
      <c r="HN272" s="476"/>
      <c r="HO272" s="476"/>
      <c r="HP272" s="476"/>
      <c r="HQ272" s="476"/>
      <c r="HR272" s="476"/>
      <c r="HS272" s="476"/>
      <c r="HT272" s="476"/>
      <c r="HU272" s="476"/>
      <c r="HV272" s="476"/>
      <c r="HW272" s="476"/>
      <c r="HX272" s="476"/>
      <c r="HY272" s="476"/>
      <c r="HZ272" s="476"/>
      <c r="IA272" s="476"/>
    </row>
    <row r="273" spans="1:235">
      <c r="A273" s="146"/>
      <c r="FM273" s="147"/>
      <c r="FN273" s="147"/>
      <c r="FO273" s="147"/>
      <c r="FP273" s="147"/>
      <c r="FQ273" s="147"/>
      <c r="FR273" s="147"/>
      <c r="FS273" s="147"/>
      <c r="FT273" s="147"/>
      <c r="FU273" s="147"/>
      <c r="FV273" s="147"/>
      <c r="FW273" s="147"/>
      <c r="FX273" s="147"/>
      <c r="FY273" s="147"/>
      <c r="FZ273" s="147"/>
      <c r="GA273" s="147"/>
      <c r="GB273" s="147"/>
      <c r="GC273" s="147"/>
      <c r="GD273" s="147"/>
      <c r="GE273" s="147"/>
      <c r="GF273" s="147"/>
      <c r="GG273" s="147"/>
      <c r="GH273" s="147"/>
      <c r="GI273" s="147"/>
      <c r="GJ273" s="147"/>
      <c r="GK273" s="147"/>
      <c r="GL273" s="147"/>
      <c r="GM273" s="147"/>
      <c r="GN273" s="147"/>
      <c r="GO273" s="147"/>
      <c r="GP273" s="147"/>
      <c r="GQ273" s="147"/>
      <c r="GR273" s="147"/>
      <c r="GS273" s="147"/>
      <c r="GT273" s="147"/>
      <c r="GU273" s="147"/>
      <c r="GV273" s="147"/>
      <c r="GW273" s="147"/>
      <c r="GX273" s="147"/>
      <c r="GY273" s="147"/>
      <c r="GZ273" s="147"/>
      <c r="HA273" s="147"/>
      <c r="HB273" s="147"/>
      <c r="HC273" s="147"/>
      <c r="HD273" s="147"/>
      <c r="HE273" s="147"/>
      <c r="HF273" s="147"/>
      <c r="HG273" s="147"/>
      <c r="HH273" s="147"/>
      <c r="HI273" s="147"/>
      <c r="HJ273" s="147"/>
      <c r="HK273" s="147"/>
      <c r="HL273" s="147"/>
      <c r="HM273" s="147"/>
      <c r="HN273" s="147"/>
      <c r="HO273" s="147"/>
      <c r="HP273" s="147"/>
      <c r="HQ273" s="147"/>
      <c r="HR273" s="147"/>
      <c r="HS273" s="147"/>
      <c r="HT273" s="147"/>
      <c r="HU273" s="147"/>
      <c r="HV273" s="147"/>
      <c r="HW273" s="147"/>
      <c r="HX273" s="147"/>
      <c r="HY273" s="147"/>
      <c r="HZ273" s="147"/>
      <c r="IA273" s="147"/>
    </row>
    <row r="274" spans="1:235">
      <c r="A274" s="147" t="s">
        <v>7</v>
      </c>
    </row>
    <row r="275" spans="1:235">
      <c r="A275" s="148" t="s">
        <v>622</v>
      </c>
    </row>
    <row r="276" spans="1:235">
      <c r="A276" s="238" t="s">
        <v>623</v>
      </c>
    </row>
    <row r="277" spans="1:235">
      <c r="A277" s="14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</row>
    <row r="278" spans="1:235">
      <c r="A278" s="149" t="s">
        <v>599</v>
      </c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</row>
    <row r="279" spans="1:235">
      <c r="A279" s="88" t="s">
        <v>603</v>
      </c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</row>
    <row r="280" spans="1:235">
      <c r="A280" s="150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</row>
    <row r="281" spans="1:235">
      <c r="A281" s="147" t="s">
        <v>12</v>
      </c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</row>
    <row r="282" spans="1:235">
      <c r="A282" s="147" t="s">
        <v>624</v>
      </c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</row>
    <row r="283" spans="1:235">
      <c r="A283" s="147" t="s">
        <v>625</v>
      </c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</row>
  </sheetData>
  <pageMargins left="0.31496062992125984" right="0.31496062992125984" top="0.35433070866141736" bottom="0.35433070866141736" header="0.11811023622047245" footer="0.11811023622047245"/>
  <pageSetup paperSize="9" scale="75" fitToHeight="0" orientation="landscape" r:id="rId1"/>
  <headerFooter>
    <oddFooter>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I41"/>
  <sheetViews>
    <sheetView workbookViewId="0">
      <selection activeCell="B45" sqref="B45"/>
    </sheetView>
  </sheetViews>
  <sheetFormatPr defaultColWidth="80.42578125" defaultRowHeight="15.75"/>
  <cols>
    <col min="1" max="1" width="91.85546875" style="61" customWidth="1"/>
    <col min="2" max="2" width="17.7109375" style="61" customWidth="1"/>
    <col min="3" max="16384" width="80.42578125" style="61"/>
  </cols>
  <sheetData>
    <row r="1" spans="1:165">
      <c r="A1" s="285"/>
      <c r="B1" s="286" t="s">
        <v>1574</v>
      </c>
    </row>
    <row r="3" spans="1:165">
      <c r="A3" s="661" t="s">
        <v>1211</v>
      </c>
      <c r="B3" s="661"/>
    </row>
    <row r="4" spans="1:165">
      <c r="A4" s="661" t="s">
        <v>1212</v>
      </c>
      <c r="B4" s="661"/>
    </row>
    <row r="6" spans="1:165">
      <c r="A6" s="129" t="s">
        <v>746</v>
      </c>
      <c r="B6" s="129" t="s">
        <v>1213</v>
      </c>
    </row>
    <row r="7" spans="1:165" s="136" customFormat="1">
      <c r="A7" s="140" t="s">
        <v>1103</v>
      </c>
      <c r="B7" s="141">
        <v>90000</v>
      </c>
    </row>
    <row r="8" spans="1:165" s="136" customFormat="1" ht="31.5">
      <c r="A8" s="138" t="s">
        <v>1105</v>
      </c>
      <c r="B8" s="141">
        <v>1557717</v>
      </c>
    </row>
    <row r="9" spans="1:165" s="136" customFormat="1">
      <c r="A9" s="138" t="s">
        <v>1294</v>
      </c>
      <c r="B9" s="141">
        <v>72849</v>
      </c>
    </row>
    <row r="10" spans="1:165" s="136" customFormat="1">
      <c r="A10" s="143" t="s">
        <v>1106</v>
      </c>
      <c r="B10" s="141">
        <v>450000</v>
      </c>
    </row>
    <row r="11" spans="1:165" s="136" customFormat="1">
      <c r="A11" s="140" t="s">
        <v>1307</v>
      </c>
      <c r="B11" s="141">
        <v>50000</v>
      </c>
    </row>
    <row r="12" spans="1:165" s="136" customFormat="1">
      <c r="A12" s="145" t="s">
        <v>1107</v>
      </c>
      <c r="B12" s="141">
        <v>66000</v>
      </c>
    </row>
    <row r="13" spans="1:165" s="136" customFormat="1" ht="31.5">
      <c r="A13" s="145" t="s">
        <v>1222</v>
      </c>
      <c r="B13" s="141">
        <v>792000</v>
      </c>
    </row>
    <row r="14" spans="1:165" s="136" customFormat="1" ht="31.5">
      <c r="A14" s="140" t="s">
        <v>1108</v>
      </c>
      <c r="B14" s="141">
        <v>1028823</v>
      </c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</row>
    <row r="15" spans="1:165" s="136" customFormat="1" ht="47.25">
      <c r="A15" s="144" t="s">
        <v>563</v>
      </c>
      <c r="B15" s="141">
        <v>55000</v>
      </c>
    </row>
    <row r="16" spans="1:165" s="136" customFormat="1" ht="31.5">
      <c r="A16" s="140" t="s">
        <v>1111</v>
      </c>
      <c r="B16" s="141">
        <v>80000</v>
      </c>
    </row>
    <row r="17" spans="1:165" s="136" customFormat="1" ht="31.5">
      <c r="A17" s="140" t="s">
        <v>1308</v>
      </c>
      <c r="B17" s="141">
        <v>1473590</v>
      </c>
    </row>
    <row r="18" spans="1:165" s="136" customFormat="1" ht="47.25">
      <c r="A18" s="140" t="s">
        <v>1309</v>
      </c>
      <c r="B18" s="141">
        <v>1881721</v>
      </c>
    </row>
    <row r="19" spans="1:165" s="136" customFormat="1" ht="31.5">
      <c r="A19" s="140" t="s">
        <v>1310</v>
      </c>
      <c r="B19" s="141">
        <v>1529669</v>
      </c>
    </row>
    <row r="20" spans="1:165" s="136" customFormat="1" ht="31.5">
      <c r="A20" s="140" t="s">
        <v>1311</v>
      </c>
      <c r="B20" s="141">
        <v>852012</v>
      </c>
    </row>
    <row r="21" spans="1:165" s="136" customFormat="1" ht="47.25">
      <c r="A21" s="140" t="s">
        <v>1312</v>
      </c>
      <c r="B21" s="141">
        <v>849156</v>
      </c>
    </row>
    <row r="22" spans="1:165" s="136" customFormat="1" ht="47.25">
      <c r="A22" s="140" t="s">
        <v>1313</v>
      </c>
      <c r="B22" s="141">
        <v>935284</v>
      </c>
    </row>
    <row r="23" spans="1:165" s="136" customFormat="1" ht="31.5">
      <c r="A23" s="140" t="s">
        <v>1315</v>
      </c>
      <c r="B23" s="141">
        <v>1400576</v>
      </c>
    </row>
    <row r="24" spans="1:165" s="136" customFormat="1" ht="31.5">
      <c r="A24" s="140" t="s">
        <v>1314</v>
      </c>
      <c r="B24" s="141">
        <v>467110</v>
      </c>
    </row>
    <row r="25" spans="1:165" s="136" customFormat="1" ht="31.5">
      <c r="A25" s="143" t="s">
        <v>1114</v>
      </c>
      <c r="B25" s="623">
        <v>359630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</row>
    <row r="26" spans="1:165" s="136" customFormat="1" ht="31.5">
      <c r="A26" s="143" t="s">
        <v>1115</v>
      </c>
      <c r="B26" s="141">
        <v>50000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</row>
    <row r="27" spans="1:165" s="242" customFormat="1">
      <c r="A27" s="240" t="s">
        <v>1214</v>
      </c>
      <c r="B27" s="241">
        <f>SUM(B7:B26)</f>
        <v>14041137</v>
      </c>
    </row>
    <row r="29" spans="1:165">
      <c r="A29" s="236" t="s">
        <v>974</v>
      </c>
    </row>
    <row r="30" spans="1:165">
      <c r="A30" s="237" t="s">
        <v>6</v>
      </c>
    </row>
    <row r="31" spans="1:165">
      <c r="A31" s="146"/>
    </row>
    <row r="32" spans="1:165">
      <c r="A32" s="147" t="s">
        <v>7</v>
      </c>
    </row>
    <row r="33" spans="1:1">
      <c r="A33" s="148" t="s">
        <v>622</v>
      </c>
    </row>
    <row r="34" spans="1:1">
      <c r="A34" s="238" t="s">
        <v>623</v>
      </c>
    </row>
    <row r="35" spans="1:1">
      <c r="A35" s="147"/>
    </row>
    <row r="36" spans="1:1">
      <c r="A36" s="149" t="s">
        <v>599</v>
      </c>
    </row>
    <row r="37" spans="1:1">
      <c r="A37" s="88" t="s">
        <v>603</v>
      </c>
    </row>
    <row r="38" spans="1:1">
      <c r="A38" s="150"/>
    </row>
    <row r="39" spans="1:1">
      <c r="A39" s="147" t="s">
        <v>12</v>
      </c>
    </row>
    <row r="40" spans="1:1">
      <c r="A40" s="147" t="s">
        <v>624</v>
      </c>
    </row>
    <row r="41" spans="1:1">
      <c r="A41" s="147" t="s">
        <v>625</v>
      </c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6"/>
  <sheetViews>
    <sheetView workbookViewId="0">
      <selection activeCell="H31" sqref="H31"/>
    </sheetView>
  </sheetViews>
  <sheetFormatPr defaultRowHeight="16.5" customHeight="1"/>
  <cols>
    <col min="1" max="1" width="12.7109375" style="50" customWidth="1"/>
    <col min="2" max="2" width="5.5703125" style="50" customWidth="1"/>
    <col min="3" max="3" width="38.5703125" style="50" customWidth="1"/>
    <col min="4" max="4" width="27.85546875" style="50" customWidth="1"/>
    <col min="5" max="248" width="9.140625" style="50"/>
    <col min="249" max="249" width="5.5703125" style="50" customWidth="1"/>
    <col min="250" max="250" width="38.5703125" style="50" customWidth="1"/>
    <col min="251" max="251" width="27.85546875" style="50" customWidth="1"/>
    <col min="252" max="504" width="9.140625" style="50"/>
    <col min="505" max="505" width="5.5703125" style="50" customWidth="1"/>
    <col min="506" max="506" width="38.5703125" style="50" customWidth="1"/>
    <col min="507" max="507" width="27.85546875" style="50" customWidth="1"/>
    <col min="508" max="760" width="9.140625" style="50"/>
    <col min="761" max="761" width="5.5703125" style="50" customWidth="1"/>
    <col min="762" max="762" width="38.5703125" style="50" customWidth="1"/>
    <col min="763" max="763" width="27.85546875" style="50" customWidth="1"/>
    <col min="764" max="1016" width="9.140625" style="50"/>
    <col min="1017" max="1017" width="5.5703125" style="50" customWidth="1"/>
    <col min="1018" max="1018" width="38.5703125" style="50" customWidth="1"/>
    <col min="1019" max="1019" width="27.85546875" style="50" customWidth="1"/>
    <col min="1020" max="1272" width="9.140625" style="50"/>
    <col min="1273" max="1273" width="5.5703125" style="50" customWidth="1"/>
    <col min="1274" max="1274" width="38.5703125" style="50" customWidth="1"/>
    <col min="1275" max="1275" width="27.85546875" style="50" customWidth="1"/>
    <col min="1276" max="1528" width="9.140625" style="50"/>
    <col min="1529" max="1529" width="5.5703125" style="50" customWidth="1"/>
    <col min="1530" max="1530" width="38.5703125" style="50" customWidth="1"/>
    <col min="1531" max="1531" width="27.85546875" style="50" customWidth="1"/>
    <col min="1532" max="1784" width="9.140625" style="50"/>
    <col min="1785" max="1785" width="5.5703125" style="50" customWidth="1"/>
    <col min="1786" max="1786" width="38.5703125" style="50" customWidth="1"/>
    <col min="1787" max="1787" width="27.85546875" style="50" customWidth="1"/>
    <col min="1788" max="2040" width="9.140625" style="50"/>
    <col min="2041" max="2041" width="5.5703125" style="50" customWidth="1"/>
    <col min="2042" max="2042" width="38.5703125" style="50" customWidth="1"/>
    <col min="2043" max="2043" width="27.85546875" style="50" customWidth="1"/>
    <col min="2044" max="2296" width="9.140625" style="50"/>
    <col min="2297" max="2297" width="5.5703125" style="50" customWidth="1"/>
    <col min="2298" max="2298" width="38.5703125" style="50" customWidth="1"/>
    <col min="2299" max="2299" width="27.85546875" style="50" customWidth="1"/>
    <col min="2300" max="2552" width="9.140625" style="50"/>
    <col min="2553" max="2553" width="5.5703125" style="50" customWidth="1"/>
    <col min="2554" max="2554" width="38.5703125" style="50" customWidth="1"/>
    <col min="2555" max="2555" width="27.85546875" style="50" customWidth="1"/>
    <col min="2556" max="2808" width="9.140625" style="50"/>
    <col min="2809" max="2809" width="5.5703125" style="50" customWidth="1"/>
    <col min="2810" max="2810" width="38.5703125" style="50" customWidth="1"/>
    <col min="2811" max="2811" width="27.85546875" style="50" customWidth="1"/>
    <col min="2812" max="3064" width="9.140625" style="50"/>
    <col min="3065" max="3065" width="5.5703125" style="50" customWidth="1"/>
    <col min="3066" max="3066" width="38.5703125" style="50" customWidth="1"/>
    <col min="3067" max="3067" width="27.85546875" style="50" customWidth="1"/>
    <col min="3068" max="3320" width="9.140625" style="50"/>
    <col min="3321" max="3321" width="5.5703125" style="50" customWidth="1"/>
    <col min="3322" max="3322" width="38.5703125" style="50" customWidth="1"/>
    <col min="3323" max="3323" width="27.85546875" style="50" customWidth="1"/>
    <col min="3324" max="3576" width="9.140625" style="50"/>
    <col min="3577" max="3577" width="5.5703125" style="50" customWidth="1"/>
    <col min="3578" max="3578" width="38.5703125" style="50" customWidth="1"/>
    <col min="3579" max="3579" width="27.85546875" style="50" customWidth="1"/>
    <col min="3580" max="3832" width="9.140625" style="50"/>
    <col min="3833" max="3833" width="5.5703125" style="50" customWidth="1"/>
    <col min="3834" max="3834" width="38.5703125" style="50" customWidth="1"/>
    <col min="3835" max="3835" width="27.85546875" style="50" customWidth="1"/>
    <col min="3836" max="4088" width="9.140625" style="50"/>
    <col min="4089" max="4089" width="5.5703125" style="50" customWidth="1"/>
    <col min="4090" max="4090" width="38.5703125" style="50" customWidth="1"/>
    <col min="4091" max="4091" width="27.85546875" style="50" customWidth="1"/>
    <col min="4092" max="4344" width="9.140625" style="50"/>
    <col min="4345" max="4345" width="5.5703125" style="50" customWidth="1"/>
    <col min="4346" max="4346" width="38.5703125" style="50" customWidth="1"/>
    <col min="4347" max="4347" width="27.85546875" style="50" customWidth="1"/>
    <col min="4348" max="4600" width="9.140625" style="50"/>
    <col min="4601" max="4601" width="5.5703125" style="50" customWidth="1"/>
    <col min="4602" max="4602" width="38.5703125" style="50" customWidth="1"/>
    <col min="4603" max="4603" width="27.85546875" style="50" customWidth="1"/>
    <col min="4604" max="4856" width="9.140625" style="50"/>
    <col min="4857" max="4857" width="5.5703125" style="50" customWidth="1"/>
    <col min="4858" max="4858" width="38.5703125" style="50" customWidth="1"/>
    <col min="4859" max="4859" width="27.85546875" style="50" customWidth="1"/>
    <col min="4860" max="5112" width="9.140625" style="50"/>
    <col min="5113" max="5113" width="5.5703125" style="50" customWidth="1"/>
    <col min="5114" max="5114" width="38.5703125" style="50" customWidth="1"/>
    <col min="5115" max="5115" width="27.85546875" style="50" customWidth="1"/>
    <col min="5116" max="5368" width="9.140625" style="50"/>
    <col min="5369" max="5369" width="5.5703125" style="50" customWidth="1"/>
    <col min="5370" max="5370" width="38.5703125" style="50" customWidth="1"/>
    <col min="5371" max="5371" width="27.85546875" style="50" customWidth="1"/>
    <col min="5372" max="5624" width="9.140625" style="50"/>
    <col min="5625" max="5625" width="5.5703125" style="50" customWidth="1"/>
    <col min="5626" max="5626" width="38.5703125" style="50" customWidth="1"/>
    <col min="5627" max="5627" width="27.85546875" style="50" customWidth="1"/>
    <col min="5628" max="5880" width="9.140625" style="50"/>
    <col min="5881" max="5881" width="5.5703125" style="50" customWidth="1"/>
    <col min="5882" max="5882" width="38.5703125" style="50" customWidth="1"/>
    <col min="5883" max="5883" width="27.85546875" style="50" customWidth="1"/>
    <col min="5884" max="6136" width="9.140625" style="50"/>
    <col min="6137" max="6137" width="5.5703125" style="50" customWidth="1"/>
    <col min="6138" max="6138" width="38.5703125" style="50" customWidth="1"/>
    <col min="6139" max="6139" width="27.85546875" style="50" customWidth="1"/>
    <col min="6140" max="6392" width="9.140625" style="50"/>
    <col min="6393" max="6393" width="5.5703125" style="50" customWidth="1"/>
    <col min="6394" max="6394" width="38.5703125" style="50" customWidth="1"/>
    <col min="6395" max="6395" width="27.85546875" style="50" customWidth="1"/>
    <col min="6396" max="6648" width="9.140625" style="50"/>
    <col min="6649" max="6649" width="5.5703125" style="50" customWidth="1"/>
    <col min="6650" max="6650" width="38.5703125" style="50" customWidth="1"/>
    <col min="6651" max="6651" width="27.85546875" style="50" customWidth="1"/>
    <col min="6652" max="6904" width="9.140625" style="50"/>
    <col min="6905" max="6905" width="5.5703125" style="50" customWidth="1"/>
    <col min="6906" max="6906" width="38.5703125" style="50" customWidth="1"/>
    <col min="6907" max="6907" width="27.85546875" style="50" customWidth="1"/>
    <col min="6908" max="7160" width="9.140625" style="50"/>
    <col min="7161" max="7161" width="5.5703125" style="50" customWidth="1"/>
    <col min="7162" max="7162" width="38.5703125" style="50" customWidth="1"/>
    <col min="7163" max="7163" width="27.85546875" style="50" customWidth="1"/>
    <col min="7164" max="7416" width="9.140625" style="50"/>
    <col min="7417" max="7417" width="5.5703125" style="50" customWidth="1"/>
    <col min="7418" max="7418" width="38.5703125" style="50" customWidth="1"/>
    <col min="7419" max="7419" width="27.85546875" style="50" customWidth="1"/>
    <col min="7420" max="7672" width="9.140625" style="50"/>
    <col min="7673" max="7673" width="5.5703125" style="50" customWidth="1"/>
    <col min="7674" max="7674" width="38.5703125" style="50" customWidth="1"/>
    <col min="7675" max="7675" width="27.85546875" style="50" customWidth="1"/>
    <col min="7676" max="7928" width="9.140625" style="50"/>
    <col min="7929" max="7929" width="5.5703125" style="50" customWidth="1"/>
    <col min="7930" max="7930" width="38.5703125" style="50" customWidth="1"/>
    <col min="7931" max="7931" width="27.85546875" style="50" customWidth="1"/>
    <col min="7932" max="8184" width="9.140625" style="50"/>
    <col min="8185" max="8185" width="5.5703125" style="50" customWidth="1"/>
    <col min="8186" max="8186" width="38.5703125" style="50" customWidth="1"/>
    <col min="8187" max="8187" width="27.85546875" style="50" customWidth="1"/>
    <col min="8188" max="8440" width="9.140625" style="50"/>
    <col min="8441" max="8441" width="5.5703125" style="50" customWidth="1"/>
    <col min="8442" max="8442" width="38.5703125" style="50" customWidth="1"/>
    <col min="8443" max="8443" width="27.85546875" style="50" customWidth="1"/>
    <col min="8444" max="8696" width="9.140625" style="50"/>
    <col min="8697" max="8697" width="5.5703125" style="50" customWidth="1"/>
    <col min="8698" max="8698" width="38.5703125" style="50" customWidth="1"/>
    <col min="8699" max="8699" width="27.85546875" style="50" customWidth="1"/>
    <col min="8700" max="8952" width="9.140625" style="50"/>
    <col min="8953" max="8953" width="5.5703125" style="50" customWidth="1"/>
    <col min="8954" max="8954" width="38.5703125" style="50" customWidth="1"/>
    <col min="8955" max="8955" width="27.85546875" style="50" customWidth="1"/>
    <col min="8956" max="9208" width="9.140625" style="50"/>
    <col min="9209" max="9209" width="5.5703125" style="50" customWidth="1"/>
    <col min="9210" max="9210" width="38.5703125" style="50" customWidth="1"/>
    <col min="9211" max="9211" width="27.85546875" style="50" customWidth="1"/>
    <col min="9212" max="9464" width="9.140625" style="50"/>
    <col min="9465" max="9465" width="5.5703125" style="50" customWidth="1"/>
    <col min="9466" max="9466" width="38.5703125" style="50" customWidth="1"/>
    <col min="9467" max="9467" width="27.85546875" style="50" customWidth="1"/>
    <col min="9468" max="9720" width="9.140625" style="50"/>
    <col min="9721" max="9721" width="5.5703125" style="50" customWidth="1"/>
    <col min="9722" max="9722" width="38.5703125" style="50" customWidth="1"/>
    <col min="9723" max="9723" width="27.85546875" style="50" customWidth="1"/>
    <col min="9724" max="9976" width="9.140625" style="50"/>
    <col min="9977" max="9977" width="5.5703125" style="50" customWidth="1"/>
    <col min="9978" max="9978" width="38.5703125" style="50" customWidth="1"/>
    <col min="9979" max="9979" width="27.85546875" style="50" customWidth="1"/>
    <col min="9980" max="10232" width="9.140625" style="50"/>
    <col min="10233" max="10233" width="5.5703125" style="50" customWidth="1"/>
    <col min="10234" max="10234" width="38.5703125" style="50" customWidth="1"/>
    <col min="10235" max="10235" width="27.85546875" style="50" customWidth="1"/>
    <col min="10236" max="10488" width="9.140625" style="50"/>
    <col min="10489" max="10489" width="5.5703125" style="50" customWidth="1"/>
    <col min="10490" max="10490" width="38.5703125" style="50" customWidth="1"/>
    <col min="10491" max="10491" width="27.85546875" style="50" customWidth="1"/>
    <col min="10492" max="10744" width="9.140625" style="50"/>
    <col min="10745" max="10745" width="5.5703125" style="50" customWidth="1"/>
    <col min="10746" max="10746" width="38.5703125" style="50" customWidth="1"/>
    <col min="10747" max="10747" width="27.85546875" style="50" customWidth="1"/>
    <col min="10748" max="11000" width="9.140625" style="50"/>
    <col min="11001" max="11001" width="5.5703125" style="50" customWidth="1"/>
    <col min="11002" max="11002" width="38.5703125" style="50" customWidth="1"/>
    <col min="11003" max="11003" width="27.85546875" style="50" customWidth="1"/>
    <col min="11004" max="11256" width="9.140625" style="50"/>
    <col min="11257" max="11257" width="5.5703125" style="50" customWidth="1"/>
    <col min="11258" max="11258" width="38.5703125" style="50" customWidth="1"/>
    <col min="11259" max="11259" width="27.85546875" style="50" customWidth="1"/>
    <col min="11260" max="11512" width="9.140625" style="50"/>
    <col min="11513" max="11513" width="5.5703125" style="50" customWidth="1"/>
    <col min="11514" max="11514" width="38.5703125" style="50" customWidth="1"/>
    <col min="11515" max="11515" width="27.85546875" style="50" customWidth="1"/>
    <col min="11516" max="11768" width="9.140625" style="50"/>
    <col min="11769" max="11769" width="5.5703125" style="50" customWidth="1"/>
    <col min="11770" max="11770" width="38.5703125" style="50" customWidth="1"/>
    <col min="11771" max="11771" width="27.85546875" style="50" customWidth="1"/>
    <col min="11772" max="12024" width="9.140625" style="50"/>
    <col min="12025" max="12025" width="5.5703125" style="50" customWidth="1"/>
    <col min="12026" max="12026" width="38.5703125" style="50" customWidth="1"/>
    <col min="12027" max="12027" width="27.85546875" style="50" customWidth="1"/>
    <col min="12028" max="12280" width="9.140625" style="50"/>
    <col min="12281" max="12281" width="5.5703125" style="50" customWidth="1"/>
    <col min="12282" max="12282" width="38.5703125" style="50" customWidth="1"/>
    <col min="12283" max="12283" width="27.85546875" style="50" customWidth="1"/>
    <col min="12284" max="12536" width="9.140625" style="50"/>
    <col min="12537" max="12537" width="5.5703125" style="50" customWidth="1"/>
    <col min="12538" max="12538" width="38.5703125" style="50" customWidth="1"/>
    <col min="12539" max="12539" width="27.85546875" style="50" customWidth="1"/>
    <col min="12540" max="12792" width="9.140625" style="50"/>
    <col min="12793" max="12793" width="5.5703125" style="50" customWidth="1"/>
    <col min="12794" max="12794" width="38.5703125" style="50" customWidth="1"/>
    <col min="12795" max="12795" width="27.85546875" style="50" customWidth="1"/>
    <col min="12796" max="13048" width="9.140625" style="50"/>
    <col min="13049" max="13049" width="5.5703125" style="50" customWidth="1"/>
    <col min="13050" max="13050" width="38.5703125" style="50" customWidth="1"/>
    <col min="13051" max="13051" width="27.85546875" style="50" customWidth="1"/>
    <col min="13052" max="13304" width="9.140625" style="50"/>
    <col min="13305" max="13305" width="5.5703125" style="50" customWidth="1"/>
    <col min="13306" max="13306" width="38.5703125" style="50" customWidth="1"/>
    <col min="13307" max="13307" width="27.85546875" style="50" customWidth="1"/>
    <col min="13308" max="13560" width="9.140625" style="50"/>
    <col min="13561" max="13561" width="5.5703125" style="50" customWidth="1"/>
    <col min="13562" max="13562" width="38.5703125" style="50" customWidth="1"/>
    <col min="13563" max="13563" width="27.85546875" style="50" customWidth="1"/>
    <col min="13564" max="13816" width="9.140625" style="50"/>
    <col min="13817" max="13817" width="5.5703125" style="50" customWidth="1"/>
    <col min="13818" max="13818" width="38.5703125" style="50" customWidth="1"/>
    <col min="13819" max="13819" width="27.85546875" style="50" customWidth="1"/>
    <col min="13820" max="14072" width="9.140625" style="50"/>
    <col min="14073" max="14073" width="5.5703125" style="50" customWidth="1"/>
    <col min="14074" max="14074" width="38.5703125" style="50" customWidth="1"/>
    <col min="14075" max="14075" width="27.85546875" style="50" customWidth="1"/>
    <col min="14076" max="14328" width="9.140625" style="50"/>
    <col min="14329" max="14329" width="5.5703125" style="50" customWidth="1"/>
    <col min="14330" max="14330" width="38.5703125" style="50" customWidth="1"/>
    <col min="14331" max="14331" width="27.85546875" style="50" customWidth="1"/>
    <col min="14332" max="14584" width="9.140625" style="50"/>
    <col min="14585" max="14585" width="5.5703125" style="50" customWidth="1"/>
    <col min="14586" max="14586" width="38.5703125" style="50" customWidth="1"/>
    <col min="14587" max="14587" width="27.85546875" style="50" customWidth="1"/>
    <col min="14588" max="14840" width="9.140625" style="50"/>
    <col min="14841" max="14841" width="5.5703125" style="50" customWidth="1"/>
    <col min="14842" max="14842" width="38.5703125" style="50" customWidth="1"/>
    <col min="14843" max="14843" width="27.85546875" style="50" customWidth="1"/>
    <col min="14844" max="15096" width="9.140625" style="50"/>
    <col min="15097" max="15097" width="5.5703125" style="50" customWidth="1"/>
    <col min="15098" max="15098" width="38.5703125" style="50" customWidth="1"/>
    <col min="15099" max="15099" width="27.85546875" style="50" customWidth="1"/>
    <col min="15100" max="15352" width="9.140625" style="50"/>
    <col min="15353" max="15353" width="5.5703125" style="50" customWidth="1"/>
    <col min="15354" max="15354" width="38.5703125" style="50" customWidth="1"/>
    <col min="15355" max="15355" width="27.85546875" style="50" customWidth="1"/>
    <col min="15356" max="15608" width="9.140625" style="50"/>
    <col min="15609" max="15609" width="5.5703125" style="50" customWidth="1"/>
    <col min="15610" max="15610" width="38.5703125" style="50" customWidth="1"/>
    <col min="15611" max="15611" width="27.85546875" style="50" customWidth="1"/>
    <col min="15612" max="15864" width="9.140625" style="50"/>
    <col min="15865" max="15865" width="5.5703125" style="50" customWidth="1"/>
    <col min="15866" max="15866" width="38.5703125" style="50" customWidth="1"/>
    <col min="15867" max="15867" width="27.85546875" style="50" customWidth="1"/>
    <col min="15868" max="16120" width="9.140625" style="50"/>
    <col min="16121" max="16121" width="5.5703125" style="50" customWidth="1"/>
    <col min="16122" max="16122" width="38.5703125" style="50" customWidth="1"/>
    <col min="16123" max="16123" width="27.85546875" style="50" customWidth="1"/>
    <col min="16124" max="16384" width="9.140625" style="50"/>
  </cols>
  <sheetData>
    <row r="1" spans="1:4" ht="16.5" customHeight="1">
      <c r="D1" s="84" t="s">
        <v>1575</v>
      </c>
    </row>
    <row r="3" spans="1:4" ht="16.5" customHeight="1">
      <c r="A3" s="152"/>
      <c r="B3" s="153" t="s">
        <v>569</v>
      </c>
      <c r="C3" s="77"/>
      <c r="D3" s="154"/>
    </row>
    <row r="4" spans="1:4" ht="16.5" customHeight="1">
      <c r="A4" s="152"/>
      <c r="B4" s="151" t="s">
        <v>570</v>
      </c>
      <c r="C4" s="77"/>
      <c r="D4" s="154"/>
    </row>
    <row r="5" spans="1:4" ht="16.5" customHeight="1" thickBot="1">
      <c r="B5" s="85"/>
      <c r="C5" s="85"/>
    </row>
    <row r="6" spans="1:4" s="61" customFormat="1" ht="21" customHeight="1">
      <c r="B6" s="107" t="s">
        <v>253</v>
      </c>
      <c r="C6" s="108" t="s">
        <v>571</v>
      </c>
      <c r="D6" s="109" t="s">
        <v>994</v>
      </c>
    </row>
    <row r="7" spans="1:4" s="61" customFormat="1" ht="12.75" customHeight="1" thickBot="1">
      <c r="B7" s="110"/>
      <c r="C7" s="111"/>
      <c r="D7" s="112" t="s">
        <v>572</v>
      </c>
    </row>
    <row r="8" spans="1:4" s="61" customFormat="1" ht="19.5" customHeight="1">
      <c r="B8" s="113" t="s">
        <v>57</v>
      </c>
      <c r="C8" s="114" t="s">
        <v>995</v>
      </c>
      <c r="D8" s="124">
        <v>112.6</v>
      </c>
    </row>
    <row r="9" spans="1:4" s="61" customFormat="1" ht="15.75">
      <c r="B9" s="115" t="s">
        <v>59</v>
      </c>
      <c r="C9" s="116" t="s">
        <v>996</v>
      </c>
      <c r="D9" s="117">
        <v>12</v>
      </c>
    </row>
    <row r="10" spans="1:4" s="61" customFormat="1" ht="15.75">
      <c r="B10" s="115" t="s">
        <v>61</v>
      </c>
      <c r="C10" s="116" t="s">
        <v>997</v>
      </c>
      <c r="D10" s="117">
        <v>28</v>
      </c>
    </row>
    <row r="11" spans="1:4" s="61" customFormat="1" ht="15.75">
      <c r="B11" s="115" t="s">
        <v>62</v>
      </c>
      <c r="C11" s="116" t="s">
        <v>998</v>
      </c>
      <c r="D11" s="117">
        <v>3</v>
      </c>
    </row>
    <row r="12" spans="1:4" s="61" customFormat="1" ht="15.75">
      <c r="B12" s="115" t="s">
        <v>63</v>
      </c>
      <c r="C12" s="116" t="s">
        <v>999</v>
      </c>
      <c r="D12" s="117">
        <v>3</v>
      </c>
    </row>
    <row r="13" spans="1:4" s="61" customFormat="1" ht="15.75">
      <c r="B13" s="115" t="s">
        <v>64</v>
      </c>
      <c r="C13" s="116" t="s">
        <v>1000</v>
      </c>
      <c r="D13" s="117">
        <v>19</v>
      </c>
    </row>
    <row r="14" spans="1:4" s="61" customFormat="1" ht="15.75">
      <c r="B14" s="115" t="s">
        <v>65</v>
      </c>
      <c r="C14" s="116" t="s">
        <v>1001</v>
      </c>
      <c r="D14" s="117">
        <v>3</v>
      </c>
    </row>
    <row r="15" spans="1:4" s="61" customFormat="1" ht="15.75">
      <c r="B15" s="115" t="s">
        <v>66</v>
      </c>
      <c r="C15" s="116" t="s">
        <v>1002</v>
      </c>
      <c r="D15" s="117">
        <v>23</v>
      </c>
    </row>
    <row r="16" spans="1:4" s="61" customFormat="1" ht="15.75">
      <c r="B16" s="115" t="s">
        <v>68</v>
      </c>
      <c r="C16" s="116" t="s">
        <v>1003</v>
      </c>
      <c r="D16" s="117">
        <v>18</v>
      </c>
    </row>
    <row r="17" spans="2:4" s="61" customFormat="1" ht="15.75">
      <c r="B17" s="115" t="s">
        <v>70</v>
      </c>
      <c r="C17" s="116" t="s">
        <v>1004</v>
      </c>
      <c r="D17" s="117">
        <v>8</v>
      </c>
    </row>
    <row r="18" spans="2:4" s="61" customFormat="1" ht="15.75">
      <c r="B18" s="115" t="s">
        <v>72</v>
      </c>
      <c r="C18" s="116" t="s">
        <v>1005</v>
      </c>
      <c r="D18" s="117">
        <v>27</v>
      </c>
    </row>
    <row r="19" spans="2:4" s="61" customFormat="1" ht="15.75">
      <c r="B19" s="115" t="s">
        <v>74</v>
      </c>
      <c r="C19" s="116" t="s">
        <v>1006</v>
      </c>
      <c r="D19" s="117">
        <v>54</v>
      </c>
    </row>
    <row r="20" spans="2:4" s="61" customFormat="1" ht="15.75">
      <c r="B20" s="115" t="s">
        <v>573</v>
      </c>
      <c r="C20" s="116" t="s">
        <v>1007</v>
      </c>
      <c r="D20" s="117">
        <v>50</v>
      </c>
    </row>
    <row r="21" spans="2:4" s="61" customFormat="1" ht="15.75">
      <c r="B21" s="115" t="s">
        <v>574</v>
      </c>
      <c r="C21" s="116" t="s">
        <v>1008</v>
      </c>
      <c r="D21" s="117">
        <v>15</v>
      </c>
    </row>
    <row r="22" spans="2:4" s="61" customFormat="1" ht="15.75">
      <c r="B22" s="115" t="s">
        <v>575</v>
      </c>
      <c r="C22" s="116" t="s">
        <v>1009</v>
      </c>
      <c r="D22" s="117">
        <v>5</v>
      </c>
    </row>
    <row r="23" spans="2:4" s="61" customFormat="1" ht="15.75">
      <c r="B23" s="115" t="s">
        <v>576</v>
      </c>
      <c r="C23" s="116" t="s">
        <v>1010</v>
      </c>
      <c r="D23" s="117">
        <v>5</v>
      </c>
    </row>
    <row r="24" spans="2:4" s="61" customFormat="1" ht="15.75">
      <c r="B24" s="115" t="s">
        <v>577</v>
      </c>
      <c r="C24" s="116" t="s">
        <v>1011</v>
      </c>
      <c r="D24" s="117">
        <v>20</v>
      </c>
    </row>
    <row r="25" spans="2:4" s="61" customFormat="1" ht="15.75">
      <c r="B25" s="115" t="s">
        <v>578</v>
      </c>
      <c r="C25" s="116" t="s">
        <v>1012</v>
      </c>
      <c r="D25" s="117">
        <v>5</v>
      </c>
    </row>
    <row r="26" spans="2:4" s="61" customFormat="1" ht="15.75">
      <c r="B26" s="115" t="s">
        <v>579</v>
      </c>
      <c r="C26" s="116" t="s">
        <v>1013</v>
      </c>
      <c r="D26" s="117">
        <v>13</v>
      </c>
    </row>
    <row r="27" spans="2:4" s="61" customFormat="1" ht="15.75">
      <c r="B27" s="115" t="s">
        <v>580</v>
      </c>
      <c r="C27" s="116" t="s">
        <v>1014</v>
      </c>
      <c r="D27" s="117">
        <v>18</v>
      </c>
    </row>
    <row r="28" spans="2:4" s="61" customFormat="1" ht="15.75">
      <c r="B28" s="115" t="s">
        <v>581</v>
      </c>
      <c r="C28" s="116" t="s">
        <v>1015</v>
      </c>
      <c r="D28" s="117">
        <v>2</v>
      </c>
    </row>
    <row r="29" spans="2:4" s="61" customFormat="1" ht="15.75">
      <c r="B29" s="115" t="s">
        <v>582</v>
      </c>
      <c r="C29" s="116" t="s">
        <v>1016</v>
      </c>
      <c r="D29" s="117">
        <v>12</v>
      </c>
    </row>
    <row r="30" spans="2:4" s="61" customFormat="1" ht="15.75">
      <c r="B30" s="115" t="s">
        <v>583</v>
      </c>
      <c r="C30" s="116" t="s">
        <v>1017</v>
      </c>
      <c r="D30" s="117">
        <v>7</v>
      </c>
    </row>
    <row r="31" spans="2:4" s="61" customFormat="1" ht="15.75">
      <c r="B31" s="115" t="s">
        <v>584</v>
      </c>
      <c r="C31" s="116" t="s">
        <v>1018</v>
      </c>
      <c r="D31" s="117">
        <v>18.100000000000001</v>
      </c>
    </row>
    <row r="32" spans="2:4" s="61" customFormat="1" ht="15.75">
      <c r="B32" s="115" t="s">
        <v>585</v>
      </c>
      <c r="C32" s="116" t="s">
        <v>1019</v>
      </c>
      <c r="D32" s="117">
        <v>10</v>
      </c>
    </row>
    <row r="33" spans="2:4" s="61" customFormat="1" ht="15.75">
      <c r="B33" s="115" t="s">
        <v>586</v>
      </c>
      <c r="C33" s="116" t="s">
        <v>1020</v>
      </c>
      <c r="D33" s="117">
        <v>5</v>
      </c>
    </row>
    <row r="34" spans="2:4" s="61" customFormat="1" ht="15.75">
      <c r="B34" s="115" t="s">
        <v>587</v>
      </c>
      <c r="C34" s="116" t="s">
        <v>1021</v>
      </c>
      <c r="D34" s="117">
        <v>26</v>
      </c>
    </row>
    <row r="35" spans="2:4" s="61" customFormat="1" ht="15.75">
      <c r="B35" s="115" t="s">
        <v>588</v>
      </c>
      <c r="C35" s="116" t="s">
        <v>1022</v>
      </c>
      <c r="D35" s="117">
        <v>26</v>
      </c>
    </row>
    <row r="36" spans="2:4" s="61" customFormat="1" ht="15.75">
      <c r="B36" s="115" t="s">
        <v>589</v>
      </c>
      <c r="C36" s="116" t="s">
        <v>1023</v>
      </c>
      <c r="D36" s="117">
        <v>12</v>
      </c>
    </row>
    <row r="37" spans="2:4" s="61" customFormat="1" ht="15.75">
      <c r="B37" s="115" t="s">
        <v>590</v>
      </c>
      <c r="C37" s="116" t="s">
        <v>1024</v>
      </c>
      <c r="D37" s="117">
        <v>17</v>
      </c>
    </row>
    <row r="38" spans="2:4" s="61" customFormat="1" ht="15.75">
      <c r="B38" s="115" t="s">
        <v>591</v>
      </c>
      <c r="C38" s="116" t="s">
        <v>1025</v>
      </c>
      <c r="D38" s="117">
        <v>13</v>
      </c>
    </row>
    <row r="39" spans="2:4" s="61" customFormat="1" ht="15.75">
      <c r="B39" s="115" t="s">
        <v>592</v>
      </c>
      <c r="C39" s="116" t="s">
        <v>1026</v>
      </c>
      <c r="D39" s="117">
        <v>15</v>
      </c>
    </row>
    <row r="40" spans="2:4" s="61" customFormat="1" ht="15.75">
      <c r="B40" s="115" t="s">
        <v>593</v>
      </c>
      <c r="C40" s="116" t="s">
        <v>1027</v>
      </c>
      <c r="D40" s="117">
        <v>22</v>
      </c>
    </row>
    <row r="41" spans="2:4" s="61" customFormat="1" ht="15.75">
      <c r="B41" s="115" t="s">
        <v>594</v>
      </c>
      <c r="C41" s="116" t="s">
        <v>1028</v>
      </c>
      <c r="D41" s="117">
        <v>18</v>
      </c>
    </row>
    <row r="42" spans="2:4" s="61" customFormat="1" ht="15.75">
      <c r="B42" s="115" t="s">
        <v>595</v>
      </c>
      <c r="C42" s="116" t="s">
        <v>1029</v>
      </c>
      <c r="D42" s="117">
        <v>9</v>
      </c>
    </row>
    <row r="43" spans="2:4" s="61" customFormat="1" ht="15.75">
      <c r="B43" s="115" t="s">
        <v>596</v>
      </c>
      <c r="C43" s="116" t="s">
        <v>1030</v>
      </c>
      <c r="D43" s="117">
        <v>7</v>
      </c>
    </row>
    <row r="44" spans="2:4" s="61" customFormat="1" thickBot="1">
      <c r="B44" s="118" t="s">
        <v>597</v>
      </c>
      <c r="C44" s="119" t="s">
        <v>1031</v>
      </c>
      <c r="D44" s="120">
        <v>20</v>
      </c>
    </row>
    <row r="45" spans="2:4" s="61" customFormat="1" ht="22.5" customHeight="1" thickBot="1">
      <c r="B45" s="121"/>
      <c r="C45" s="122" t="s">
        <v>598</v>
      </c>
      <c r="D45" s="123">
        <v>680.7</v>
      </c>
    </row>
    <row r="46" spans="2:4" ht="16.5" customHeight="1">
      <c r="B46" s="85"/>
      <c r="C46" s="85"/>
    </row>
    <row r="47" spans="2:4" ht="16.5" customHeight="1">
      <c r="D47" s="86"/>
    </row>
    <row r="48" spans="2:4" s="3" customFormat="1" ht="16.5" customHeight="1">
      <c r="C48" s="52" t="s">
        <v>5</v>
      </c>
      <c r="D48" s="2"/>
    </row>
    <row r="49" spans="3:9" s="3" customFormat="1" ht="16.5" customHeight="1">
      <c r="C49" s="53" t="s">
        <v>6</v>
      </c>
      <c r="D49" s="2"/>
    </row>
    <row r="50" spans="3:9" s="3" customFormat="1" ht="16.5" customHeight="1">
      <c r="C50" s="52"/>
      <c r="D50" s="2"/>
    </row>
    <row r="51" spans="3:9" s="3" customFormat="1" ht="16.5" customHeight="1">
      <c r="C51" s="54" t="s">
        <v>7</v>
      </c>
      <c r="D51" s="2"/>
    </row>
    <row r="52" spans="3:9" s="67" customFormat="1" ht="16.5" customHeight="1">
      <c r="C52" s="87" t="s">
        <v>599</v>
      </c>
      <c r="D52" s="66"/>
      <c r="E52" s="66"/>
      <c r="F52" s="66"/>
      <c r="G52" s="66"/>
      <c r="I52" s="66"/>
    </row>
    <row r="53" spans="3:9" s="68" customFormat="1" ht="16.5" customHeight="1">
      <c r="C53" s="88" t="s">
        <v>600</v>
      </c>
    </row>
    <row r="54" spans="3:9" s="5" customFormat="1" ht="16.5" customHeight="1">
      <c r="C54" s="54"/>
      <c r="D54" s="4"/>
    </row>
    <row r="55" spans="3:9" s="89" customFormat="1" ht="16.5" customHeight="1">
      <c r="C55" s="89" t="s">
        <v>12</v>
      </c>
    </row>
    <row r="56" spans="3:9" s="89" customFormat="1" ht="16.5" customHeight="1">
      <c r="C56" s="89" t="s">
        <v>601</v>
      </c>
    </row>
  </sheetData>
  <printOptions horizontalCentered="1"/>
  <pageMargins left="0.74803149606299213" right="0.7480314960629921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E1826"/>
  <sheetViews>
    <sheetView showGridLines="0" topLeftCell="A76" workbookViewId="0">
      <selection activeCell="A10" sqref="A10:XFD10"/>
    </sheetView>
  </sheetViews>
  <sheetFormatPr defaultRowHeight="15.75"/>
  <cols>
    <col min="1" max="1" width="70.7109375" style="563" customWidth="1"/>
    <col min="2" max="2" width="12.7109375" style="563" customWidth="1"/>
    <col min="3" max="3" width="15.7109375" style="563" customWidth="1"/>
    <col min="4" max="4" width="10.7109375" style="563" customWidth="1"/>
    <col min="5" max="16384" width="9.140625" style="563"/>
  </cols>
  <sheetData>
    <row r="2" spans="1:5" s="551" customFormat="1" ht="31.5">
      <c r="C2" s="562" t="s">
        <v>1547</v>
      </c>
    </row>
    <row r="3" spans="1:5" s="548" customFormat="1">
      <c r="C3" s="561"/>
    </row>
    <row r="4" spans="1:5" s="548" customFormat="1">
      <c r="A4" s="560" t="s">
        <v>1546</v>
      </c>
      <c r="B4" s="560"/>
      <c r="C4" s="560"/>
      <c r="D4" s="559"/>
      <c r="E4" s="559"/>
    </row>
    <row r="5" spans="1:5" s="548" customFormat="1">
      <c r="A5" s="560" t="s">
        <v>1533</v>
      </c>
      <c r="B5" s="560"/>
      <c r="C5" s="560"/>
      <c r="D5" s="559"/>
      <c r="E5" s="559"/>
    </row>
    <row r="6" spans="1:5" s="548" customFormat="1">
      <c r="A6" s="560"/>
      <c r="B6" s="560"/>
      <c r="C6" s="560"/>
      <c r="D6" s="559"/>
      <c r="E6" s="559"/>
    </row>
    <row r="7" spans="1:5" s="548" customFormat="1">
      <c r="A7" s="560"/>
      <c r="B7" s="560"/>
      <c r="C7" s="560"/>
      <c r="D7" s="559"/>
      <c r="E7" s="559"/>
    </row>
    <row r="8" spans="1:5" s="548" customFormat="1" ht="31.5">
      <c r="A8" s="328" t="s">
        <v>1301</v>
      </c>
      <c r="B8" s="328" t="s">
        <v>1167</v>
      </c>
      <c r="C8" s="328" t="s">
        <v>1532</v>
      </c>
    </row>
    <row r="9" spans="1:5" s="566" customFormat="1">
      <c r="A9" s="567"/>
      <c r="B9" s="567"/>
      <c r="C9" s="567"/>
    </row>
    <row r="10" spans="1:5">
      <c r="A10" s="328" t="s">
        <v>1531</v>
      </c>
      <c r="B10" s="557"/>
      <c r="C10" s="556"/>
    </row>
    <row r="11" spans="1:5">
      <c r="A11" s="565"/>
      <c r="B11" s="565"/>
      <c r="C11" s="565"/>
    </row>
    <row r="12" spans="1:5">
      <c r="A12" s="549" t="s">
        <v>1044</v>
      </c>
      <c r="B12" s="549"/>
      <c r="C12" s="549"/>
    </row>
    <row r="13" spans="1:5">
      <c r="A13" s="549" t="s">
        <v>864</v>
      </c>
      <c r="B13" s="549"/>
      <c r="C13" s="549"/>
    </row>
    <row r="14" spans="1:5">
      <c r="A14" s="549" t="s">
        <v>1545</v>
      </c>
      <c r="B14" s="549"/>
      <c r="C14" s="549"/>
    </row>
    <row r="15" spans="1:5">
      <c r="A15" s="554" t="s">
        <v>345</v>
      </c>
      <c r="B15" s="555" t="s">
        <v>663</v>
      </c>
      <c r="C15" s="553">
        <v>100</v>
      </c>
    </row>
    <row r="16" spans="1:5">
      <c r="A16" s="554" t="s">
        <v>730</v>
      </c>
      <c r="B16" s="555" t="s">
        <v>729</v>
      </c>
      <c r="C16" s="553">
        <v>100</v>
      </c>
    </row>
    <row r="17" spans="1:3">
      <c r="A17" s="549" t="s">
        <v>848</v>
      </c>
      <c r="B17" s="549"/>
      <c r="C17" s="553">
        <v>100</v>
      </c>
    </row>
    <row r="18" spans="1:3">
      <c r="A18" s="554"/>
      <c r="B18" s="555"/>
      <c r="C18" s="553"/>
    </row>
    <row r="19" spans="1:3" ht="31.5">
      <c r="A19" s="549" t="s">
        <v>1544</v>
      </c>
      <c r="B19" s="549"/>
      <c r="C19" s="553">
        <v>100</v>
      </c>
    </row>
    <row r="20" spans="1:3">
      <c r="A20" s="554"/>
      <c r="B20" s="552"/>
      <c r="C20" s="553"/>
    </row>
    <row r="21" spans="1:3">
      <c r="A21" s="549" t="s">
        <v>863</v>
      </c>
      <c r="B21" s="549"/>
      <c r="C21" s="549"/>
    </row>
    <row r="22" spans="1:3" ht="31.5">
      <c r="A22" s="554" t="s">
        <v>339</v>
      </c>
      <c r="B22" s="555" t="s">
        <v>3</v>
      </c>
      <c r="C22" s="553">
        <v>3141213</v>
      </c>
    </row>
    <row r="23" spans="1:3" ht="31.5">
      <c r="A23" s="554" t="s">
        <v>698</v>
      </c>
      <c r="B23" s="555" t="s">
        <v>697</v>
      </c>
      <c r="C23" s="553">
        <v>1651788</v>
      </c>
    </row>
    <row r="24" spans="1:3" ht="31.5">
      <c r="A24" s="554" t="s">
        <v>970</v>
      </c>
      <c r="B24" s="555" t="s">
        <v>969</v>
      </c>
      <c r="C24" s="553">
        <v>1489425</v>
      </c>
    </row>
    <row r="25" spans="1:3">
      <c r="A25" s="554" t="s">
        <v>345</v>
      </c>
      <c r="B25" s="555" t="s">
        <v>663</v>
      </c>
      <c r="C25" s="553">
        <v>50535</v>
      </c>
    </row>
    <row r="26" spans="1:3">
      <c r="A26" s="554" t="s">
        <v>730</v>
      </c>
      <c r="B26" s="555" t="s">
        <v>729</v>
      </c>
      <c r="C26" s="553">
        <v>50535</v>
      </c>
    </row>
    <row r="27" spans="1:3">
      <c r="A27" s="554" t="s">
        <v>355</v>
      </c>
      <c r="B27" s="555" t="s">
        <v>703</v>
      </c>
      <c r="C27" s="553">
        <v>819252</v>
      </c>
    </row>
    <row r="28" spans="1:3" ht="31.5">
      <c r="A28" s="554" t="s">
        <v>705</v>
      </c>
      <c r="B28" s="555" t="s">
        <v>704</v>
      </c>
      <c r="C28" s="553">
        <v>497809</v>
      </c>
    </row>
    <row r="29" spans="1:3">
      <c r="A29" s="554" t="s">
        <v>707</v>
      </c>
      <c r="B29" s="555" t="s">
        <v>706</v>
      </c>
      <c r="C29" s="553">
        <v>201029</v>
      </c>
    </row>
    <row r="30" spans="1:3">
      <c r="A30" s="554" t="s">
        <v>709</v>
      </c>
      <c r="B30" s="555" t="s">
        <v>708</v>
      </c>
      <c r="C30" s="553">
        <v>120414</v>
      </c>
    </row>
    <row r="31" spans="1:3">
      <c r="A31" s="549" t="s">
        <v>848</v>
      </c>
      <c r="B31" s="549"/>
      <c r="C31" s="553">
        <v>4011000</v>
      </c>
    </row>
    <row r="32" spans="1:3">
      <c r="A32" s="554"/>
      <c r="B32" s="555"/>
      <c r="C32" s="553"/>
    </row>
    <row r="33" spans="1:3">
      <c r="A33" s="549" t="s">
        <v>862</v>
      </c>
      <c r="B33" s="549"/>
      <c r="C33" s="553">
        <v>4011000</v>
      </c>
    </row>
    <row r="34" spans="1:3">
      <c r="A34" s="554"/>
      <c r="B34" s="552"/>
      <c r="C34" s="553"/>
    </row>
    <row r="35" spans="1:3">
      <c r="A35" s="549" t="s">
        <v>861</v>
      </c>
      <c r="B35" s="549"/>
      <c r="C35" s="553">
        <v>4011100</v>
      </c>
    </row>
    <row r="36" spans="1:3">
      <c r="A36" s="554"/>
      <c r="B36" s="552"/>
      <c r="C36" s="553"/>
    </row>
    <row r="37" spans="1:3">
      <c r="A37" s="549" t="s">
        <v>1043</v>
      </c>
      <c r="B37" s="549"/>
      <c r="C37" s="553">
        <v>4011100</v>
      </c>
    </row>
    <row r="38" spans="1:3">
      <c r="A38" s="554"/>
      <c r="B38" s="552"/>
      <c r="C38" s="553"/>
    </row>
    <row r="39" spans="1:3">
      <c r="A39" s="549" t="s">
        <v>1033</v>
      </c>
      <c r="B39" s="549"/>
      <c r="C39" s="549"/>
    </row>
    <row r="40" spans="1:3">
      <c r="A40" s="549" t="s">
        <v>661</v>
      </c>
      <c r="B40" s="549"/>
      <c r="C40" s="549"/>
    </row>
    <row r="41" spans="1:3">
      <c r="A41" s="549" t="s">
        <v>662</v>
      </c>
      <c r="B41" s="549"/>
      <c r="C41" s="549"/>
    </row>
    <row r="42" spans="1:3" ht="31.5">
      <c r="A42" s="554" t="s">
        <v>339</v>
      </c>
      <c r="B42" s="555" t="s">
        <v>3</v>
      </c>
      <c r="C42" s="553">
        <v>15800</v>
      </c>
    </row>
    <row r="43" spans="1:3" ht="31.5">
      <c r="A43" s="554" t="s">
        <v>698</v>
      </c>
      <c r="B43" s="555" t="s">
        <v>697</v>
      </c>
      <c r="C43" s="553">
        <v>15800</v>
      </c>
    </row>
    <row r="44" spans="1:3">
      <c r="A44" s="554" t="s">
        <v>345</v>
      </c>
      <c r="B44" s="555" t="s">
        <v>663</v>
      </c>
      <c r="C44" s="553">
        <v>101094</v>
      </c>
    </row>
    <row r="45" spans="1:3">
      <c r="A45" s="554" t="s">
        <v>665</v>
      </c>
      <c r="B45" s="555" t="s">
        <v>664</v>
      </c>
      <c r="C45" s="553">
        <v>100620</v>
      </c>
    </row>
    <row r="46" spans="1:3" ht="31.5">
      <c r="A46" s="554" t="s">
        <v>1037</v>
      </c>
      <c r="B46" s="555" t="s">
        <v>1036</v>
      </c>
      <c r="C46" s="553">
        <v>474</v>
      </c>
    </row>
    <row r="47" spans="1:3">
      <c r="A47" s="554" t="s">
        <v>355</v>
      </c>
      <c r="B47" s="555" t="s">
        <v>703</v>
      </c>
      <c r="C47" s="553">
        <v>2715</v>
      </c>
    </row>
    <row r="48" spans="1:3" ht="31.5">
      <c r="A48" s="554" t="s">
        <v>705</v>
      </c>
      <c r="B48" s="555" t="s">
        <v>704</v>
      </c>
      <c r="C48" s="553">
        <v>1530</v>
      </c>
    </row>
    <row r="49" spans="1:3">
      <c r="A49" s="554" t="s">
        <v>707</v>
      </c>
      <c r="B49" s="555" t="s">
        <v>706</v>
      </c>
      <c r="C49" s="553">
        <v>759</v>
      </c>
    </row>
    <row r="50" spans="1:3">
      <c r="A50" s="554" t="s">
        <v>709</v>
      </c>
      <c r="B50" s="555" t="s">
        <v>708</v>
      </c>
      <c r="C50" s="553">
        <v>426</v>
      </c>
    </row>
    <row r="51" spans="1:3">
      <c r="A51" s="554" t="s">
        <v>365</v>
      </c>
      <c r="B51" s="555" t="s">
        <v>666</v>
      </c>
      <c r="C51" s="553">
        <v>74842</v>
      </c>
    </row>
    <row r="52" spans="1:3">
      <c r="A52" s="554" t="s">
        <v>637</v>
      </c>
      <c r="B52" s="555" t="s">
        <v>667</v>
      </c>
      <c r="C52" s="553">
        <v>9924</v>
      </c>
    </row>
    <row r="53" spans="1:3">
      <c r="A53" s="554" t="s">
        <v>638</v>
      </c>
      <c r="B53" s="555" t="s">
        <v>716</v>
      </c>
      <c r="C53" s="553">
        <v>4000</v>
      </c>
    </row>
    <row r="54" spans="1:3">
      <c r="A54" s="554" t="s">
        <v>678</v>
      </c>
      <c r="B54" s="555" t="s">
        <v>677</v>
      </c>
      <c r="C54" s="553">
        <v>33380</v>
      </c>
    </row>
    <row r="55" spans="1:3">
      <c r="A55" s="554" t="s">
        <v>680</v>
      </c>
      <c r="B55" s="555" t="s">
        <v>679</v>
      </c>
      <c r="C55" s="553">
        <v>7300</v>
      </c>
    </row>
    <row r="56" spans="1:3" ht="31.5">
      <c r="A56" s="554" t="s">
        <v>641</v>
      </c>
      <c r="B56" s="555" t="s">
        <v>672</v>
      </c>
      <c r="C56" s="553">
        <v>20238</v>
      </c>
    </row>
    <row r="57" spans="1:3">
      <c r="A57" s="549" t="s">
        <v>848</v>
      </c>
      <c r="B57" s="549"/>
      <c r="C57" s="553">
        <v>194451</v>
      </c>
    </row>
    <row r="58" spans="1:3">
      <c r="A58" s="554"/>
      <c r="B58" s="555"/>
      <c r="C58" s="553"/>
    </row>
    <row r="59" spans="1:3">
      <c r="A59" s="554" t="s">
        <v>646</v>
      </c>
      <c r="B59" s="555" t="s">
        <v>681</v>
      </c>
      <c r="C59" s="553">
        <v>10000</v>
      </c>
    </row>
    <row r="60" spans="1:3">
      <c r="A60" s="554" t="s">
        <v>647</v>
      </c>
      <c r="B60" s="555" t="s">
        <v>682</v>
      </c>
      <c r="C60" s="553">
        <v>20000</v>
      </c>
    </row>
    <row r="61" spans="1:3">
      <c r="A61" s="554" t="s">
        <v>245</v>
      </c>
      <c r="B61" s="555" t="s">
        <v>710</v>
      </c>
      <c r="C61" s="553">
        <v>20000</v>
      </c>
    </row>
    <row r="62" spans="1:3">
      <c r="A62" s="549" t="s">
        <v>844</v>
      </c>
      <c r="B62" s="549"/>
      <c r="C62" s="553">
        <v>30000</v>
      </c>
    </row>
    <row r="63" spans="1:3">
      <c r="A63" s="554"/>
      <c r="B63" s="555"/>
      <c r="C63" s="553"/>
    </row>
    <row r="64" spans="1:3">
      <c r="A64" s="549" t="s">
        <v>860</v>
      </c>
      <c r="B64" s="549"/>
      <c r="C64" s="553">
        <v>224451</v>
      </c>
    </row>
    <row r="65" spans="1:3">
      <c r="A65" s="554"/>
      <c r="B65" s="552"/>
      <c r="C65" s="553"/>
    </row>
    <row r="66" spans="1:3">
      <c r="A66" s="549" t="s">
        <v>859</v>
      </c>
      <c r="B66" s="549"/>
      <c r="C66" s="553">
        <v>224451</v>
      </c>
    </row>
    <row r="67" spans="1:3">
      <c r="A67" s="554"/>
      <c r="B67" s="552"/>
      <c r="C67" s="553"/>
    </row>
    <row r="68" spans="1:3" ht="31.5">
      <c r="A68" s="549" t="s">
        <v>674</v>
      </c>
      <c r="B68" s="549"/>
      <c r="C68" s="549"/>
    </row>
    <row r="69" spans="1:3">
      <c r="A69" s="549"/>
      <c r="B69" s="549"/>
      <c r="C69" s="549"/>
    </row>
    <row r="70" spans="1:3" ht="31.5">
      <c r="A70" s="549" t="s">
        <v>675</v>
      </c>
      <c r="B70" s="549"/>
      <c r="C70" s="549"/>
    </row>
    <row r="71" spans="1:3" ht="31.5">
      <c r="A71" s="554" t="s">
        <v>339</v>
      </c>
      <c r="B71" s="555" t="s">
        <v>3</v>
      </c>
      <c r="C71" s="553">
        <v>65687</v>
      </c>
    </row>
    <row r="72" spans="1:3" ht="31.5">
      <c r="A72" s="554" t="s">
        <v>698</v>
      </c>
      <c r="B72" s="555" t="s">
        <v>697</v>
      </c>
      <c r="C72" s="553">
        <v>65687</v>
      </c>
    </row>
    <row r="73" spans="1:3">
      <c r="A73" s="554" t="s">
        <v>345</v>
      </c>
      <c r="B73" s="555" t="s">
        <v>663</v>
      </c>
      <c r="C73" s="553">
        <v>89326</v>
      </c>
    </row>
    <row r="74" spans="1:3">
      <c r="A74" s="554" t="s">
        <v>730</v>
      </c>
      <c r="B74" s="555" t="s">
        <v>729</v>
      </c>
      <c r="C74" s="553">
        <v>84811</v>
      </c>
    </row>
    <row r="75" spans="1:3" ht="31.5">
      <c r="A75" s="554" t="s">
        <v>1037</v>
      </c>
      <c r="B75" s="555" t="s">
        <v>1036</v>
      </c>
      <c r="C75" s="553">
        <v>4515</v>
      </c>
    </row>
    <row r="76" spans="1:3">
      <c r="A76" s="554" t="s">
        <v>355</v>
      </c>
      <c r="B76" s="555" t="s">
        <v>703</v>
      </c>
      <c r="C76" s="553">
        <v>28916</v>
      </c>
    </row>
    <row r="77" spans="1:3" ht="31.5">
      <c r="A77" s="554" t="s">
        <v>705</v>
      </c>
      <c r="B77" s="555" t="s">
        <v>704</v>
      </c>
      <c r="C77" s="553">
        <v>17478</v>
      </c>
    </row>
    <row r="78" spans="1:3">
      <c r="A78" s="554" t="s">
        <v>707</v>
      </c>
      <c r="B78" s="555" t="s">
        <v>706</v>
      </c>
      <c r="C78" s="553">
        <v>7224</v>
      </c>
    </row>
    <row r="79" spans="1:3">
      <c r="A79" s="554" t="s">
        <v>709</v>
      </c>
      <c r="B79" s="555" t="s">
        <v>708</v>
      </c>
      <c r="C79" s="553">
        <v>4214</v>
      </c>
    </row>
    <row r="80" spans="1:3">
      <c r="A80" s="554" t="s">
        <v>365</v>
      </c>
      <c r="B80" s="555" t="s">
        <v>666</v>
      </c>
      <c r="C80" s="553">
        <v>26771</v>
      </c>
    </row>
    <row r="81" spans="1:3">
      <c r="A81" s="554" t="s">
        <v>723</v>
      </c>
      <c r="B81" s="555" t="s">
        <v>722</v>
      </c>
      <c r="C81" s="553">
        <v>1700</v>
      </c>
    </row>
    <row r="82" spans="1:3">
      <c r="A82" s="554" t="s">
        <v>715</v>
      </c>
      <c r="B82" s="555" t="s">
        <v>714</v>
      </c>
      <c r="C82" s="553">
        <v>3671</v>
      </c>
    </row>
    <row r="83" spans="1:3">
      <c r="A83" s="554" t="s">
        <v>637</v>
      </c>
      <c r="B83" s="555" t="s">
        <v>667</v>
      </c>
      <c r="C83" s="553">
        <v>600</v>
      </c>
    </row>
    <row r="84" spans="1:3">
      <c r="A84" s="554" t="s">
        <v>678</v>
      </c>
      <c r="B84" s="555" t="s">
        <v>677</v>
      </c>
      <c r="C84" s="553">
        <v>20000</v>
      </c>
    </row>
    <row r="85" spans="1:3">
      <c r="A85" s="554" t="s">
        <v>669</v>
      </c>
      <c r="B85" s="555" t="s">
        <v>668</v>
      </c>
      <c r="C85" s="553">
        <v>400</v>
      </c>
    </row>
    <row r="86" spans="1:3">
      <c r="A86" s="554" t="s">
        <v>686</v>
      </c>
      <c r="B86" s="555" t="s">
        <v>685</v>
      </c>
      <c r="C86" s="553">
        <v>400</v>
      </c>
    </row>
    <row r="87" spans="1:3">
      <c r="A87" s="549" t="s">
        <v>848</v>
      </c>
      <c r="B87" s="549"/>
      <c r="C87" s="553">
        <v>210700</v>
      </c>
    </row>
    <row r="88" spans="1:3" ht="31.5">
      <c r="A88" s="549" t="s">
        <v>968</v>
      </c>
      <c r="B88" s="549"/>
      <c r="C88" s="553">
        <v>210700</v>
      </c>
    </row>
    <row r="89" spans="1:3">
      <c r="A89" s="554"/>
      <c r="B89" s="552"/>
      <c r="C89" s="553"/>
    </row>
    <row r="90" spans="1:3" ht="31.5">
      <c r="A90" s="549" t="s">
        <v>1190</v>
      </c>
      <c r="B90" s="549"/>
      <c r="C90" s="549"/>
    </row>
    <row r="91" spans="1:3">
      <c r="A91" s="554" t="s">
        <v>646</v>
      </c>
      <c r="B91" s="555" t="s">
        <v>681</v>
      </c>
      <c r="C91" s="553">
        <v>7414</v>
      </c>
    </row>
    <row r="92" spans="1:3">
      <c r="A92" s="549" t="s">
        <v>844</v>
      </c>
      <c r="B92" s="549"/>
      <c r="C92" s="553">
        <v>7414</v>
      </c>
    </row>
    <row r="93" spans="1:3">
      <c r="A93" s="554"/>
      <c r="B93" s="555"/>
      <c r="C93" s="553"/>
    </row>
    <row r="94" spans="1:3" ht="31.5">
      <c r="A94" s="549" t="s">
        <v>954</v>
      </c>
      <c r="B94" s="549"/>
      <c r="C94" s="553">
        <v>7414</v>
      </c>
    </row>
    <row r="95" spans="1:3">
      <c r="A95" s="554"/>
      <c r="B95" s="552"/>
      <c r="C95" s="553"/>
    </row>
    <row r="96" spans="1:3" ht="31.5">
      <c r="A96" s="549" t="s">
        <v>676</v>
      </c>
      <c r="B96" s="549"/>
      <c r="C96" s="549"/>
    </row>
    <row r="97" spans="1:3">
      <c r="A97" s="554" t="s">
        <v>365</v>
      </c>
      <c r="B97" s="555" t="s">
        <v>666</v>
      </c>
      <c r="C97" s="553">
        <v>87734</v>
      </c>
    </row>
    <row r="98" spans="1:3">
      <c r="A98" s="554" t="s">
        <v>680</v>
      </c>
      <c r="B98" s="555" t="s">
        <v>679</v>
      </c>
      <c r="C98" s="553">
        <v>87734</v>
      </c>
    </row>
    <row r="99" spans="1:3">
      <c r="A99" s="549" t="s">
        <v>848</v>
      </c>
      <c r="B99" s="549"/>
      <c r="C99" s="553">
        <v>87734</v>
      </c>
    </row>
    <row r="100" spans="1:3">
      <c r="A100" s="554"/>
      <c r="B100" s="555"/>
      <c r="C100" s="553"/>
    </row>
    <row r="101" spans="1:3">
      <c r="A101" s="554" t="s">
        <v>646</v>
      </c>
      <c r="B101" s="555" t="s">
        <v>681</v>
      </c>
      <c r="C101" s="553">
        <v>537698</v>
      </c>
    </row>
    <row r="102" spans="1:3">
      <c r="A102" s="549" t="s">
        <v>844</v>
      </c>
      <c r="B102" s="549"/>
      <c r="C102" s="553">
        <v>537698</v>
      </c>
    </row>
    <row r="103" spans="1:3">
      <c r="A103" s="554"/>
      <c r="B103" s="555"/>
      <c r="C103" s="553"/>
    </row>
    <row r="104" spans="1:3" ht="31.5">
      <c r="A104" s="549" t="s">
        <v>858</v>
      </c>
      <c r="B104" s="549"/>
      <c r="C104" s="553">
        <v>625432</v>
      </c>
    </row>
    <row r="105" spans="1:3">
      <c r="A105" s="554"/>
      <c r="B105" s="552"/>
      <c r="C105" s="553"/>
    </row>
    <row r="106" spans="1:3">
      <c r="A106" s="549" t="s">
        <v>684</v>
      </c>
      <c r="B106" s="549"/>
      <c r="C106" s="549"/>
    </row>
    <row r="107" spans="1:3">
      <c r="A107" s="554" t="s">
        <v>365</v>
      </c>
      <c r="B107" s="555" t="s">
        <v>666</v>
      </c>
      <c r="C107" s="553">
        <v>16818</v>
      </c>
    </row>
    <row r="108" spans="1:3">
      <c r="A108" s="554" t="s">
        <v>678</v>
      </c>
      <c r="B108" s="555" t="s">
        <v>677</v>
      </c>
      <c r="C108" s="553">
        <v>4800</v>
      </c>
    </row>
    <row r="109" spans="1:3">
      <c r="A109" s="554" t="s">
        <v>686</v>
      </c>
      <c r="B109" s="555" t="s">
        <v>685</v>
      </c>
      <c r="C109" s="553">
        <v>2400</v>
      </c>
    </row>
    <row r="110" spans="1:3" ht="31.5">
      <c r="A110" s="554" t="s">
        <v>641</v>
      </c>
      <c r="B110" s="555" t="s">
        <v>672</v>
      </c>
      <c r="C110" s="553">
        <v>9618</v>
      </c>
    </row>
    <row r="111" spans="1:3">
      <c r="A111" s="549" t="s">
        <v>848</v>
      </c>
      <c r="B111" s="549"/>
      <c r="C111" s="553">
        <v>16818</v>
      </c>
    </row>
    <row r="112" spans="1:3">
      <c r="A112" s="554"/>
      <c r="B112" s="555"/>
      <c r="C112" s="553"/>
    </row>
    <row r="113" spans="1:3">
      <c r="A113" s="549" t="s">
        <v>1170</v>
      </c>
      <c r="B113" s="549"/>
      <c r="C113" s="553">
        <v>16818</v>
      </c>
    </row>
    <row r="114" spans="1:3">
      <c r="A114" s="554"/>
      <c r="B114" s="552"/>
      <c r="C114" s="553"/>
    </row>
    <row r="115" spans="1:3" ht="31.5">
      <c r="A115" s="549" t="s">
        <v>857</v>
      </c>
      <c r="B115" s="549"/>
      <c r="C115" s="553">
        <v>860364</v>
      </c>
    </row>
    <row r="116" spans="1:3">
      <c r="A116" s="554"/>
      <c r="B116" s="552"/>
      <c r="C116" s="553"/>
    </row>
    <row r="117" spans="1:3">
      <c r="A117" s="549" t="s">
        <v>1042</v>
      </c>
      <c r="B117" s="549"/>
      <c r="C117" s="553">
        <v>1084815</v>
      </c>
    </row>
    <row r="118" spans="1:3">
      <c r="A118" s="554"/>
      <c r="B118" s="552"/>
      <c r="C118" s="553"/>
    </row>
    <row r="119" spans="1:3">
      <c r="A119" s="549" t="s">
        <v>1034</v>
      </c>
      <c r="B119" s="549"/>
      <c r="C119" s="549"/>
    </row>
    <row r="120" spans="1:3">
      <c r="A120" s="549" t="s">
        <v>687</v>
      </c>
      <c r="B120" s="549"/>
      <c r="C120" s="549"/>
    </row>
    <row r="121" spans="1:3" ht="31.5">
      <c r="A121" s="554" t="s">
        <v>339</v>
      </c>
      <c r="B121" s="555" t="s">
        <v>3</v>
      </c>
      <c r="C121" s="553">
        <v>8861169</v>
      </c>
    </row>
    <row r="122" spans="1:3" ht="31.5">
      <c r="A122" s="554" t="s">
        <v>698</v>
      </c>
      <c r="B122" s="555" t="s">
        <v>697</v>
      </c>
      <c r="C122" s="553">
        <v>8861169</v>
      </c>
    </row>
    <row r="123" spans="1:3">
      <c r="A123" s="554" t="s">
        <v>345</v>
      </c>
      <c r="B123" s="555" t="s">
        <v>663</v>
      </c>
      <c r="C123" s="553">
        <v>187681</v>
      </c>
    </row>
    <row r="124" spans="1:3" ht="31.5">
      <c r="A124" s="554" t="s">
        <v>1037</v>
      </c>
      <c r="B124" s="555" t="s">
        <v>1036</v>
      </c>
      <c r="C124" s="553">
        <v>187681</v>
      </c>
    </row>
    <row r="125" spans="1:3">
      <c r="A125" s="554" t="s">
        <v>355</v>
      </c>
      <c r="B125" s="555" t="s">
        <v>703</v>
      </c>
      <c r="C125" s="553">
        <v>1711512</v>
      </c>
    </row>
    <row r="126" spans="1:3" ht="31.5">
      <c r="A126" s="554" t="s">
        <v>705</v>
      </c>
      <c r="B126" s="555" t="s">
        <v>704</v>
      </c>
      <c r="C126" s="553">
        <v>920033</v>
      </c>
    </row>
    <row r="127" spans="1:3" ht="31.5">
      <c r="A127" s="554" t="s">
        <v>960</v>
      </c>
      <c r="B127" s="555" t="s">
        <v>959</v>
      </c>
      <c r="C127" s="553">
        <v>228871</v>
      </c>
    </row>
    <row r="128" spans="1:3">
      <c r="A128" s="554" t="s">
        <v>707</v>
      </c>
      <c r="B128" s="555" t="s">
        <v>706</v>
      </c>
      <c r="C128" s="553">
        <v>374168</v>
      </c>
    </row>
    <row r="129" spans="1:3">
      <c r="A129" s="554" t="s">
        <v>709</v>
      </c>
      <c r="B129" s="555" t="s">
        <v>708</v>
      </c>
      <c r="C129" s="553">
        <v>188440</v>
      </c>
    </row>
    <row r="130" spans="1:3">
      <c r="A130" s="554" t="s">
        <v>365</v>
      </c>
      <c r="B130" s="555" t="s">
        <v>666</v>
      </c>
      <c r="C130" s="553">
        <v>4573657</v>
      </c>
    </row>
    <row r="131" spans="1:3">
      <c r="A131" s="554" t="s">
        <v>723</v>
      </c>
      <c r="B131" s="555" t="s">
        <v>722</v>
      </c>
      <c r="C131" s="553">
        <v>1200000</v>
      </c>
    </row>
    <row r="132" spans="1:3">
      <c r="A132" s="554" t="s">
        <v>715</v>
      </c>
      <c r="B132" s="555" t="s">
        <v>714</v>
      </c>
      <c r="C132" s="553">
        <v>263725</v>
      </c>
    </row>
    <row r="133" spans="1:3">
      <c r="A133" s="554" t="s">
        <v>637</v>
      </c>
      <c r="B133" s="555" t="s">
        <v>667</v>
      </c>
      <c r="C133" s="553">
        <v>400000</v>
      </c>
    </row>
    <row r="134" spans="1:3">
      <c r="A134" s="554" t="s">
        <v>638</v>
      </c>
      <c r="B134" s="555" t="s">
        <v>716</v>
      </c>
      <c r="C134" s="553">
        <v>1100000</v>
      </c>
    </row>
    <row r="135" spans="1:3">
      <c r="A135" s="554" t="s">
        <v>678</v>
      </c>
      <c r="B135" s="555" t="s">
        <v>677</v>
      </c>
      <c r="C135" s="553">
        <v>380000</v>
      </c>
    </row>
    <row r="136" spans="1:3">
      <c r="A136" s="554" t="s">
        <v>680</v>
      </c>
      <c r="B136" s="555" t="s">
        <v>679</v>
      </c>
      <c r="C136" s="553">
        <v>200000</v>
      </c>
    </row>
    <row r="137" spans="1:3" ht="31.5">
      <c r="A137" s="554" t="s">
        <v>641</v>
      </c>
      <c r="B137" s="555" t="s">
        <v>672</v>
      </c>
      <c r="C137" s="553">
        <v>1029932</v>
      </c>
    </row>
    <row r="138" spans="1:3">
      <c r="A138" s="554" t="s">
        <v>248</v>
      </c>
      <c r="B138" s="555" t="s">
        <v>726</v>
      </c>
      <c r="C138" s="553">
        <v>60000</v>
      </c>
    </row>
    <row r="139" spans="1:3" ht="31.5">
      <c r="A139" s="554" t="s">
        <v>243</v>
      </c>
      <c r="B139" s="555" t="s">
        <v>741</v>
      </c>
      <c r="C139" s="553">
        <v>60000</v>
      </c>
    </row>
    <row r="140" spans="1:3">
      <c r="A140" s="549" t="s">
        <v>848</v>
      </c>
      <c r="B140" s="549"/>
      <c r="C140" s="553">
        <v>15394019</v>
      </c>
    </row>
    <row r="141" spans="1:3">
      <c r="A141" s="554"/>
      <c r="B141" s="555"/>
      <c r="C141" s="553"/>
    </row>
    <row r="142" spans="1:3">
      <c r="A142" s="554" t="s">
        <v>646</v>
      </c>
      <c r="B142" s="555" t="s">
        <v>681</v>
      </c>
      <c r="C142" s="553">
        <v>12053</v>
      </c>
    </row>
    <row r="143" spans="1:3">
      <c r="A143" s="554" t="s">
        <v>647</v>
      </c>
      <c r="B143" s="555" t="s">
        <v>682</v>
      </c>
      <c r="C143" s="553">
        <v>94033</v>
      </c>
    </row>
    <row r="144" spans="1:3">
      <c r="A144" s="554" t="s">
        <v>245</v>
      </c>
      <c r="B144" s="555" t="s">
        <v>710</v>
      </c>
      <c r="C144" s="553">
        <v>28241</v>
      </c>
    </row>
    <row r="145" spans="1:3">
      <c r="A145" s="554" t="s">
        <v>921</v>
      </c>
      <c r="B145" s="555" t="s">
        <v>920</v>
      </c>
      <c r="C145" s="553">
        <v>65792</v>
      </c>
    </row>
    <row r="146" spans="1:3">
      <c r="A146" s="549" t="s">
        <v>844</v>
      </c>
      <c r="B146" s="549"/>
      <c r="C146" s="553">
        <v>106086</v>
      </c>
    </row>
    <row r="147" spans="1:3">
      <c r="A147" s="554"/>
      <c r="B147" s="555"/>
      <c r="C147" s="553"/>
    </row>
    <row r="148" spans="1:3">
      <c r="A148" s="549" t="s">
        <v>953</v>
      </c>
      <c r="B148" s="549"/>
      <c r="C148" s="553">
        <v>15500105</v>
      </c>
    </row>
    <row r="149" spans="1:3">
      <c r="A149" s="554"/>
      <c r="B149" s="552"/>
      <c r="C149" s="553"/>
    </row>
    <row r="150" spans="1:3">
      <c r="A150" s="549" t="s">
        <v>688</v>
      </c>
      <c r="B150" s="549"/>
      <c r="C150" s="549"/>
    </row>
    <row r="151" spans="1:3" ht="31.5">
      <c r="A151" s="554" t="s">
        <v>339</v>
      </c>
      <c r="B151" s="555" t="s">
        <v>3</v>
      </c>
      <c r="C151" s="553">
        <v>197088</v>
      </c>
    </row>
    <row r="152" spans="1:3" ht="31.5">
      <c r="A152" s="554" t="s">
        <v>698</v>
      </c>
      <c r="B152" s="555" t="s">
        <v>697</v>
      </c>
      <c r="C152" s="553">
        <v>197088</v>
      </c>
    </row>
    <row r="153" spans="1:3">
      <c r="A153" s="554" t="s">
        <v>345</v>
      </c>
      <c r="B153" s="555" t="s">
        <v>663</v>
      </c>
      <c r="C153" s="553">
        <v>8722</v>
      </c>
    </row>
    <row r="154" spans="1:3" ht="31.5">
      <c r="A154" s="554" t="s">
        <v>1037</v>
      </c>
      <c r="B154" s="555" t="s">
        <v>1036</v>
      </c>
      <c r="C154" s="553">
        <v>8722</v>
      </c>
    </row>
    <row r="155" spans="1:3">
      <c r="A155" s="554" t="s">
        <v>355</v>
      </c>
      <c r="B155" s="555" t="s">
        <v>703</v>
      </c>
      <c r="C155" s="553">
        <v>47140</v>
      </c>
    </row>
    <row r="156" spans="1:3" ht="31.5">
      <c r="A156" s="554" t="s">
        <v>705</v>
      </c>
      <c r="B156" s="555" t="s">
        <v>704</v>
      </c>
      <c r="C156" s="553">
        <v>22512</v>
      </c>
    </row>
    <row r="157" spans="1:3" ht="31.5">
      <c r="A157" s="554" t="s">
        <v>960</v>
      </c>
      <c r="B157" s="555" t="s">
        <v>959</v>
      </c>
      <c r="C157" s="553">
        <v>8473</v>
      </c>
    </row>
    <row r="158" spans="1:3">
      <c r="A158" s="554" t="s">
        <v>707</v>
      </c>
      <c r="B158" s="555" t="s">
        <v>706</v>
      </c>
      <c r="C158" s="553">
        <v>10634</v>
      </c>
    </row>
    <row r="159" spans="1:3">
      <c r="A159" s="554" t="s">
        <v>709</v>
      </c>
      <c r="B159" s="555" t="s">
        <v>708</v>
      </c>
      <c r="C159" s="553">
        <v>5521</v>
      </c>
    </row>
    <row r="160" spans="1:3">
      <c r="A160" s="554" t="s">
        <v>365</v>
      </c>
      <c r="B160" s="555" t="s">
        <v>666</v>
      </c>
      <c r="C160" s="553">
        <v>314737</v>
      </c>
    </row>
    <row r="161" spans="1:3" ht="31.5">
      <c r="A161" s="554" t="s">
        <v>641</v>
      </c>
      <c r="B161" s="555" t="s">
        <v>672</v>
      </c>
      <c r="C161" s="553">
        <v>314737</v>
      </c>
    </row>
    <row r="162" spans="1:3">
      <c r="A162" s="549" t="s">
        <v>848</v>
      </c>
      <c r="B162" s="549"/>
      <c r="C162" s="553">
        <v>567687</v>
      </c>
    </row>
    <row r="163" spans="1:3">
      <c r="A163" s="554"/>
      <c r="B163" s="555"/>
      <c r="C163" s="553"/>
    </row>
    <row r="164" spans="1:3">
      <c r="A164" s="549" t="s">
        <v>1171</v>
      </c>
      <c r="B164" s="549"/>
      <c r="C164" s="553">
        <v>567687</v>
      </c>
    </row>
    <row r="165" spans="1:3">
      <c r="A165" s="554"/>
      <c r="B165" s="552"/>
      <c r="C165" s="553"/>
    </row>
    <row r="166" spans="1:3">
      <c r="A166" s="549" t="s">
        <v>689</v>
      </c>
      <c r="B166" s="549"/>
      <c r="C166" s="549"/>
    </row>
    <row r="167" spans="1:3" ht="31.5">
      <c r="A167" s="554" t="s">
        <v>339</v>
      </c>
      <c r="B167" s="555" t="s">
        <v>3</v>
      </c>
      <c r="C167" s="553">
        <v>17972150</v>
      </c>
    </row>
    <row r="168" spans="1:3" ht="31.5">
      <c r="A168" s="554" t="s">
        <v>698</v>
      </c>
      <c r="B168" s="555" t="s">
        <v>697</v>
      </c>
      <c r="C168" s="553">
        <v>17972150</v>
      </c>
    </row>
    <row r="169" spans="1:3">
      <c r="A169" s="554" t="s">
        <v>345</v>
      </c>
      <c r="B169" s="555" t="s">
        <v>663</v>
      </c>
      <c r="C169" s="553">
        <v>679400</v>
      </c>
    </row>
    <row r="170" spans="1:3" ht="31.5">
      <c r="A170" s="554" t="s">
        <v>1037</v>
      </c>
      <c r="B170" s="555" t="s">
        <v>1036</v>
      </c>
      <c r="C170" s="553">
        <v>679400</v>
      </c>
    </row>
    <row r="171" spans="1:3">
      <c r="A171" s="554" t="s">
        <v>355</v>
      </c>
      <c r="B171" s="555" t="s">
        <v>703</v>
      </c>
      <c r="C171" s="553">
        <v>4205403</v>
      </c>
    </row>
    <row r="172" spans="1:3" ht="31.5">
      <c r="A172" s="554" t="s">
        <v>705</v>
      </c>
      <c r="B172" s="555" t="s">
        <v>704</v>
      </c>
      <c r="C172" s="553">
        <v>2131372</v>
      </c>
    </row>
    <row r="173" spans="1:3" ht="31.5">
      <c r="A173" s="554" t="s">
        <v>960</v>
      </c>
      <c r="B173" s="555" t="s">
        <v>959</v>
      </c>
      <c r="C173" s="553">
        <v>692518</v>
      </c>
    </row>
    <row r="174" spans="1:3">
      <c r="A174" s="554" t="s">
        <v>707</v>
      </c>
      <c r="B174" s="555" t="s">
        <v>706</v>
      </c>
      <c r="C174" s="553">
        <v>899830</v>
      </c>
    </row>
    <row r="175" spans="1:3">
      <c r="A175" s="554" t="s">
        <v>709</v>
      </c>
      <c r="B175" s="555" t="s">
        <v>708</v>
      </c>
      <c r="C175" s="553">
        <v>481683</v>
      </c>
    </row>
    <row r="176" spans="1:3">
      <c r="A176" s="554" t="s">
        <v>365</v>
      </c>
      <c r="B176" s="555" t="s">
        <v>666</v>
      </c>
      <c r="C176" s="553">
        <v>5751929</v>
      </c>
    </row>
    <row r="177" spans="1:3" ht="31.5">
      <c r="A177" s="554" t="s">
        <v>641</v>
      </c>
      <c r="B177" s="555" t="s">
        <v>672</v>
      </c>
      <c r="C177" s="553">
        <v>5751929</v>
      </c>
    </row>
    <row r="178" spans="1:3">
      <c r="A178" s="554" t="s">
        <v>643</v>
      </c>
      <c r="B178" s="555" t="s">
        <v>690</v>
      </c>
      <c r="C178" s="553">
        <v>476952</v>
      </c>
    </row>
    <row r="179" spans="1:3">
      <c r="A179" s="549" t="s">
        <v>848</v>
      </c>
      <c r="B179" s="549"/>
      <c r="C179" s="553">
        <v>29085834</v>
      </c>
    </row>
    <row r="180" spans="1:3">
      <c r="A180" s="554"/>
      <c r="B180" s="555"/>
      <c r="C180" s="553"/>
    </row>
    <row r="181" spans="1:3">
      <c r="A181" s="554" t="s">
        <v>967</v>
      </c>
      <c r="B181" s="555" t="s">
        <v>966</v>
      </c>
      <c r="C181" s="553">
        <v>1257462</v>
      </c>
    </row>
    <row r="182" spans="1:3">
      <c r="A182" s="554" t="s">
        <v>644</v>
      </c>
      <c r="B182" s="555" t="s">
        <v>965</v>
      </c>
      <c r="C182" s="553">
        <v>1257462</v>
      </c>
    </row>
    <row r="183" spans="1:3">
      <c r="A183" s="549" t="s">
        <v>910</v>
      </c>
      <c r="B183" s="549"/>
      <c r="C183" s="553">
        <v>1257462</v>
      </c>
    </row>
    <row r="184" spans="1:3">
      <c r="A184" s="554"/>
      <c r="B184" s="555"/>
      <c r="C184" s="553"/>
    </row>
    <row r="185" spans="1:3">
      <c r="A185" s="554" t="s">
        <v>646</v>
      </c>
      <c r="B185" s="555" t="s">
        <v>681</v>
      </c>
      <c r="C185" s="553">
        <v>490834</v>
      </c>
    </row>
    <row r="186" spans="1:3">
      <c r="A186" s="554" t="s">
        <v>647</v>
      </c>
      <c r="B186" s="555" t="s">
        <v>682</v>
      </c>
      <c r="C186" s="553">
        <v>22714</v>
      </c>
    </row>
    <row r="187" spans="1:3">
      <c r="A187" s="554" t="s">
        <v>245</v>
      </c>
      <c r="B187" s="555" t="s">
        <v>710</v>
      </c>
      <c r="C187" s="553">
        <v>14400</v>
      </c>
    </row>
    <row r="188" spans="1:3">
      <c r="A188" s="554" t="s">
        <v>921</v>
      </c>
      <c r="B188" s="555" t="s">
        <v>920</v>
      </c>
      <c r="C188" s="553">
        <v>8314</v>
      </c>
    </row>
    <row r="189" spans="1:3">
      <c r="A189" s="549" t="s">
        <v>844</v>
      </c>
      <c r="B189" s="549"/>
      <c r="C189" s="553">
        <v>513548</v>
      </c>
    </row>
    <row r="190" spans="1:3">
      <c r="A190" s="554"/>
      <c r="B190" s="555"/>
      <c r="C190" s="553"/>
    </row>
    <row r="191" spans="1:3" ht="31.5">
      <c r="A191" s="549" t="s">
        <v>855</v>
      </c>
      <c r="B191" s="549"/>
      <c r="C191" s="553">
        <v>30856844</v>
      </c>
    </row>
    <row r="192" spans="1:3">
      <c r="A192" s="554"/>
      <c r="B192" s="552"/>
      <c r="C192" s="553"/>
    </row>
    <row r="193" spans="1:3">
      <c r="A193" s="549" t="s">
        <v>691</v>
      </c>
      <c r="B193" s="549"/>
      <c r="C193" s="549"/>
    </row>
    <row r="194" spans="1:3" ht="31.5">
      <c r="A194" s="554" t="s">
        <v>339</v>
      </c>
      <c r="B194" s="555" t="s">
        <v>3</v>
      </c>
      <c r="C194" s="553">
        <v>1134000</v>
      </c>
    </row>
    <row r="195" spans="1:3" ht="31.5">
      <c r="A195" s="554" t="s">
        <v>698</v>
      </c>
      <c r="B195" s="555" t="s">
        <v>697</v>
      </c>
      <c r="C195" s="553">
        <v>1134000</v>
      </c>
    </row>
    <row r="196" spans="1:3">
      <c r="A196" s="554" t="s">
        <v>345</v>
      </c>
      <c r="B196" s="555" t="s">
        <v>663</v>
      </c>
      <c r="C196" s="553">
        <v>43500</v>
      </c>
    </row>
    <row r="197" spans="1:3" ht="31.5">
      <c r="A197" s="554" t="s">
        <v>1037</v>
      </c>
      <c r="B197" s="555" t="s">
        <v>1036</v>
      </c>
      <c r="C197" s="553">
        <v>37200</v>
      </c>
    </row>
    <row r="198" spans="1:3">
      <c r="A198" s="554" t="s">
        <v>702</v>
      </c>
      <c r="B198" s="555" t="s">
        <v>701</v>
      </c>
      <c r="C198" s="553">
        <v>6300</v>
      </c>
    </row>
    <row r="199" spans="1:3">
      <c r="A199" s="554" t="s">
        <v>355</v>
      </c>
      <c r="B199" s="555" t="s">
        <v>703</v>
      </c>
      <c r="C199" s="553">
        <v>260300</v>
      </c>
    </row>
    <row r="200" spans="1:3" ht="31.5">
      <c r="A200" s="554" t="s">
        <v>705</v>
      </c>
      <c r="B200" s="555" t="s">
        <v>704</v>
      </c>
      <c r="C200" s="553">
        <v>132200</v>
      </c>
    </row>
    <row r="201" spans="1:3" ht="31.5">
      <c r="A201" s="554" t="s">
        <v>960</v>
      </c>
      <c r="B201" s="555" t="s">
        <v>959</v>
      </c>
      <c r="C201" s="553">
        <v>43400</v>
      </c>
    </row>
    <row r="202" spans="1:3">
      <c r="A202" s="554" t="s">
        <v>707</v>
      </c>
      <c r="B202" s="555" t="s">
        <v>706</v>
      </c>
      <c r="C202" s="553">
        <v>54800</v>
      </c>
    </row>
    <row r="203" spans="1:3">
      <c r="A203" s="554" t="s">
        <v>709</v>
      </c>
      <c r="B203" s="555" t="s">
        <v>708</v>
      </c>
      <c r="C203" s="553">
        <v>29900</v>
      </c>
    </row>
    <row r="204" spans="1:3">
      <c r="A204" s="554" t="s">
        <v>365</v>
      </c>
      <c r="B204" s="555" t="s">
        <v>666</v>
      </c>
      <c r="C204" s="553">
        <v>457096</v>
      </c>
    </row>
    <row r="205" spans="1:3">
      <c r="A205" s="554" t="s">
        <v>723</v>
      </c>
      <c r="B205" s="555" t="s">
        <v>722</v>
      </c>
      <c r="C205" s="553">
        <v>21000</v>
      </c>
    </row>
    <row r="206" spans="1:3">
      <c r="A206" s="554" t="s">
        <v>715</v>
      </c>
      <c r="B206" s="555" t="s">
        <v>714</v>
      </c>
      <c r="C206" s="553">
        <v>3250</v>
      </c>
    </row>
    <row r="207" spans="1:3">
      <c r="A207" s="554" t="s">
        <v>945</v>
      </c>
      <c r="B207" s="555" t="s">
        <v>944</v>
      </c>
      <c r="C207" s="553">
        <v>237</v>
      </c>
    </row>
    <row r="208" spans="1:3">
      <c r="A208" s="554" t="s">
        <v>637</v>
      </c>
      <c r="B208" s="555" t="s">
        <v>667</v>
      </c>
      <c r="C208" s="553">
        <v>5000</v>
      </c>
    </row>
    <row r="209" spans="1:3">
      <c r="A209" s="554" t="s">
        <v>638</v>
      </c>
      <c r="B209" s="555" t="s">
        <v>716</v>
      </c>
      <c r="C209" s="553">
        <v>30000</v>
      </c>
    </row>
    <row r="210" spans="1:3">
      <c r="A210" s="554" t="s">
        <v>678</v>
      </c>
      <c r="B210" s="555" t="s">
        <v>677</v>
      </c>
      <c r="C210" s="553">
        <v>10000</v>
      </c>
    </row>
    <row r="211" spans="1:3">
      <c r="A211" s="554" t="s">
        <v>669</v>
      </c>
      <c r="B211" s="555" t="s">
        <v>668</v>
      </c>
      <c r="C211" s="553">
        <v>1000</v>
      </c>
    </row>
    <row r="212" spans="1:3">
      <c r="A212" s="554" t="s">
        <v>686</v>
      </c>
      <c r="B212" s="555" t="s">
        <v>685</v>
      </c>
      <c r="C212" s="553">
        <v>1600</v>
      </c>
    </row>
    <row r="213" spans="1:3" ht="31.5">
      <c r="A213" s="554" t="s">
        <v>671</v>
      </c>
      <c r="B213" s="555" t="s">
        <v>670</v>
      </c>
      <c r="C213" s="553">
        <v>21900</v>
      </c>
    </row>
    <row r="214" spans="1:3" ht="31.5">
      <c r="A214" s="554" t="s">
        <v>641</v>
      </c>
      <c r="B214" s="555" t="s">
        <v>672</v>
      </c>
      <c r="C214" s="553">
        <v>363109</v>
      </c>
    </row>
    <row r="215" spans="1:3">
      <c r="A215" s="554" t="s">
        <v>643</v>
      </c>
      <c r="B215" s="555" t="s">
        <v>690</v>
      </c>
      <c r="C215" s="553">
        <v>22622</v>
      </c>
    </row>
    <row r="216" spans="1:3">
      <c r="A216" s="549" t="s">
        <v>848</v>
      </c>
      <c r="B216" s="549"/>
      <c r="C216" s="553">
        <v>1917518</v>
      </c>
    </row>
    <row r="217" spans="1:3">
      <c r="A217" s="554"/>
      <c r="B217" s="555"/>
      <c r="C217" s="553"/>
    </row>
    <row r="218" spans="1:3">
      <c r="A218" s="549" t="s">
        <v>1172</v>
      </c>
      <c r="B218" s="549"/>
      <c r="C218" s="553">
        <v>1917518</v>
      </c>
    </row>
    <row r="219" spans="1:3">
      <c r="A219" s="554"/>
      <c r="B219" s="552"/>
      <c r="C219" s="553"/>
    </row>
    <row r="220" spans="1:3" ht="31.5">
      <c r="A220" s="549" t="s">
        <v>692</v>
      </c>
      <c r="B220" s="549"/>
      <c r="C220" s="549"/>
    </row>
    <row r="221" spans="1:3" ht="31.5">
      <c r="A221" s="554" t="s">
        <v>339</v>
      </c>
      <c r="B221" s="555" t="s">
        <v>3</v>
      </c>
      <c r="C221" s="553">
        <v>981000</v>
      </c>
    </row>
    <row r="222" spans="1:3" ht="31.5">
      <c r="A222" s="554" t="s">
        <v>698</v>
      </c>
      <c r="B222" s="555" t="s">
        <v>697</v>
      </c>
      <c r="C222" s="553">
        <v>981000</v>
      </c>
    </row>
    <row r="223" spans="1:3">
      <c r="A223" s="554" t="s">
        <v>345</v>
      </c>
      <c r="B223" s="555" t="s">
        <v>663</v>
      </c>
      <c r="C223" s="553">
        <v>48800</v>
      </c>
    </row>
    <row r="224" spans="1:3" ht="31.5">
      <c r="A224" s="554" t="s">
        <v>1037</v>
      </c>
      <c r="B224" s="555" t="s">
        <v>1036</v>
      </c>
      <c r="C224" s="553">
        <v>42800</v>
      </c>
    </row>
    <row r="225" spans="1:3">
      <c r="A225" s="554" t="s">
        <v>702</v>
      </c>
      <c r="B225" s="555" t="s">
        <v>701</v>
      </c>
      <c r="C225" s="553">
        <v>6000</v>
      </c>
    </row>
    <row r="226" spans="1:3">
      <c r="A226" s="554" t="s">
        <v>355</v>
      </c>
      <c r="B226" s="555" t="s">
        <v>703</v>
      </c>
      <c r="C226" s="553">
        <v>231351</v>
      </c>
    </row>
    <row r="227" spans="1:3" ht="31.5">
      <c r="A227" s="554" t="s">
        <v>705</v>
      </c>
      <c r="B227" s="555" t="s">
        <v>704</v>
      </c>
      <c r="C227" s="553">
        <v>115400</v>
      </c>
    </row>
    <row r="228" spans="1:3" ht="31.5">
      <c r="A228" s="554" t="s">
        <v>960</v>
      </c>
      <c r="B228" s="555" t="s">
        <v>959</v>
      </c>
      <c r="C228" s="553">
        <v>40800</v>
      </c>
    </row>
    <row r="229" spans="1:3">
      <c r="A229" s="554" t="s">
        <v>707</v>
      </c>
      <c r="B229" s="555" t="s">
        <v>706</v>
      </c>
      <c r="C229" s="553">
        <v>48000</v>
      </c>
    </row>
    <row r="230" spans="1:3">
      <c r="A230" s="554" t="s">
        <v>709</v>
      </c>
      <c r="B230" s="555" t="s">
        <v>708</v>
      </c>
      <c r="C230" s="553">
        <v>27151</v>
      </c>
    </row>
    <row r="231" spans="1:3">
      <c r="A231" s="554" t="s">
        <v>365</v>
      </c>
      <c r="B231" s="555" t="s">
        <v>666</v>
      </c>
      <c r="C231" s="553">
        <v>445814</v>
      </c>
    </row>
    <row r="232" spans="1:3" ht="31.5">
      <c r="A232" s="554" t="s">
        <v>641</v>
      </c>
      <c r="B232" s="555" t="s">
        <v>672</v>
      </c>
      <c r="C232" s="553">
        <v>445814</v>
      </c>
    </row>
    <row r="233" spans="1:3">
      <c r="A233" s="554" t="s">
        <v>643</v>
      </c>
      <c r="B233" s="555" t="s">
        <v>690</v>
      </c>
      <c r="C233" s="553">
        <v>44160</v>
      </c>
    </row>
    <row r="234" spans="1:3">
      <c r="A234" s="549" t="s">
        <v>848</v>
      </c>
      <c r="B234" s="549"/>
      <c r="C234" s="553">
        <v>1751125</v>
      </c>
    </row>
    <row r="235" spans="1:3" ht="31.5">
      <c r="A235" s="549" t="s">
        <v>1173</v>
      </c>
      <c r="B235" s="549"/>
      <c r="C235" s="553">
        <v>1751125</v>
      </c>
    </row>
    <row r="236" spans="1:3">
      <c r="A236" s="554"/>
      <c r="B236" s="552"/>
      <c r="C236" s="553"/>
    </row>
    <row r="237" spans="1:3">
      <c r="A237" s="549" t="s">
        <v>693</v>
      </c>
      <c r="B237" s="549"/>
      <c r="C237" s="549"/>
    </row>
    <row r="238" spans="1:3" ht="31.5">
      <c r="A238" s="554" t="s">
        <v>339</v>
      </c>
      <c r="B238" s="555" t="s">
        <v>3</v>
      </c>
      <c r="C238" s="553">
        <v>358000</v>
      </c>
    </row>
    <row r="239" spans="1:3" ht="31.5">
      <c r="A239" s="554" t="s">
        <v>698</v>
      </c>
      <c r="B239" s="555" t="s">
        <v>697</v>
      </c>
      <c r="C239" s="553">
        <v>358000</v>
      </c>
    </row>
    <row r="240" spans="1:3">
      <c r="A240" s="554" t="s">
        <v>345</v>
      </c>
      <c r="B240" s="555" t="s">
        <v>663</v>
      </c>
      <c r="C240" s="553">
        <v>17850</v>
      </c>
    </row>
    <row r="241" spans="1:3" ht="31.5">
      <c r="A241" s="554" t="s">
        <v>1037</v>
      </c>
      <c r="B241" s="555" t="s">
        <v>1036</v>
      </c>
      <c r="C241" s="553">
        <v>15950</v>
      </c>
    </row>
    <row r="242" spans="1:3">
      <c r="A242" s="554" t="s">
        <v>702</v>
      </c>
      <c r="B242" s="555" t="s">
        <v>701</v>
      </c>
      <c r="C242" s="553">
        <v>1900</v>
      </c>
    </row>
    <row r="243" spans="1:3">
      <c r="A243" s="554" t="s">
        <v>355</v>
      </c>
      <c r="B243" s="555" t="s">
        <v>703</v>
      </c>
      <c r="C243" s="553">
        <v>83300</v>
      </c>
    </row>
    <row r="244" spans="1:3" ht="31.5">
      <c r="A244" s="554" t="s">
        <v>705</v>
      </c>
      <c r="B244" s="555" t="s">
        <v>704</v>
      </c>
      <c r="C244" s="553">
        <v>44800</v>
      </c>
    </row>
    <row r="245" spans="1:3" ht="31.5">
      <c r="A245" s="554" t="s">
        <v>960</v>
      </c>
      <c r="B245" s="555" t="s">
        <v>959</v>
      </c>
      <c r="C245" s="553">
        <v>11600</v>
      </c>
    </row>
    <row r="246" spans="1:3">
      <c r="A246" s="554" t="s">
        <v>707</v>
      </c>
      <c r="B246" s="555" t="s">
        <v>706</v>
      </c>
      <c r="C246" s="553">
        <v>18500</v>
      </c>
    </row>
    <row r="247" spans="1:3">
      <c r="A247" s="554" t="s">
        <v>709</v>
      </c>
      <c r="B247" s="555" t="s">
        <v>708</v>
      </c>
      <c r="C247" s="553">
        <v>8400</v>
      </c>
    </row>
    <row r="248" spans="1:3">
      <c r="A248" s="554" t="s">
        <v>365</v>
      </c>
      <c r="B248" s="555" t="s">
        <v>666</v>
      </c>
      <c r="C248" s="553">
        <v>719161</v>
      </c>
    </row>
    <row r="249" spans="1:3">
      <c r="A249" s="554" t="s">
        <v>725</v>
      </c>
      <c r="B249" s="555" t="s">
        <v>724</v>
      </c>
      <c r="C249" s="553">
        <v>1200</v>
      </c>
    </row>
    <row r="250" spans="1:3">
      <c r="A250" s="554" t="s">
        <v>715</v>
      </c>
      <c r="B250" s="555" t="s">
        <v>714</v>
      </c>
      <c r="C250" s="553">
        <v>2325</v>
      </c>
    </row>
    <row r="251" spans="1:3">
      <c r="A251" s="554" t="s">
        <v>945</v>
      </c>
      <c r="B251" s="555" t="s">
        <v>944</v>
      </c>
      <c r="C251" s="553">
        <v>1000</v>
      </c>
    </row>
    <row r="252" spans="1:3">
      <c r="A252" s="554" t="s">
        <v>637</v>
      </c>
      <c r="B252" s="555" t="s">
        <v>667</v>
      </c>
      <c r="C252" s="553">
        <v>36200</v>
      </c>
    </row>
    <row r="253" spans="1:3">
      <c r="A253" s="554" t="s">
        <v>638</v>
      </c>
      <c r="B253" s="555" t="s">
        <v>716</v>
      </c>
      <c r="C253" s="553">
        <v>81000</v>
      </c>
    </row>
    <row r="254" spans="1:3">
      <c r="A254" s="554" t="s">
        <v>678</v>
      </c>
      <c r="B254" s="555" t="s">
        <v>677</v>
      </c>
      <c r="C254" s="553">
        <v>19000</v>
      </c>
    </row>
    <row r="255" spans="1:3">
      <c r="A255" s="554" t="s">
        <v>680</v>
      </c>
      <c r="B255" s="555" t="s">
        <v>679</v>
      </c>
      <c r="C255" s="553">
        <v>76722</v>
      </c>
    </row>
    <row r="256" spans="1:3">
      <c r="A256" s="554" t="s">
        <v>669</v>
      </c>
      <c r="B256" s="555" t="s">
        <v>668</v>
      </c>
      <c r="C256" s="553">
        <v>2200</v>
      </c>
    </row>
    <row r="257" spans="1:3">
      <c r="A257" s="554" t="s">
        <v>686</v>
      </c>
      <c r="B257" s="555" t="s">
        <v>685</v>
      </c>
      <c r="C257" s="553">
        <v>1000</v>
      </c>
    </row>
    <row r="258" spans="1:3" ht="31.5">
      <c r="A258" s="554" t="s">
        <v>671</v>
      </c>
      <c r="B258" s="555" t="s">
        <v>670</v>
      </c>
      <c r="C258" s="553">
        <v>3500</v>
      </c>
    </row>
    <row r="259" spans="1:3" ht="31.5">
      <c r="A259" s="554" t="s">
        <v>641</v>
      </c>
      <c r="B259" s="555" t="s">
        <v>672</v>
      </c>
      <c r="C259" s="553">
        <v>495014</v>
      </c>
    </row>
    <row r="260" spans="1:3">
      <c r="A260" s="554" t="s">
        <v>248</v>
      </c>
      <c r="B260" s="555" t="s">
        <v>726</v>
      </c>
      <c r="C260" s="553">
        <v>448</v>
      </c>
    </row>
    <row r="261" spans="1:3" ht="31.5">
      <c r="A261" s="554" t="s">
        <v>243</v>
      </c>
      <c r="B261" s="555" t="s">
        <v>741</v>
      </c>
      <c r="C261" s="553">
        <v>448</v>
      </c>
    </row>
    <row r="262" spans="1:3">
      <c r="A262" s="549" t="s">
        <v>848</v>
      </c>
      <c r="B262" s="549"/>
      <c r="C262" s="553">
        <v>1178759</v>
      </c>
    </row>
    <row r="263" spans="1:3">
      <c r="A263" s="549" t="s">
        <v>1174</v>
      </c>
      <c r="B263" s="549"/>
      <c r="C263" s="553">
        <v>1178759</v>
      </c>
    </row>
    <row r="264" spans="1:3">
      <c r="A264" s="554"/>
      <c r="B264" s="552"/>
      <c r="C264" s="553"/>
    </row>
    <row r="265" spans="1:3">
      <c r="A265" s="549" t="s">
        <v>694</v>
      </c>
      <c r="B265" s="549"/>
      <c r="C265" s="549"/>
    </row>
    <row r="266" spans="1:3" ht="31.5">
      <c r="A266" s="554" t="s">
        <v>339</v>
      </c>
      <c r="B266" s="555" t="s">
        <v>3</v>
      </c>
      <c r="C266" s="553">
        <v>335515</v>
      </c>
    </row>
    <row r="267" spans="1:3" ht="31.5">
      <c r="A267" s="554" t="s">
        <v>698</v>
      </c>
      <c r="B267" s="555" t="s">
        <v>697</v>
      </c>
      <c r="C267" s="553">
        <v>335515</v>
      </c>
    </row>
    <row r="268" spans="1:3">
      <c r="A268" s="554" t="s">
        <v>345</v>
      </c>
      <c r="B268" s="555" t="s">
        <v>663</v>
      </c>
      <c r="C268" s="553">
        <v>8861</v>
      </c>
    </row>
    <row r="269" spans="1:3" ht="31.5">
      <c r="A269" s="554" t="s">
        <v>1037</v>
      </c>
      <c r="B269" s="555" t="s">
        <v>1036</v>
      </c>
      <c r="C269" s="553">
        <v>8861</v>
      </c>
    </row>
    <row r="270" spans="1:3">
      <c r="A270" s="554" t="s">
        <v>355</v>
      </c>
      <c r="B270" s="555" t="s">
        <v>703</v>
      </c>
      <c r="C270" s="553">
        <v>66821</v>
      </c>
    </row>
    <row r="271" spans="1:3" ht="31.5">
      <c r="A271" s="554" t="s">
        <v>705</v>
      </c>
      <c r="B271" s="555" t="s">
        <v>704</v>
      </c>
      <c r="C271" s="553">
        <v>43888</v>
      </c>
    </row>
    <row r="272" spans="1:3" ht="31.5">
      <c r="A272" s="554" t="s">
        <v>960</v>
      </c>
      <c r="B272" s="555" t="s">
        <v>959</v>
      </c>
      <c r="C272" s="553">
        <v>8119</v>
      </c>
    </row>
    <row r="273" spans="1:3">
      <c r="A273" s="554" t="s">
        <v>707</v>
      </c>
      <c r="B273" s="555" t="s">
        <v>706</v>
      </c>
      <c r="C273" s="553">
        <v>14814</v>
      </c>
    </row>
    <row r="274" spans="1:3">
      <c r="A274" s="554" t="s">
        <v>365</v>
      </c>
      <c r="B274" s="555" t="s">
        <v>666</v>
      </c>
      <c r="C274" s="553">
        <v>55249</v>
      </c>
    </row>
    <row r="275" spans="1:3">
      <c r="A275" s="554" t="s">
        <v>680</v>
      </c>
      <c r="B275" s="555" t="s">
        <v>679</v>
      </c>
      <c r="C275" s="553">
        <v>4085</v>
      </c>
    </row>
    <row r="276" spans="1:3" ht="31.5">
      <c r="A276" s="554" t="s">
        <v>641</v>
      </c>
      <c r="B276" s="555" t="s">
        <v>672</v>
      </c>
      <c r="C276" s="553">
        <v>51164</v>
      </c>
    </row>
    <row r="277" spans="1:3">
      <c r="A277" s="549" t="s">
        <v>848</v>
      </c>
      <c r="B277" s="549"/>
      <c r="C277" s="553">
        <v>466446</v>
      </c>
    </row>
    <row r="278" spans="1:3">
      <c r="A278" s="549" t="s">
        <v>950</v>
      </c>
      <c r="B278" s="549"/>
      <c r="C278" s="553">
        <v>466446</v>
      </c>
    </row>
    <row r="279" spans="1:3">
      <c r="A279" s="554"/>
      <c r="B279" s="552"/>
      <c r="C279" s="553"/>
    </row>
    <row r="280" spans="1:3">
      <c r="A280" s="549" t="s">
        <v>695</v>
      </c>
      <c r="B280" s="549"/>
      <c r="C280" s="549"/>
    </row>
    <row r="281" spans="1:3" ht="31.5">
      <c r="A281" s="554" t="s">
        <v>339</v>
      </c>
      <c r="B281" s="555" t="s">
        <v>3</v>
      </c>
      <c r="C281" s="553">
        <v>367093</v>
      </c>
    </row>
    <row r="282" spans="1:3" ht="31.5">
      <c r="A282" s="554" t="s">
        <v>698</v>
      </c>
      <c r="B282" s="555" t="s">
        <v>697</v>
      </c>
      <c r="C282" s="553">
        <v>367093</v>
      </c>
    </row>
    <row r="283" spans="1:3">
      <c r="A283" s="554" t="s">
        <v>345</v>
      </c>
      <c r="B283" s="555" t="s">
        <v>663</v>
      </c>
      <c r="C283" s="553">
        <v>13654</v>
      </c>
    </row>
    <row r="284" spans="1:3" ht="31.5">
      <c r="A284" s="554" t="s">
        <v>1037</v>
      </c>
      <c r="B284" s="555" t="s">
        <v>1036</v>
      </c>
      <c r="C284" s="553">
        <v>13654</v>
      </c>
    </row>
    <row r="285" spans="1:3">
      <c r="A285" s="554" t="s">
        <v>355</v>
      </c>
      <c r="B285" s="555" t="s">
        <v>703</v>
      </c>
      <c r="C285" s="553">
        <v>86719</v>
      </c>
    </row>
    <row r="286" spans="1:3" ht="31.5">
      <c r="A286" s="554" t="s">
        <v>705</v>
      </c>
      <c r="B286" s="555" t="s">
        <v>704</v>
      </c>
      <c r="C286" s="553">
        <v>43470</v>
      </c>
    </row>
    <row r="287" spans="1:3" ht="31.5">
      <c r="A287" s="554" t="s">
        <v>960</v>
      </c>
      <c r="B287" s="555" t="s">
        <v>959</v>
      </c>
      <c r="C287" s="553">
        <v>15963</v>
      </c>
    </row>
    <row r="288" spans="1:3">
      <c r="A288" s="554" t="s">
        <v>707</v>
      </c>
      <c r="B288" s="555" t="s">
        <v>706</v>
      </c>
      <c r="C288" s="553">
        <v>17854</v>
      </c>
    </row>
    <row r="289" spans="1:3">
      <c r="A289" s="554" t="s">
        <v>709</v>
      </c>
      <c r="B289" s="555" t="s">
        <v>708</v>
      </c>
      <c r="C289" s="553">
        <v>9432</v>
      </c>
    </row>
    <row r="290" spans="1:3">
      <c r="A290" s="554" t="s">
        <v>365</v>
      </c>
      <c r="B290" s="555" t="s">
        <v>666</v>
      </c>
      <c r="C290" s="553">
        <v>214368</v>
      </c>
    </row>
    <row r="291" spans="1:3" ht="31.5">
      <c r="A291" s="554" t="s">
        <v>641</v>
      </c>
      <c r="B291" s="555" t="s">
        <v>672</v>
      </c>
      <c r="C291" s="553">
        <v>214368</v>
      </c>
    </row>
    <row r="292" spans="1:3">
      <c r="A292" s="549" t="s">
        <v>848</v>
      </c>
      <c r="B292" s="549"/>
      <c r="C292" s="553">
        <v>681834</v>
      </c>
    </row>
    <row r="293" spans="1:3">
      <c r="A293" s="554"/>
      <c r="B293" s="555"/>
      <c r="C293" s="553"/>
    </row>
    <row r="294" spans="1:3">
      <c r="A294" s="549" t="s">
        <v>1175</v>
      </c>
      <c r="B294" s="549"/>
      <c r="C294" s="553">
        <v>681834</v>
      </c>
    </row>
    <row r="295" spans="1:3">
      <c r="A295" s="554"/>
      <c r="B295" s="552"/>
      <c r="C295" s="553"/>
    </row>
    <row r="296" spans="1:3">
      <c r="A296" s="549" t="s">
        <v>947</v>
      </c>
      <c r="B296" s="549"/>
      <c r="C296" s="549"/>
    </row>
    <row r="297" spans="1:3">
      <c r="A297" s="554" t="s">
        <v>365</v>
      </c>
      <c r="B297" s="555" t="s">
        <v>666</v>
      </c>
      <c r="C297" s="553">
        <v>93774</v>
      </c>
    </row>
    <row r="298" spans="1:3" ht="31.5">
      <c r="A298" s="554" t="s">
        <v>641</v>
      </c>
      <c r="B298" s="555" t="s">
        <v>672</v>
      </c>
      <c r="C298" s="553">
        <v>93774</v>
      </c>
    </row>
    <row r="299" spans="1:3">
      <c r="A299" s="549" t="s">
        <v>848</v>
      </c>
      <c r="B299" s="549"/>
      <c r="C299" s="553">
        <v>93774</v>
      </c>
    </row>
    <row r="300" spans="1:3">
      <c r="A300" s="554"/>
      <c r="B300" s="555"/>
      <c r="C300" s="553"/>
    </row>
    <row r="301" spans="1:3">
      <c r="A301" s="549" t="s">
        <v>946</v>
      </c>
      <c r="B301" s="549"/>
      <c r="C301" s="553">
        <v>93774</v>
      </c>
    </row>
    <row r="302" spans="1:3">
      <c r="A302" s="554"/>
      <c r="B302" s="552"/>
      <c r="C302" s="553"/>
    </row>
    <row r="303" spans="1:3">
      <c r="A303" s="549" t="s">
        <v>1041</v>
      </c>
      <c r="B303" s="549"/>
      <c r="C303" s="553">
        <v>53014092</v>
      </c>
    </row>
    <row r="304" spans="1:3">
      <c r="A304" s="554"/>
      <c r="B304" s="552"/>
      <c r="C304" s="553"/>
    </row>
    <row r="305" spans="1:3">
      <c r="A305" s="549" t="s">
        <v>1035</v>
      </c>
      <c r="B305" s="549"/>
      <c r="C305" s="549"/>
    </row>
    <row r="306" spans="1:3">
      <c r="A306" s="549" t="s">
        <v>696</v>
      </c>
      <c r="B306" s="549"/>
      <c r="C306" s="549"/>
    </row>
    <row r="307" spans="1:3" ht="31.5">
      <c r="A307" s="554" t="s">
        <v>339</v>
      </c>
      <c r="B307" s="555" t="s">
        <v>3</v>
      </c>
      <c r="C307" s="553">
        <v>3294985</v>
      </c>
    </row>
    <row r="308" spans="1:3" ht="31.5">
      <c r="A308" s="554" t="s">
        <v>698</v>
      </c>
      <c r="B308" s="555" t="s">
        <v>697</v>
      </c>
      <c r="C308" s="553">
        <v>3294985</v>
      </c>
    </row>
    <row r="309" spans="1:3">
      <c r="A309" s="554" t="s">
        <v>345</v>
      </c>
      <c r="B309" s="555" t="s">
        <v>663</v>
      </c>
      <c r="C309" s="553">
        <v>239951</v>
      </c>
    </row>
    <row r="310" spans="1:3" ht="31.5">
      <c r="A310" s="554" t="s">
        <v>1037</v>
      </c>
      <c r="B310" s="555" t="s">
        <v>1036</v>
      </c>
      <c r="C310" s="553">
        <v>95497</v>
      </c>
    </row>
    <row r="311" spans="1:3">
      <c r="A311" s="554" t="s">
        <v>700</v>
      </c>
      <c r="B311" s="555" t="s">
        <v>699</v>
      </c>
      <c r="C311" s="553">
        <v>144454</v>
      </c>
    </row>
    <row r="312" spans="1:3">
      <c r="A312" s="554" t="s">
        <v>355</v>
      </c>
      <c r="B312" s="555" t="s">
        <v>703</v>
      </c>
      <c r="C312" s="553">
        <v>636576</v>
      </c>
    </row>
    <row r="313" spans="1:3" ht="31.5">
      <c r="A313" s="554" t="s">
        <v>705</v>
      </c>
      <c r="B313" s="555" t="s">
        <v>704</v>
      </c>
      <c r="C313" s="553">
        <v>382877</v>
      </c>
    </row>
    <row r="314" spans="1:3" ht="31.5">
      <c r="A314" s="554" t="s">
        <v>960</v>
      </c>
      <c r="B314" s="555" t="s">
        <v>959</v>
      </c>
      <c r="C314" s="553">
        <v>3280</v>
      </c>
    </row>
    <row r="315" spans="1:3">
      <c r="A315" s="554" t="s">
        <v>707</v>
      </c>
      <c r="B315" s="555" t="s">
        <v>706</v>
      </c>
      <c r="C315" s="553">
        <v>158159</v>
      </c>
    </row>
    <row r="316" spans="1:3">
      <c r="A316" s="554" t="s">
        <v>709</v>
      </c>
      <c r="B316" s="555" t="s">
        <v>708</v>
      </c>
      <c r="C316" s="553">
        <v>92260</v>
      </c>
    </row>
    <row r="317" spans="1:3">
      <c r="A317" s="554" t="s">
        <v>365</v>
      </c>
      <c r="B317" s="555" t="s">
        <v>666</v>
      </c>
      <c r="C317" s="553">
        <v>1264013</v>
      </c>
    </row>
    <row r="318" spans="1:3">
      <c r="A318" s="554" t="s">
        <v>723</v>
      </c>
      <c r="B318" s="555" t="s">
        <v>722</v>
      </c>
      <c r="C318" s="553">
        <v>184730</v>
      </c>
    </row>
    <row r="319" spans="1:3">
      <c r="A319" s="554" t="s">
        <v>725</v>
      </c>
      <c r="B319" s="555" t="s">
        <v>724</v>
      </c>
      <c r="C319" s="553">
        <v>1000</v>
      </c>
    </row>
    <row r="320" spans="1:3">
      <c r="A320" s="554" t="s">
        <v>715</v>
      </c>
      <c r="B320" s="555" t="s">
        <v>714</v>
      </c>
      <c r="C320" s="553">
        <v>61004</v>
      </c>
    </row>
    <row r="321" spans="1:3">
      <c r="A321" s="554" t="s">
        <v>637</v>
      </c>
      <c r="B321" s="555" t="s">
        <v>667</v>
      </c>
      <c r="C321" s="553">
        <v>76728</v>
      </c>
    </row>
    <row r="322" spans="1:3">
      <c r="A322" s="554" t="s">
        <v>638</v>
      </c>
      <c r="B322" s="555" t="s">
        <v>716</v>
      </c>
      <c r="C322" s="553">
        <v>211364</v>
      </c>
    </row>
    <row r="323" spans="1:3">
      <c r="A323" s="554" t="s">
        <v>678</v>
      </c>
      <c r="B323" s="555" t="s">
        <v>677</v>
      </c>
      <c r="C323" s="553">
        <v>718684</v>
      </c>
    </row>
    <row r="324" spans="1:3">
      <c r="A324" s="554" t="s">
        <v>680</v>
      </c>
      <c r="B324" s="555" t="s">
        <v>679</v>
      </c>
      <c r="C324" s="553">
        <v>5322</v>
      </c>
    </row>
    <row r="325" spans="1:3">
      <c r="A325" s="554" t="s">
        <v>669</v>
      </c>
      <c r="B325" s="555" t="s">
        <v>668</v>
      </c>
      <c r="C325" s="553">
        <v>160</v>
      </c>
    </row>
    <row r="326" spans="1:3">
      <c r="A326" s="554" t="s">
        <v>686</v>
      </c>
      <c r="B326" s="555" t="s">
        <v>685</v>
      </c>
      <c r="C326" s="553">
        <v>4861</v>
      </c>
    </row>
    <row r="327" spans="1:3" ht="31.5">
      <c r="A327" s="554" t="s">
        <v>640</v>
      </c>
      <c r="B327" s="555" t="s">
        <v>1123</v>
      </c>
      <c r="C327" s="553">
        <v>160</v>
      </c>
    </row>
    <row r="328" spans="1:3">
      <c r="A328" s="554" t="s">
        <v>248</v>
      </c>
      <c r="B328" s="555" t="s">
        <v>726</v>
      </c>
      <c r="C328" s="553">
        <v>3177</v>
      </c>
    </row>
    <row r="329" spans="1:3" ht="31.5">
      <c r="A329" s="554" t="s">
        <v>242</v>
      </c>
      <c r="B329" s="555" t="s">
        <v>727</v>
      </c>
      <c r="C329" s="553">
        <v>194</v>
      </c>
    </row>
    <row r="330" spans="1:3" ht="31.5">
      <c r="A330" s="554" t="s">
        <v>243</v>
      </c>
      <c r="B330" s="555" t="s">
        <v>741</v>
      </c>
      <c r="C330" s="553">
        <v>2983</v>
      </c>
    </row>
    <row r="331" spans="1:3">
      <c r="A331" s="549" t="s">
        <v>848</v>
      </c>
      <c r="B331" s="549"/>
      <c r="C331" s="553">
        <v>5438702</v>
      </c>
    </row>
    <row r="332" spans="1:3">
      <c r="A332" s="554" t="s">
        <v>646</v>
      </c>
      <c r="B332" s="555" t="s">
        <v>681</v>
      </c>
      <c r="C332" s="553">
        <v>394222</v>
      </c>
    </row>
    <row r="333" spans="1:3">
      <c r="A333" s="554" t="s">
        <v>647</v>
      </c>
      <c r="B333" s="555" t="s">
        <v>682</v>
      </c>
      <c r="C333" s="553">
        <v>145298</v>
      </c>
    </row>
    <row r="334" spans="1:3">
      <c r="A334" s="554" t="s">
        <v>240</v>
      </c>
      <c r="B334" s="555" t="s">
        <v>712</v>
      </c>
      <c r="C334" s="553">
        <v>2503</v>
      </c>
    </row>
    <row r="335" spans="1:3">
      <c r="A335" s="554" t="s">
        <v>245</v>
      </c>
      <c r="B335" s="555" t="s">
        <v>710</v>
      </c>
      <c r="C335" s="553">
        <v>69644</v>
      </c>
    </row>
    <row r="336" spans="1:3">
      <c r="A336" s="554" t="s">
        <v>921</v>
      </c>
      <c r="B336" s="555" t="s">
        <v>920</v>
      </c>
      <c r="C336" s="553">
        <v>73151</v>
      </c>
    </row>
    <row r="337" spans="1:3">
      <c r="A337" s="549" t="s">
        <v>844</v>
      </c>
      <c r="B337" s="549"/>
      <c r="C337" s="553">
        <v>539520</v>
      </c>
    </row>
    <row r="338" spans="1:3" ht="31.5">
      <c r="A338" s="549" t="s">
        <v>943</v>
      </c>
      <c r="B338" s="549"/>
      <c r="C338" s="553">
        <v>5978222</v>
      </c>
    </row>
    <row r="339" spans="1:3">
      <c r="A339" s="554"/>
      <c r="B339" s="552"/>
      <c r="C339" s="553"/>
    </row>
    <row r="340" spans="1:3">
      <c r="A340" s="549" t="s">
        <v>711</v>
      </c>
      <c r="B340" s="549"/>
      <c r="C340" s="549"/>
    </row>
    <row r="341" spans="1:3" ht="31.5">
      <c r="A341" s="554" t="s">
        <v>339</v>
      </c>
      <c r="B341" s="555" t="s">
        <v>3</v>
      </c>
      <c r="C341" s="553">
        <v>1147975</v>
      </c>
    </row>
    <row r="342" spans="1:3" ht="31.5">
      <c r="A342" s="554" t="s">
        <v>698</v>
      </c>
      <c r="B342" s="555" t="s">
        <v>697</v>
      </c>
      <c r="C342" s="553">
        <v>1147975</v>
      </c>
    </row>
    <row r="343" spans="1:3">
      <c r="A343" s="554" t="s">
        <v>345</v>
      </c>
      <c r="B343" s="555" t="s">
        <v>663</v>
      </c>
      <c r="C343" s="553">
        <v>98136</v>
      </c>
    </row>
    <row r="344" spans="1:3" ht="31.5">
      <c r="A344" s="554" t="s">
        <v>1037</v>
      </c>
      <c r="B344" s="555" t="s">
        <v>1036</v>
      </c>
      <c r="C344" s="553">
        <v>34439</v>
      </c>
    </row>
    <row r="345" spans="1:3">
      <c r="A345" s="554" t="s">
        <v>700</v>
      </c>
      <c r="B345" s="555" t="s">
        <v>699</v>
      </c>
      <c r="C345" s="553">
        <v>63697</v>
      </c>
    </row>
    <row r="346" spans="1:3">
      <c r="A346" s="554" t="s">
        <v>355</v>
      </c>
      <c r="B346" s="555" t="s">
        <v>703</v>
      </c>
      <c r="C346" s="553">
        <v>220641</v>
      </c>
    </row>
    <row r="347" spans="1:3" ht="31.5">
      <c r="A347" s="554" t="s">
        <v>705</v>
      </c>
      <c r="B347" s="555" t="s">
        <v>704</v>
      </c>
      <c r="C347" s="553">
        <v>133395</v>
      </c>
    </row>
    <row r="348" spans="1:3">
      <c r="A348" s="554" t="s">
        <v>707</v>
      </c>
      <c r="B348" s="555" t="s">
        <v>706</v>
      </c>
      <c r="C348" s="553">
        <v>55103</v>
      </c>
    </row>
    <row r="349" spans="1:3">
      <c r="A349" s="554" t="s">
        <v>709</v>
      </c>
      <c r="B349" s="555" t="s">
        <v>708</v>
      </c>
      <c r="C349" s="553">
        <v>32143</v>
      </c>
    </row>
    <row r="350" spans="1:3">
      <c r="A350" s="554" t="s">
        <v>365</v>
      </c>
      <c r="B350" s="555" t="s">
        <v>666</v>
      </c>
      <c r="C350" s="553">
        <v>150805</v>
      </c>
    </row>
    <row r="351" spans="1:3">
      <c r="A351" s="554" t="s">
        <v>725</v>
      </c>
      <c r="B351" s="555" t="s">
        <v>724</v>
      </c>
      <c r="C351" s="553">
        <v>9700</v>
      </c>
    </row>
    <row r="352" spans="1:3">
      <c r="A352" s="554" t="s">
        <v>715</v>
      </c>
      <c r="B352" s="555" t="s">
        <v>714</v>
      </c>
      <c r="C352" s="553">
        <v>18660</v>
      </c>
    </row>
    <row r="353" spans="1:3">
      <c r="A353" s="554" t="s">
        <v>637</v>
      </c>
      <c r="B353" s="555" t="s">
        <v>667</v>
      </c>
      <c r="C353" s="553">
        <v>14710</v>
      </c>
    </row>
    <row r="354" spans="1:3">
      <c r="A354" s="554" t="s">
        <v>678</v>
      </c>
      <c r="B354" s="555" t="s">
        <v>677</v>
      </c>
      <c r="C354" s="553">
        <v>107535</v>
      </c>
    </row>
    <row r="355" spans="1:3">
      <c r="A355" s="554" t="s">
        <v>669</v>
      </c>
      <c r="B355" s="555" t="s">
        <v>668</v>
      </c>
      <c r="C355" s="553">
        <v>200</v>
      </c>
    </row>
    <row r="356" spans="1:3">
      <c r="A356" s="549" t="s">
        <v>848</v>
      </c>
      <c r="B356" s="549"/>
      <c r="C356" s="553">
        <v>1617557</v>
      </c>
    </row>
    <row r="357" spans="1:3">
      <c r="A357" s="554"/>
      <c r="B357" s="555"/>
      <c r="C357" s="553"/>
    </row>
    <row r="358" spans="1:3">
      <c r="A358" s="554" t="s">
        <v>646</v>
      </c>
      <c r="B358" s="555" t="s">
        <v>681</v>
      </c>
      <c r="C358" s="553">
        <v>15695</v>
      </c>
    </row>
    <row r="359" spans="1:3">
      <c r="A359" s="554" t="s">
        <v>647</v>
      </c>
      <c r="B359" s="555" t="s">
        <v>682</v>
      </c>
      <c r="C359" s="553">
        <v>1367</v>
      </c>
    </row>
    <row r="360" spans="1:3">
      <c r="A360" s="554" t="s">
        <v>240</v>
      </c>
      <c r="B360" s="555" t="s">
        <v>712</v>
      </c>
      <c r="C360" s="553">
        <v>1367</v>
      </c>
    </row>
    <row r="361" spans="1:3">
      <c r="A361" s="549" t="s">
        <v>844</v>
      </c>
      <c r="B361" s="549"/>
      <c r="C361" s="553">
        <v>17062</v>
      </c>
    </row>
    <row r="362" spans="1:3">
      <c r="A362" s="549" t="s">
        <v>1176</v>
      </c>
      <c r="B362" s="549"/>
      <c r="C362" s="553">
        <v>1634619</v>
      </c>
    </row>
    <row r="363" spans="1:3">
      <c r="A363" s="554"/>
      <c r="B363" s="552"/>
      <c r="C363" s="553"/>
    </row>
    <row r="364" spans="1:3">
      <c r="A364" s="549" t="s">
        <v>713</v>
      </c>
      <c r="B364" s="549"/>
      <c r="C364" s="549"/>
    </row>
    <row r="365" spans="1:3" ht="31.5">
      <c r="A365" s="554" t="s">
        <v>339</v>
      </c>
      <c r="B365" s="555" t="s">
        <v>3</v>
      </c>
      <c r="C365" s="553">
        <v>119244</v>
      </c>
    </row>
    <row r="366" spans="1:3" ht="31.5">
      <c r="A366" s="554" t="s">
        <v>698</v>
      </c>
      <c r="B366" s="555" t="s">
        <v>697</v>
      </c>
      <c r="C366" s="553">
        <v>119244</v>
      </c>
    </row>
    <row r="367" spans="1:3">
      <c r="A367" s="554" t="s">
        <v>345</v>
      </c>
      <c r="B367" s="555" t="s">
        <v>663</v>
      </c>
      <c r="C367" s="553">
        <v>3356</v>
      </c>
    </row>
    <row r="368" spans="1:3" ht="31.5">
      <c r="A368" s="554" t="s">
        <v>1037</v>
      </c>
      <c r="B368" s="555" t="s">
        <v>1036</v>
      </c>
      <c r="C368" s="553">
        <v>3356</v>
      </c>
    </row>
    <row r="369" spans="1:3">
      <c r="A369" s="554" t="s">
        <v>355</v>
      </c>
      <c r="B369" s="555" t="s">
        <v>703</v>
      </c>
      <c r="C369" s="553">
        <v>22675</v>
      </c>
    </row>
    <row r="370" spans="1:3" ht="31.5">
      <c r="A370" s="554" t="s">
        <v>705</v>
      </c>
      <c r="B370" s="555" t="s">
        <v>704</v>
      </c>
      <c r="C370" s="553">
        <v>13710</v>
      </c>
    </row>
    <row r="371" spans="1:3">
      <c r="A371" s="554" t="s">
        <v>707</v>
      </c>
      <c r="B371" s="555" t="s">
        <v>706</v>
      </c>
      <c r="C371" s="553">
        <v>5662</v>
      </c>
    </row>
    <row r="372" spans="1:3">
      <c r="A372" s="554" t="s">
        <v>709</v>
      </c>
      <c r="B372" s="555" t="s">
        <v>708</v>
      </c>
      <c r="C372" s="553">
        <v>3303</v>
      </c>
    </row>
    <row r="373" spans="1:3">
      <c r="A373" s="554" t="s">
        <v>365</v>
      </c>
      <c r="B373" s="555" t="s">
        <v>666</v>
      </c>
      <c r="C373" s="553">
        <v>136220</v>
      </c>
    </row>
    <row r="374" spans="1:3">
      <c r="A374" s="554" t="s">
        <v>715</v>
      </c>
      <c r="B374" s="555" t="s">
        <v>714</v>
      </c>
      <c r="C374" s="553">
        <v>600</v>
      </c>
    </row>
    <row r="375" spans="1:3">
      <c r="A375" s="554" t="s">
        <v>637</v>
      </c>
      <c r="B375" s="555" t="s">
        <v>667</v>
      </c>
      <c r="C375" s="553">
        <v>14553</v>
      </c>
    </row>
    <row r="376" spans="1:3">
      <c r="A376" s="554" t="s">
        <v>638</v>
      </c>
      <c r="B376" s="555" t="s">
        <v>716</v>
      </c>
      <c r="C376" s="553">
        <v>6857</v>
      </c>
    </row>
    <row r="377" spans="1:3">
      <c r="A377" s="554" t="s">
        <v>678</v>
      </c>
      <c r="B377" s="555" t="s">
        <v>677</v>
      </c>
      <c r="C377" s="553">
        <v>114160</v>
      </c>
    </row>
    <row r="378" spans="1:3">
      <c r="A378" s="554" t="s">
        <v>669</v>
      </c>
      <c r="B378" s="555" t="s">
        <v>668</v>
      </c>
      <c r="C378" s="553">
        <v>50</v>
      </c>
    </row>
    <row r="379" spans="1:3">
      <c r="A379" s="549" t="s">
        <v>848</v>
      </c>
      <c r="B379" s="549"/>
      <c r="C379" s="553">
        <v>281495</v>
      </c>
    </row>
    <row r="380" spans="1:3">
      <c r="A380" s="554"/>
      <c r="B380" s="555"/>
      <c r="C380" s="553"/>
    </row>
    <row r="381" spans="1:3">
      <c r="A381" s="549" t="s">
        <v>942</v>
      </c>
      <c r="B381" s="549"/>
      <c r="C381" s="553">
        <v>281495</v>
      </c>
    </row>
    <row r="382" spans="1:3">
      <c r="A382" s="554"/>
      <c r="B382" s="552"/>
      <c r="C382" s="553"/>
    </row>
    <row r="383" spans="1:3">
      <c r="A383" s="549" t="s">
        <v>1053</v>
      </c>
      <c r="B383" s="549"/>
      <c r="C383" s="553">
        <v>7894336</v>
      </c>
    </row>
    <row r="384" spans="1:3">
      <c r="A384" s="554"/>
      <c r="B384" s="552"/>
      <c r="C384" s="553"/>
    </row>
    <row r="385" spans="1:3">
      <c r="A385" s="549" t="s">
        <v>717</v>
      </c>
      <c r="B385" s="549"/>
      <c r="C385" s="549"/>
    </row>
    <row r="386" spans="1:3" ht="31.5">
      <c r="A386" s="549" t="s">
        <v>1177</v>
      </c>
      <c r="B386" s="549"/>
      <c r="C386" s="549"/>
    </row>
    <row r="387" spans="1:3">
      <c r="A387" s="549" t="s">
        <v>964</v>
      </c>
      <c r="B387" s="549"/>
      <c r="C387" s="549"/>
    </row>
    <row r="388" spans="1:3">
      <c r="A388" s="554" t="s">
        <v>365</v>
      </c>
      <c r="B388" s="555" t="s">
        <v>666</v>
      </c>
      <c r="C388" s="553">
        <v>792466</v>
      </c>
    </row>
    <row r="389" spans="1:3">
      <c r="A389" s="554" t="s">
        <v>678</v>
      </c>
      <c r="B389" s="555" t="s">
        <v>677</v>
      </c>
      <c r="C389" s="553">
        <v>792466</v>
      </c>
    </row>
    <row r="390" spans="1:3">
      <c r="A390" s="549" t="s">
        <v>848</v>
      </c>
      <c r="B390" s="549"/>
      <c r="C390" s="553">
        <v>792466</v>
      </c>
    </row>
    <row r="391" spans="1:3">
      <c r="A391" s="554"/>
      <c r="B391" s="555"/>
      <c r="C391" s="553"/>
    </row>
    <row r="392" spans="1:3">
      <c r="A392" s="554" t="s">
        <v>647</v>
      </c>
      <c r="B392" s="555" t="s">
        <v>682</v>
      </c>
      <c r="C392" s="553">
        <v>7700</v>
      </c>
    </row>
    <row r="393" spans="1:3">
      <c r="A393" s="554" t="s">
        <v>245</v>
      </c>
      <c r="B393" s="555" t="s">
        <v>710</v>
      </c>
      <c r="C393" s="553">
        <v>7700</v>
      </c>
    </row>
    <row r="394" spans="1:3">
      <c r="A394" s="549" t="s">
        <v>844</v>
      </c>
      <c r="B394" s="549"/>
      <c r="C394" s="553">
        <v>7700</v>
      </c>
    </row>
    <row r="395" spans="1:3">
      <c r="A395" s="554"/>
      <c r="B395" s="555"/>
      <c r="C395" s="553"/>
    </row>
    <row r="396" spans="1:3">
      <c r="A396" s="549" t="s">
        <v>1178</v>
      </c>
      <c r="B396" s="549"/>
      <c r="C396" s="553">
        <v>800166</v>
      </c>
    </row>
    <row r="397" spans="1:3">
      <c r="A397" s="554"/>
      <c r="B397" s="552"/>
      <c r="C397" s="553"/>
    </row>
    <row r="398" spans="1:3">
      <c r="A398" s="549" t="s">
        <v>718</v>
      </c>
      <c r="B398" s="549"/>
      <c r="C398" s="549"/>
    </row>
    <row r="399" spans="1:3" ht="31.5">
      <c r="A399" s="554" t="s">
        <v>339</v>
      </c>
      <c r="B399" s="555" t="s">
        <v>3</v>
      </c>
      <c r="C399" s="553">
        <v>515369</v>
      </c>
    </row>
    <row r="400" spans="1:3" ht="31.5">
      <c r="A400" s="554" t="s">
        <v>698</v>
      </c>
      <c r="B400" s="555" t="s">
        <v>697</v>
      </c>
      <c r="C400" s="553">
        <v>515369</v>
      </c>
    </row>
    <row r="401" spans="1:3">
      <c r="A401" s="554" t="s">
        <v>345</v>
      </c>
      <c r="B401" s="555" t="s">
        <v>663</v>
      </c>
      <c r="C401" s="553">
        <v>17061</v>
      </c>
    </row>
    <row r="402" spans="1:3">
      <c r="A402" s="554" t="s">
        <v>665</v>
      </c>
      <c r="B402" s="555" t="s">
        <v>664</v>
      </c>
      <c r="C402" s="553">
        <v>1600</v>
      </c>
    </row>
    <row r="403" spans="1:3" ht="31.5">
      <c r="A403" s="554" t="s">
        <v>1037</v>
      </c>
      <c r="B403" s="555" t="s">
        <v>1036</v>
      </c>
      <c r="C403" s="553">
        <v>15461</v>
      </c>
    </row>
    <row r="404" spans="1:3">
      <c r="A404" s="554" t="s">
        <v>355</v>
      </c>
      <c r="B404" s="555" t="s">
        <v>703</v>
      </c>
      <c r="C404" s="553">
        <v>100751</v>
      </c>
    </row>
    <row r="405" spans="1:3" ht="31.5">
      <c r="A405" s="554" t="s">
        <v>705</v>
      </c>
      <c r="B405" s="555" t="s">
        <v>704</v>
      </c>
      <c r="C405" s="553">
        <v>60286</v>
      </c>
    </row>
    <row r="406" spans="1:3">
      <c r="A406" s="554" t="s">
        <v>707</v>
      </c>
      <c r="B406" s="555" t="s">
        <v>706</v>
      </c>
      <c r="C406" s="553">
        <v>25557</v>
      </c>
    </row>
    <row r="407" spans="1:3">
      <c r="A407" s="554" t="s">
        <v>709</v>
      </c>
      <c r="B407" s="555" t="s">
        <v>708</v>
      </c>
      <c r="C407" s="553">
        <v>14908</v>
      </c>
    </row>
    <row r="408" spans="1:3">
      <c r="A408" s="554" t="s">
        <v>365</v>
      </c>
      <c r="B408" s="555" t="s">
        <v>666</v>
      </c>
      <c r="C408" s="553">
        <v>555281</v>
      </c>
    </row>
    <row r="409" spans="1:3">
      <c r="A409" s="554" t="s">
        <v>723</v>
      </c>
      <c r="B409" s="555" t="s">
        <v>722</v>
      </c>
      <c r="C409" s="553">
        <v>34635</v>
      </c>
    </row>
    <row r="410" spans="1:3">
      <c r="A410" s="554" t="s">
        <v>725</v>
      </c>
      <c r="B410" s="555" t="s">
        <v>724</v>
      </c>
      <c r="C410" s="553">
        <v>1000</v>
      </c>
    </row>
    <row r="411" spans="1:3">
      <c r="A411" s="554" t="s">
        <v>715</v>
      </c>
      <c r="B411" s="555" t="s">
        <v>714</v>
      </c>
      <c r="C411" s="553">
        <v>960</v>
      </c>
    </row>
    <row r="412" spans="1:3">
      <c r="A412" s="554" t="s">
        <v>945</v>
      </c>
      <c r="B412" s="555" t="s">
        <v>944</v>
      </c>
      <c r="C412" s="553">
        <v>200</v>
      </c>
    </row>
    <row r="413" spans="1:3">
      <c r="A413" s="554" t="s">
        <v>637</v>
      </c>
      <c r="B413" s="555" t="s">
        <v>667</v>
      </c>
      <c r="C413" s="553">
        <v>38866</v>
      </c>
    </row>
    <row r="414" spans="1:3">
      <c r="A414" s="554" t="s">
        <v>638</v>
      </c>
      <c r="B414" s="555" t="s">
        <v>716</v>
      </c>
      <c r="C414" s="553">
        <v>78094</v>
      </c>
    </row>
    <row r="415" spans="1:3">
      <c r="A415" s="554" t="s">
        <v>678</v>
      </c>
      <c r="B415" s="555" t="s">
        <v>677</v>
      </c>
      <c r="C415" s="553">
        <v>398186</v>
      </c>
    </row>
    <row r="416" spans="1:3">
      <c r="A416" s="554" t="s">
        <v>669</v>
      </c>
      <c r="B416" s="555" t="s">
        <v>668</v>
      </c>
      <c r="C416" s="553">
        <v>640</v>
      </c>
    </row>
    <row r="417" spans="1:3">
      <c r="A417" s="554" t="s">
        <v>686</v>
      </c>
      <c r="B417" s="555" t="s">
        <v>685</v>
      </c>
      <c r="C417" s="553">
        <v>2700</v>
      </c>
    </row>
    <row r="418" spans="1:3">
      <c r="A418" s="554" t="s">
        <v>248</v>
      </c>
      <c r="B418" s="555" t="s">
        <v>726</v>
      </c>
      <c r="C418" s="553">
        <v>1428</v>
      </c>
    </row>
    <row r="419" spans="1:3" ht="31.5">
      <c r="A419" s="554" t="s">
        <v>242</v>
      </c>
      <c r="B419" s="555" t="s">
        <v>727</v>
      </c>
      <c r="C419" s="553">
        <v>300</v>
      </c>
    </row>
    <row r="420" spans="1:3" ht="31.5">
      <c r="A420" s="554" t="s">
        <v>243</v>
      </c>
      <c r="B420" s="555" t="s">
        <v>741</v>
      </c>
      <c r="C420" s="553">
        <v>1128</v>
      </c>
    </row>
    <row r="421" spans="1:3">
      <c r="A421" s="554" t="s">
        <v>249</v>
      </c>
      <c r="B421" s="555" t="s">
        <v>719</v>
      </c>
      <c r="C421" s="553">
        <v>13730</v>
      </c>
    </row>
    <row r="422" spans="1:3">
      <c r="A422" s="554" t="s">
        <v>244</v>
      </c>
      <c r="B422" s="555" t="s">
        <v>720</v>
      </c>
      <c r="C422" s="553">
        <v>13730</v>
      </c>
    </row>
    <row r="423" spans="1:3">
      <c r="A423" s="549" t="s">
        <v>848</v>
      </c>
      <c r="B423" s="549"/>
      <c r="C423" s="553">
        <v>1203620</v>
      </c>
    </row>
    <row r="424" spans="1:3">
      <c r="A424" s="554"/>
      <c r="B424" s="555"/>
      <c r="C424" s="553"/>
    </row>
    <row r="425" spans="1:3">
      <c r="A425" s="554" t="s">
        <v>647</v>
      </c>
      <c r="B425" s="555" t="s">
        <v>682</v>
      </c>
      <c r="C425" s="553">
        <v>14137</v>
      </c>
    </row>
    <row r="426" spans="1:3">
      <c r="A426" s="554" t="s">
        <v>245</v>
      </c>
      <c r="B426" s="555" t="s">
        <v>710</v>
      </c>
      <c r="C426" s="553">
        <v>14137</v>
      </c>
    </row>
    <row r="427" spans="1:3">
      <c r="A427" s="549" t="s">
        <v>844</v>
      </c>
      <c r="B427" s="549"/>
      <c r="C427" s="553">
        <v>14137</v>
      </c>
    </row>
    <row r="428" spans="1:3">
      <c r="A428" s="554"/>
      <c r="B428" s="555"/>
      <c r="C428" s="553"/>
    </row>
    <row r="429" spans="1:3">
      <c r="A429" s="549" t="s">
        <v>854</v>
      </c>
      <c r="B429" s="549"/>
      <c r="C429" s="553">
        <v>1217757</v>
      </c>
    </row>
    <row r="430" spans="1:3">
      <c r="A430" s="554"/>
      <c r="B430" s="552"/>
      <c r="C430" s="553"/>
    </row>
    <row r="431" spans="1:3">
      <c r="A431" s="549" t="s">
        <v>721</v>
      </c>
      <c r="B431" s="549"/>
      <c r="C431" s="549"/>
    </row>
    <row r="432" spans="1:3" ht="31.5">
      <c r="A432" s="554" t="s">
        <v>339</v>
      </c>
      <c r="B432" s="555" t="s">
        <v>3</v>
      </c>
      <c r="C432" s="553">
        <v>1475891</v>
      </c>
    </row>
    <row r="433" spans="1:3" ht="31.5">
      <c r="A433" s="554" t="s">
        <v>698</v>
      </c>
      <c r="B433" s="555" t="s">
        <v>697</v>
      </c>
      <c r="C433" s="553">
        <v>1475891</v>
      </c>
    </row>
    <row r="434" spans="1:3">
      <c r="A434" s="554" t="s">
        <v>345</v>
      </c>
      <c r="B434" s="555" t="s">
        <v>663</v>
      </c>
      <c r="C434" s="553">
        <v>78484</v>
      </c>
    </row>
    <row r="435" spans="1:3">
      <c r="A435" s="554" t="s">
        <v>665</v>
      </c>
      <c r="B435" s="555" t="s">
        <v>664</v>
      </c>
      <c r="C435" s="553">
        <v>23040</v>
      </c>
    </row>
    <row r="436" spans="1:3" ht="31.5">
      <c r="A436" s="554" t="s">
        <v>1037</v>
      </c>
      <c r="B436" s="555" t="s">
        <v>1036</v>
      </c>
      <c r="C436" s="553">
        <v>44277</v>
      </c>
    </row>
    <row r="437" spans="1:3">
      <c r="A437" s="554" t="s">
        <v>700</v>
      </c>
      <c r="B437" s="555" t="s">
        <v>699</v>
      </c>
      <c r="C437" s="553">
        <v>11167</v>
      </c>
    </row>
    <row r="438" spans="1:3">
      <c r="A438" s="554" t="s">
        <v>355</v>
      </c>
      <c r="B438" s="555" t="s">
        <v>703</v>
      </c>
      <c r="C438" s="553">
        <v>302285</v>
      </c>
    </row>
    <row r="439" spans="1:3" ht="31.5">
      <c r="A439" s="554" t="s">
        <v>705</v>
      </c>
      <c r="B439" s="555" t="s">
        <v>704</v>
      </c>
      <c r="C439" s="553">
        <v>178138</v>
      </c>
    </row>
    <row r="440" spans="1:3" ht="31.5">
      <c r="A440" s="554" t="s">
        <v>960</v>
      </c>
      <c r="B440" s="555" t="s">
        <v>959</v>
      </c>
      <c r="C440" s="553">
        <v>7637</v>
      </c>
    </row>
    <row r="441" spans="1:3">
      <c r="A441" s="554" t="s">
        <v>707</v>
      </c>
      <c r="B441" s="555" t="s">
        <v>706</v>
      </c>
      <c r="C441" s="553">
        <v>73585</v>
      </c>
    </row>
    <row r="442" spans="1:3">
      <c r="A442" s="554" t="s">
        <v>709</v>
      </c>
      <c r="B442" s="555" t="s">
        <v>708</v>
      </c>
      <c r="C442" s="553">
        <v>42925</v>
      </c>
    </row>
    <row r="443" spans="1:3">
      <c r="A443" s="554" t="s">
        <v>365</v>
      </c>
      <c r="B443" s="555" t="s">
        <v>666</v>
      </c>
      <c r="C443" s="553">
        <v>1371894</v>
      </c>
    </row>
    <row r="444" spans="1:3">
      <c r="A444" s="554" t="s">
        <v>723</v>
      </c>
      <c r="B444" s="555" t="s">
        <v>722</v>
      </c>
      <c r="C444" s="553">
        <v>124071</v>
      </c>
    </row>
    <row r="445" spans="1:3">
      <c r="A445" s="554" t="s">
        <v>725</v>
      </c>
      <c r="B445" s="555" t="s">
        <v>724</v>
      </c>
      <c r="C445" s="553">
        <v>6470</v>
      </c>
    </row>
    <row r="446" spans="1:3">
      <c r="A446" s="554" t="s">
        <v>715</v>
      </c>
      <c r="B446" s="555" t="s">
        <v>714</v>
      </c>
      <c r="C446" s="553">
        <v>19350</v>
      </c>
    </row>
    <row r="447" spans="1:3">
      <c r="A447" s="554" t="s">
        <v>945</v>
      </c>
      <c r="B447" s="555" t="s">
        <v>944</v>
      </c>
      <c r="C447" s="553">
        <v>1700</v>
      </c>
    </row>
    <row r="448" spans="1:3">
      <c r="A448" s="554" t="s">
        <v>637</v>
      </c>
      <c r="B448" s="555" t="s">
        <v>667</v>
      </c>
      <c r="C448" s="553">
        <v>82350</v>
      </c>
    </row>
    <row r="449" spans="1:3">
      <c r="A449" s="554" t="s">
        <v>638</v>
      </c>
      <c r="B449" s="555" t="s">
        <v>716</v>
      </c>
      <c r="C449" s="553">
        <v>318204</v>
      </c>
    </row>
    <row r="450" spans="1:3">
      <c r="A450" s="554" t="s">
        <v>678</v>
      </c>
      <c r="B450" s="555" t="s">
        <v>677</v>
      </c>
      <c r="C450" s="553">
        <v>812809</v>
      </c>
    </row>
    <row r="451" spans="1:3">
      <c r="A451" s="554" t="s">
        <v>669</v>
      </c>
      <c r="B451" s="555" t="s">
        <v>668</v>
      </c>
      <c r="C451" s="553">
        <v>2550</v>
      </c>
    </row>
    <row r="452" spans="1:3">
      <c r="A452" s="554" t="s">
        <v>686</v>
      </c>
      <c r="B452" s="555" t="s">
        <v>685</v>
      </c>
      <c r="C452" s="553">
        <v>4340</v>
      </c>
    </row>
    <row r="453" spans="1:3" ht="31.5">
      <c r="A453" s="554" t="s">
        <v>640</v>
      </c>
      <c r="B453" s="555" t="s">
        <v>1123</v>
      </c>
      <c r="C453" s="553">
        <v>50</v>
      </c>
    </row>
    <row r="454" spans="1:3">
      <c r="A454" s="554" t="s">
        <v>248</v>
      </c>
      <c r="B454" s="555" t="s">
        <v>726</v>
      </c>
      <c r="C454" s="553">
        <v>14956</v>
      </c>
    </row>
    <row r="455" spans="1:3" ht="31.5">
      <c r="A455" s="554" t="s">
        <v>242</v>
      </c>
      <c r="B455" s="555" t="s">
        <v>727</v>
      </c>
      <c r="C455" s="553">
        <v>900</v>
      </c>
    </row>
    <row r="456" spans="1:3" ht="31.5">
      <c r="A456" s="554" t="s">
        <v>243</v>
      </c>
      <c r="B456" s="555" t="s">
        <v>741</v>
      </c>
      <c r="C456" s="553">
        <v>14056</v>
      </c>
    </row>
    <row r="457" spans="1:3">
      <c r="A457" s="554" t="s">
        <v>249</v>
      </c>
      <c r="B457" s="555" t="s">
        <v>719</v>
      </c>
      <c r="C457" s="553">
        <v>76938</v>
      </c>
    </row>
    <row r="458" spans="1:3">
      <c r="A458" s="554" t="s">
        <v>244</v>
      </c>
      <c r="B458" s="555" t="s">
        <v>720</v>
      </c>
      <c r="C458" s="553">
        <v>76938</v>
      </c>
    </row>
    <row r="459" spans="1:3">
      <c r="A459" s="549" t="s">
        <v>848</v>
      </c>
      <c r="B459" s="549"/>
      <c r="C459" s="553">
        <v>3320448</v>
      </c>
    </row>
    <row r="460" spans="1:3">
      <c r="A460" s="554"/>
      <c r="B460" s="555"/>
      <c r="C460" s="553"/>
    </row>
    <row r="461" spans="1:3">
      <c r="A461" s="554" t="s">
        <v>646</v>
      </c>
      <c r="B461" s="555" t="s">
        <v>681</v>
      </c>
      <c r="C461" s="553">
        <v>181656</v>
      </c>
    </row>
    <row r="462" spans="1:3">
      <c r="A462" s="554" t="s">
        <v>647</v>
      </c>
      <c r="B462" s="555" t="s">
        <v>682</v>
      </c>
      <c r="C462" s="553">
        <v>18180</v>
      </c>
    </row>
    <row r="463" spans="1:3">
      <c r="A463" s="554" t="s">
        <v>245</v>
      </c>
      <c r="B463" s="555" t="s">
        <v>710</v>
      </c>
      <c r="C463" s="553">
        <v>14827</v>
      </c>
    </row>
    <row r="464" spans="1:3">
      <c r="A464" s="554" t="s">
        <v>921</v>
      </c>
      <c r="B464" s="555" t="s">
        <v>920</v>
      </c>
      <c r="C464" s="553">
        <v>3353</v>
      </c>
    </row>
    <row r="465" spans="1:3">
      <c r="A465" s="549" t="s">
        <v>844</v>
      </c>
      <c r="B465" s="549"/>
      <c r="C465" s="553">
        <v>199836</v>
      </c>
    </row>
    <row r="466" spans="1:3">
      <c r="A466" s="554"/>
      <c r="B466" s="555"/>
      <c r="C466" s="553"/>
    </row>
    <row r="467" spans="1:3">
      <c r="A467" s="549" t="s">
        <v>853</v>
      </c>
      <c r="B467" s="549"/>
      <c r="C467" s="553">
        <v>3520284</v>
      </c>
    </row>
    <row r="468" spans="1:3">
      <c r="A468" s="554"/>
      <c r="B468" s="552"/>
      <c r="C468" s="553"/>
    </row>
    <row r="469" spans="1:3">
      <c r="A469" s="549" t="s">
        <v>728</v>
      </c>
      <c r="B469" s="549"/>
      <c r="C469" s="549"/>
    </row>
    <row r="470" spans="1:3">
      <c r="A470" s="554" t="s">
        <v>345</v>
      </c>
      <c r="B470" s="555" t="s">
        <v>663</v>
      </c>
      <c r="C470" s="553">
        <v>7868</v>
      </c>
    </row>
    <row r="471" spans="1:3">
      <c r="A471" s="554" t="s">
        <v>730</v>
      </c>
      <c r="B471" s="555" t="s">
        <v>729</v>
      </c>
      <c r="C471" s="553">
        <v>7868</v>
      </c>
    </row>
    <row r="472" spans="1:3">
      <c r="A472" s="549" t="s">
        <v>848</v>
      </c>
      <c r="B472" s="549"/>
      <c r="C472" s="553">
        <v>7868</v>
      </c>
    </row>
    <row r="473" spans="1:3">
      <c r="A473" s="554"/>
      <c r="B473" s="555"/>
      <c r="C473" s="553"/>
    </row>
    <row r="474" spans="1:3">
      <c r="A474" s="549" t="s">
        <v>852</v>
      </c>
      <c r="B474" s="549"/>
      <c r="C474" s="553">
        <v>7868</v>
      </c>
    </row>
    <row r="475" spans="1:3">
      <c r="A475" s="554"/>
      <c r="B475" s="552"/>
      <c r="C475" s="553"/>
    </row>
    <row r="476" spans="1:3">
      <c r="A476" s="549" t="s">
        <v>963</v>
      </c>
      <c r="B476" s="549"/>
      <c r="C476" s="549"/>
    </row>
    <row r="477" spans="1:3">
      <c r="A477" s="554" t="s">
        <v>365</v>
      </c>
      <c r="B477" s="555" t="s">
        <v>666</v>
      </c>
      <c r="C477" s="553">
        <v>68928</v>
      </c>
    </row>
    <row r="478" spans="1:3">
      <c r="A478" s="554" t="s">
        <v>678</v>
      </c>
      <c r="B478" s="555" t="s">
        <v>677</v>
      </c>
      <c r="C478" s="553">
        <v>68928</v>
      </c>
    </row>
    <row r="479" spans="1:3">
      <c r="A479" s="549" t="s">
        <v>848</v>
      </c>
      <c r="B479" s="549"/>
      <c r="C479" s="553">
        <v>68928</v>
      </c>
    </row>
    <row r="480" spans="1:3">
      <c r="A480" s="554"/>
      <c r="B480" s="555"/>
      <c r="C480" s="553"/>
    </row>
    <row r="481" spans="1:3">
      <c r="A481" s="549" t="s">
        <v>1179</v>
      </c>
      <c r="B481" s="549"/>
      <c r="C481" s="553">
        <v>68928</v>
      </c>
    </row>
    <row r="482" spans="1:3">
      <c r="A482" s="554"/>
      <c r="B482" s="552"/>
      <c r="C482" s="553"/>
    </row>
    <row r="483" spans="1:3">
      <c r="A483" s="549" t="s">
        <v>962</v>
      </c>
      <c r="B483" s="549"/>
      <c r="C483" s="549"/>
    </row>
    <row r="484" spans="1:3" ht="31.5">
      <c r="A484" s="554" t="s">
        <v>339</v>
      </c>
      <c r="B484" s="555" t="s">
        <v>3</v>
      </c>
      <c r="C484" s="553">
        <v>155467</v>
      </c>
    </row>
    <row r="485" spans="1:3" ht="31.5">
      <c r="A485" s="554" t="s">
        <v>698</v>
      </c>
      <c r="B485" s="555" t="s">
        <v>697</v>
      </c>
      <c r="C485" s="553">
        <v>155467</v>
      </c>
    </row>
    <row r="486" spans="1:3">
      <c r="A486" s="554" t="s">
        <v>345</v>
      </c>
      <c r="B486" s="555" t="s">
        <v>663</v>
      </c>
      <c r="C486" s="553">
        <v>4664</v>
      </c>
    </row>
    <row r="487" spans="1:3" ht="31.5">
      <c r="A487" s="554" t="s">
        <v>1037</v>
      </c>
      <c r="B487" s="555" t="s">
        <v>1036</v>
      </c>
      <c r="C487" s="553">
        <v>4664</v>
      </c>
    </row>
    <row r="488" spans="1:3">
      <c r="A488" s="554" t="s">
        <v>355</v>
      </c>
      <c r="B488" s="555" t="s">
        <v>703</v>
      </c>
      <c r="C488" s="553">
        <v>29881</v>
      </c>
    </row>
    <row r="489" spans="1:3" ht="31.5">
      <c r="A489" s="554" t="s">
        <v>705</v>
      </c>
      <c r="B489" s="555" t="s">
        <v>704</v>
      </c>
      <c r="C489" s="553">
        <v>18066</v>
      </c>
    </row>
    <row r="490" spans="1:3">
      <c r="A490" s="554" t="s">
        <v>707</v>
      </c>
      <c r="B490" s="555" t="s">
        <v>706</v>
      </c>
      <c r="C490" s="553">
        <v>7462</v>
      </c>
    </row>
    <row r="491" spans="1:3">
      <c r="A491" s="554" t="s">
        <v>709</v>
      </c>
      <c r="B491" s="555" t="s">
        <v>708</v>
      </c>
      <c r="C491" s="553">
        <v>4353</v>
      </c>
    </row>
    <row r="492" spans="1:3">
      <c r="A492" s="554" t="s">
        <v>365</v>
      </c>
      <c r="B492" s="555" t="s">
        <v>666</v>
      </c>
      <c r="C492" s="553">
        <v>63312</v>
      </c>
    </row>
    <row r="493" spans="1:3">
      <c r="A493" s="554" t="s">
        <v>723</v>
      </c>
      <c r="B493" s="555" t="s">
        <v>722</v>
      </c>
      <c r="C493" s="553">
        <v>17755</v>
      </c>
    </row>
    <row r="494" spans="1:3">
      <c r="A494" s="554" t="s">
        <v>715</v>
      </c>
      <c r="B494" s="555" t="s">
        <v>714</v>
      </c>
      <c r="C494" s="553">
        <v>563</v>
      </c>
    </row>
    <row r="495" spans="1:3">
      <c r="A495" s="554" t="s">
        <v>637</v>
      </c>
      <c r="B495" s="555" t="s">
        <v>667</v>
      </c>
      <c r="C495" s="553">
        <v>5739</v>
      </c>
    </row>
    <row r="496" spans="1:3">
      <c r="A496" s="554" t="s">
        <v>638</v>
      </c>
      <c r="B496" s="555" t="s">
        <v>716</v>
      </c>
      <c r="C496" s="553">
        <v>6377</v>
      </c>
    </row>
    <row r="497" spans="1:3">
      <c r="A497" s="554" t="s">
        <v>678</v>
      </c>
      <c r="B497" s="555" t="s">
        <v>677</v>
      </c>
      <c r="C497" s="553">
        <v>32878</v>
      </c>
    </row>
    <row r="498" spans="1:3">
      <c r="A498" s="554" t="s">
        <v>249</v>
      </c>
      <c r="B498" s="555" t="s">
        <v>719</v>
      </c>
      <c r="C498" s="553">
        <v>5667</v>
      </c>
    </row>
    <row r="499" spans="1:3">
      <c r="A499" s="554" t="s">
        <v>244</v>
      </c>
      <c r="B499" s="555" t="s">
        <v>720</v>
      </c>
      <c r="C499" s="553">
        <v>5667</v>
      </c>
    </row>
    <row r="500" spans="1:3">
      <c r="A500" s="549" t="s">
        <v>848</v>
      </c>
      <c r="B500" s="549"/>
      <c r="C500" s="553">
        <v>258991</v>
      </c>
    </row>
    <row r="501" spans="1:3">
      <c r="A501" s="554"/>
      <c r="B501" s="555"/>
      <c r="C501" s="553"/>
    </row>
    <row r="502" spans="1:3">
      <c r="A502" s="549" t="s">
        <v>1180</v>
      </c>
      <c r="B502" s="549"/>
      <c r="C502" s="553">
        <v>258991</v>
      </c>
    </row>
    <row r="503" spans="1:3">
      <c r="A503" s="554"/>
      <c r="B503" s="552"/>
      <c r="C503" s="553"/>
    </row>
    <row r="504" spans="1:3">
      <c r="A504" s="549" t="s">
        <v>731</v>
      </c>
      <c r="B504" s="549"/>
      <c r="C504" s="549"/>
    </row>
    <row r="505" spans="1:3" ht="31.5">
      <c r="A505" s="554" t="s">
        <v>339</v>
      </c>
      <c r="B505" s="555" t="s">
        <v>3</v>
      </c>
      <c r="C505" s="553">
        <v>1207497</v>
      </c>
    </row>
    <row r="506" spans="1:3" ht="31.5">
      <c r="A506" s="554" t="s">
        <v>698</v>
      </c>
      <c r="B506" s="555" t="s">
        <v>697</v>
      </c>
      <c r="C506" s="553">
        <v>1207497</v>
      </c>
    </row>
    <row r="507" spans="1:3">
      <c r="A507" s="554" t="s">
        <v>345</v>
      </c>
      <c r="B507" s="555" t="s">
        <v>663</v>
      </c>
      <c r="C507" s="553">
        <v>69225</v>
      </c>
    </row>
    <row r="508" spans="1:3">
      <c r="A508" s="554" t="s">
        <v>665</v>
      </c>
      <c r="B508" s="555" t="s">
        <v>664</v>
      </c>
      <c r="C508" s="553">
        <v>10000</v>
      </c>
    </row>
    <row r="509" spans="1:3" ht="31.5">
      <c r="A509" s="554" t="s">
        <v>1037</v>
      </c>
      <c r="B509" s="555" t="s">
        <v>1036</v>
      </c>
      <c r="C509" s="553">
        <v>36225</v>
      </c>
    </row>
    <row r="510" spans="1:3">
      <c r="A510" s="554" t="s">
        <v>700</v>
      </c>
      <c r="B510" s="555" t="s">
        <v>699</v>
      </c>
      <c r="C510" s="553">
        <v>23000</v>
      </c>
    </row>
    <row r="511" spans="1:3">
      <c r="A511" s="554" t="s">
        <v>355</v>
      </c>
      <c r="B511" s="555" t="s">
        <v>703</v>
      </c>
      <c r="C511" s="553">
        <v>232081</v>
      </c>
    </row>
    <row r="512" spans="1:3" ht="31.5">
      <c r="A512" s="554" t="s">
        <v>705</v>
      </c>
      <c r="B512" s="555" t="s">
        <v>704</v>
      </c>
      <c r="C512" s="553">
        <v>140311</v>
      </c>
    </row>
    <row r="513" spans="1:3">
      <c r="A513" s="554" t="s">
        <v>707</v>
      </c>
      <c r="B513" s="555" t="s">
        <v>706</v>
      </c>
      <c r="C513" s="553">
        <v>57960</v>
      </c>
    </row>
    <row r="514" spans="1:3">
      <c r="A514" s="554" t="s">
        <v>709</v>
      </c>
      <c r="B514" s="555" t="s">
        <v>708</v>
      </c>
      <c r="C514" s="553">
        <v>33810</v>
      </c>
    </row>
    <row r="515" spans="1:3">
      <c r="A515" s="554" t="s">
        <v>365</v>
      </c>
      <c r="B515" s="555" t="s">
        <v>666</v>
      </c>
      <c r="C515" s="553">
        <v>1267387</v>
      </c>
    </row>
    <row r="516" spans="1:3">
      <c r="A516" s="554" t="s">
        <v>723</v>
      </c>
      <c r="B516" s="555" t="s">
        <v>722</v>
      </c>
      <c r="C516" s="553">
        <v>325990</v>
      </c>
    </row>
    <row r="517" spans="1:3">
      <c r="A517" s="554" t="s">
        <v>725</v>
      </c>
      <c r="B517" s="555" t="s">
        <v>724</v>
      </c>
      <c r="C517" s="553">
        <v>3000</v>
      </c>
    </row>
    <row r="518" spans="1:3">
      <c r="A518" s="554" t="s">
        <v>715</v>
      </c>
      <c r="B518" s="555" t="s">
        <v>714</v>
      </c>
      <c r="C518" s="553">
        <v>19950</v>
      </c>
    </row>
    <row r="519" spans="1:3">
      <c r="A519" s="554" t="s">
        <v>637</v>
      </c>
      <c r="B519" s="555" t="s">
        <v>667</v>
      </c>
      <c r="C519" s="553">
        <v>89327</v>
      </c>
    </row>
    <row r="520" spans="1:3">
      <c r="A520" s="554" t="s">
        <v>638</v>
      </c>
      <c r="B520" s="555" t="s">
        <v>716</v>
      </c>
      <c r="C520" s="553">
        <v>345037</v>
      </c>
    </row>
    <row r="521" spans="1:3">
      <c r="A521" s="554" t="s">
        <v>678</v>
      </c>
      <c r="B521" s="555" t="s">
        <v>677</v>
      </c>
      <c r="C521" s="553">
        <v>479887</v>
      </c>
    </row>
    <row r="522" spans="1:3">
      <c r="A522" s="554" t="s">
        <v>669</v>
      </c>
      <c r="B522" s="555" t="s">
        <v>668</v>
      </c>
      <c r="C522" s="553">
        <v>1120</v>
      </c>
    </row>
    <row r="523" spans="1:3">
      <c r="A523" s="554" t="s">
        <v>686</v>
      </c>
      <c r="B523" s="555" t="s">
        <v>685</v>
      </c>
      <c r="C523" s="553">
        <v>3076</v>
      </c>
    </row>
    <row r="524" spans="1:3">
      <c r="A524" s="554" t="s">
        <v>248</v>
      </c>
      <c r="B524" s="555" t="s">
        <v>726</v>
      </c>
      <c r="C524" s="553">
        <v>6507</v>
      </c>
    </row>
    <row r="525" spans="1:3" ht="31.5">
      <c r="A525" s="554" t="s">
        <v>242</v>
      </c>
      <c r="B525" s="555" t="s">
        <v>727</v>
      </c>
      <c r="C525" s="553">
        <v>97</v>
      </c>
    </row>
    <row r="526" spans="1:3" ht="31.5">
      <c r="A526" s="554" t="s">
        <v>243</v>
      </c>
      <c r="B526" s="555" t="s">
        <v>741</v>
      </c>
      <c r="C526" s="553">
        <v>6410</v>
      </c>
    </row>
    <row r="527" spans="1:3">
      <c r="A527" s="549" t="s">
        <v>848</v>
      </c>
      <c r="B527" s="549"/>
      <c r="C527" s="553">
        <v>2782697</v>
      </c>
    </row>
    <row r="528" spans="1:3">
      <c r="A528" s="554"/>
      <c r="B528" s="555"/>
      <c r="C528" s="553"/>
    </row>
    <row r="529" spans="1:3">
      <c r="A529" s="554" t="s">
        <v>647</v>
      </c>
      <c r="B529" s="555" t="s">
        <v>682</v>
      </c>
      <c r="C529" s="553">
        <v>27459</v>
      </c>
    </row>
    <row r="530" spans="1:3">
      <c r="A530" s="554" t="s">
        <v>245</v>
      </c>
      <c r="B530" s="555" t="s">
        <v>710</v>
      </c>
      <c r="C530" s="553">
        <v>27459</v>
      </c>
    </row>
    <row r="531" spans="1:3">
      <c r="A531" s="549" t="s">
        <v>844</v>
      </c>
      <c r="B531" s="549"/>
      <c r="C531" s="553">
        <v>27459</v>
      </c>
    </row>
    <row r="532" spans="1:3">
      <c r="A532" s="554"/>
      <c r="B532" s="555"/>
      <c r="C532" s="553"/>
    </row>
    <row r="533" spans="1:3">
      <c r="A533" s="549" t="s">
        <v>851</v>
      </c>
      <c r="B533" s="549"/>
      <c r="C533" s="553">
        <v>2810156</v>
      </c>
    </row>
    <row r="534" spans="1:3">
      <c r="A534" s="554"/>
      <c r="B534" s="552"/>
      <c r="C534" s="553"/>
    </row>
    <row r="535" spans="1:3">
      <c r="A535" s="549" t="s">
        <v>1272</v>
      </c>
      <c r="B535" s="549"/>
      <c r="C535" s="549"/>
    </row>
    <row r="536" spans="1:3" ht="31.5">
      <c r="A536" s="554" t="s">
        <v>339</v>
      </c>
      <c r="B536" s="555" t="s">
        <v>3</v>
      </c>
      <c r="C536" s="553">
        <v>1073905</v>
      </c>
    </row>
    <row r="537" spans="1:3" ht="31.5">
      <c r="A537" s="554" t="s">
        <v>698</v>
      </c>
      <c r="B537" s="555" t="s">
        <v>697</v>
      </c>
      <c r="C537" s="553">
        <v>1073905</v>
      </c>
    </row>
    <row r="538" spans="1:3">
      <c r="A538" s="554" t="s">
        <v>345</v>
      </c>
      <c r="B538" s="555" t="s">
        <v>663</v>
      </c>
      <c r="C538" s="553">
        <v>32217</v>
      </c>
    </row>
    <row r="539" spans="1:3" ht="31.5">
      <c r="A539" s="554" t="s">
        <v>1037</v>
      </c>
      <c r="B539" s="555" t="s">
        <v>1036</v>
      </c>
      <c r="C539" s="553">
        <v>32217</v>
      </c>
    </row>
    <row r="540" spans="1:3">
      <c r="A540" s="554" t="s">
        <v>355</v>
      </c>
      <c r="B540" s="555" t="s">
        <v>703</v>
      </c>
      <c r="C540" s="553">
        <v>206405</v>
      </c>
    </row>
    <row r="541" spans="1:3" ht="31.5">
      <c r="A541" s="554" t="s">
        <v>705</v>
      </c>
      <c r="B541" s="555" t="s">
        <v>704</v>
      </c>
      <c r="C541" s="553">
        <v>124789</v>
      </c>
    </row>
    <row r="542" spans="1:3">
      <c r="A542" s="554" t="s">
        <v>707</v>
      </c>
      <c r="B542" s="555" t="s">
        <v>706</v>
      </c>
      <c r="C542" s="553">
        <v>51547</v>
      </c>
    </row>
    <row r="543" spans="1:3">
      <c r="A543" s="554" t="s">
        <v>709</v>
      </c>
      <c r="B543" s="555" t="s">
        <v>708</v>
      </c>
      <c r="C543" s="553">
        <v>30069</v>
      </c>
    </row>
    <row r="544" spans="1:3">
      <c r="A544" s="554" t="s">
        <v>365</v>
      </c>
      <c r="B544" s="555" t="s">
        <v>666</v>
      </c>
      <c r="C544" s="553">
        <v>836726</v>
      </c>
    </row>
    <row r="545" spans="1:3">
      <c r="A545" s="554" t="s">
        <v>723</v>
      </c>
      <c r="B545" s="555" t="s">
        <v>722</v>
      </c>
      <c r="C545" s="553">
        <v>164200</v>
      </c>
    </row>
    <row r="546" spans="1:3">
      <c r="A546" s="554" t="s">
        <v>725</v>
      </c>
      <c r="B546" s="555" t="s">
        <v>724</v>
      </c>
      <c r="C546" s="553">
        <v>390</v>
      </c>
    </row>
    <row r="547" spans="1:3">
      <c r="A547" s="554" t="s">
        <v>715</v>
      </c>
      <c r="B547" s="555" t="s">
        <v>714</v>
      </c>
      <c r="C547" s="553">
        <v>4000</v>
      </c>
    </row>
    <row r="548" spans="1:3">
      <c r="A548" s="554" t="s">
        <v>637</v>
      </c>
      <c r="B548" s="555" t="s">
        <v>667</v>
      </c>
      <c r="C548" s="553">
        <v>19900</v>
      </c>
    </row>
    <row r="549" spans="1:3">
      <c r="A549" s="554" t="s">
        <v>638</v>
      </c>
      <c r="B549" s="555" t="s">
        <v>716</v>
      </c>
      <c r="C549" s="553">
        <v>542432</v>
      </c>
    </row>
    <row r="550" spans="1:3">
      <c r="A550" s="554" t="s">
        <v>678</v>
      </c>
      <c r="B550" s="555" t="s">
        <v>677</v>
      </c>
      <c r="C550" s="553">
        <v>101228</v>
      </c>
    </row>
    <row r="551" spans="1:3">
      <c r="A551" s="554" t="s">
        <v>669</v>
      </c>
      <c r="B551" s="555" t="s">
        <v>668</v>
      </c>
      <c r="C551" s="553">
        <v>200</v>
      </c>
    </row>
    <row r="552" spans="1:3">
      <c r="A552" s="554" t="s">
        <v>686</v>
      </c>
      <c r="B552" s="555" t="s">
        <v>685</v>
      </c>
      <c r="C552" s="553">
        <v>4376</v>
      </c>
    </row>
    <row r="553" spans="1:3">
      <c r="A553" s="554" t="s">
        <v>248</v>
      </c>
      <c r="B553" s="555" t="s">
        <v>726</v>
      </c>
      <c r="C553" s="553">
        <v>2050</v>
      </c>
    </row>
    <row r="554" spans="1:3" ht="31.5">
      <c r="A554" s="554" t="s">
        <v>242</v>
      </c>
      <c r="B554" s="555" t="s">
        <v>727</v>
      </c>
      <c r="C554" s="553">
        <v>950</v>
      </c>
    </row>
    <row r="555" spans="1:3" ht="31.5">
      <c r="A555" s="554" t="s">
        <v>243</v>
      </c>
      <c r="B555" s="555" t="s">
        <v>741</v>
      </c>
      <c r="C555" s="553">
        <v>1100</v>
      </c>
    </row>
    <row r="556" spans="1:3">
      <c r="A556" s="549" t="s">
        <v>848</v>
      </c>
      <c r="B556" s="549"/>
      <c r="C556" s="553">
        <v>2151303</v>
      </c>
    </row>
    <row r="557" spans="1:3">
      <c r="A557" s="554"/>
      <c r="B557" s="555"/>
      <c r="C557" s="553"/>
    </row>
    <row r="558" spans="1:3">
      <c r="A558" s="554" t="s">
        <v>647</v>
      </c>
      <c r="B558" s="555" t="s">
        <v>682</v>
      </c>
      <c r="C558" s="553">
        <v>47665</v>
      </c>
    </row>
    <row r="559" spans="1:3">
      <c r="A559" s="554" t="s">
        <v>245</v>
      </c>
      <c r="B559" s="555" t="s">
        <v>710</v>
      </c>
      <c r="C559" s="553">
        <v>20221</v>
      </c>
    </row>
    <row r="560" spans="1:3">
      <c r="A560" s="554" t="s">
        <v>921</v>
      </c>
      <c r="B560" s="555" t="s">
        <v>920</v>
      </c>
      <c r="C560" s="553">
        <v>27444</v>
      </c>
    </row>
    <row r="561" spans="1:3">
      <c r="A561" s="549" t="s">
        <v>844</v>
      </c>
      <c r="B561" s="549"/>
      <c r="C561" s="553">
        <v>47665</v>
      </c>
    </row>
    <row r="562" spans="1:3">
      <c r="A562" s="554"/>
      <c r="B562" s="555"/>
      <c r="C562" s="553"/>
    </row>
    <row r="563" spans="1:3">
      <c r="A563" s="549" t="s">
        <v>1271</v>
      </c>
      <c r="B563" s="549"/>
      <c r="C563" s="553">
        <v>2198968</v>
      </c>
    </row>
    <row r="564" spans="1:3">
      <c r="A564" s="554"/>
      <c r="B564" s="552"/>
      <c r="C564" s="553"/>
    </row>
    <row r="565" spans="1:3">
      <c r="A565" s="549" t="s">
        <v>961</v>
      </c>
      <c r="B565" s="549"/>
      <c r="C565" s="549"/>
    </row>
    <row r="566" spans="1:3">
      <c r="A566" s="554" t="s">
        <v>365</v>
      </c>
      <c r="B566" s="555" t="s">
        <v>666</v>
      </c>
      <c r="C566" s="553">
        <v>71330</v>
      </c>
    </row>
    <row r="567" spans="1:3">
      <c r="A567" s="554" t="s">
        <v>678</v>
      </c>
      <c r="B567" s="555" t="s">
        <v>677</v>
      </c>
      <c r="C567" s="553">
        <v>71330</v>
      </c>
    </row>
    <row r="568" spans="1:3">
      <c r="A568" s="549" t="s">
        <v>848</v>
      </c>
      <c r="B568" s="549"/>
      <c r="C568" s="553">
        <v>71330</v>
      </c>
    </row>
    <row r="569" spans="1:3">
      <c r="A569" s="554"/>
      <c r="B569" s="555"/>
      <c r="C569" s="553"/>
    </row>
    <row r="570" spans="1:3">
      <c r="A570" s="549" t="s">
        <v>1181</v>
      </c>
      <c r="B570" s="549"/>
      <c r="C570" s="553">
        <v>71330</v>
      </c>
    </row>
    <row r="571" spans="1:3">
      <c r="A571" s="554"/>
      <c r="B571" s="552"/>
      <c r="C571" s="553"/>
    </row>
    <row r="572" spans="1:3">
      <c r="A572" s="549" t="s">
        <v>732</v>
      </c>
      <c r="B572" s="549"/>
      <c r="C572" s="549"/>
    </row>
    <row r="573" spans="1:3" ht="31.5">
      <c r="A573" s="554" t="s">
        <v>339</v>
      </c>
      <c r="B573" s="555" t="s">
        <v>3</v>
      </c>
      <c r="C573" s="553">
        <v>321318</v>
      </c>
    </row>
    <row r="574" spans="1:3" ht="31.5">
      <c r="A574" s="554" t="s">
        <v>698</v>
      </c>
      <c r="B574" s="555" t="s">
        <v>697</v>
      </c>
      <c r="C574" s="553">
        <v>321318</v>
      </c>
    </row>
    <row r="575" spans="1:3">
      <c r="A575" s="554" t="s">
        <v>345</v>
      </c>
      <c r="B575" s="555" t="s">
        <v>663</v>
      </c>
      <c r="C575" s="553">
        <v>25188</v>
      </c>
    </row>
    <row r="576" spans="1:3">
      <c r="A576" s="554" t="s">
        <v>665</v>
      </c>
      <c r="B576" s="555" t="s">
        <v>664</v>
      </c>
      <c r="C576" s="553">
        <v>5580</v>
      </c>
    </row>
    <row r="577" spans="1:3" ht="31.5">
      <c r="A577" s="554" t="s">
        <v>1037</v>
      </c>
      <c r="B577" s="555" t="s">
        <v>1036</v>
      </c>
      <c r="C577" s="553">
        <v>9640</v>
      </c>
    </row>
    <row r="578" spans="1:3">
      <c r="A578" s="554" t="s">
        <v>700</v>
      </c>
      <c r="B578" s="555" t="s">
        <v>699</v>
      </c>
      <c r="C578" s="553">
        <v>9968</v>
      </c>
    </row>
    <row r="579" spans="1:3">
      <c r="A579" s="554" t="s">
        <v>355</v>
      </c>
      <c r="B579" s="555" t="s">
        <v>703</v>
      </c>
      <c r="C579" s="553">
        <v>62830</v>
      </c>
    </row>
    <row r="580" spans="1:3" ht="31.5">
      <c r="A580" s="554" t="s">
        <v>705</v>
      </c>
      <c r="B580" s="555" t="s">
        <v>704</v>
      </c>
      <c r="C580" s="553">
        <v>37986</v>
      </c>
    </row>
    <row r="581" spans="1:3">
      <c r="A581" s="554" t="s">
        <v>707</v>
      </c>
      <c r="B581" s="555" t="s">
        <v>706</v>
      </c>
      <c r="C581" s="553">
        <v>15691</v>
      </c>
    </row>
    <row r="582" spans="1:3">
      <c r="A582" s="554" t="s">
        <v>709</v>
      </c>
      <c r="B582" s="555" t="s">
        <v>708</v>
      </c>
      <c r="C582" s="553">
        <v>9153</v>
      </c>
    </row>
    <row r="583" spans="1:3">
      <c r="A583" s="554" t="s">
        <v>365</v>
      </c>
      <c r="B583" s="555" t="s">
        <v>666</v>
      </c>
      <c r="C583" s="553">
        <v>511784</v>
      </c>
    </row>
    <row r="584" spans="1:3">
      <c r="A584" s="554" t="s">
        <v>725</v>
      </c>
      <c r="B584" s="555" t="s">
        <v>724</v>
      </c>
      <c r="C584" s="553">
        <v>400</v>
      </c>
    </row>
    <row r="585" spans="1:3">
      <c r="A585" s="554" t="s">
        <v>715</v>
      </c>
      <c r="B585" s="555" t="s">
        <v>714</v>
      </c>
      <c r="C585" s="553">
        <v>6000</v>
      </c>
    </row>
    <row r="586" spans="1:3">
      <c r="A586" s="554" t="s">
        <v>637</v>
      </c>
      <c r="B586" s="555" t="s">
        <v>667</v>
      </c>
      <c r="C586" s="553">
        <v>14500</v>
      </c>
    </row>
    <row r="587" spans="1:3">
      <c r="A587" s="554" t="s">
        <v>638</v>
      </c>
      <c r="B587" s="555" t="s">
        <v>716</v>
      </c>
      <c r="C587" s="553">
        <v>43161</v>
      </c>
    </row>
    <row r="588" spans="1:3">
      <c r="A588" s="554" t="s">
        <v>678</v>
      </c>
      <c r="B588" s="555" t="s">
        <v>677</v>
      </c>
      <c r="C588" s="553">
        <v>445023</v>
      </c>
    </row>
    <row r="589" spans="1:3">
      <c r="A589" s="554" t="s">
        <v>669</v>
      </c>
      <c r="B589" s="555" t="s">
        <v>668</v>
      </c>
      <c r="C589" s="553">
        <v>400</v>
      </c>
    </row>
    <row r="590" spans="1:3">
      <c r="A590" s="554" t="s">
        <v>686</v>
      </c>
      <c r="B590" s="555" t="s">
        <v>685</v>
      </c>
      <c r="C590" s="553">
        <v>2300</v>
      </c>
    </row>
    <row r="591" spans="1:3">
      <c r="A591" s="554" t="s">
        <v>248</v>
      </c>
      <c r="B591" s="555" t="s">
        <v>726</v>
      </c>
      <c r="C591" s="553">
        <v>2022</v>
      </c>
    </row>
    <row r="592" spans="1:3" ht="31.5">
      <c r="A592" s="554" t="s">
        <v>242</v>
      </c>
      <c r="B592" s="555" t="s">
        <v>727</v>
      </c>
      <c r="C592" s="553">
        <v>150</v>
      </c>
    </row>
    <row r="593" spans="1:3" ht="31.5">
      <c r="A593" s="554" t="s">
        <v>243</v>
      </c>
      <c r="B593" s="555" t="s">
        <v>741</v>
      </c>
      <c r="C593" s="553">
        <v>1872</v>
      </c>
    </row>
    <row r="594" spans="1:3">
      <c r="A594" s="549" t="s">
        <v>848</v>
      </c>
      <c r="B594" s="549"/>
      <c r="C594" s="553">
        <v>923142</v>
      </c>
    </row>
    <row r="595" spans="1:3">
      <c r="A595" s="554"/>
      <c r="B595" s="555"/>
      <c r="C595" s="553"/>
    </row>
    <row r="596" spans="1:3">
      <c r="A596" s="554" t="s">
        <v>646</v>
      </c>
      <c r="B596" s="555" t="s">
        <v>681</v>
      </c>
      <c r="C596" s="553">
        <v>22180</v>
      </c>
    </row>
    <row r="597" spans="1:3">
      <c r="A597" s="554" t="s">
        <v>647</v>
      </c>
      <c r="B597" s="555" t="s">
        <v>682</v>
      </c>
      <c r="C597" s="553">
        <v>9676</v>
      </c>
    </row>
    <row r="598" spans="1:3">
      <c r="A598" s="554" t="s">
        <v>921</v>
      </c>
      <c r="B598" s="555" t="s">
        <v>920</v>
      </c>
      <c r="C598" s="553">
        <v>9676</v>
      </c>
    </row>
    <row r="599" spans="1:3">
      <c r="A599" s="549" t="s">
        <v>844</v>
      </c>
      <c r="B599" s="549"/>
      <c r="C599" s="553">
        <v>31856</v>
      </c>
    </row>
    <row r="600" spans="1:3">
      <c r="A600" s="554"/>
      <c r="B600" s="555"/>
      <c r="C600" s="553"/>
    </row>
    <row r="601" spans="1:3">
      <c r="A601" s="549" t="s">
        <v>1182</v>
      </c>
      <c r="B601" s="549"/>
      <c r="C601" s="553">
        <v>954998</v>
      </c>
    </row>
    <row r="602" spans="1:3">
      <c r="A602" s="554"/>
      <c r="B602" s="552"/>
      <c r="C602" s="553"/>
    </row>
    <row r="603" spans="1:3">
      <c r="A603" s="549" t="s">
        <v>733</v>
      </c>
      <c r="B603" s="549"/>
      <c r="C603" s="549"/>
    </row>
    <row r="604" spans="1:3" ht="31.5">
      <c r="A604" s="554" t="s">
        <v>339</v>
      </c>
      <c r="B604" s="555" t="s">
        <v>3</v>
      </c>
      <c r="C604" s="553">
        <v>689626</v>
      </c>
    </row>
    <row r="605" spans="1:3" ht="31.5">
      <c r="A605" s="554" t="s">
        <v>698</v>
      </c>
      <c r="B605" s="555" t="s">
        <v>697</v>
      </c>
      <c r="C605" s="553">
        <v>689626</v>
      </c>
    </row>
    <row r="606" spans="1:3">
      <c r="A606" s="554" t="s">
        <v>345</v>
      </c>
      <c r="B606" s="555" t="s">
        <v>663</v>
      </c>
      <c r="C606" s="553">
        <v>40249</v>
      </c>
    </row>
    <row r="607" spans="1:3">
      <c r="A607" s="554" t="s">
        <v>665</v>
      </c>
      <c r="B607" s="555" t="s">
        <v>664</v>
      </c>
      <c r="C607" s="553">
        <v>19560</v>
      </c>
    </row>
    <row r="608" spans="1:3" ht="31.5">
      <c r="A608" s="554" t="s">
        <v>1037</v>
      </c>
      <c r="B608" s="555" t="s">
        <v>1036</v>
      </c>
      <c r="C608" s="553">
        <v>20689</v>
      </c>
    </row>
    <row r="609" spans="1:3">
      <c r="A609" s="554" t="s">
        <v>355</v>
      </c>
      <c r="B609" s="555" t="s">
        <v>703</v>
      </c>
      <c r="C609" s="553">
        <v>157113</v>
      </c>
    </row>
    <row r="610" spans="1:3" ht="31.5">
      <c r="A610" s="554" t="s">
        <v>705</v>
      </c>
      <c r="B610" s="555" t="s">
        <v>704</v>
      </c>
      <c r="C610" s="553">
        <v>101643</v>
      </c>
    </row>
    <row r="611" spans="1:3">
      <c r="A611" s="554" t="s">
        <v>707</v>
      </c>
      <c r="B611" s="555" t="s">
        <v>706</v>
      </c>
      <c r="C611" s="553">
        <v>35034</v>
      </c>
    </row>
    <row r="612" spans="1:3">
      <c r="A612" s="554" t="s">
        <v>709</v>
      </c>
      <c r="B612" s="555" t="s">
        <v>708</v>
      </c>
      <c r="C612" s="553">
        <v>20436</v>
      </c>
    </row>
    <row r="613" spans="1:3">
      <c r="A613" s="554" t="s">
        <v>365</v>
      </c>
      <c r="B613" s="555" t="s">
        <v>666</v>
      </c>
      <c r="C613" s="553">
        <v>1126837</v>
      </c>
    </row>
    <row r="614" spans="1:3">
      <c r="A614" s="554" t="s">
        <v>723</v>
      </c>
      <c r="B614" s="555" t="s">
        <v>722</v>
      </c>
      <c r="C614" s="553">
        <v>20816</v>
      </c>
    </row>
    <row r="615" spans="1:3">
      <c r="A615" s="554" t="s">
        <v>725</v>
      </c>
      <c r="B615" s="555" t="s">
        <v>724</v>
      </c>
      <c r="C615" s="553">
        <v>600</v>
      </c>
    </row>
    <row r="616" spans="1:3">
      <c r="A616" s="554" t="s">
        <v>715</v>
      </c>
      <c r="B616" s="555" t="s">
        <v>714</v>
      </c>
      <c r="C616" s="553">
        <v>8000</v>
      </c>
    </row>
    <row r="617" spans="1:3">
      <c r="A617" s="554" t="s">
        <v>945</v>
      </c>
      <c r="B617" s="555" t="s">
        <v>944</v>
      </c>
      <c r="C617" s="553">
        <v>2000</v>
      </c>
    </row>
    <row r="618" spans="1:3">
      <c r="A618" s="554" t="s">
        <v>637</v>
      </c>
      <c r="B618" s="555" t="s">
        <v>667</v>
      </c>
      <c r="C618" s="553">
        <v>56000</v>
      </c>
    </row>
    <row r="619" spans="1:3">
      <c r="A619" s="554" t="s">
        <v>638</v>
      </c>
      <c r="B619" s="555" t="s">
        <v>716</v>
      </c>
      <c r="C619" s="553">
        <v>102678</v>
      </c>
    </row>
    <row r="620" spans="1:3">
      <c r="A620" s="554" t="s">
        <v>678</v>
      </c>
      <c r="B620" s="555" t="s">
        <v>677</v>
      </c>
      <c r="C620" s="553">
        <v>926543</v>
      </c>
    </row>
    <row r="621" spans="1:3">
      <c r="A621" s="554" t="s">
        <v>680</v>
      </c>
      <c r="B621" s="555" t="s">
        <v>679</v>
      </c>
      <c r="C621" s="553">
        <v>5400</v>
      </c>
    </row>
    <row r="622" spans="1:3">
      <c r="A622" s="554" t="s">
        <v>669</v>
      </c>
      <c r="B622" s="555" t="s">
        <v>668</v>
      </c>
      <c r="C622" s="553">
        <v>2400</v>
      </c>
    </row>
    <row r="623" spans="1:3">
      <c r="A623" s="554" t="s">
        <v>686</v>
      </c>
      <c r="B623" s="555" t="s">
        <v>685</v>
      </c>
      <c r="C623" s="553">
        <v>2400</v>
      </c>
    </row>
    <row r="624" spans="1:3">
      <c r="A624" s="554" t="s">
        <v>248</v>
      </c>
      <c r="B624" s="555" t="s">
        <v>726</v>
      </c>
      <c r="C624" s="553">
        <v>2800</v>
      </c>
    </row>
    <row r="625" spans="1:3" ht="31.5">
      <c r="A625" s="554" t="s">
        <v>242</v>
      </c>
      <c r="B625" s="555" t="s">
        <v>727</v>
      </c>
      <c r="C625" s="553">
        <v>500</v>
      </c>
    </row>
    <row r="626" spans="1:3" ht="31.5">
      <c r="A626" s="554" t="s">
        <v>243</v>
      </c>
      <c r="B626" s="555" t="s">
        <v>741</v>
      </c>
      <c r="C626" s="553">
        <v>2300</v>
      </c>
    </row>
    <row r="627" spans="1:3">
      <c r="A627" s="549" t="s">
        <v>848</v>
      </c>
      <c r="B627" s="549"/>
      <c r="C627" s="553">
        <v>2016625</v>
      </c>
    </row>
    <row r="628" spans="1:3">
      <c r="A628" s="554"/>
      <c r="B628" s="555"/>
      <c r="C628" s="553"/>
    </row>
    <row r="629" spans="1:3">
      <c r="A629" s="554" t="s">
        <v>647</v>
      </c>
      <c r="B629" s="555" t="s">
        <v>682</v>
      </c>
      <c r="C629" s="553">
        <v>26158</v>
      </c>
    </row>
    <row r="630" spans="1:3">
      <c r="A630" s="554" t="s">
        <v>245</v>
      </c>
      <c r="B630" s="555" t="s">
        <v>710</v>
      </c>
      <c r="C630" s="553">
        <v>26158</v>
      </c>
    </row>
    <row r="631" spans="1:3">
      <c r="A631" s="549" t="s">
        <v>844</v>
      </c>
      <c r="B631" s="549"/>
      <c r="C631" s="553">
        <v>26158</v>
      </c>
    </row>
    <row r="632" spans="1:3">
      <c r="A632" s="554"/>
      <c r="B632" s="555"/>
      <c r="C632" s="553"/>
    </row>
    <row r="633" spans="1:3">
      <c r="A633" s="549" t="s">
        <v>1183</v>
      </c>
      <c r="B633" s="549"/>
      <c r="C633" s="553">
        <v>2042783</v>
      </c>
    </row>
    <row r="634" spans="1:3">
      <c r="A634" s="554"/>
      <c r="B634" s="552"/>
      <c r="C634" s="553"/>
    </row>
    <row r="635" spans="1:3">
      <c r="A635" s="549" t="s">
        <v>734</v>
      </c>
      <c r="B635" s="549"/>
      <c r="C635" s="549"/>
    </row>
    <row r="636" spans="1:3" ht="31.5">
      <c r="A636" s="554" t="s">
        <v>339</v>
      </c>
      <c r="B636" s="555" t="s">
        <v>3</v>
      </c>
      <c r="C636" s="553">
        <v>256586</v>
      </c>
    </row>
    <row r="637" spans="1:3" ht="31.5">
      <c r="A637" s="554" t="s">
        <v>698</v>
      </c>
      <c r="B637" s="555" t="s">
        <v>697</v>
      </c>
      <c r="C637" s="553">
        <v>256586</v>
      </c>
    </row>
    <row r="638" spans="1:3">
      <c r="A638" s="554" t="s">
        <v>345</v>
      </c>
      <c r="B638" s="555" t="s">
        <v>663</v>
      </c>
      <c r="C638" s="553">
        <v>11577</v>
      </c>
    </row>
    <row r="639" spans="1:3">
      <c r="A639" s="554" t="s">
        <v>665</v>
      </c>
      <c r="B639" s="555" t="s">
        <v>664</v>
      </c>
      <c r="C639" s="553">
        <v>2800</v>
      </c>
    </row>
    <row r="640" spans="1:3" ht="31.5">
      <c r="A640" s="554" t="s">
        <v>1037</v>
      </c>
      <c r="B640" s="555" t="s">
        <v>1036</v>
      </c>
      <c r="C640" s="553">
        <v>6217</v>
      </c>
    </row>
    <row r="641" spans="1:3">
      <c r="A641" s="554" t="s">
        <v>700</v>
      </c>
      <c r="B641" s="555" t="s">
        <v>699</v>
      </c>
      <c r="C641" s="553">
        <v>2560</v>
      </c>
    </row>
    <row r="642" spans="1:3">
      <c r="A642" s="554" t="s">
        <v>355</v>
      </c>
      <c r="B642" s="555" t="s">
        <v>703</v>
      </c>
      <c r="C642" s="553">
        <v>51049</v>
      </c>
    </row>
    <row r="643" spans="1:3" ht="31.5">
      <c r="A643" s="554" t="s">
        <v>705</v>
      </c>
      <c r="B643" s="555" t="s">
        <v>704</v>
      </c>
      <c r="C643" s="553">
        <v>30863</v>
      </c>
    </row>
    <row r="644" spans="1:3">
      <c r="A644" s="554" t="s">
        <v>707</v>
      </c>
      <c r="B644" s="555" t="s">
        <v>706</v>
      </c>
      <c r="C644" s="553">
        <v>12749</v>
      </c>
    </row>
    <row r="645" spans="1:3">
      <c r="A645" s="554" t="s">
        <v>709</v>
      </c>
      <c r="B645" s="555" t="s">
        <v>708</v>
      </c>
      <c r="C645" s="553">
        <v>7437</v>
      </c>
    </row>
    <row r="646" spans="1:3">
      <c r="A646" s="554" t="s">
        <v>365</v>
      </c>
      <c r="B646" s="555" t="s">
        <v>666</v>
      </c>
      <c r="C646" s="553">
        <v>156326</v>
      </c>
    </row>
    <row r="647" spans="1:3">
      <c r="A647" s="554" t="s">
        <v>723</v>
      </c>
      <c r="B647" s="555" t="s">
        <v>722</v>
      </c>
      <c r="C647" s="553">
        <v>34002</v>
      </c>
    </row>
    <row r="648" spans="1:3">
      <c r="A648" s="554" t="s">
        <v>725</v>
      </c>
      <c r="B648" s="555" t="s">
        <v>724</v>
      </c>
      <c r="C648" s="553">
        <v>292</v>
      </c>
    </row>
    <row r="649" spans="1:3">
      <c r="A649" s="554" t="s">
        <v>715</v>
      </c>
      <c r="B649" s="555" t="s">
        <v>714</v>
      </c>
      <c r="C649" s="553">
        <v>1294</v>
      </c>
    </row>
    <row r="650" spans="1:3">
      <c r="A650" s="554" t="s">
        <v>637</v>
      </c>
      <c r="B650" s="555" t="s">
        <v>667</v>
      </c>
      <c r="C650" s="553">
        <v>11566</v>
      </c>
    </row>
    <row r="651" spans="1:3">
      <c r="A651" s="554" t="s">
        <v>638</v>
      </c>
      <c r="B651" s="555" t="s">
        <v>716</v>
      </c>
      <c r="C651" s="553">
        <v>52336</v>
      </c>
    </row>
    <row r="652" spans="1:3">
      <c r="A652" s="554" t="s">
        <v>678</v>
      </c>
      <c r="B652" s="555" t="s">
        <v>677</v>
      </c>
      <c r="C652" s="553">
        <v>55134</v>
      </c>
    </row>
    <row r="653" spans="1:3">
      <c r="A653" s="554" t="s">
        <v>669</v>
      </c>
      <c r="B653" s="555" t="s">
        <v>668</v>
      </c>
      <c r="C653" s="553">
        <v>1402</v>
      </c>
    </row>
    <row r="654" spans="1:3">
      <c r="A654" s="554" t="s">
        <v>686</v>
      </c>
      <c r="B654" s="555" t="s">
        <v>685</v>
      </c>
      <c r="C654" s="553">
        <v>300</v>
      </c>
    </row>
    <row r="655" spans="1:3">
      <c r="A655" s="549" t="s">
        <v>848</v>
      </c>
      <c r="B655" s="549"/>
      <c r="C655" s="553">
        <v>475538</v>
      </c>
    </row>
    <row r="656" spans="1:3">
      <c r="A656" s="549" t="s">
        <v>1184</v>
      </c>
      <c r="B656" s="549"/>
      <c r="C656" s="553">
        <v>475538</v>
      </c>
    </row>
    <row r="657" spans="1:3">
      <c r="A657" s="554"/>
      <c r="B657" s="552"/>
      <c r="C657" s="553"/>
    </row>
    <row r="658" spans="1:3">
      <c r="A658" s="549" t="s">
        <v>1278</v>
      </c>
      <c r="B658" s="549"/>
      <c r="C658" s="549"/>
    </row>
    <row r="659" spans="1:3" ht="31.5">
      <c r="A659" s="554" t="s">
        <v>339</v>
      </c>
      <c r="B659" s="555" t="s">
        <v>3</v>
      </c>
      <c r="C659" s="553">
        <v>888341</v>
      </c>
    </row>
    <row r="660" spans="1:3" ht="31.5">
      <c r="A660" s="554" t="s">
        <v>698</v>
      </c>
      <c r="B660" s="555" t="s">
        <v>697</v>
      </c>
      <c r="C660" s="553">
        <v>888341</v>
      </c>
    </row>
    <row r="661" spans="1:3">
      <c r="A661" s="554" t="s">
        <v>345</v>
      </c>
      <c r="B661" s="555" t="s">
        <v>663</v>
      </c>
      <c r="C661" s="553">
        <v>61650</v>
      </c>
    </row>
    <row r="662" spans="1:3" ht="31.5">
      <c r="A662" s="554" t="s">
        <v>1037</v>
      </c>
      <c r="B662" s="555" t="s">
        <v>1036</v>
      </c>
      <c r="C662" s="553">
        <v>26650</v>
      </c>
    </row>
    <row r="663" spans="1:3">
      <c r="A663" s="554" t="s">
        <v>700</v>
      </c>
      <c r="B663" s="555" t="s">
        <v>699</v>
      </c>
      <c r="C663" s="553">
        <v>35000</v>
      </c>
    </row>
    <row r="664" spans="1:3">
      <c r="A664" s="554" t="s">
        <v>355</v>
      </c>
      <c r="B664" s="555" t="s">
        <v>703</v>
      </c>
      <c r="C664" s="553">
        <v>175861</v>
      </c>
    </row>
    <row r="665" spans="1:3" ht="31.5">
      <c r="A665" s="554" t="s">
        <v>705</v>
      </c>
      <c r="B665" s="555" t="s">
        <v>704</v>
      </c>
      <c r="C665" s="553">
        <v>106321</v>
      </c>
    </row>
    <row r="666" spans="1:3">
      <c r="A666" s="554" t="s">
        <v>707</v>
      </c>
      <c r="B666" s="555" t="s">
        <v>706</v>
      </c>
      <c r="C666" s="553">
        <v>43920</v>
      </c>
    </row>
    <row r="667" spans="1:3">
      <c r="A667" s="554" t="s">
        <v>709</v>
      </c>
      <c r="B667" s="555" t="s">
        <v>708</v>
      </c>
      <c r="C667" s="553">
        <v>25620</v>
      </c>
    </row>
    <row r="668" spans="1:3">
      <c r="A668" s="554" t="s">
        <v>365</v>
      </c>
      <c r="B668" s="555" t="s">
        <v>666</v>
      </c>
      <c r="C668" s="553">
        <v>155434</v>
      </c>
    </row>
    <row r="669" spans="1:3">
      <c r="A669" s="554" t="s">
        <v>715</v>
      </c>
      <c r="B669" s="555" t="s">
        <v>714</v>
      </c>
      <c r="C669" s="553">
        <v>9800</v>
      </c>
    </row>
    <row r="670" spans="1:3">
      <c r="A670" s="554" t="s">
        <v>637</v>
      </c>
      <c r="B670" s="555" t="s">
        <v>667</v>
      </c>
      <c r="C670" s="553">
        <v>7708</v>
      </c>
    </row>
    <row r="671" spans="1:3">
      <c r="A671" s="554" t="s">
        <v>678</v>
      </c>
      <c r="B671" s="555" t="s">
        <v>677</v>
      </c>
      <c r="C671" s="553">
        <v>137926</v>
      </c>
    </row>
    <row r="672" spans="1:3">
      <c r="A672" s="549" t="s">
        <v>848</v>
      </c>
      <c r="B672" s="549"/>
      <c r="C672" s="553">
        <v>1281286</v>
      </c>
    </row>
    <row r="673" spans="1:3">
      <c r="A673" s="554"/>
      <c r="B673" s="555"/>
      <c r="C673" s="553"/>
    </row>
    <row r="674" spans="1:3">
      <c r="A674" s="549" t="s">
        <v>1277</v>
      </c>
      <c r="B674" s="549"/>
      <c r="C674" s="553">
        <v>1281286</v>
      </c>
    </row>
    <row r="675" spans="1:3">
      <c r="A675" s="554"/>
      <c r="B675" s="552"/>
      <c r="C675" s="553"/>
    </row>
    <row r="676" spans="1:3">
      <c r="A676" s="549" t="s">
        <v>1054</v>
      </c>
      <c r="B676" s="549"/>
      <c r="C676" s="549"/>
    </row>
    <row r="677" spans="1:3">
      <c r="A677" s="554" t="s">
        <v>345</v>
      </c>
      <c r="B677" s="555" t="s">
        <v>663</v>
      </c>
      <c r="C677" s="553">
        <v>17285</v>
      </c>
    </row>
    <row r="678" spans="1:3">
      <c r="A678" s="554" t="s">
        <v>730</v>
      </c>
      <c r="B678" s="555" t="s">
        <v>729</v>
      </c>
      <c r="C678" s="553">
        <v>17285</v>
      </c>
    </row>
    <row r="679" spans="1:3">
      <c r="A679" s="549" t="s">
        <v>848</v>
      </c>
      <c r="B679" s="549"/>
      <c r="C679" s="553">
        <v>17285</v>
      </c>
    </row>
    <row r="680" spans="1:3">
      <c r="A680" s="554"/>
      <c r="B680" s="555"/>
      <c r="C680" s="553"/>
    </row>
    <row r="681" spans="1:3">
      <c r="A681" s="549" t="s">
        <v>1185</v>
      </c>
      <c r="B681" s="549"/>
      <c r="C681" s="553">
        <v>17285</v>
      </c>
    </row>
    <row r="682" spans="1:3">
      <c r="A682" s="554"/>
      <c r="B682" s="552"/>
      <c r="C682" s="553"/>
    </row>
    <row r="683" spans="1:3" ht="31.5">
      <c r="A683" s="549" t="s">
        <v>735</v>
      </c>
      <c r="B683" s="549"/>
      <c r="C683" s="549"/>
    </row>
    <row r="684" spans="1:3">
      <c r="A684" s="554" t="s">
        <v>365</v>
      </c>
      <c r="B684" s="555" t="s">
        <v>666</v>
      </c>
      <c r="C684" s="553">
        <v>10727</v>
      </c>
    </row>
    <row r="685" spans="1:3">
      <c r="A685" s="554" t="s">
        <v>723</v>
      </c>
      <c r="B685" s="555" t="s">
        <v>722</v>
      </c>
      <c r="C685" s="553">
        <v>8911</v>
      </c>
    </row>
    <row r="686" spans="1:3">
      <c r="A686" s="554" t="s">
        <v>637</v>
      </c>
      <c r="B686" s="555" t="s">
        <v>667</v>
      </c>
      <c r="C686" s="553">
        <v>394</v>
      </c>
    </row>
    <row r="687" spans="1:3">
      <c r="A687" s="554" t="s">
        <v>638</v>
      </c>
      <c r="B687" s="555" t="s">
        <v>716</v>
      </c>
      <c r="C687" s="553">
        <v>1422</v>
      </c>
    </row>
    <row r="688" spans="1:3">
      <c r="A688" s="554" t="s">
        <v>249</v>
      </c>
      <c r="B688" s="555" t="s">
        <v>719</v>
      </c>
      <c r="C688" s="553">
        <v>27968</v>
      </c>
    </row>
    <row r="689" spans="1:3">
      <c r="A689" s="554" t="s">
        <v>737</v>
      </c>
      <c r="B689" s="555" t="s">
        <v>736</v>
      </c>
      <c r="C689" s="553">
        <v>27968</v>
      </c>
    </row>
    <row r="690" spans="1:3">
      <c r="A690" s="549" t="s">
        <v>848</v>
      </c>
      <c r="B690" s="549"/>
      <c r="C690" s="553">
        <v>38695</v>
      </c>
    </row>
    <row r="691" spans="1:3">
      <c r="A691" s="554"/>
      <c r="B691" s="555"/>
      <c r="C691" s="553"/>
    </row>
    <row r="692" spans="1:3" ht="31.5">
      <c r="A692" s="549" t="s">
        <v>937</v>
      </c>
      <c r="B692" s="549"/>
      <c r="C692" s="553">
        <v>38695</v>
      </c>
    </row>
    <row r="693" spans="1:3">
      <c r="A693" s="554"/>
      <c r="B693" s="552"/>
      <c r="C693" s="553"/>
    </row>
    <row r="694" spans="1:3" ht="31.5">
      <c r="A694" s="549" t="s">
        <v>850</v>
      </c>
      <c r="B694" s="549"/>
      <c r="C694" s="553">
        <v>15765033</v>
      </c>
    </row>
    <row r="695" spans="1:3">
      <c r="A695" s="554"/>
      <c r="B695" s="552"/>
      <c r="C695" s="553"/>
    </row>
    <row r="696" spans="1:3" ht="18.75" customHeight="1">
      <c r="A696" s="549" t="s">
        <v>849</v>
      </c>
      <c r="B696" s="549"/>
      <c r="C696" s="553">
        <v>15765033</v>
      </c>
    </row>
    <row r="697" spans="1:3">
      <c r="A697" s="554"/>
      <c r="B697" s="552"/>
      <c r="C697" s="553"/>
    </row>
    <row r="698" spans="1:3" ht="31.5">
      <c r="A698" s="549" t="s">
        <v>1186</v>
      </c>
      <c r="B698" s="549"/>
      <c r="C698" s="549"/>
    </row>
    <row r="699" spans="1:3">
      <c r="A699" s="549" t="s">
        <v>738</v>
      </c>
      <c r="B699" s="549"/>
      <c r="C699" s="549"/>
    </row>
    <row r="700" spans="1:3">
      <c r="A700" s="549" t="s">
        <v>739</v>
      </c>
      <c r="B700" s="549"/>
      <c r="C700" s="549"/>
    </row>
    <row r="701" spans="1:3">
      <c r="A701" s="554" t="s">
        <v>365</v>
      </c>
      <c r="B701" s="555" t="s">
        <v>666</v>
      </c>
      <c r="C701" s="553">
        <v>29981</v>
      </c>
    </row>
    <row r="702" spans="1:3" ht="18.75" customHeight="1">
      <c r="A702" s="554" t="s">
        <v>641</v>
      </c>
      <c r="B702" s="555" t="s">
        <v>672</v>
      </c>
      <c r="C702" s="553">
        <v>29981</v>
      </c>
    </row>
    <row r="703" spans="1:3">
      <c r="A703" s="549" t="s">
        <v>848</v>
      </c>
      <c r="B703" s="549"/>
      <c r="C703" s="553">
        <v>29981</v>
      </c>
    </row>
    <row r="704" spans="1:3">
      <c r="A704" s="549" t="s">
        <v>1187</v>
      </c>
      <c r="B704" s="549"/>
      <c r="C704" s="553">
        <v>29981</v>
      </c>
    </row>
    <row r="705" spans="1:3">
      <c r="A705" s="554"/>
      <c r="B705" s="552"/>
      <c r="C705" s="553"/>
    </row>
    <row r="706" spans="1:3">
      <c r="A706" s="549" t="s">
        <v>908</v>
      </c>
      <c r="B706" s="549"/>
      <c r="C706" s="553">
        <v>29981</v>
      </c>
    </row>
    <row r="707" spans="1:3">
      <c r="A707" s="554"/>
      <c r="B707" s="552"/>
      <c r="C707" s="553"/>
    </row>
    <row r="708" spans="1:3">
      <c r="A708" s="549" t="s">
        <v>740</v>
      </c>
      <c r="B708" s="549"/>
      <c r="C708" s="549"/>
    </row>
    <row r="709" spans="1:3">
      <c r="A709" s="549" t="s">
        <v>958</v>
      </c>
      <c r="B709" s="549"/>
      <c r="C709" s="549"/>
    </row>
    <row r="710" spans="1:3" ht="31.5">
      <c r="A710" s="554" t="s">
        <v>396</v>
      </c>
      <c r="B710" s="555" t="s">
        <v>839</v>
      </c>
      <c r="C710" s="553">
        <v>1347363</v>
      </c>
    </row>
    <row r="711" spans="1:3">
      <c r="A711" s="549" t="s">
        <v>910</v>
      </c>
      <c r="B711" s="549"/>
      <c r="C711" s="553">
        <v>1347363</v>
      </c>
    </row>
    <row r="712" spans="1:3">
      <c r="A712" s="554"/>
      <c r="B712" s="555"/>
      <c r="C712" s="553"/>
    </row>
    <row r="713" spans="1:3">
      <c r="A713" s="549" t="s">
        <v>957</v>
      </c>
      <c r="B713" s="549"/>
      <c r="C713" s="553">
        <v>1347363</v>
      </c>
    </row>
    <row r="714" spans="1:3" ht="31.5">
      <c r="A714" s="549" t="s">
        <v>1188</v>
      </c>
      <c r="B714" s="549"/>
      <c r="C714" s="549"/>
    </row>
    <row r="715" spans="1:3" ht="31.5">
      <c r="A715" s="554" t="s">
        <v>339</v>
      </c>
      <c r="B715" s="555" t="s">
        <v>3</v>
      </c>
      <c r="C715" s="553">
        <v>2571086</v>
      </c>
    </row>
    <row r="716" spans="1:3" ht="31.5">
      <c r="A716" s="554" t="s">
        <v>698</v>
      </c>
      <c r="B716" s="555" t="s">
        <v>697</v>
      </c>
      <c r="C716" s="553">
        <v>2571086</v>
      </c>
    </row>
    <row r="717" spans="1:3">
      <c r="A717" s="554" t="s">
        <v>345</v>
      </c>
      <c r="B717" s="555" t="s">
        <v>663</v>
      </c>
      <c r="C717" s="553">
        <v>173611</v>
      </c>
    </row>
    <row r="718" spans="1:3">
      <c r="A718" s="554" t="s">
        <v>665</v>
      </c>
      <c r="B718" s="555" t="s">
        <v>664</v>
      </c>
      <c r="C718" s="553">
        <v>42855</v>
      </c>
    </row>
    <row r="719" spans="1:3" ht="31.5">
      <c r="A719" s="554" t="s">
        <v>1037</v>
      </c>
      <c r="B719" s="555" t="s">
        <v>1036</v>
      </c>
      <c r="C719" s="553">
        <v>54653</v>
      </c>
    </row>
    <row r="720" spans="1:3">
      <c r="A720" s="554" t="s">
        <v>700</v>
      </c>
      <c r="B720" s="555" t="s">
        <v>699</v>
      </c>
      <c r="C720" s="553">
        <v>76103</v>
      </c>
    </row>
    <row r="721" spans="1:3">
      <c r="A721" s="554" t="s">
        <v>355</v>
      </c>
      <c r="B721" s="555" t="s">
        <v>703</v>
      </c>
      <c r="C721" s="553">
        <v>469992</v>
      </c>
    </row>
    <row r="722" spans="1:3" ht="31.5">
      <c r="A722" s="554" t="s">
        <v>705</v>
      </c>
      <c r="B722" s="555" t="s">
        <v>704</v>
      </c>
      <c r="C722" s="553">
        <v>283281</v>
      </c>
    </row>
    <row r="723" spans="1:3">
      <c r="A723" s="554" t="s">
        <v>707</v>
      </c>
      <c r="B723" s="555" t="s">
        <v>706</v>
      </c>
      <c r="C723" s="553">
        <v>118491</v>
      </c>
    </row>
    <row r="724" spans="1:3">
      <c r="A724" s="554" t="s">
        <v>709</v>
      </c>
      <c r="B724" s="555" t="s">
        <v>708</v>
      </c>
      <c r="C724" s="553">
        <v>68220</v>
      </c>
    </row>
    <row r="725" spans="1:3">
      <c r="A725" s="554" t="s">
        <v>365</v>
      </c>
      <c r="B725" s="555" t="s">
        <v>666</v>
      </c>
      <c r="C725" s="553">
        <v>471384</v>
      </c>
    </row>
    <row r="726" spans="1:3">
      <c r="A726" s="554" t="s">
        <v>715</v>
      </c>
      <c r="B726" s="555" t="s">
        <v>714</v>
      </c>
      <c r="C726" s="553">
        <v>88800</v>
      </c>
    </row>
    <row r="727" spans="1:3">
      <c r="A727" s="554" t="s">
        <v>945</v>
      </c>
      <c r="B727" s="555" t="s">
        <v>944</v>
      </c>
      <c r="C727" s="553">
        <v>1500</v>
      </c>
    </row>
    <row r="728" spans="1:3">
      <c r="A728" s="554" t="s">
        <v>637</v>
      </c>
      <c r="B728" s="555" t="s">
        <v>667</v>
      </c>
      <c r="C728" s="553">
        <v>63000</v>
      </c>
    </row>
    <row r="729" spans="1:3">
      <c r="A729" s="554" t="s">
        <v>638</v>
      </c>
      <c r="B729" s="555" t="s">
        <v>716</v>
      </c>
      <c r="C729" s="553">
        <v>170157</v>
      </c>
    </row>
    <row r="730" spans="1:3">
      <c r="A730" s="554" t="s">
        <v>678</v>
      </c>
      <c r="B730" s="555" t="s">
        <v>677</v>
      </c>
      <c r="C730" s="553">
        <v>124609</v>
      </c>
    </row>
    <row r="731" spans="1:3">
      <c r="A731" s="554" t="s">
        <v>669</v>
      </c>
      <c r="B731" s="555" t="s">
        <v>668</v>
      </c>
      <c r="C731" s="553">
        <v>5218</v>
      </c>
    </row>
    <row r="732" spans="1:3">
      <c r="A732" s="554" t="s">
        <v>686</v>
      </c>
      <c r="B732" s="555" t="s">
        <v>685</v>
      </c>
      <c r="C732" s="553">
        <v>6100</v>
      </c>
    </row>
    <row r="733" spans="1:3">
      <c r="A733" s="554" t="s">
        <v>866</v>
      </c>
      <c r="B733" s="555" t="s">
        <v>865</v>
      </c>
      <c r="C733" s="553">
        <v>12000</v>
      </c>
    </row>
    <row r="734" spans="1:3">
      <c r="A734" s="554" t="s">
        <v>248</v>
      </c>
      <c r="B734" s="555" t="s">
        <v>726</v>
      </c>
      <c r="C734" s="553">
        <v>36061</v>
      </c>
    </row>
    <row r="735" spans="1:3" ht="31.5">
      <c r="A735" s="554" t="s">
        <v>242</v>
      </c>
      <c r="B735" s="555" t="s">
        <v>727</v>
      </c>
      <c r="C735" s="553">
        <v>261</v>
      </c>
    </row>
    <row r="736" spans="1:3" ht="31.5">
      <c r="A736" s="554" t="s">
        <v>243</v>
      </c>
      <c r="B736" s="555" t="s">
        <v>741</v>
      </c>
      <c r="C736" s="553">
        <v>35800</v>
      </c>
    </row>
    <row r="737" spans="1:3">
      <c r="A737" s="549" t="s">
        <v>848</v>
      </c>
      <c r="B737" s="549"/>
      <c r="C737" s="553">
        <v>3722134</v>
      </c>
    </row>
    <row r="738" spans="1:3">
      <c r="A738" s="554" t="s">
        <v>647</v>
      </c>
      <c r="B738" s="555" t="s">
        <v>682</v>
      </c>
      <c r="C738" s="553">
        <v>4499</v>
      </c>
    </row>
    <row r="739" spans="1:3">
      <c r="A739" s="554" t="s">
        <v>240</v>
      </c>
      <c r="B739" s="555" t="s">
        <v>712</v>
      </c>
      <c r="C739" s="553">
        <v>4499</v>
      </c>
    </row>
    <row r="740" spans="1:3">
      <c r="A740" s="554" t="s">
        <v>408</v>
      </c>
      <c r="B740" s="555" t="s">
        <v>846</v>
      </c>
      <c r="C740" s="553">
        <v>1330</v>
      </c>
    </row>
    <row r="741" spans="1:3" ht="31.5">
      <c r="A741" s="554" t="s">
        <v>247</v>
      </c>
      <c r="B741" s="555" t="s">
        <v>845</v>
      </c>
      <c r="C741" s="553">
        <v>1330</v>
      </c>
    </row>
    <row r="742" spans="1:3">
      <c r="A742" s="549" t="s">
        <v>844</v>
      </c>
      <c r="B742" s="549"/>
      <c r="C742" s="553">
        <v>5829</v>
      </c>
    </row>
    <row r="743" spans="1:3" ht="31.5">
      <c r="A743" s="549" t="s">
        <v>847</v>
      </c>
      <c r="B743" s="549"/>
      <c r="C743" s="553">
        <v>3727963</v>
      </c>
    </row>
    <row r="744" spans="1:3">
      <c r="A744" s="554"/>
      <c r="B744" s="552"/>
      <c r="C744" s="553"/>
    </row>
    <row r="745" spans="1:3">
      <c r="A745" s="549" t="s">
        <v>742</v>
      </c>
      <c r="B745" s="549"/>
      <c r="C745" s="549"/>
    </row>
    <row r="746" spans="1:3" ht="31.5">
      <c r="A746" s="554" t="s">
        <v>339</v>
      </c>
      <c r="B746" s="555" t="s">
        <v>3</v>
      </c>
      <c r="C746" s="553">
        <v>858840</v>
      </c>
    </row>
    <row r="747" spans="1:3" ht="31.5">
      <c r="A747" s="554" t="s">
        <v>698</v>
      </c>
      <c r="B747" s="555" t="s">
        <v>697</v>
      </c>
      <c r="C747" s="553">
        <v>858840</v>
      </c>
    </row>
    <row r="748" spans="1:3">
      <c r="A748" s="554" t="s">
        <v>345</v>
      </c>
      <c r="B748" s="555" t="s">
        <v>663</v>
      </c>
      <c r="C748" s="553">
        <v>61227</v>
      </c>
    </row>
    <row r="749" spans="1:3">
      <c r="A749" s="554" t="s">
        <v>665</v>
      </c>
      <c r="B749" s="555" t="s">
        <v>664</v>
      </c>
      <c r="C749" s="553">
        <v>11977</v>
      </c>
    </row>
    <row r="750" spans="1:3" ht="31.5">
      <c r="A750" s="554" t="s">
        <v>1037</v>
      </c>
      <c r="B750" s="555" t="s">
        <v>1036</v>
      </c>
      <c r="C750" s="553">
        <v>19800</v>
      </c>
    </row>
    <row r="751" spans="1:3">
      <c r="A751" s="554" t="s">
        <v>700</v>
      </c>
      <c r="B751" s="555" t="s">
        <v>699</v>
      </c>
      <c r="C751" s="553">
        <v>29450</v>
      </c>
    </row>
    <row r="752" spans="1:3">
      <c r="A752" s="554" t="s">
        <v>355</v>
      </c>
      <c r="B752" s="555" t="s">
        <v>703</v>
      </c>
      <c r="C752" s="553">
        <v>169309</v>
      </c>
    </row>
    <row r="753" spans="1:3" ht="31.5">
      <c r="A753" s="554" t="s">
        <v>705</v>
      </c>
      <c r="B753" s="555" t="s">
        <v>704</v>
      </c>
      <c r="C753" s="553">
        <v>101655</v>
      </c>
    </row>
    <row r="754" spans="1:3">
      <c r="A754" s="554" t="s">
        <v>707</v>
      </c>
      <c r="B754" s="555" t="s">
        <v>706</v>
      </c>
      <c r="C754" s="553">
        <v>42729</v>
      </c>
    </row>
    <row r="755" spans="1:3">
      <c r="A755" s="554" t="s">
        <v>709</v>
      </c>
      <c r="B755" s="555" t="s">
        <v>708</v>
      </c>
      <c r="C755" s="553">
        <v>24925</v>
      </c>
    </row>
    <row r="756" spans="1:3">
      <c r="A756" s="554" t="s">
        <v>365</v>
      </c>
      <c r="B756" s="555" t="s">
        <v>666</v>
      </c>
      <c r="C756" s="553">
        <v>131445</v>
      </c>
    </row>
    <row r="757" spans="1:3">
      <c r="A757" s="554" t="s">
        <v>715</v>
      </c>
      <c r="B757" s="555" t="s">
        <v>714</v>
      </c>
      <c r="C757" s="553">
        <v>1000</v>
      </c>
    </row>
    <row r="758" spans="1:3">
      <c r="A758" s="554" t="s">
        <v>945</v>
      </c>
      <c r="B758" s="555" t="s">
        <v>944</v>
      </c>
      <c r="C758" s="553">
        <v>16325</v>
      </c>
    </row>
    <row r="759" spans="1:3">
      <c r="A759" s="554" t="s">
        <v>637</v>
      </c>
      <c r="B759" s="555" t="s">
        <v>667</v>
      </c>
      <c r="C759" s="553">
        <v>18410</v>
      </c>
    </row>
    <row r="760" spans="1:3">
      <c r="A760" s="554" t="s">
        <v>638</v>
      </c>
      <c r="B760" s="555" t="s">
        <v>716</v>
      </c>
      <c r="C760" s="553">
        <v>60398</v>
      </c>
    </row>
    <row r="761" spans="1:3">
      <c r="A761" s="554" t="s">
        <v>678</v>
      </c>
      <c r="B761" s="555" t="s">
        <v>677</v>
      </c>
      <c r="C761" s="553">
        <v>25122</v>
      </c>
    </row>
    <row r="762" spans="1:3">
      <c r="A762" s="554" t="s">
        <v>669</v>
      </c>
      <c r="B762" s="555" t="s">
        <v>668</v>
      </c>
      <c r="C762" s="553">
        <v>4920</v>
      </c>
    </row>
    <row r="763" spans="1:3">
      <c r="A763" s="554" t="s">
        <v>686</v>
      </c>
      <c r="B763" s="555" t="s">
        <v>685</v>
      </c>
      <c r="C763" s="553">
        <v>4700</v>
      </c>
    </row>
    <row r="764" spans="1:3" ht="31.5">
      <c r="A764" s="554" t="s">
        <v>641</v>
      </c>
      <c r="B764" s="555" t="s">
        <v>672</v>
      </c>
      <c r="C764" s="553">
        <v>570</v>
      </c>
    </row>
    <row r="765" spans="1:3">
      <c r="A765" s="554" t="s">
        <v>248</v>
      </c>
      <c r="B765" s="555" t="s">
        <v>726</v>
      </c>
      <c r="C765" s="553">
        <v>2000</v>
      </c>
    </row>
    <row r="766" spans="1:3" ht="31.5">
      <c r="A766" s="554" t="s">
        <v>242</v>
      </c>
      <c r="B766" s="555" t="s">
        <v>727</v>
      </c>
      <c r="C766" s="553">
        <v>300</v>
      </c>
    </row>
    <row r="767" spans="1:3" ht="31.5">
      <c r="A767" s="554" t="s">
        <v>243</v>
      </c>
      <c r="B767" s="555" t="s">
        <v>741</v>
      </c>
      <c r="C767" s="553">
        <v>1700</v>
      </c>
    </row>
    <row r="768" spans="1:3">
      <c r="A768" s="549" t="s">
        <v>848</v>
      </c>
      <c r="B768" s="549"/>
      <c r="C768" s="553">
        <v>1222821</v>
      </c>
    </row>
    <row r="769" spans="1:3">
      <c r="A769" s="554" t="s">
        <v>647</v>
      </c>
      <c r="B769" s="555" t="s">
        <v>682</v>
      </c>
      <c r="C769" s="553">
        <v>15260</v>
      </c>
    </row>
    <row r="770" spans="1:3">
      <c r="A770" s="554" t="s">
        <v>240</v>
      </c>
      <c r="B770" s="555" t="s">
        <v>712</v>
      </c>
      <c r="C770" s="553">
        <v>5000</v>
      </c>
    </row>
    <row r="771" spans="1:3">
      <c r="A771" s="554" t="s">
        <v>245</v>
      </c>
      <c r="B771" s="555" t="s">
        <v>710</v>
      </c>
      <c r="C771" s="553">
        <v>10260</v>
      </c>
    </row>
    <row r="772" spans="1:3">
      <c r="A772" s="554" t="s">
        <v>408</v>
      </c>
      <c r="B772" s="555" t="s">
        <v>846</v>
      </c>
      <c r="C772" s="553">
        <v>3240</v>
      </c>
    </row>
    <row r="773" spans="1:3" ht="31.5">
      <c r="A773" s="554" t="s">
        <v>247</v>
      </c>
      <c r="B773" s="555" t="s">
        <v>845</v>
      </c>
      <c r="C773" s="553">
        <v>3240</v>
      </c>
    </row>
    <row r="774" spans="1:3">
      <c r="A774" s="549" t="s">
        <v>844</v>
      </c>
      <c r="B774" s="549"/>
      <c r="C774" s="553">
        <v>18500</v>
      </c>
    </row>
    <row r="775" spans="1:3">
      <c r="A775" s="549" t="s">
        <v>843</v>
      </c>
      <c r="B775" s="549"/>
      <c r="C775" s="553">
        <v>1241321</v>
      </c>
    </row>
    <row r="776" spans="1:3">
      <c r="A776" s="554"/>
      <c r="B776" s="552"/>
      <c r="C776" s="553"/>
    </row>
    <row r="777" spans="1:3">
      <c r="A777" s="549" t="s">
        <v>743</v>
      </c>
      <c r="B777" s="549"/>
      <c r="C777" s="549"/>
    </row>
    <row r="778" spans="1:3">
      <c r="A778" s="554" t="s">
        <v>365</v>
      </c>
      <c r="B778" s="555" t="s">
        <v>666</v>
      </c>
      <c r="C778" s="553">
        <v>17601</v>
      </c>
    </row>
    <row r="779" spans="1:3">
      <c r="A779" s="554" t="s">
        <v>678</v>
      </c>
      <c r="B779" s="555" t="s">
        <v>677</v>
      </c>
      <c r="C779" s="553">
        <v>17601</v>
      </c>
    </row>
    <row r="780" spans="1:3">
      <c r="A780" s="549" t="s">
        <v>848</v>
      </c>
      <c r="B780" s="549"/>
      <c r="C780" s="553">
        <v>17601</v>
      </c>
    </row>
    <row r="781" spans="1:3">
      <c r="A781" s="554" t="s">
        <v>647</v>
      </c>
      <c r="B781" s="555" t="s">
        <v>682</v>
      </c>
      <c r="C781" s="553">
        <v>2599</v>
      </c>
    </row>
    <row r="782" spans="1:3">
      <c r="A782" s="554" t="s">
        <v>1048</v>
      </c>
      <c r="B782" s="555" t="s">
        <v>1049</v>
      </c>
      <c r="C782" s="553">
        <v>2599</v>
      </c>
    </row>
    <row r="783" spans="1:3">
      <c r="A783" s="549" t="s">
        <v>844</v>
      </c>
      <c r="B783" s="549"/>
      <c r="C783" s="553">
        <v>2599</v>
      </c>
    </row>
    <row r="784" spans="1:3">
      <c r="A784" s="549" t="s">
        <v>897</v>
      </c>
      <c r="B784" s="549"/>
      <c r="C784" s="553">
        <v>20200</v>
      </c>
    </row>
    <row r="785" spans="1:3">
      <c r="A785" s="554"/>
      <c r="B785" s="552"/>
      <c r="C785" s="553"/>
    </row>
    <row r="786" spans="1:3">
      <c r="A786" s="549" t="s">
        <v>842</v>
      </c>
      <c r="B786" s="549"/>
      <c r="C786" s="553">
        <v>6336847</v>
      </c>
    </row>
    <row r="787" spans="1:3">
      <c r="A787" s="554"/>
      <c r="B787" s="552"/>
      <c r="C787" s="553"/>
    </row>
    <row r="788" spans="1:3" ht="31.5">
      <c r="A788" s="549" t="s">
        <v>1189</v>
      </c>
      <c r="B788" s="549"/>
      <c r="C788" s="553">
        <v>6366828</v>
      </c>
    </row>
    <row r="789" spans="1:3">
      <c r="A789" s="554"/>
      <c r="B789" s="552"/>
      <c r="C789" s="553"/>
    </row>
    <row r="790" spans="1:3">
      <c r="A790" s="549" t="s">
        <v>1038</v>
      </c>
      <c r="B790" s="549"/>
      <c r="C790" s="549"/>
    </row>
    <row r="791" spans="1:3">
      <c r="A791" s="549" t="s">
        <v>892</v>
      </c>
      <c r="B791" s="549"/>
      <c r="C791" s="549"/>
    </row>
    <row r="792" spans="1:3">
      <c r="A792" s="549"/>
      <c r="B792" s="549"/>
      <c r="C792" s="549"/>
    </row>
    <row r="793" spans="1:3" ht="31.5">
      <c r="A793" s="549" t="s">
        <v>887</v>
      </c>
      <c r="B793" s="549"/>
      <c r="C793" s="549"/>
    </row>
    <row r="794" spans="1:3">
      <c r="A794" s="554" t="s">
        <v>967</v>
      </c>
      <c r="B794" s="555" t="s">
        <v>966</v>
      </c>
      <c r="C794" s="553">
        <v>397552</v>
      </c>
    </row>
    <row r="795" spans="1:3">
      <c r="A795" s="554" t="s">
        <v>644</v>
      </c>
      <c r="B795" s="555" t="s">
        <v>965</v>
      </c>
      <c r="C795" s="553">
        <v>397552</v>
      </c>
    </row>
    <row r="796" spans="1:3">
      <c r="A796" s="549" t="s">
        <v>910</v>
      </c>
      <c r="B796" s="549"/>
      <c r="C796" s="553">
        <v>397552</v>
      </c>
    </row>
    <row r="797" spans="1:3" ht="31.5">
      <c r="A797" s="549" t="s">
        <v>886</v>
      </c>
      <c r="B797" s="549"/>
      <c r="C797" s="553">
        <v>397552</v>
      </c>
    </row>
    <row r="798" spans="1:3">
      <c r="A798" s="554"/>
      <c r="B798" s="552"/>
      <c r="C798" s="553"/>
    </row>
    <row r="799" spans="1:3">
      <c r="A799" s="549" t="s">
        <v>885</v>
      </c>
      <c r="B799" s="549"/>
      <c r="C799" s="553">
        <v>397552</v>
      </c>
    </row>
    <row r="800" spans="1:3">
      <c r="A800" s="554"/>
      <c r="B800" s="552"/>
      <c r="C800" s="553"/>
    </row>
    <row r="801" spans="1:3">
      <c r="A801" s="549" t="s">
        <v>744</v>
      </c>
      <c r="B801" s="549"/>
      <c r="C801" s="549"/>
    </row>
    <row r="802" spans="1:3">
      <c r="A802" s="549" t="s">
        <v>745</v>
      </c>
      <c r="B802" s="549"/>
      <c r="C802" s="549"/>
    </row>
    <row r="803" spans="1:3">
      <c r="A803" s="554" t="s">
        <v>365</v>
      </c>
      <c r="B803" s="555" t="s">
        <v>666</v>
      </c>
      <c r="C803" s="553">
        <v>5470</v>
      </c>
    </row>
    <row r="804" spans="1:3">
      <c r="A804" s="554" t="s">
        <v>678</v>
      </c>
      <c r="B804" s="555" t="s">
        <v>677</v>
      </c>
      <c r="C804" s="553">
        <v>2241</v>
      </c>
    </row>
    <row r="805" spans="1:3">
      <c r="A805" s="554" t="s">
        <v>866</v>
      </c>
      <c r="B805" s="555" t="s">
        <v>865</v>
      </c>
      <c r="C805" s="553">
        <v>3229</v>
      </c>
    </row>
    <row r="806" spans="1:3">
      <c r="A806" s="549" t="s">
        <v>848</v>
      </c>
      <c r="B806" s="549"/>
      <c r="C806" s="553">
        <v>5470</v>
      </c>
    </row>
    <row r="807" spans="1:3">
      <c r="A807" s="554"/>
      <c r="B807" s="555"/>
      <c r="C807" s="553"/>
    </row>
    <row r="808" spans="1:3">
      <c r="A808" s="549" t="s">
        <v>876</v>
      </c>
      <c r="B808" s="549"/>
      <c r="C808" s="553">
        <v>5470</v>
      </c>
    </row>
    <row r="809" spans="1:3">
      <c r="A809" s="554"/>
      <c r="B809" s="552"/>
      <c r="C809" s="553"/>
    </row>
    <row r="810" spans="1:3">
      <c r="A810" s="549" t="s">
        <v>875</v>
      </c>
      <c r="B810" s="549"/>
      <c r="C810" s="553">
        <v>5470</v>
      </c>
    </row>
    <row r="811" spans="1:3">
      <c r="A811" s="554"/>
      <c r="B811" s="552"/>
      <c r="C811" s="553"/>
    </row>
    <row r="812" spans="1:3">
      <c r="A812" s="549" t="s">
        <v>1047</v>
      </c>
      <c r="B812" s="549"/>
      <c r="C812" s="553">
        <v>403022</v>
      </c>
    </row>
    <row r="813" spans="1:3">
      <c r="A813" s="554"/>
      <c r="B813" s="552"/>
      <c r="C813" s="553"/>
    </row>
    <row r="814" spans="1:3" s="564" customFormat="1">
      <c r="A814" s="549" t="s">
        <v>1276</v>
      </c>
      <c r="B814" s="552"/>
      <c r="C814" s="552">
        <v>88539226</v>
      </c>
    </row>
    <row r="815" spans="1:3">
      <c r="A815" s="549"/>
      <c r="B815" s="552"/>
      <c r="C815" s="553"/>
    </row>
    <row r="816" spans="1:3">
      <c r="A816" s="328" t="s">
        <v>1543</v>
      </c>
      <c r="B816" s="557"/>
      <c r="C816" s="556"/>
    </row>
    <row r="817" spans="1:3">
      <c r="A817" s="565"/>
      <c r="B817" s="565"/>
      <c r="C817" s="565"/>
    </row>
    <row r="818" spans="1:3">
      <c r="A818" s="549" t="s">
        <v>1044</v>
      </c>
      <c r="B818" s="549"/>
      <c r="C818" s="549"/>
    </row>
    <row r="819" spans="1:3">
      <c r="A819" s="549" t="s">
        <v>864</v>
      </c>
      <c r="B819" s="549"/>
      <c r="C819" s="549"/>
    </row>
    <row r="820" spans="1:3">
      <c r="A820" s="549" t="s">
        <v>863</v>
      </c>
      <c r="B820" s="549"/>
      <c r="C820" s="549"/>
    </row>
    <row r="821" spans="1:3">
      <c r="A821" s="554" t="s">
        <v>365</v>
      </c>
      <c r="B821" s="555" t="s">
        <v>666</v>
      </c>
      <c r="C821" s="553">
        <v>2490491</v>
      </c>
    </row>
    <row r="822" spans="1:3">
      <c r="A822" s="554" t="s">
        <v>725</v>
      </c>
      <c r="B822" s="555" t="s">
        <v>724</v>
      </c>
      <c r="C822" s="553">
        <v>1000</v>
      </c>
    </row>
    <row r="823" spans="1:3">
      <c r="A823" s="554" t="s">
        <v>715</v>
      </c>
      <c r="B823" s="555" t="s">
        <v>714</v>
      </c>
      <c r="C823" s="553">
        <v>95550</v>
      </c>
    </row>
    <row r="824" spans="1:3">
      <c r="A824" s="554" t="s">
        <v>637</v>
      </c>
      <c r="B824" s="555" t="s">
        <v>667</v>
      </c>
      <c r="C824" s="553">
        <v>403000</v>
      </c>
    </row>
    <row r="825" spans="1:3">
      <c r="A825" s="554" t="s">
        <v>638</v>
      </c>
      <c r="B825" s="555" t="s">
        <v>716</v>
      </c>
      <c r="C825" s="553">
        <v>590971</v>
      </c>
    </row>
    <row r="826" spans="1:3">
      <c r="A826" s="554" t="s">
        <v>678</v>
      </c>
      <c r="B826" s="555" t="s">
        <v>677</v>
      </c>
      <c r="C826" s="553">
        <v>1209430</v>
      </c>
    </row>
    <row r="827" spans="1:3">
      <c r="A827" s="554" t="s">
        <v>680</v>
      </c>
      <c r="B827" s="555" t="s">
        <v>679</v>
      </c>
      <c r="C827" s="553">
        <v>130760</v>
      </c>
    </row>
    <row r="828" spans="1:3">
      <c r="A828" s="554" t="s">
        <v>669</v>
      </c>
      <c r="B828" s="555" t="s">
        <v>668</v>
      </c>
      <c r="C828" s="553">
        <v>28150</v>
      </c>
    </row>
    <row r="829" spans="1:3">
      <c r="A829" s="554" t="s">
        <v>878</v>
      </c>
      <c r="B829" s="555" t="s">
        <v>877</v>
      </c>
      <c r="C829" s="553">
        <v>10000</v>
      </c>
    </row>
    <row r="830" spans="1:3">
      <c r="A830" s="554" t="s">
        <v>686</v>
      </c>
      <c r="B830" s="555" t="s">
        <v>685</v>
      </c>
      <c r="C830" s="553">
        <v>20630</v>
      </c>
    </row>
    <row r="831" spans="1:3" ht="31.5">
      <c r="A831" s="554" t="s">
        <v>640</v>
      </c>
      <c r="B831" s="555" t="s">
        <v>1123</v>
      </c>
      <c r="C831" s="553">
        <v>1000</v>
      </c>
    </row>
    <row r="832" spans="1:3">
      <c r="A832" s="554" t="s">
        <v>248</v>
      </c>
      <c r="B832" s="555" t="s">
        <v>726</v>
      </c>
      <c r="C832" s="553">
        <v>480938</v>
      </c>
    </row>
    <row r="833" spans="1:3" ht="31.5">
      <c r="A833" s="554" t="s">
        <v>242</v>
      </c>
      <c r="B833" s="555" t="s">
        <v>727</v>
      </c>
      <c r="C833" s="553">
        <v>40687</v>
      </c>
    </row>
    <row r="834" spans="1:3" ht="31.5">
      <c r="A834" s="554" t="s">
        <v>243</v>
      </c>
      <c r="B834" s="555" t="s">
        <v>741</v>
      </c>
      <c r="C834" s="553">
        <v>440251</v>
      </c>
    </row>
    <row r="835" spans="1:3">
      <c r="A835" s="554" t="s">
        <v>249</v>
      </c>
      <c r="B835" s="555" t="s">
        <v>719</v>
      </c>
      <c r="C835" s="553">
        <v>60000</v>
      </c>
    </row>
    <row r="836" spans="1:3">
      <c r="A836" s="554" t="s">
        <v>900</v>
      </c>
      <c r="B836" s="555" t="s">
        <v>899</v>
      </c>
      <c r="C836" s="553">
        <v>60000</v>
      </c>
    </row>
    <row r="837" spans="1:3">
      <c r="A837" s="549" t="s">
        <v>848</v>
      </c>
      <c r="B837" s="549"/>
      <c r="C837" s="553">
        <v>3031429</v>
      </c>
    </row>
    <row r="838" spans="1:3" ht="31.5">
      <c r="A838" s="554" t="s">
        <v>645</v>
      </c>
      <c r="B838" s="555" t="s">
        <v>246</v>
      </c>
      <c r="C838" s="553">
        <v>60000</v>
      </c>
    </row>
    <row r="839" spans="1:3">
      <c r="A839" s="549" t="s">
        <v>910</v>
      </c>
      <c r="B839" s="549"/>
      <c r="C839" s="553">
        <v>60000</v>
      </c>
    </row>
    <row r="840" spans="1:3">
      <c r="A840" s="554" t="s">
        <v>646</v>
      </c>
      <c r="B840" s="555" t="s">
        <v>681</v>
      </c>
      <c r="C840" s="553">
        <v>297173</v>
      </c>
    </row>
    <row r="841" spans="1:3">
      <c r="A841" s="554" t="s">
        <v>647</v>
      </c>
      <c r="B841" s="555" t="s">
        <v>682</v>
      </c>
      <c r="C841" s="553">
        <v>140594</v>
      </c>
    </row>
    <row r="842" spans="1:3">
      <c r="A842" s="554" t="s">
        <v>240</v>
      </c>
      <c r="B842" s="555" t="s">
        <v>712</v>
      </c>
      <c r="C842" s="553">
        <v>73658</v>
      </c>
    </row>
    <row r="843" spans="1:3">
      <c r="A843" s="554" t="s">
        <v>245</v>
      </c>
      <c r="B843" s="555" t="s">
        <v>710</v>
      </c>
      <c r="C843" s="553">
        <v>64751</v>
      </c>
    </row>
    <row r="844" spans="1:3">
      <c r="A844" s="554" t="s">
        <v>921</v>
      </c>
      <c r="B844" s="555" t="s">
        <v>920</v>
      </c>
      <c r="C844" s="553">
        <v>2185</v>
      </c>
    </row>
    <row r="845" spans="1:3">
      <c r="A845" s="554" t="s">
        <v>408</v>
      </c>
      <c r="B845" s="555" t="s">
        <v>846</v>
      </c>
      <c r="C845" s="553">
        <v>82800</v>
      </c>
    </row>
    <row r="846" spans="1:3" ht="31.5">
      <c r="A846" s="554" t="s">
        <v>247</v>
      </c>
      <c r="B846" s="555" t="s">
        <v>845</v>
      </c>
      <c r="C846" s="553">
        <v>82800</v>
      </c>
    </row>
    <row r="847" spans="1:3">
      <c r="A847" s="549" t="s">
        <v>844</v>
      </c>
      <c r="B847" s="549"/>
      <c r="C847" s="553">
        <v>520567</v>
      </c>
    </row>
    <row r="848" spans="1:3">
      <c r="A848" s="549" t="s">
        <v>862</v>
      </c>
      <c r="B848" s="549"/>
      <c r="C848" s="553">
        <v>3611996</v>
      </c>
    </row>
    <row r="849" spans="1:3">
      <c r="A849" s="554"/>
      <c r="B849" s="552"/>
      <c r="C849" s="553"/>
    </row>
    <row r="850" spans="1:3">
      <c r="A850" s="549" t="s">
        <v>956</v>
      </c>
      <c r="B850" s="549"/>
      <c r="C850" s="549"/>
    </row>
    <row r="851" spans="1:3" ht="31.5">
      <c r="A851" s="554" t="s">
        <v>339</v>
      </c>
      <c r="B851" s="555" t="s">
        <v>3</v>
      </c>
      <c r="C851" s="553">
        <v>645874</v>
      </c>
    </row>
    <row r="852" spans="1:3" ht="31.5">
      <c r="A852" s="554" t="s">
        <v>698</v>
      </c>
      <c r="B852" s="555" t="s">
        <v>697</v>
      </c>
      <c r="C852" s="553">
        <v>625444</v>
      </c>
    </row>
    <row r="853" spans="1:3" ht="31.5">
      <c r="A853" s="554" t="s">
        <v>970</v>
      </c>
      <c r="B853" s="555" t="s">
        <v>969</v>
      </c>
      <c r="C853" s="553">
        <v>20430</v>
      </c>
    </row>
    <row r="854" spans="1:3">
      <c r="A854" s="554" t="s">
        <v>345</v>
      </c>
      <c r="B854" s="555" t="s">
        <v>663</v>
      </c>
      <c r="C854" s="553">
        <v>4300</v>
      </c>
    </row>
    <row r="855" spans="1:3" ht="31.5">
      <c r="A855" s="554" t="s">
        <v>1037</v>
      </c>
      <c r="B855" s="555" t="s">
        <v>1036</v>
      </c>
      <c r="C855" s="553">
        <v>4300</v>
      </c>
    </row>
    <row r="856" spans="1:3">
      <c r="A856" s="554" t="s">
        <v>355</v>
      </c>
      <c r="B856" s="555" t="s">
        <v>703</v>
      </c>
      <c r="C856" s="553">
        <v>126952</v>
      </c>
    </row>
    <row r="857" spans="1:3" ht="31.5">
      <c r="A857" s="554" t="s">
        <v>705</v>
      </c>
      <c r="B857" s="555" t="s">
        <v>704</v>
      </c>
      <c r="C857" s="553">
        <v>76763</v>
      </c>
    </row>
    <row r="858" spans="1:3">
      <c r="A858" s="554" t="s">
        <v>707</v>
      </c>
      <c r="B858" s="555" t="s">
        <v>706</v>
      </c>
      <c r="C858" s="553">
        <v>31655</v>
      </c>
    </row>
    <row r="859" spans="1:3">
      <c r="A859" s="554" t="s">
        <v>709</v>
      </c>
      <c r="B859" s="555" t="s">
        <v>708</v>
      </c>
      <c r="C859" s="553">
        <v>18534</v>
      </c>
    </row>
    <row r="860" spans="1:3">
      <c r="A860" s="554" t="s">
        <v>365</v>
      </c>
      <c r="B860" s="555" t="s">
        <v>666</v>
      </c>
      <c r="C860" s="553">
        <v>324800</v>
      </c>
    </row>
    <row r="861" spans="1:3">
      <c r="A861" s="554" t="s">
        <v>637</v>
      </c>
      <c r="B861" s="555" t="s">
        <v>667</v>
      </c>
      <c r="C861" s="553">
        <v>6000</v>
      </c>
    </row>
    <row r="862" spans="1:3">
      <c r="A862" s="554" t="s">
        <v>638</v>
      </c>
      <c r="B862" s="555" t="s">
        <v>716</v>
      </c>
      <c r="C862" s="553">
        <v>45000</v>
      </c>
    </row>
    <row r="863" spans="1:3">
      <c r="A863" s="554" t="s">
        <v>678</v>
      </c>
      <c r="B863" s="555" t="s">
        <v>677</v>
      </c>
      <c r="C863" s="553">
        <v>270000</v>
      </c>
    </row>
    <row r="864" spans="1:3">
      <c r="A864" s="554" t="s">
        <v>669</v>
      </c>
      <c r="B864" s="555" t="s">
        <v>668</v>
      </c>
      <c r="C864" s="553">
        <v>2500</v>
      </c>
    </row>
    <row r="865" spans="1:3">
      <c r="A865" s="554" t="s">
        <v>686</v>
      </c>
      <c r="B865" s="555" t="s">
        <v>685</v>
      </c>
      <c r="C865" s="553">
        <v>1300</v>
      </c>
    </row>
    <row r="866" spans="1:3">
      <c r="A866" s="554" t="s">
        <v>248</v>
      </c>
      <c r="B866" s="555" t="s">
        <v>726</v>
      </c>
      <c r="C866" s="553">
        <v>320</v>
      </c>
    </row>
    <row r="867" spans="1:3" ht="31.5">
      <c r="A867" s="554" t="s">
        <v>242</v>
      </c>
      <c r="B867" s="555" t="s">
        <v>727</v>
      </c>
      <c r="C867" s="553">
        <v>120</v>
      </c>
    </row>
    <row r="868" spans="1:3" ht="31.5">
      <c r="A868" s="554" t="s">
        <v>243</v>
      </c>
      <c r="B868" s="555" t="s">
        <v>741</v>
      </c>
      <c r="C868" s="553">
        <v>200</v>
      </c>
    </row>
    <row r="869" spans="1:3">
      <c r="A869" s="549" t="s">
        <v>848</v>
      </c>
      <c r="B869" s="549"/>
      <c r="C869" s="553">
        <v>1102246</v>
      </c>
    </row>
    <row r="870" spans="1:3" ht="31.5">
      <c r="A870" s="554" t="s">
        <v>645</v>
      </c>
      <c r="B870" s="555" t="s">
        <v>246</v>
      </c>
      <c r="C870" s="553">
        <v>1200</v>
      </c>
    </row>
    <row r="871" spans="1:3">
      <c r="A871" s="549" t="s">
        <v>910</v>
      </c>
      <c r="B871" s="549"/>
      <c r="C871" s="553">
        <v>1200</v>
      </c>
    </row>
    <row r="872" spans="1:3">
      <c r="A872" s="549" t="s">
        <v>955</v>
      </c>
      <c r="B872" s="549"/>
      <c r="C872" s="553">
        <v>1103446</v>
      </c>
    </row>
    <row r="873" spans="1:3">
      <c r="A873" s="554"/>
      <c r="B873" s="552"/>
      <c r="C873" s="553"/>
    </row>
    <row r="874" spans="1:3">
      <c r="A874" s="549" t="s">
        <v>861</v>
      </c>
      <c r="B874" s="549"/>
      <c r="C874" s="553">
        <v>4715442</v>
      </c>
    </row>
    <row r="875" spans="1:3">
      <c r="A875" s="554"/>
      <c r="B875" s="552"/>
      <c r="C875" s="553"/>
    </row>
    <row r="876" spans="1:3">
      <c r="A876" s="549" t="s">
        <v>1043</v>
      </c>
      <c r="B876" s="549"/>
      <c r="C876" s="553">
        <v>4715442</v>
      </c>
    </row>
    <row r="877" spans="1:3">
      <c r="A877" s="554"/>
      <c r="B877" s="552"/>
      <c r="C877" s="553"/>
    </row>
    <row r="878" spans="1:3">
      <c r="A878" s="549" t="s">
        <v>1033</v>
      </c>
      <c r="B878" s="549"/>
      <c r="C878" s="549"/>
    </row>
    <row r="879" spans="1:3" ht="31.5">
      <c r="A879" s="549" t="s">
        <v>674</v>
      </c>
      <c r="B879" s="549"/>
      <c r="C879" s="549"/>
    </row>
    <row r="880" spans="1:3" ht="31.5">
      <c r="A880" s="549" t="s">
        <v>1190</v>
      </c>
      <c r="B880" s="549"/>
      <c r="C880" s="549"/>
    </row>
    <row r="881" spans="1:3">
      <c r="A881" s="554" t="s">
        <v>365</v>
      </c>
      <c r="B881" s="555" t="s">
        <v>666</v>
      </c>
      <c r="C881" s="553">
        <v>54988</v>
      </c>
    </row>
    <row r="882" spans="1:3">
      <c r="A882" s="554" t="s">
        <v>678</v>
      </c>
      <c r="B882" s="555" t="s">
        <v>677</v>
      </c>
      <c r="C882" s="553">
        <v>54988</v>
      </c>
    </row>
    <row r="883" spans="1:3">
      <c r="A883" s="549" t="s">
        <v>848</v>
      </c>
      <c r="B883" s="549"/>
      <c r="C883" s="553">
        <v>54988</v>
      </c>
    </row>
    <row r="884" spans="1:3">
      <c r="A884" s="554"/>
      <c r="B884" s="555"/>
      <c r="C884" s="553"/>
    </row>
    <row r="885" spans="1:3" ht="31.5">
      <c r="A885" s="549" t="s">
        <v>954</v>
      </c>
      <c r="B885" s="549"/>
      <c r="C885" s="553">
        <v>54988</v>
      </c>
    </row>
    <row r="886" spans="1:3">
      <c r="A886" s="554"/>
      <c r="B886" s="552"/>
      <c r="C886" s="553"/>
    </row>
    <row r="887" spans="1:3" ht="31.5">
      <c r="A887" s="549" t="s">
        <v>676</v>
      </c>
      <c r="B887" s="549"/>
      <c r="C887" s="549"/>
    </row>
    <row r="888" spans="1:3">
      <c r="A888" s="554" t="s">
        <v>365</v>
      </c>
      <c r="B888" s="555" t="s">
        <v>666</v>
      </c>
      <c r="C888" s="553">
        <v>55280</v>
      </c>
    </row>
    <row r="889" spans="1:3">
      <c r="A889" s="554" t="s">
        <v>678</v>
      </c>
      <c r="B889" s="555" t="s">
        <v>677</v>
      </c>
      <c r="C889" s="553">
        <v>50000</v>
      </c>
    </row>
    <row r="890" spans="1:3">
      <c r="A890" s="554" t="s">
        <v>680</v>
      </c>
      <c r="B890" s="555" t="s">
        <v>679</v>
      </c>
      <c r="C890" s="553">
        <v>5280</v>
      </c>
    </row>
    <row r="891" spans="1:3">
      <c r="A891" s="549" t="s">
        <v>848</v>
      </c>
      <c r="B891" s="549"/>
      <c r="C891" s="553">
        <v>55280</v>
      </c>
    </row>
    <row r="892" spans="1:3">
      <c r="A892" s="554"/>
      <c r="B892" s="555"/>
      <c r="C892" s="553"/>
    </row>
    <row r="893" spans="1:3" ht="31.5">
      <c r="A893" s="549" t="s">
        <v>858</v>
      </c>
      <c r="B893" s="549"/>
      <c r="C893" s="553">
        <v>55280</v>
      </c>
    </row>
    <row r="894" spans="1:3">
      <c r="A894" s="554"/>
      <c r="B894" s="552"/>
      <c r="C894" s="553"/>
    </row>
    <row r="895" spans="1:3" ht="31.5">
      <c r="A895" s="549" t="s">
        <v>857</v>
      </c>
      <c r="B895" s="549"/>
      <c r="C895" s="553">
        <v>110268</v>
      </c>
    </row>
    <row r="896" spans="1:3">
      <c r="A896" s="554"/>
      <c r="B896" s="552"/>
      <c r="C896" s="553"/>
    </row>
    <row r="897" spans="1:3">
      <c r="A897" s="549" t="s">
        <v>1042</v>
      </c>
      <c r="B897" s="549"/>
      <c r="C897" s="553">
        <v>110268</v>
      </c>
    </row>
    <row r="898" spans="1:3">
      <c r="A898" s="554"/>
      <c r="B898" s="552"/>
      <c r="C898" s="553"/>
    </row>
    <row r="899" spans="1:3">
      <c r="A899" s="549" t="s">
        <v>1034</v>
      </c>
      <c r="B899" s="549"/>
      <c r="C899" s="549"/>
    </row>
    <row r="900" spans="1:3">
      <c r="A900" s="549" t="s">
        <v>952</v>
      </c>
      <c r="B900" s="549"/>
      <c r="C900" s="549"/>
    </row>
    <row r="901" spans="1:3" ht="31.5">
      <c r="A901" s="554" t="s">
        <v>339</v>
      </c>
      <c r="B901" s="555" t="s">
        <v>3</v>
      </c>
      <c r="C901" s="553">
        <v>125745</v>
      </c>
    </row>
    <row r="902" spans="1:3" ht="31.5">
      <c r="A902" s="554" t="s">
        <v>698</v>
      </c>
      <c r="B902" s="555" t="s">
        <v>697</v>
      </c>
      <c r="C902" s="553">
        <v>125745</v>
      </c>
    </row>
    <row r="903" spans="1:3">
      <c r="A903" s="554" t="s">
        <v>345</v>
      </c>
      <c r="B903" s="555" t="s">
        <v>663</v>
      </c>
      <c r="C903" s="553">
        <v>2220</v>
      </c>
    </row>
    <row r="904" spans="1:3" ht="31.5">
      <c r="A904" s="554" t="s">
        <v>1037</v>
      </c>
      <c r="B904" s="555" t="s">
        <v>1036</v>
      </c>
      <c r="C904" s="553">
        <v>2220</v>
      </c>
    </row>
    <row r="905" spans="1:3">
      <c r="A905" s="554" t="s">
        <v>355</v>
      </c>
      <c r="B905" s="555" t="s">
        <v>703</v>
      </c>
      <c r="C905" s="553">
        <v>24874</v>
      </c>
    </row>
    <row r="906" spans="1:3" ht="31.5">
      <c r="A906" s="554" t="s">
        <v>705</v>
      </c>
      <c r="B906" s="555" t="s">
        <v>704</v>
      </c>
      <c r="C906" s="553">
        <v>15931</v>
      </c>
    </row>
    <row r="907" spans="1:3">
      <c r="A907" s="554" t="s">
        <v>707</v>
      </c>
      <c r="B907" s="555" t="s">
        <v>706</v>
      </c>
      <c r="C907" s="553">
        <v>6338</v>
      </c>
    </row>
    <row r="908" spans="1:3">
      <c r="A908" s="554" t="s">
        <v>709</v>
      </c>
      <c r="B908" s="555" t="s">
        <v>708</v>
      </c>
      <c r="C908" s="553">
        <v>2605</v>
      </c>
    </row>
    <row r="909" spans="1:3">
      <c r="A909" s="554" t="s">
        <v>365</v>
      </c>
      <c r="B909" s="555" t="s">
        <v>666</v>
      </c>
      <c r="C909" s="553">
        <v>52450</v>
      </c>
    </row>
    <row r="910" spans="1:3">
      <c r="A910" s="554" t="s">
        <v>715</v>
      </c>
      <c r="B910" s="555" t="s">
        <v>714</v>
      </c>
      <c r="C910" s="553">
        <v>2250</v>
      </c>
    </row>
    <row r="911" spans="1:3">
      <c r="A911" s="554" t="s">
        <v>637</v>
      </c>
      <c r="B911" s="555" t="s">
        <v>667</v>
      </c>
      <c r="C911" s="553">
        <v>8000</v>
      </c>
    </row>
    <row r="912" spans="1:3">
      <c r="A912" s="554" t="s">
        <v>638</v>
      </c>
      <c r="B912" s="555" t="s">
        <v>716</v>
      </c>
      <c r="C912" s="553">
        <v>35000</v>
      </c>
    </row>
    <row r="913" spans="1:3">
      <c r="A913" s="554" t="s">
        <v>678</v>
      </c>
      <c r="B913" s="555" t="s">
        <v>677</v>
      </c>
      <c r="C913" s="553">
        <v>7000</v>
      </c>
    </row>
    <row r="914" spans="1:3">
      <c r="A914" s="554" t="s">
        <v>686</v>
      </c>
      <c r="B914" s="555" t="s">
        <v>685</v>
      </c>
      <c r="C914" s="553">
        <v>200</v>
      </c>
    </row>
    <row r="915" spans="1:3">
      <c r="A915" s="554" t="s">
        <v>248</v>
      </c>
      <c r="B915" s="555" t="s">
        <v>726</v>
      </c>
      <c r="C915" s="553">
        <v>100</v>
      </c>
    </row>
    <row r="916" spans="1:3" ht="31.5">
      <c r="A916" s="554" t="s">
        <v>243</v>
      </c>
      <c r="B916" s="555" t="s">
        <v>741</v>
      </c>
      <c r="C916" s="553">
        <v>100</v>
      </c>
    </row>
    <row r="917" spans="1:3">
      <c r="A917" s="549" t="s">
        <v>848</v>
      </c>
      <c r="B917" s="549"/>
      <c r="C917" s="553">
        <v>205389</v>
      </c>
    </row>
    <row r="918" spans="1:3">
      <c r="A918" s="554"/>
      <c r="B918" s="555"/>
      <c r="C918" s="553"/>
    </row>
    <row r="919" spans="1:3">
      <c r="A919" s="549" t="s">
        <v>951</v>
      </c>
      <c r="B919" s="549"/>
      <c r="C919" s="553">
        <v>205389</v>
      </c>
    </row>
    <row r="920" spans="1:3">
      <c r="A920" s="554"/>
      <c r="B920" s="552"/>
      <c r="C920" s="553"/>
    </row>
    <row r="921" spans="1:3">
      <c r="A921" s="549" t="s">
        <v>694</v>
      </c>
      <c r="B921" s="549"/>
      <c r="C921" s="549"/>
    </row>
    <row r="922" spans="1:3">
      <c r="A922" s="554" t="s">
        <v>365</v>
      </c>
      <c r="B922" s="555" t="s">
        <v>666</v>
      </c>
      <c r="C922" s="553">
        <v>84475</v>
      </c>
    </row>
    <row r="923" spans="1:3">
      <c r="A923" s="554" t="s">
        <v>945</v>
      </c>
      <c r="B923" s="555" t="s">
        <v>944</v>
      </c>
      <c r="C923" s="553">
        <v>9975</v>
      </c>
    </row>
    <row r="924" spans="1:3">
      <c r="A924" s="554" t="s">
        <v>637</v>
      </c>
      <c r="B924" s="555" t="s">
        <v>667</v>
      </c>
      <c r="C924" s="553">
        <v>6000</v>
      </c>
    </row>
    <row r="925" spans="1:3">
      <c r="A925" s="554" t="s">
        <v>638</v>
      </c>
      <c r="B925" s="555" t="s">
        <v>716</v>
      </c>
      <c r="C925" s="553">
        <v>45000</v>
      </c>
    </row>
    <row r="926" spans="1:3">
      <c r="A926" s="554" t="s">
        <v>678</v>
      </c>
      <c r="B926" s="555" t="s">
        <v>677</v>
      </c>
      <c r="C926" s="553">
        <v>12000</v>
      </c>
    </row>
    <row r="927" spans="1:3">
      <c r="A927" s="554" t="s">
        <v>686</v>
      </c>
      <c r="B927" s="555" t="s">
        <v>685</v>
      </c>
      <c r="C927" s="553">
        <v>1500</v>
      </c>
    </row>
    <row r="928" spans="1:3" ht="31.5">
      <c r="A928" s="554" t="s">
        <v>641</v>
      </c>
      <c r="B928" s="555" t="s">
        <v>672</v>
      </c>
      <c r="C928" s="553">
        <v>10000</v>
      </c>
    </row>
    <row r="929" spans="1:3">
      <c r="A929" s="554" t="s">
        <v>248</v>
      </c>
      <c r="B929" s="555" t="s">
        <v>726</v>
      </c>
      <c r="C929" s="553">
        <v>20000</v>
      </c>
    </row>
    <row r="930" spans="1:3" ht="31.5">
      <c r="A930" s="554" t="s">
        <v>243</v>
      </c>
      <c r="B930" s="555" t="s">
        <v>741</v>
      </c>
      <c r="C930" s="553">
        <v>20000</v>
      </c>
    </row>
    <row r="931" spans="1:3">
      <c r="A931" s="549" t="s">
        <v>848</v>
      </c>
      <c r="B931" s="549"/>
      <c r="C931" s="553">
        <v>104475</v>
      </c>
    </row>
    <row r="932" spans="1:3">
      <c r="A932" s="549" t="s">
        <v>950</v>
      </c>
      <c r="B932" s="549"/>
      <c r="C932" s="553">
        <v>104475</v>
      </c>
    </row>
    <row r="933" spans="1:3">
      <c r="A933" s="554"/>
      <c r="B933" s="552"/>
      <c r="C933" s="553"/>
    </row>
    <row r="934" spans="1:3">
      <c r="A934" s="549" t="s">
        <v>949</v>
      </c>
      <c r="B934" s="549"/>
      <c r="C934" s="549"/>
    </row>
    <row r="935" spans="1:3">
      <c r="A935" s="554" t="s">
        <v>365</v>
      </c>
      <c r="B935" s="555" t="s">
        <v>666</v>
      </c>
      <c r="C935" s="553">
        <v>10000</v>
      </c>
    </row>
    <row r="936" spans="1:3" ht="31.5">
      <c r="A936" s="554" t="s">
        <v>641</v>
      </c>
      <c r="B936" s="555" t="s">
        <v>672</v>
      </c>
      <c r="C936" s="553">
        <v>10000</v>
      </c>
    </row>
    <row r="937" spans="1:3">
      <c r="A937" s="549" t="s">
        <v>848</v>
      </c>
      <c r="B937" s="549"/>
      <c r="C937" s="553">
        <v>10000</v>
      </c>
    </row>
    <row r="938" spans="1:3">
      <c r="A938" s="549" t="s">
        <v>948</v>
      </c>
      <c r="B938" s="549"/>
      <c r="C938" s="553">
        <v>10000</v>
      </c>
    </row>
    <row r="939" spans="1:3">
      <c r="A939" s="554"/>
      <c r="B939" s="552"/>
      <c r="C939" s="553"/>
    </row>
    <row r="940" spans="1:3">
      <c r="A940" s="549" t="s">
        <v>947</v>
      </c>
      <c r="B940" s="549"/>
      <c r="C940" s="549"/>
    </row>
    <row r="941" spans="1:3" ht="31.5">
      <c r="A941" s="554" t="s">
        <v>339</v>
      </c>
      <c r="B941" s="555" t="s">
        <v>3</v>
      </c>
      <c r="C941" s="553">
        <v>154012</v>
      </c>
    </row>
    <row r="942" spans="1:3" ht="31.5">
      <c r="A942" s="554" t="s">
        <v>698</v>
      </c>
      <c r="B942" s="555" t="s">
        <v>697</v>
      </c>
      <c r="C942" s="553">
        <v>154012</v>
      </c>
    </row>
    <row r="943" spans="1:3">
      <c r="A943" s="554" t="s">
        <v>345</v>
      </c>
      <c r="B943" s="555" t="s">
        <v>663</v>
      </c>
      <c r="C943" s="553">
        <v>2774</v>
      </c>
    </row>
    <row r="944" spans="1:3" ht="31.5">
      <c r="A944" s="554" t="s">
        <v>1037</v>
      </c>
      <c r="B944" s="555" t="s">
        <v>1036</v>
      </c>
      <c r="C944" s="553">
        <v>2774</v>
      </c>
    </row>
    <row r="945" spans="1:3">
      <c r="A945" s="554" t="s">
        <v>355</v>
      </c>
      <c r="B945" s="555" t="s">
        <v>703</v>
      </c>
      <c r="C945" s="553">
        <v>30877</v>
      </c>
    </row>
    <row r="946" spans="1:3" ht="31.5">
      <c r="A946" s="554" t="s">
        <v>705</v>
      </c>
      <c r="B946" s="555" t="s">
        <v>704</v>
      </c>
      <c r="C946" s="553">
        <v>18267</v>
      </c>
    </row>
    <row r="947" spans="1:3" ht="31.5">
      <c r="A947" s="554" t="s">
        <v>960</v>
      </c>
      <c r="B947" s="555" t="s">
        <v>959</v>
      </c>
      <c r="C947" s="553">
        <v>1380</v>
      </c>
    </row>
    <row r="948" spans="1:3">
      <c r="A948" s="554" t="s">
        <v>707</v>
      </c>
      <c r="B948" s="555" t="s">
        <v>706</v>
      </c>
      <c r="C948" s="553">
        <v>7465</v>
      </c>
    </row>
    <row r="949" spans="1:3">
      <c r="A949" s="554" t="s">
        <v>709</v>
      </c>
      <c r="B949" s="555" t="s">
        <v>708</v>
      </c>
      <c r="C949" s="553">
        <v>3765</v>
      </c>
    </row>
    <row r="950" spans="1:3">
      <c r="A950" s="554" t="s">
        <v>365</v>
      </c>
      <c r="B950" s="555" t="s">
        <v>666</v>
      </c>
      <c r="C950" s="553">
        <v>452655</v>
      </c>
    </row>
    <row r="951" spans="1:3">
      <c r="A951" s="554" t="s">
        <v>715</v>
      </c>
      <c r="B951" s="555" t="s">
        <v>714</v>
      </c>
      <c r="C951" s="553">
        <v>2600</v>
      </c>
    </row>
    <row r="952" spans="1:3">
      <c r="A952" s="554" t="s">
        <v>945</v>
      </c>
      <c r="B952" s="555" t="s">
        <v>944</v>
      </c>
      <c r="C952" s="553">
        <v>10000</v>
      </c>
    </row>
    <row r="953" spans="1:3">
      <c r="A953" s="554" t="s">
        <v>637</v>
      </c>
      <c r="B953" s="555" t="s">
        <v>667</v>
      </c>
      <c r="C953" s="553">
        <v>20000</v>
      </c>
    </row>
    <row r="954" spans="1:3">
      <c r="A954" s="554" t="s">
        <v>638</v>
      </c>
      <c r="B954" s="555" t="s">
        <v>716</v>
      </c>
      <c r="C954" s="553">
        <v>1000</v>
      </c>
    </row>
    <row r="955" spans="1:3">
      <c r="A955" s="554" t="s">
        <v>678</v>
      </c>
      <c r="B955" s="555" t="s">
        <v>677</v>
      </c>
      <c r="C955" s="553">
        <v>75000</v>
      </c>
    </row>
    <row r="956" spans="1:3">
      <c r="A956" s="554" t="s">
        <v>686</v>
      </c>
      <c r="B956" s="555" t="s">
        <v>685</v>
      </c>
      <c r="C956" s="553">
        <v>1000</v>
      </c>
    </row>
    <row r="957" spans="1:3" ht="31.5">
      <c r="A957" s="554" t="s">
        <v>641</v>
      </c>
      <c r="B957" s="555" t="s">
        <v>672</v>
      </c>
      <c r="C957" s="553">
        <v>343055</v>
      </c>
    </row>
    <row r="958" spans="1:3">
      <c r="A958" s="554" t="s">
        <v>248</v>
      </c>
      <c r="B958" s="555" t="s">
        <v>726</v>
      </c>
      <c r="C958" s="553">
        <v>5200</v>
      </c>
    </row>
    <row r="959" spans="1:3" ht="31.5">
      <c r="A959" s="554" t="s">
        <v>242</v>
      </c>
      <c r="B959" s="555" t="s">
        <v>727</v>
      </c>
      <c r="C959" s="553">
        <v>200</v>
      </c>
    </row>
    <row r="960" spans="1:3" ht="31.5">
      <c r="A960" s="554" t="s">
        <v>243</v>
      </c>
      <c r="B960" s="555" t="s">
        <v>741</v>
      </c>
      <c r="C960" s="553">
        <v>5000</v>
      </c>
    </row>
    <row r="961" spans="1:3">
      <c r="A961" s="549" t="s">
        <v>848</v>
      </c>
      <c r="B961" s="549"/>
      <c r="C961" s="553">
        <v>645518</v>
      </c>
    </row>
    <row r="962" spans="1:3">
      <c r="A962" s="549" t="s">
        <v>946</v>
      </c>
      <c r="B962" s="549"/>
      <c r="C962" s="553">
        <v>645518</v>
      </c>
    </row>
    <row r="963" spans="1:3">
      <c r="A963" s="554"/>
      <c r="B963" s="552"/>
      <c r="C963" s="553"/>
    </row>
    <row r="964" spans="1:3">
      <c r="A964" s="549" t="s">
        <v>1041</v>
      </c>
      <c r="B964" s="549"/>
      <c r="C964" s="553">
        <v>965382</v>
      </c>
    </row>
    <row r="965" spans="1:3">
      <c r="A965" s="549" t="s">
        <v>1035</v>
      </c>
      <c r="B965" s="549"/>
      <c r="C965" s="549"/>
    </row>
    <row r="966" spans="1:3">
      <c r="A966" s="549" t="s">
        <v>696</v>
      </c>
      <c r="B966" s="549"/>
      <c r="C966" s="549"/>
    </row>
    <row r="967" spans="1:3">
      <c r="A967" s="554" t="s">
        <v>365</v>
      </c>
      <c r="B967" s="555" t="s">
        <v>666</v>
      </c>
      <c r="C967" s="553">
        <v>149138</v>
      </c>
    </row>
    <row r="968" spans="1:3">
      <c r="A968" s="554" t="s">
        <v>723</v>
      </c>
      <c r="B968" s="555" t="s">
        <v>722</v>
      </c>
      <c r="C968" s="553">
        <v>70000</v>
      </c>
    </row>
    <row r="969" spans="1:3">
      <c r="A969" s="554" t="s">
        <v>725</v>
      </c>
      <c r="B969" s="555" t="s">
        <v>724</v>
      </c>
      <c r="C969" s="553">
        <v>500</v>
      </c>
    </row>
    <row r="970" spans="1:3">
      <c r="A970" s="554" t="s">
        <v>637</v>
      </c>
      <c r="B970" s="555" t="s">
        <v>667</v>
      </c>
      <c r="C970" s="553">
        <v>32000</v>
      </c>
    </row>
    <row r="971" spans="1:3">
      <c r="A971" s="554" t="s">
        <v>638</v>
      </c>
      <c r="B971" s="555" t="s">
        <v>716</v>
      </c>
      <c r="C971" s="553">
        <v>30818</v>
      </c>
    </row>
    <row r="972" spans="1:3">
      <c r="A972" s="554" t="s">
        <v>678</v>
      </c>
      <c r="B972" s="555" t="s">
        <v>677</v>
      </c>
      <c r="C972" s="553">
        <v>15000</v>
      </c>
    </row>
    <row r="973" spans="1:3">
      <c r="A973" s="554" t="s">
        <v>669</v>
      </c>
      <c r="B973" s="555" t="s">
        <v>668</v>
      </c>
      <c r="C973" s="553">
        <v>20</v>
      </c>
    </row>
    <row r="974" spans="1:3">
      <c r="A974" s="554" t="s">
        <v>686</v>
      </c>
      <c r="B974" s="555" t="s">
        <v>685</v>
      </c>
      <c r="C974" s="553">
        <v>800</v>
      </c>
    </row>
    <row r="975" spans="1:3">
      <c r="A975" s="554" t="s">
        <v>248</v>
      </c>
      <c r="B975" s="555" t="s">
        <v>726</v>
      </c>
      <c r="C975" s="553">
        <v>2497</v>
      </c>
    </row>
    <row r="976" spans="1:3" ht="31.5">
      <c r="A976" s="554" t="s">
        <v>242</v>
      </c>
      <c r="B976" s="555" t="s">
        <v>727</v>
      </c>
      <c r="C976" s="553">
        <v>97</v>
      </c>
    </row>
    <row r="977" spans="1:3" ht="31.5">
      <c r="A977" s="554" t="s">
        <v>243</v>
      </c>
      <c r="B977" s="555" t="s">
        <v>741</v>
      </c>
      <c r="C977" s="553">
        <v>2400</v>
      </c>
    </row>
    <row r="978" spans="1:3">
      <c r="A978" s="549" t="s">
        <v>848</v>
      </c>
      <c r="B978" s="549"/>
      <c r="C978" s="553">
        <v>151635</v>
      </c>
    </row>
    <row r="979" spans="1:3">
      <c r="A979" s="554"/>
      <c r="B979" s="555"/>
      <c r="C979" s="553"/>
    </row>
    <row r="980" spans="1:3" ht="31.5">
      <c r="A980" s="549" t="s">
        <v>943</v>
      </c>
      <c r="B980" s="549"/>
      <c r="C980" s="553">
        <v>151635</v>
      </c>
    </row>
    <row r="981" spans="1:3">
      <c r="A981" s="554"/>
      <c r="B981" s="552"/>
      <c r="C981" s="553"/>
    </row>
    <row r="982" spans="1:3">
      <c r="A982" s="549" t="s">
        <v>713</v>
      </c>
      <c r="B982" s="549"/>
      <c r="C982" s="549"/>
    </row>
    <row r="983" spans="1:3">
      <c r="A983" s="554" t="s">
        <v>365</v>
      </c>
      <c r="B983" s="555" t="s">
        <v>666</v>
      </c>
      <c r="C983" s="553">
        <v>39000</v>
      </c>
    </row>
    <row r="984" spans="1:3">
      <c r="A984" s="554" t="s">
        <v>678</v>
      </c>
      <c r="B984" s="555" t="s">
        <v>677</v>
      </c>
      <c r="C984" s="553">
        <v>10000</v>
      </c>
    </row>
    <row r="985" spans="1:3" ht="31.5">
      <c r="A985" s="554" t="s">
        <v>641</v>
      </c>
      <c r="B985" s="555" t="s">
        <v>672</v>
      </c>
      <c r="C985" s="553">
        <v>29000</v>
      </c>
    </row>
    <row r="986" spans="1:3">
      <c r="A986" s="554" t="s">
        <v>249</v>
      </c>
      <c r="B986" s="555" t="s">
        <v>719</v>
      </c>
      <c r="C986" s="553">
        <v>71000</v>
      </c>
    </row>
    <row r="987" spans="1:3">
      <c r="A987" s="554" t="s">
        <v>900</v>
      </c>
      <c r="B987" s="555" t="s">
        <v>899</v>
      </c>
      <c r="C987" s="553">
        <v>71000</v>
      </c>
    </row>
    <row r="988" spans="1:3">
      <c r="A988" s="549" t="s">
        <v>848</v>
      </c>
      <c r="B988" s="549"/>
      <c r="C988" s="553">
        <v>110000</v>
      </c>
    </row>
    <row r="989" spans="1:3">
      <c r="A989" s="554"/>
      <c r="B989" s="555"/>
      <c r="C989" s="553"/>
    </row>
    <row r="990" spans="1:3">
      <c r="A990" s="549" t="s">
        <v>942</v>
      </c>
      <c r="B990" s="549"/>
      <c r="C990" s="553">
        <v>110000</v>
      </c>
    </row>
    <row r="991" spans="1:3">
      <c r="A991" s="554"/>
      <c r="B991" s="552"/>
      <c r="C991" s="553"/>
    </row>
    <row r="992" spans="1:3">
      <c r="A992" s="549" t="s">
        <v>1053</v>
      </c>
      <c r="B992" s="549"/>
      <c r="C992" s="553">
        <v>261635</v>
      </c>
    </row>
    <row r="993" spans="1:3">
      <c r="A993" s="554"/>
      <c r="B993" s="552"/>
      <c r="C993" s="553"/>
    </row>
    <row r="994" spans="1:3">
      <c r="A994" s="554"/>
      <c r="B994" s="552"/>
      <c r="C994" s="553"/>
    </row>
    <row r="995" spans="1:3">
      <c r="A995" s="549" t="s">
        <v>717</v>
      </c>
      <c r="B995" s="549"/>
      <c r="C995" s="549"/>
    </row>
    <row r="996" spans="1:3" ht="31.5">
      <c r="A996" s="549" t="s">
        <v>1177</v>
      </c>
      <c r="B996" s="549"/>
      <c r="C996" s="549"/>
    </row>
    <row r="997" spans="1:3">
      <c r="A997" s="549" t="s">
        <v>941</v>
      </c>
      <c r="B997" s="549"/>
      <c r="C997" s="549"/>
    </row>
    <row r="998" spans="1:3" ht="31.5">
      <c r="A998" s="554" t="s">
        <v>339</v>
      </c>
      <c r="B998" s="555" t="s">
        <v>3</v>
      </c>
      <c r="C998" s="553">
        <v>634319</v>
      </c>
    </row>
    <row r="999" spans="1:3" ht="31.5">
      <c r="A999" s="554" t="s">
        <v>698</v>
      </c>
      <c r="B999" s="555" t="s">
        <v>697</v>
      </c>
      <c r="C999" s="553">
        <v>634319</v>
      </c>
    </row>
    <row r="1000" spans="1:3">
      <c r="A1000" s="554" t="s">
        <v>345</v>
      </c>
      <c r="B1000" s="555" t="s">
        <v>663</v>
      </c>
      <c r="C1000" s="553">
        <v>40813</v>
      </c>
    </row>
    <row r="1001" spans="1:3" ht="31.5">
      <c r="A1001" s="554" t="s">
        <v>1037</v>
      </c>
      <c r="B1001" s="555" t="s">
        <v>1036</v>
      </c>
      <c r="C1001" s="553">
        <v>17343</v>
      </c>
    </row>
    <row r="1002" spans="1:3">
      <c r="A1002" s="554" t="s">
        <v>700</v>
      </c>
      <c r="B1002" s="555" t="s">
        <v>699</v>
      </c>
      <c r="C1002" s="553">
        <v>23470</v>
      </c>
    </row>
    <row r="1003" spans="1:3">
      <c r="A1003" s="554" t="s">
        <v>355</v>
      </c>
      <c r="B1003" s="555" t="s">
        <v>703</v>
      </c>
      <c r="C1003" s="553">
        <v>121916</v>
      </c>
    </row>
    <row r="1004" spans="1:3" ht="31.5">
      <c r="A1004" s="554" t="s">
        <v>705</v>
      </c>
      <c r="B1004" s="555" t="s">
        <v>704</v>
      </c>
      <c r="C1004" s="553">
        <v>73708</v>
      </c>
    </row>
    <row r="1005" spans="1:3">
      <c r="A1005" s="554" t="s">
        <v>707</v>
      </c>
      <c r="B1005" s="555" t="s">
        <v>706</v>
      </c>
      <c r="C1005" s="553">
        <v>30447</v>
      </c>
    </row>
    <row r="1006" spans="1:3">
      <c r="A1006" s="554" t="s">
        <v>709</v>
      </c>
      <c r="B1006" s="555" t="s">
        <v>708</v>
      </c>
      <c r="C1006" s="553">
        <v>17761</v>
      </c>
    </row>
    <row r="1007" spans="1:3">
      <c r="A1007" s="554" t="s">
        <v>365</v>
      </c>
      <c r="B1007" s="555" t="s">
        <v>666</v>
      </c>
      <c r="C1007" s="553">
        <v>503510</v>
      </c>
    </row>
    <row r="1008" spans="1:3">
      <c r="A1008" s="554" t="s">
        <v>723</v>
      </c>
      <c r="B1008" s="555" t="s">
        <v>722</v>
      </c>
      <c r="C1008" s="553">
        <v>313000</v>
      </c>
    </row>
    <row r="1009" spans="1:3">
      <c r="A1009" s="554" t="s">
        <v>725</v>
      </c>
      <c r="B1009" s="555" t="s">
        <v>724</v>
      </c>
      <c r="C1009" s="553">
        <v>550</v>
      </c>
    </row>
    <row r="1010" spans="1:3">
      <c r="A1010" s="554" t="s">
        <v>715</v>
      </c>
      <c r="B1010" s="555" t="s">
        <v>714</v>
      </c>
      <c r="C1010" s="553">
        <v>17000</v>
      </c>
    </row>
    <row r="1011" spans="1:3">
      <c r="A1011" s="554" t="s">
        <v>637</v>
      </c>
      <c r="B1011" s="555" t="s">
        <v>667</v>
      </c>
      <c r="C1011" s="553">
        <v>42890</v>
      </c>
    </row>
    <row r="1012" spans="1:3">
      <c r="A1012" s="554" t="s">
        <v>638</v>
      </c>
      <c r="B1012" s="555" t="s">
        <v>716</v>
      </c>
      <c r="C1012" s="553">
        <v>87000</v>
      </c>
    </row>
    <row r="1013" spans="1:3">
      <c r="A1013" s="554" t="s">
        <v>678</v>
      </c>
      <c r="B1013" s="555" t="s">
        <v>677</v>
      </c>
      <c r="C1013" s="553">
        <v>38000</v>
      </c>
    </row>
    <row r="1014" spans="1:3">
      <c r="A1014" s="554" t="s">
        <v>669</v>
      </c>
      <c r="B1014" s="555" t="s">
        <v>668</v>
      </c>
      <c r="C1014" s="553">
        <v>750</v>
      </c>
    </row>
    <row r="1015" spans="1:3">
      <c r="A1015" s="554" t="s">
        <v>686</v>
      </c>
      <c r="B1015" s="555" t="s">
        <v>685</v>
      </c>
      <c r="C1015" s="553">
        <v>4300</v>
      </c>
    </row>
    <row r="1016" spans="1:3" ht="31.5">
      <c r="A1016" s="554" t="s">
        <v>640</v>
      </c>
      <c r="B1016" s="555" t="s">
        <v>1123</v>
      </c>
      <c r="C1016" s="553">
        <v>20</v>
      </c>
    </row>
    <row r="1017" spans="1:3">
      <c r="A1017" s="554" t="s">
        <v>248</v>
      </c>
      <c r="B1017" s="555" t="s">
        <v>726</v>
      </c>
      <c r="C1017" s="553">
        <v>1400</v>
      </c>
    </row>
    <row r="1018" spans="1:3" ht="31.5">
      <c r="A1018" s="554" t="s">
        <v>242</v>
      </c>
      <c r="B1018" s="555" t="s">
        <v>727</v>
      </c>
      <c r="C1018" s="553">
        <v>1100</v>
      </c>
    </row>
    <row r="1019" spans="1:3" ht="31.5">
      <c r="A1019" s="554" t="s">
        <v>243</v>
      </c>
      <c r="B1019" s="555" t="s">
        <v>741</v>
      </c>
      <c r="C1019" s="553">
        <v>300</v>
      </c>
    </row>
    <row r="1020" spans="1:3">
      <c r="A1020" s="549" t="s">
        <v>848</v>
      </c>
      <c r="B1020" s="549"/>
      <c r="C1020" s="553">
        <v>1301958</v>
      </c>
    </row>
    <row r="1021" spans="1:3">
      <c r="A1021" s="549" t="s">
        <v>940</v>
      </c>
      <c r="B1021" s="549"/>
      <c r="C1021" s="553">
        <v>1301958</v>
      </c>
    </row>
    <row r="1022" spans="1:3">
      <c r="A1022" s="554"/>
      <c r="B1022" s="552"/>
      <c r="C1022" s="553"/>
    </row>
    <row r="1023" spans="1:3">
      <c r="A1023" s="549" t="s">
        <v>939</v>
      </c>
      <c r="B1023" s="549"/>
      <c r="C1023" s="549"/>
    </row>
    <row r="1024" spans="1:3" ht="31.5">
      <c r="A1024" s="554" t="s">
        <v>339</v>
      </c>
      <c r="B1024" s="555" t="s">
        <v>3</v>
      </c>
      <c r="C1024" s="553">
        <v>623658</v>
      </c>
    </row>
    <row r="1025" spans="1:3" ht="31.5">
      <c r="A1025" s="554" t="s">
        <v>698</v>
      </c>
      <c r="B1025" s="555" t="s">
        <v>697</v>
      </c>
      <c r="C1025" s="553">
        <v>623658</v>
      </c>
    </row>
    <row r="1026" spans="1:3">
      <c r="A1026" s="554" t="s">
        <v>345</v>
      </c>
      <c r="B1026" s="555" t="s">
        <v>663</v>
      </c>
      <c r="C1026" s="553">
        <v>28128</v>
      </c>
    </row>
    <row r="1027" spans="1:3" ht="31.5">
      <c r="A1027" s="554" t="s">
        <v>1037</v>
      </c>
      <c r="B1027" s="555" t="s">
        <v>1036</v>
      </c>
      <c r="C1027" s="553">
        <v>16825</v>
      </c>
    </row>
    <row r="1028" spans="1:3">
      <c r="A1028" s="554" t="s">
        <v>700</v>
      </c>
      <c r="B1028" s="555" t="s">
        <v>699</v>
      </c>
      <c r="C1028" s="553">
        <v>11303</v>
      </c>
    </row>
    <row r="1029" spans="1:3">
      <c r="A1029" s="554" t="s">
        <v>355</v>
      </c>
      <c r="B1029" s="555" t="s">
        <v>703</v>
      </c>
      <c r="C1029" s="553">
        <v>119867</v>
      </c>
    </row>
    <row r="1030" spans="1:3" ht="31.5">
      <c r="A1030" s="554" t="s">
        <v>705</v>
      </c>
      <c r="B1030" s="555" t="s">
        <v>704</v>
      </c>
      <c r="C1030" s="553">
        <v>72469</v>
      </c>
    </row>
    <row r="1031" spans="1:3">
      <c r="A1031" s="554" t="s">
        <v>707</v>
      </c>
      <c r="B1031" s="555" t="s">
        <v>706</v>
      </c>
      <c r="C1031" s="553">
        <v>29936</v>
      </c>
    </row>
    <row r="1032" spans="1:3">
      <c r="A1032" s="554" t="s">
        <v>709</v>
      </c>
      <c r="B1032" s="555" t="s">
        <v>708</v>
      </c>
      <c r="C1032" s="553">
        <v>17462</v>
      </c>
    </row>
    <row r="1033" spans="1:3">
      <c r="A1033" s="554" t="s">
        <v>365</v>
      </c>
      <c r="B1033" s="555" t="s">
        <v>666</v>
      </c>
      <c r="C1033" s="553">
        <v>137945</v>
      </c>
    </row>
    <row r="1034" spans="1:3">
      <c r="A1034" s="554" t="s">
        <v>715</v>
      </c>
      <c r="B1034" s="555" t="s">
        <v>714</v>
      </c>
      <c r="C1034" s="553">
        <v>8400</v>
      </c>
    </row>
    <row r="1035" spans="1:3">
      <c r="A1035" s="554" t="s">
        <v>637</v>
      </c>
      <c r="B1035" s="555" t="s">
        <v>667</v>
      </c>
      <c r="C1035" s="553">
        <v>21145</v>
      </c>
    </row>
    <row r="1036" spans="1:3">
      <c r="A1036" s="554" t="s">
        <v>638</v>
      </c>
      <c r="B1036" s="555" t="s">
        <v>716</v>
      </c>
      <c r="C1036" s="553">
        <v>75000</v>
      </c>
    </row>
    <row r="1037" spans="1:3">
      <c r="A1037" s="554" t="s">
        <v>678</v>
      </c>
      <c r="B1037" s="555" t="s">
        <v>677</v>
      </c>
      <c r="C1037" s="553">
        <v>13400</v>
      </c>
    </row>
    <row r="1038" spans="1:3">
      <c r="A1038" s="554" t="s">
        <v>680</v>
      </c>
      <c r="B1038" s="555" t="s">
        <v>679</v>
      </c>
      <c r="C1038" s="553">
        <v>20000</v>
      </c>
    </row>
    <row r="1039" spans="1:3">
      <c r="A1039" s="549" t="s">
        <v>848</v>
      </c>
      <c r="B1039" s="549"/>
      <c r="C1039" s="553">
        <v>909598</v>
      </c>
    </row>
    <row r="1040" spans="1:3">
      <c r="A1040" s="554"/>
      <c r="B1040" s="555"/>
      <c r="C1040" s="553"/>
    </row>
    <row r="1041" spans="1:3">
      <c r="A1041" s="554" t="s">
        <v>646</v>
      </c>
      <c r="B1041" s="555" t="s">
        <v>681</v>
      </c>
      <c r="C1041" s="553">
        <v>92305</v>
      </c>
    </row>
    <row r="1042" spans="1:3">
      <c r="A1042" s="554" t="s">
        <v>647</v>
      </c>
      <c r="B1042" s="555" t="s">
        <v>682</v>
      </c>
      <c r="C1042" s="553">
        <v>34127</v>
      </c>
    </row>
    <row r="1043" spans="1:3">
      <c r="A1043" s="554" t="s">
        <v>240</v>
      </c>
      <c r="B1043" s="555" t="s">
        <v>712</v>
      </c>
      <c r="C1043" s="553">
        <v>9297</v>
      </c>
    </row>
    <row r="1044" spans="1:3">
      <c r="A1044" s="554" t="s">
        <v>245</v>
      </c>
      <c r="B1044" s="555" t="s">
        <v>710</v>
      </c>
      <c r="C1044" s="553">
        <v>24830</v>
      </c>
    </row>
    <row r="1045" spans="1:3">
      <c r="A1045" s="549" t="s">
        <v>844</v>
      </c>
      <c r="B1045" s="549"/>
      <c r="C1045" s="553">
        <v>126432</v>
      </c>
    </row>
    <row r="1046" spans="1:3">
      <c r="A1046" s="549" t="s">
        <v>938</v>
      </c>
      <c r="B1046" s="549"/>
      <c r="C1046" s="553">
        <v>1036030</v>
      </c>
    </row>
    <row r="1047" spans="1:3">
      <c r="A1047" s="554"/>
      <c r="B1047" s="552"/>
      <c r="C1047" s="553"/>
    </row>
    <row r="1048" spans="1:3">
      <c r="A1048" s="549" t="s">
        <v>728</v>
      </c>
      <c r="B1048" s="549"/>
      <c r="C1048" s="549"/>
    </row>
    <row r="1049" spans="1:3">
      <c r="A1049" s="554" t="s">
        <v>365</v>
      </c>
      <c r="B1049" s="555" t="s">
        <v>666</v>
      </c>
      <c r="C1049" s="553">
        <v>6100</v>
      </c>
    </row>
    <row r="1050" spans="1:3">
      <c r="A1050" s="554" t="s">
        <v>678</v>
      </c>
      <c r="B1050" s="555" t="s">
        <v>677</v>
      </c>
      <c r="C1050" s="553">
        <v>6000</v>
      </c>
    </row>
    <row r="1051" spans="1:3">
      <c r="A1051" s="554" t="s">
        <v>686</v>
      </c>
      <c r="B1051" s="555" t="s">
        <v>685</v>
      </c>
      <c r="C1051" s="553">
        <v>100</v>
      </c>
    </row>
    <row r="1052" spans="1:3">
      <c r="A1052" s="549" t="s">
        <v>848</v>
      </c>
      <c r="B1052" s="549"/>
      <c r="C1052" s="553">
        <v>6100</v>
      </c>
    </row>
    <row r="1053" spans="1:3">
      <c r="A1053" s="554"/>
      <c r="B1053" s="555"/>
      <c r="C1053" s="553"/>
    </row>
    <row r="1054" spans="1:3">
      <c r="A1054" s="549" t="s">
        <v>852</v>
      </c>
      <c r="B1054" s="549"/>
      <c r="C1054" s="553">
        <v>6100</v>
      </c>
    </row>
    <row r="1055" spans="1:3">
      <c r="A1055" s="554"/>
      <c r="B1055" s="552"/>
      <c r="C1055" s="553"/>
    </row>
    <row r="1056" spans="1:3" ht="31.5">
      <c r="A1056" s="549" t="s">
        <v>735</v>
      </c>
      <c r="B1056" s="549"/>
      <c r="C1056" s="549"/>
    </row>
    <row r="1057" spans="1:3" ht="31.5">
      <c r="A1057" s="554" t="s">
        <v>339</v>
      </c>
      <c r="B1057" s="555" t="s">
        <v>3</v>
      </c>
      <c r="C1057" s="553">
        <v>284298</v>
      </c>
    </row>
    <row r="1058" spans="1:3" ht="31.5">
      <c r="A1058" s="554" t="s">
        <v>698</v>
      </c>
      <c r="B1058" s="555" t="s">
        <v>697</v>
      </c>
      <c r="C1058" s="553">
        <v>284298</v>
      </c>
    </row>
    <row r="1059" spans="1:3">
      <c r="A1059" s="554" t="s">
        <v>345</v>
      </c>
      <c r="B1059" s="555" t="s">
        <v>663</v>
      </c>
      <c r="C1059" s="553">
        <v>8295</v>
      </c>
    </row>
    <row r="1060" spans="1:3" ht="31.5">
      <c r="A1060" s="554" t="s">
        <v>1037</v>
      </c>
      <c r="B1060" s="555" t="s">
        <v>1036</v>
      </c>
      <c r="C1060" s="553">
        <v>8295</v>
      </c>
    </row>
    <row r="1061" spans="1:3">
      <c r="A1061" s="554" t="s">
        <v>355</v>
      </c>
      <c r="B1061" s="555" t="s">
        <v>703</v>
      </c>
      <c r="C1061" s="553">
        <v>54643</v>
      </c>
    </row>
    <row r="1062" spans="1:3" ht="31.5">
      <c r="A1062" s="554" t="s">
        <v>705</v>
      </c>
      <c r="B1062" s="555" t="s">
        <v>704</v>
      </c>
      <c r="C1062" s="553">
        <v>33035</v>
      </c>
    </row>
    <row r="1063" spans="1:3">
      <c r="A1063" s="554" t="s">
        <v>707</v>
      </c>
      <c r="B1063" s="555" t="s">
        <v>706</v>
      </c>
      <c r="C1063" s="553">
        <v>13647</v>
      </c>
    </row>
    <row r="1064" spans="1:3">
      <c r="A1064" s="554" t="s">
        <v>709</v>
      </c>
      <c r="B1064" s="555" t="s">
        <v>708</v>
      </c>
      <c r="C1064" s="553">
        <v>7961</v>
      </c>
    </row>
    <row r="1065" spans="1:3">
      <c r="A1065" s="554" t="s">
        <v>365</v>
      </c>
      <c r="B1065" s="555" t="s">
        <v>666</v>
      </c>
      <c r="C1065" s="553">
        <v>73200</v>
      </c>
    </row>
    <row r="1066" spans="1:3">
      <c r="A1066" s="554" t="s">
        <v>637</v>
      </c>
      <c r="B1066" s="555" t="s">
        <v>667</v>
      </c>
      <c r="C1066" s="553">
        <v>10000</v>
      </c>
    </row>
    <row r="1067" spans="1:3">
      <c r="A1067" s="554" t="s">
        <v>638</v>
      </c>
      <c r="B1067" s="555" t="s">
        <v>716</v>
      </c>
      <c r="C1067" s="553">
        <v>3000</v>
      </c>
    </row>
    <row r="1068" spans="1:3">
      <c r="A1068" s="554" t="s">
        <v>678</v>
      </c>
      <c r="B1068" s="555" t="s">
        <v>677</v>
      </c>
      <c r="C1068" s="553">
        <v>40000</v>
      </c>
    </row>
    <row r="1069" spans="1:3">
      <c r="A1069" s="554" t="s">
        <v>669</v>
      </c>
      <c r="B1069" s="555" t="s">
        <v>668</v>
      </c>
      <c r="C1069" s="553">
        <v>700</v>
      </c>
    </row>
    <row r="1070" spans="1:3">
      <c r="A1070" s="554" t="s">
        <v>686</v>
      </c>
      <c r="B1070" s="555" t="s">
        <v>685</v>
      </c>
      <c r="C1070" s="553">
        <v>2000</v>
      </c>
    </row>
    <row r="1071" spans="1:3" ht="31.5">
      <c r="A1071" s="554" t="s">
        <v>641</v>
      </c>
      <c r="B1071" s="555" t="s">
        <v>672</v>
      </c>
      <c r="C1071" s="553">
        <v>17500</v>
      </c>
    </row>
    <row r="1072" spans="1:3">
      <c r="A1072" s="554" t="s">
        <v>248</v>
      </c>
      <c r="B1072" s="555" t="s">
        <v>726</v>
      </c>
      <c r="C1072" s="553">
        <v>97</v>
      </c>
    </row>
    <row r="1073" spans="1:3" ht="31.5">
      <c r="A1073" s="554" t="s">
        <v>242</v>
      </c>
      <c r="B1073" s="555" t="s">
        <v>727</v>
      </c>
      <c r="C1073" s="553">
        <v>97</v>
      </c>
    </row>
    <row r="1074" spans="1:3">
      <c r="A1074" s="554" t="s">
        <v>249</v>
      </c>
      <c r="B1074" s="555" t="s">
        <v>719</v>
      </c>
      <c r="C1074" s="553">
        <v>60000</v>
      </c>
    </row>
    <row r="1075" spans="1:3">
      <c r="A1075" s="554" t="s">
        <v>900</v>
      </c>
      <c r="B1075" s="555" t="s">
        <v>899</v>
      </c>
      <c r="C1075" s="553">
        <v>60000</v>
      </c>
    </row>
    <row r="1076" spans="1:3">
      <c r="A1076" s="549" t="s">
        <v>848</v>
      </c>
      <c r="B1076" s="549"/>
      <c r="C1076" s="553">
        <v>480533</v>
      </c>
    </row>
    <row r="1077" spans="1:3">
      <c r="A1077" s="554"/>
      <c r="B1077" s="555"/>
      <c r="C1077" s="553"/>
    </row>
    <row r="1078" spans="1:3">
      <c r="A1078" s="554" t="s">
        <v>647</v>
      </c>
      <c r="B1078" s="555" t="s">
        <v>682</v>
      </c>
      <c r="C1078" s="553">
        <v>4383</v>
      </c>
    </row>
    <row r="1079" spans="1:3">
      <c r="A1079" s="554" t="s">
        <v>245</v>
      </c>
      <c r="B1079" s="555" t="s">
        <v>710</v>
      </c>
      <c r="C1079" s="553">
        <v>4383</v>
      </c>
    </row>
    <row r="1080" spans="1:3">
      <c r="A1080" s="549" t="s">
        <v>844</v>
      </c>
      <c r="B1080" s="549"/>
      <c r="C1080" s="553">
        <v>4383</v>
      </c>
    </row>
    <row r="1081" spans="1:3">
      <c r="A1081" s="554"/>
      <c r="B1081" s="555"/>
      <c r="C1081" s="553"/>
    </row>
    <row r="1082" spans="1:3" ht="31.5">
      <c r="A1082" s="549" t="s">
        <v>937</v>
      </c>
      <c r="B1082" s="549"/>
      <c r="C1082" s="553">
        <v>484916</v>
      </c>
    </row>
    <row r="1083" spans="1:3">
      <c r="A1083" s="554"/>
      <c r="B1083" s="552"/>
      <c r="C1083" s="553"/>
    </row>
    <row r="1084" spans="1:3" ht="31.5">
      <c r="A1084" s="549" t="s">
        <v>850</v>
      </c>
      <c r="B1084" s="549"/>
      <c r="C1084" s="553">
        <v>2829004</v>
      </c>
    </row>
    <row r="1085" spans="1:3">
      <c r="A1085" s="554"/>
      <c r="B1085" s="552"/>
      <c r="C1085" s="553"/>
    </row>
    <row r="1086" spans="1:3" ht="31.5">
      <c r="A1086" s="549" t="s">
        <v>849</v>
      </c>
      <c r="B1086" s="549"/>
      <c r="C1086" s="553">
        <v>2829004</v>
      </c>
    </row>
    <row r="1087" spans="1:3">
      <c r="A1087" s="554"/>
      <c r="B1087" s="552"/>
      <c r="C1087" s="553"/>
    </row>
    <row r="1088" spans="1:3" ht="31.5">
      <c r="A1088" s="549" t="s">
        <v>1191</v>
      </c>
      <c r="B1088" s="549"/>
      <c r="C1088" s="549"/>
    </row>
    <row r="1089" spans="1:3" ht="31.5">
      <c r="A1089" s="549" t="s">
        <v>936</v>
      </c>
      <c r="B1089" s="549"/>
      <c r="C1089" s="549"/>
    </row>
    <row r="1090" spans="1:3">
      <c r="A1090" s="549" t="s">
        <v>935</v>
      </c>
      <c r="B1090" s="549"/>
      <c r="C1090" s="549"/>
    </row>
    <row r="1091" spans="1:3">
      <c r="A1091" s="554" t="s">
        <v>365</v>
      </c>
      <c r="B1091" s="555" t="s">
        <v>666</v>
      </c>
      <c r="C1091" s="553">
        <v>207557</v>
      </c>
    </row>
    <row r="1092" spans="1:3">
      <c r="A1092" s="554" t="s">
        <v>637</v>
      </c>
      <c r="B1092" s="555" t="s">
        <v>667</v>
      </c>
      <c r="C1092" s="553">
        <v>5200</v>
      </c>
    </row>
    <row r="1093" spans="1:3">
      <c r="A1093" s="554" t="s">
        <v>638</v>
      </c>
      <c r="B1093" s="555" t="s">
        <v>716</v>
      </c>
      <c r="C1093" s="553">
        <v>150257</v>
      </c>
    </row>
    <row r="1094" spans="1:3">
      <c r="A1094" s="554" t="s">
        <v>678</v>
      </c>
      <c r="B1094" s="555" t="s">
        <v>677</v>
      </c>
      <c r="C1094" s="553">
        <v>47100</v>
      </c>
    </row>
    <row r="1095" spans="1:3">
      <c r="A1095" s="554" t="s">
        <v>680</v>
      </c>
      <c r="B1095" s="555" t="s">
        <v>679</v>
      </c>
      <c r="C1095" s="553">
        <v>5000</v>
      </c>
    </row>
    <row r="1096" spans="1:3">
      <c r="A1096" s="554" t="s">
        <v>248</v>
      </c>
      <c r="B1096" s="555" t="s">
        <v>726</v>
      </c>
      <c r="C1096" s="553">
        <v>1000</v>
      </c>
    </row>
    <row r="1097" spans="1:3" ht="31.5">
      <c r="A1097" s="554" t="s">
        <v>242</v>
      </c>
      <c r="B1097" s="555" t="s">
        <v>727</v>
      </c>
      <c r="C1097" s="553">
        <v>1000</v>
      </c>
    </row>
    <row r="1098" spans="1:3">
      <c r="A1098" s="549" t="s">
        <v>848</v>
      </c>
      <c r="B1098" s="549"/>
      <c r="C1098" s="553">
        <v>208557</v>
      </c>
    </row>
    <row r="1099" spans="1:3">
      <c r="A1099" s="554"/>
      <c r="B1099" s="555"/>
      <c r="C1099" s="553"/>
    </row>
    <row r="1100" spans="1:3">
      <c r="A1100" s="554" t="s">
        <v>646</v>
      </c>
      <c r="B1100" s="555" t="s">
        <v>681</v>
      </c>
      <c r="C1100" s="553">
        <v>3699556</v>
      </c>
    </row>
    <row r="1101" spans="1:3">
      <c r="A1101" s="554" t="s">
        <v>647</v>
      </c>
      <c r="B1101" s="555" t="s">
        <v>682</v>
      </c>
      <c r="C1101" s="553">
        <v>2536370</v>
      </c>
    </row>
    <row r="1102" spans="1:3">
      <c r="A1102" s="554" t="s">
        <v>239</v>
      </c>
      <c r="B1102" s="555" t="s">
        <v>683</v>
      </c>
      <c r="C1102" s="553">
        <v>2536370</v>
      </c>
    </row>
    <row r="1103" spans="1:3">
      <c r="A1103" s="549" t="s">
        <v>844</v>
      </c>
      <c r="B1103" s="549"/>
      <c r="C1103" s="553">
        <v>6235926</v>
      </c>
    </row>
    <row r="1104" spans="1:3">
      <c r="A1104" s="549" t="s">
        <v>934</v>
      </c>
      <c r="B1104" s="549"/>
      <c r="C1104" s="553">
        <v>6444483</v>
      </c>
    </row>
    <row r="1105" spans="1:3">
      <c r="A1105" s="554"/>
      <c r="B1105" s="552"/>
      <c r="C1105" s="553"/>
    </row>
    <row r="1106" spans="1:3">
      <c r="A1106" s="549" t="s">
        <v>933</v>
      </c>
      <c r="B1106" s="549"/>
      <c r="C1106" s="549"/>
    </row>
    <row r="1107" spans="1:3">
      <c r="A1107" s="554" t="s">
        <v>365</v>
      </c>
      <c r="B1107" s="555" t="s">
        <v>666</v>
      </c>
      <c r="C1107" s="553">
        <v>3821154</v>
      </c>
    </row>
    <row r="1108" spans="1:3">
      <c r="A1108" s="554" t="s">
        <v>637</v>
      </c>
      <c r="B1108" s="555" t="s">
        <v>667</v>
      </c>
      <c r="C1108" s="553">
        <v>66550</v>
      </c>
    </row>
    <row r="1109" spans="1:3">
      <c r="A1109" s="554" t="s">
        <v>638</v>
      </c>
      <c r="B1109" s="555" t="s">
        <v>716</v>
      </c>
      <c r="C1109" s="553">
        <v>2917910</v>
      </c>
    </row>
    <row r="1110" spans="1:3">
      <c r="A1110" s="554" t="s">
        <v>678</v>
      </c>
      <c r="B1110" s="555" t="s">
        <v>677</v>
      </c>
      <c r="C1110" s="553">
        <v>810000</v>
      </c>
    </row>
    <row r="1111" spans="1:3">
      <c r="A1111" s="554" t="s">
        <v>680</v>
      </c>
      <c r="B1111" s="555" t="s">
        <v>679</v>
      </c>
      <c r="C1111" s="553">
        <v>26694</v>
      </c>
    </row>
    <row r="1112" spans="1:3">
      <c r="A1112" s="549" t="s">
        <v>848</v>
      </c>
      <c r="B1112" s="549"/>
      <c r="C1112" s="553">
        <v>3821154</v>
      </c>
    </row>
    <row r="1113" spans="1:3">
      <c r="A1113" s="554"/>
      <c r="B1113" s="555"/>
      <c r="C1113" s="553"/>
    </row>
    <row r="1114" spans="1:3">
      <c r="A1114" s="554" t="s">
        <v>646</v>
      </c>
      <c r="B1114" s="555" t="s">
        <v>681</v>
      </c>
      <c r="C1114" s="553">
        <v>287469</v>
      </c>
    </row>
    <row r="1115" spans="1:3">
      <c r="A1115" s="554" t="s">
        <v>647</v>
      </c>
      <c r="B1115" s="555" t="s">
        <v>682</v>
      </c>
      <c r="C1115" s="553">
        <v>28210</v>
      </c>
    </row>
    <row r="1116" spans="1:3">
      <c r="A1116" s="554" t="s">
        <v>239</v>
      </c>
      <c r="B1116" s="555" t="s">
        <v>683</v>
      </c>
      <c r="C1116" s="553">
        <v>28210</v>
      </c>
    </row>
    <row r="1117" spans="1:3">
      <c r="A1117" s="549" t="s">
        <v>844</v>
      </c>
      <c r="B1117" s="549"/>
      <c r="C1117" s="553">
        <v>315679</v>
      </c>
    </row>
    <row r="1118" spans="1:3">
      <c r="A1118" s="549" t="s">
        <v>932</v>
      </c>
      <c r="B1118" s="549"/>
      <c r="C1118" s="553">
        <v>4136833</v>
      </c>
    </row>
    <row r="1119" spans="1:3">
      <c r="A1119" s="554"/>
      <c r="B1119" s="552"/>
      <c r="C1119" s="553"/>
    </row>
    <row r="1120" spans="1:3">
      <c r="A1120" s="549" t="s">
        <v>931</v>
      </c>
      <c r="B1120" s="549"/>
      <c r="C1120" s="549"/>
    </row>
    <row r="1121" spans="1:3">
      <c r="A1121" s="554" t="s">
        <v>365</v>
      </c>
      <c r="B1121" s="555" t="s">
        <v>666</v>
      </c>
      <c r="C1121" s="553">
        <v>1363800</v>
      </c>
    </row>
    <row r="1122" spans="1:3">
      <c r="A1122" s="554" t="s">
        <v>637</v>
      </c>
      <c r="B1122" s="555" t="s">
        <v>667</v>
      </c>
      <c r="C1122" s="553">
        <v>3500</v>
      </c>
    </row>
    <row r="1123" spans="1:3">
      <c r="A1123" s="554" t="s">
        <v>678</v>
      </c>
      <c r="B1123" s="555" t="s">
        <v>677</v>
      </c>
      <c r="C1123" s="553">
        <v>75000</v>
      </c>
    </row>
    <row r="1124" spans="1:3">
      <c r="A1124" s="554" t="s">
        <v>680</v>
      </c>
      <c r="B1124" s="555" t="s">
        <v>679</v>
      </c>
      <c r="C1124" s="553">
        <v>985300</v>
      </c>
    </row>
    <row r="1125" spans="1:3" ht="31.5">
      <c r="A1125" s="554" t="s">
        <v>641</v>
      </c>
      <c r="B1125" s="555" t="s">
        <v>672</v>
      </c>
      <c r="C1125" s="553">
        <v>300000</v>
      </c>
    </row>
    <row r="1126" spans="1:3">
      <c r="A1126" s="554" t="s">
        <v>248</v>
      </c>
      <c r="B1126" s="555" t="s">
        <v>726</v>
      </c>
      <c r="C1126" s="553">
        <v>1000</v>
      </c>
    </row>
    <row r="1127" spans="1:3" ht="31.5">
      <c r="A1127" s="554" t="s">
        <v>242</v>
      </c>
      <c r="B1127" s="555" t="s">
        <v>727</v>
      </c>
      <c r="C1127" s="553">
        <v>1000</v>
      </c>
    </row>
    <row r="1128" spans="1:3">
      <c r="A1128" s="549" t="s">
        <v>848</v>
      </c>
      <c r="B1128" s="549"/>
      <c r="C1128" s="553">
        <v>1364800</v>
      </c>
    </row>
    <row r="1129" spans="1:3">
      <c r="A1129" s="554"/>
      <c r="B1129" s="555"/>
      <c r="C1129" s="553"/>
    </row>
    <row r="1130" spans="1:3">
      <c r="A1130" s="554" t="s">
        <v>646</v>
      </c>
      <c r="B1130" s="555" t="s">
        <v>681</v>
      </c>
      <c r="C1130" s="553">
        <v>637924</v>
      </c>
    </row>
    <row r="1131" spans="1:3">
      <c r="A1131" s="554" t="s">
        <v>647</v>
      </c>
      <c r="B1131" s="555" t="s">
        <v>682</v>
      </c>
      <c r="C1131" s="553">
        <v>2440800</v>
      </c>
    </row>
    <row r="1132" spans="1:3">
      <c r="A1132" s="554" t="s">
        <v>239</v>
      </c>
      <c r="B1132" s="555" t="s">
        <v>683</v>
      </c>
      <c r="C1132" s="553">
        <v>2440800</v>
      </c>
    </row>
    <row r="1133" spans="1:3">
      <c r="A1133" s="554" t="s">
        <v>409</v>
      </c>
      <c r="B1133" s="555" t="s">
        <v>929</v>
      </c>
      <c r="C1133" s="553">
        <v>40370</v>
      </c>
    </row>
    <row r="1134" spans="1:3">
      <c r="A1134" s="549" t="s">
        <v>844</v>
      </c>
      <c r="B1134" s="549"/>
      <c r="C1134" s="553">
        <v>3119094</v>
      </c>
    </row>
    <row r="1135" spans="1:3">
      <c r="A1135" s="554"/>
      <c r="B1135" s="555"/>
      <c r="C1135" s="553"/>
    </row>
    <row r="1136" spans="1:3" ht="31.5">
      <c r="A1136" s="549" t="s">
        <v>930</v>
      </c>
      <c r="B1136" s="549"/>
      <c r="C1136" s="553">
        <v>4483894</v>
      </c>
    </row>
    <row r="1137" spans="1:3" ht="31.5">
      <c r="A1137" s="549" t="s">
        <v>1192</v>
      </c>
      <c r="B1137" s="549"/>
      <c r="C1137" s="549"/>
    </row>
    <row r="1138" spans="1:3" ht="31.5">
      <c r="A1138" s="554" t="s">
        <v>339</v>
      </c>
      <c r="B1138" s="555" t="s">
        <v>3</v>
      </c>
      <c r="C1138" s="553">
        <v>261003</v>
      </c>
    </row>
    <row r="1139" spans="1:3" ht="31.5">
      <c r="A1139" s="554" t="s">
        <v>698</v>
      </c>
      <c r="B1139" s="555" t="s">
        <v>697</v>
      </c>
      <c r="C1139" s="553">
        <v>261003</v>
      </c>
    </row>
    <row r="1140" spans="1:3">
      <c r="A1140" s="554" t="s">
        <v>345</v>
      </c>
      <c r="B1140" s="555" t="s">
        <v>663</v>
      </c>
      <c r="C1140" s="553">
        <v>10748</v>
      </c>
    </row>
    <row r="1141" spans="1:3">
      <c r="A1141" s="554" t="s">
        <v>665</v>
      </c>
      <c r="B1141" s="555" t="s">
        <v>664</v>
      </c>
      <c r="C1141" s="553">
        <v>1000</v>
      </c>
    </row>
    <row r="1142" spans="1:3" ht="31.5">
      <c r="A1142" s="554" t="s">
        <v>1037</v>
      </c>
      <c r="B1142" s="555" t="s">
        <v>1036</v>
      </c>
      <c r="C1142" s="553">
        <v>7148</v>
      </c>
    </row>
    <row r="1143" spans="1:3">
      <c r="A1143" s="554" t="s">
        <v>700</v>
      </c>
      <c r="B1143" s="555" t="s">
        <v>699</v>
      </c>
      <c r="C1143" s="553">
        <v>2600</v>
      </c>
    </row>
    <row r="1144" spans="1:3">
      <c r="A1144" s="554" t="s">
        <v>355</v>
      </c>
      <c r="B1144" s="555" t="s">
        <v>703</v>
      </c>
      <c r="C1144" s="553">
        <v>52399</v>
      </c>
    </row>
    <row r="1145" spans="1:3" ht="31.5">
      <c r="A1145" s="554" t="s">
        <v>705</v>
      </c>
      <c r="B1145" s="555" t="s">
        <v>704</v>
      </c>
      <c r="C1145" s="553">
        <v>32518</v>
      </c>
    </row>
    <row r="1146" spans="1:3">
      <c r="A1146" s="554" t="s">
        <v>707</v>
      </c>
      <c r="B1146" s="555" t="s">
        <v>706</v>
      </c>
      <c r="C1146" s="553">
        <v>12968</v>
      </c>
    </row>
    <row r="1147" spans="1:3">
      <c r="A1147" s="554" t="s">
        <v>709</v>
      </c>
      <c r="B1147" s="555" t="s">
        <v>708</v>
      </c>
      <c r="C1147" s="553">
        <v>6913</v>
      </c>
    </row>
    <row r="1148" spans="1:3">
      <c r="A1148" s="554" t="s">
        <v>365</v>
      </c>
      <c r="B1148" s="555" t="s">
        <v>666</v>
      </c>
      <c r="C1148" s="553">
        <v>1612313</v>
      </c>
    </row>
    <row r="1149" spans="1:3">
      <c r="A1149" s="554" t="s">
        <v>725</v>
      </c>
      <c r="B1149" s="555" t="s">
        <v>724</v>
      </c>
      <c r="C1149" s="553">
        <v>200</v>
      </c>
    </row>
    <row r="1150" spans="1:3">
      <c r="A1150" s="554" t="s">
        <v>715</v>
      </c>
      <c r="B1150" s="555" t="s">
        <v>714</v>
      </c>
      <c r="C1150" s="553">
        <v>3900</v>
      </c>
    </row>
    <row r="1151" spans="1:3">
      <c r="A1151" s="554" t="s">
        <v>637</v>
      </c>
      <c r="B1151" s="555" t="s">
        <v>667</v>
      </c>
      <c r="C1151" s="553">
        <v>91351</v>
      </c>
    </row>
    <row r="1152" spans="1:3">
      <c r="A1152" s="554" t="s">
        <v>638</v>
      </c>
      <c r="B1152" s="555" t="s">
        <v>716</v>
      </c>
      <c r="C1152" s="553">
        <v>17700</v>
      </c>
    </row>
    <row r="1153" spans="1:3">
      <c r="A1153" s="554" t="s">
        <v>678</v>
      </c>
      <c r="B1153" s="555" t="s">
        <v>677</v>
      </c>
      <c r="C1153" s="553">
        <v>693000</v>
      </c>
    </row>
    <row r="1154" spans="1:3">
      <c r="A1154" s="554" t="s">
        <v>680</v>
      </c>
      <c r="B1154" s="555" t="s">
        <v>679</v>
      </c>
      <c r="C1154" s="553">
        <v>303062</v>
      </c>
    </row>
    <row r="1155" spans="1:3">
      <c r="A1155" s="554" t="s">
        <v>686</v>
      </c>
      <c r="B1155" s="555" t="s">
        <v>685</v>
      </c>
      <c r="C1155" s="553">
        <v>3100</v>
      </c>
    </row>
    <row r="1156" spans="1:3" ht="31.5">
      <c r="A1156" s="554" t="s">
        <v>641</v>
      </c>
      <c r="B1156" s="555" t="s">
        <v>672</v>
      </c>
      <c r="C1156" s="553">
        <v>500000</v>
      </c>
    </row>
    <row r="1157" spans="1:3">
      <c r="A1157" s="554" t="s">
        <v>248</v>
      </c>
      <c r="B1157" s="555" t="s">
        <v>726</v>
      </c>
      <c r="C1157" s="553">
        <v>394</v>
      </c>
    </row>
    <row r="1158" spans="1:3" ht="31.5">
      <c r="A1158" s="554" t="s">
        <v>242</v>
      </c>
      <c r="B1158" s="555" t="s">
        <v>727</v>
      </c>
      <c r="C1158" s="553">
        <v>174</v>
      </c>
    </row>
    <row r="1159" spans="1:3" ht="31.5">
      <c r="A1159" s="554" t="s">
        <v>243</v>
      </c>
      <c r="B1159" s="555" t="s">
        <v>741</v>
      </c>
      <c r="C1159" s="553">
        <v>220</v>
      </c>
    </row>
    <row r="1160" spans="1:3">
      <c r="A1160" s="549" t="s">
        <v>848</v>
      </c>
      <c r="B1160" s="549"/>
      <c r="C1160" s="553">
        <v>1936857</v>
      </c>
    </row>
    <row r="1161" spans="1:3">
      <c r="A1161" s="554"/>
      <c r="B1161" s="555"/>
      <c r="C1161" s="553"/>
    </row>
    <row r="1162" spans="1:3">
      <c r="A1162" s="554" t="s">
        <v>647</v>
      </c>
      <c r="B1162" s="555" t="s">
        <v>682</v>
      </c>
      <c r="C1162" s="553">
        <v>232222</v>
      </c>
    </row>
    <row r="1163" spans="1:3">
      <c r="A1163" s="554" t="s">
        <v>251</v>
      </c>
      <c r="B1163" s="555" t="s">
        <v>922</v>
      </c>
      <c r="C1163" s="553">
        <v>63216</v>
      </c>
    </row>
    <row r="1164" spans="1:3">
      <c r="A1164" s="554" t="s">
        <v>239</v>
      </c>
      <c r="B1164" s="555" t="s">
        <v>683</v>
      </c>
      <c r="C1164" s="553">
        <v>169006</v>
      </c>
    </row>
    <row r="1165" spans="1:3">
      <c r="A1165" s="549" t="s">
        <v>844</v>
      </c>
      <c r="B1165" s="549"/>
      <c r="C1165" s="553">
        <v>232222</v>
      </c>
    </row>
    <row r="1166" spans="1:3">
      <c r="A1166" s="554"/>
      <c r="B1166" s="555"/>
      <c r="C1166" s="553"/>
    </row>
    <row r="1167" spans="1:3" ht="31.5">
      <c r="A1167" s="549" t="s">
        <v>928</v>
      </c>
      <c r="B1167" s="549"/>
      <c r="C1167" s="553">
        <v>2169079</v>
      </c>
    </row>
    <row r="1168" spans="1:3">
      <c r="A1168" s="554"/>
      <c r="B1168" s="552"/>
      <c r="C1168" s="553"/>
    </row>
    <row r="1169" spans="1:3" ht="31.5">
      <c r="A1169" s="549" t="s">
        <v>927</v>
      </c>
      <c r="B1169" s="549"/>
      <c r="C1169" s="553">
        <v>17234289</v>
      </c>
    </row>
    <row r="1170" spans="1:3">
      <c r="A1170" s="554"/>
      <c r="B1170" s="552"/>
      <c r="C1170" s="553"/>
    </row>
    <row r="1171" spans="1:3">
      <c r="A1171" s="549" t="s">
        <v>926</v>
      </c>
      <c r="B1171" s="549"/>
      <c r="C1171" s="549"/>
    </row>
    <row r="1172" spans="1:3" ht="31.5">
      <c r="A1172" s="549" t="s">
        <v>1052</v>
      </c>
      <c r="B1172" s="549"/>
      <c r="C1172" s="549"/>
    </row>
    <row r="1173" spans="1:3" ht="31.5">
      <c r="A1173" s="554" t="s">
        <v>339</v>
      </c>
      <c r="B1173" s="555" t="s">
        <v>3</v>
      </c>
      <c r="C1173" s="553">
        <v>67409</v>
      </c>
    </row>
    <row r="1174" spans="1:3" ht="31.5">
      <c r="A1174" s="554" t="s">
        <v>698</v>
      </c>
      <c r="B1174" s="555" t="s">
        <v>697</v>
      </c>
      <c r="C1174" s="553">
        <v>67409</v>
      </c>
    </row>
    <row r="1175" spans="1:3">
      <c r="A1175" s="554" t="s">
        <v>345</v>
      </c>
      <c r="B1175" s="555" t="s">
        <v>663</v>
      </c>
      <c r="C1175" s="553">
        <v>2811</v>
      </c>
    </row>
    <row r="1176" spans="1:3" ht="31.5">
      <c r="A1176" s="554" t="s">
        <v>1037</v>
      </c>
      <c r="B1176" s="555" t="s">
        <v>1036</v>
      </c>
      <c r="C1176" s="553">
        <v>1811</v>
      </c>
    </row>
    <row r="1177" spans="1:3">
      <c r="A1177" s="554" t="s">
        <v>700</v>
      </c>
      <c r="B1177" s="555" t="s">
        <v>699</v>
      </c>
      <c r="C1177" s="553">
        <v>1000</v>
      </c>
    </row>
    <row r="1178" spans="1:3">
      <c r="A1178" s="554" t="s">
        <v>355</v>
      </c>
      <c r="B1178" s="555" t="s">
        <v>703</v>
      </c>
      <c r="C1178" s="553">
        <v>13625</v>
      </c>
    </row>
    <row r="1179" spans="1:3" ht="31.5">
      <c r="A1179" s="554" t="s">
        <v>705</v>
      </c>
      <c r="B1179" s="555" t="s">
        <v>704</v>
      </c>
      <c r="C1179" s="553">
        <v>8395</v>
      </c>
    </row>
    <row r="1180" spans="1:3">
      <c r="A1180" s="554" t="s">
        <v>707</v>
      </c>
      <c r="B1180" s="555" t="s">
        <v>706</v>
      </c>
      <c r="C1180" s="553">
        <v>3371</v>
      </c>
    </row>
    <row r="1181" spans="1:3">
      <c r="A1181" s="554" t="s">
        <v>709</v>
      </c>
      <c r="B1181" s="555" t="s">
        <v>708</v>
      </c>
      <c r="C1181" s="553">
        <v>1859</v>
      </c>
    </row>
    <row r="1182" spans="1:3">
      <c r="A1182" s="554" t="s">
        <v>365</v>
      </c>
      <c r="B1182" s="555" t="s">
        <v>666</v>
      </c>
      <c r="C1182" s="553">
        <v>3150</v>
      </c>
    </row>
    <row r="1183" spans="1:3">
      <c r="A1183" s="554" t="s">
        <v>725</v>
      </c>
      <c r="B1183" s="555" t="s">
        <v>724</v>
      </c>
      <c r="C1183" s="553">
        <v>100</v>
      </c>
    </row>
    <row r="1184" spans="1:3">
      <c r="A1184" s="554" t="s">
        <v>715</v>
      </c>
      <c r="B1184" s="555" t="s">
        <v>714</v>
      </c>
      <c r="C1184" s="553">
        <v>1250</v>
      </c>
    </row>
    <row r="1185" spans="1:3">
      <c r="A1185" s="554" t="s">
        <v>637</v>
      </c>
      <c r="B1185" s="555" t="s">
        <v>667</v>
      </c>
      <c r="C1185" s="553">
        <v>200</v>
      </c>
    </row>
    <row r="1186" spans="1:3">
      <c r="A1186" s="554" t="s">
        <v>678</v>
      </c>
      <c r="B1186" s="555" t="s">
        <v>677</v>
      </c>
      <c r="C1186" s="553">
        <v>1500</v>
      </c>
    </row>
    <row r="1187" spans="1:3">
      <c r="A1187" s="554" t="s">
        <v>686</v>
      </c>
      <c r="B1187" s="555" t="s">
        <v>685</v>
      </c>
      <c r="C1187" s="553">
        <v>100</v>
      </c>
    </row>
    <row r="1188" spans="1:3">
      <c r="A1188" s="549" t="s">
        <v>848</v>
      </c>
      <c r="B1188" s="549"/>
      <c r="C1188" s="553">
        <v>86995</v>
      </c>
    </row>
    <row r="1189" spans="1:3">
      <c r="A1189" s="554"/>
      <c r="B1189" s="555"/>
      <c r="C1189" s="553"/>
    </row>
    <row r="1190" spans="1:3" ht="31.5">
      <c r="A1190" s="549" t="s">
        <v>1051</v>
      </c>
      <c r="B1190" s="549"/>
      <c r="C1190" s="553">
        <v>86995</v>
      </c>
    </row>
    <row r="1191" spans="1:3">
      <c r="A1191" s="554"/>
      <c r="B1191" s="552"/>
      <c r="C1191" s="553"/>
    </row>
    <row r="1192" spans="1:3">
      <c r="A1192" s="549" t="s">
        <v>925</v>
      </c>
      <c r="B1192" s="549"/>
      <c r="C1192" s="549"/>
    </row>
    <row r="1193" spans="1:3" ht="31.5">
      <c r="A1193" s="554" t="s">
        <v>339</v>
      </c>
      <c r="B1193" s="555" t="s">
        <v>3</v>
      </c>
      <c r="C1193" s="553">
        <v>467258</v>
      </c>
    </row>
    <row r="1194" spans="1:3" ht="31.5">
      <c r="A1194" s="554" t="s">
        <v>698</v>
      </c>
      <c r="B1194" s="555" t="s">
        <v>697</v>
      </c>
      <c r="C1194" s="553">
        <v>467258</v>
      </c>
    </row>
    <row r="1195" spans="1:3">
      <c r="A1195" s="554" t="s">
        <v>345</v>
      </c>
      <c r="B1195" s="555" t="s">
        <v>663</v>
      </c>
      <c r="C1195" s="553">
        <v>16299</v>
      </c>
    </row>
    <row r="1196" spans="1:3">
      <c r="A1196" s="554" t="s">
        <v>665</v>
      </c>
      <c r="B1196" s="555" t="s">
        <v>664</v>
      </c>
      <c r="C1196" s="553">
        <v>2000</v>
      </c>
    </row>
    <row r="1197" spans="1:3" ht="31.5">
      <c r="A1197" s="554" t="s">
        <v>1037</v>
      </c>
      <c r="B1197" s="555" t="s">
        <v>1036</v>
      </c>
      <c r="C1197" s="553">
        <v>12699</v>
      </c>
    </row>
    <row r="1198" spans="1:3">
      <c r="A1198" s="554" t="s">
        <v>700</v>
      </c>
      <c r="B1198" s="555" t="s">
        <v>699</v>
      </c>
      <c r="C1198" s="553">
        <v>1600</v>
      </c>
    </row>
    <row r="1199" spans="1:3">
      <c r="A1199" s="554" t="s">
        <v>355</v>
      </c>
      <c r="B1199" s="555" t="s">
        <v>703</v>
      </c>
      <c r="C1199" s="553">
        <v>93716</v>
      </c>
    </row>
    <row r="1200" spans="1:3" ht="31.5">
      <c r="A1200" s="554" t="s">
        <v>705</v>
      </c>
      <c r="B1200" s="555" t="s">
        <v>704</v>
      </c>
      <c r="C1200" s="553">
        <v>60026</v>
      </c>
    </row>
    <row r="1201" spans="1:3">
      <c r="A1201" s="554" t="s">
        <v>707</v>
      </c>
      <c r="B1201" s="555" t="s">
        <v>706</v>
      </c>
      <c r="C1201" s="553">
        <v>23211</v>
      </c>
    </row>
    <row r="1202" spans="1:3">
      <c r="A1202" s="554" t="s">
        <v>709</v>
      </c>
      <c r="B1202" s="555" t="s">
        <v>708</v>
      </c>
      <c r="C1202" s="553">
        <v>10479</v>
      </c>
    </row>
    <row r="1203" spans="1:3">
      <c r="A1203" s="554" t="s">
        <v>365</v>
      </c>
      <c r="B1203" s="555" t="s">
        <v>666</v>
      </c>
      <c r="C1203" s="553">
        <v>375558</v>
      </c>
    </row>
    <row r="1204" spans="1:3">
      <c r="A1204" s="554" t="s">
        <v>725</v>
      </c>
      <c r="B1204" s="555" t="s">
        <v>724</v>
      </c>
      <c r="C1204" s="553">
        <v>200</v>
      </c>
    </row>
    <row r="1205" spans="1:3">
      <c r="A1205" s="554" t="s">
        <v>715</v>
      </c>
      <c r="B1205" s="555" t="s">
        <v>714</v>
      </c>
      <c r="C1205" s="553">
        <v>8100</v>
      </c>
    </row>
    <row r="1206" spans="1:3">
      <c r="A1206" s="554" t="s">
        <v>637</v>
      </c>
      <c r="B1206" s="555" t="s">
        <v>667</v>
      </c>
      <c r="C1206" s="553">
        <v>147228</v>
      </c>
    </row>
    <row r="1207" spans="1:3">
      <c r="A1207" s="554" t="s">
        <v>638</v>
      </c>
      <c r="B1207" s="555" t="s">
        <v>716</v>
      </c>
      <c r="C1207" s="553">
        <v>20000</v>
      </c>
    </row>
    <row r="1208" spans="1:3">
      <c r="A1208" s="554" t="s">
        <v>678</v>
      </c>
      <c r="B1208" s="555" t="s">
        <v>677</v>
      </c>
      <c r="C1208" s="553">
        <v>198180</v>
      </c>
    </row>
    <row r="1209" spans="1:3">
      <c r="A1209" s="554" t="s">
        <v>669</v>
      </c>
      <c r="B1209" s="555" t="s">
        <v>668</v>
      </c>
      <c r="C1209" s="553">
        <v>50</v>
      </c>
    </row>
    <row r="1210" spans="1:3">
      <c r="A1210" s="554" t="s">
        <v>686</v>
      </c>
      <c r="B1210" s="555" t="s">
        <v>685</v>
      </c>
      <c r="C1210" s="553">
        <v>1800</v>
      </c>
    </row>
    <row r="1211" spans="1:3">
      <c r="A1211" s="554" t="s">
        <v>248</v>
      </c>
      <c r="B1211" s="555" t="s">
        <v>726</v>
      </c>
      <c r="C1211" s="553">
        <v>374</v>
      </c>
    </row>
    <row r="1212" spans="1:3" ht="31.5">
      <c r="A1212" s="554" t="s">
        <v>242</v>
      </c>
      <c r="B1212" s="555" t="s">
        <v>727</v>
      </c>
      <c r="C1212" s="553">
        <v>174</v>
      </c>
    </row>
    <row r="1213" spans="1:3" ht="31.5">
      <c r="A1213" s="554" t="s">
        <v>243</v>
      </c>
      <c r="B1213" s="555" t="s">
        <v>741</v>
      </c>
      <c r="C1213" s="553">
        <v>200</v>
      </c>
    </row>
    <row r="1214" spans="1:3">
      <c r="A1214" s="549" t="s">
        <v>848</v>
      </c>
      <c r="B1214" s="549"/>
      <c r="C1214" s="553">
        <v>953205</v>
      </c>
    </row>
    <row r="1215" spans="1:3">
      <c r="A1215" s="554"/>
      <c r="B1215" s="555"/>
      <c r="C1215" s="553"/>
    </row>
    <row r="1216" spans="1:3">
      <c r="A1216" s="554" t="s">
        <v>647</v>
      </c>
      <c r="B1216" s="555" t="s">
        <v>682</v>
      </c>
      <c r="C1216" s="553">
        <v>10786</v>
      </c>
    </row>
    <row r="1217" spans="1:3">
      <c r="A1217" s="554" t="s">
        <v>240</v>
      </c>
      <c r="B1217" s="555" t="s">
        <v>712</v>
      </c>
      <c r="C1217" s="553">
        <v>1300</v>
      </c>
    </row>
    <row r="1218" spans="1:3">
      <c r="A1218" s="554" t="s">
        <v>921</v>
      </c>
      <c r="B1218" s="555" t="s">
        <v>920</v>
      </c>
      <c r="C1218" s="553">
        <v>9486</v>
      </c>
    </row>
    <row r="1219" spans="1:3">
      <c r="A1219" s="549" t="s">
        <v>844</v>
      </c>
      <c r="B1219" s="549"/>
      <c r="C1219" s="553">
        <v>10786</v>
      </c>
    </row>
    <row r="1220" spans="1:3">
      <c r="A1220" s="549" t="s">
        <v>924</v>
      </c>
      <c r="B1220" s="549"/>
      <c r="C1220" s="553">
        <v>963991</v>
      </c>
    </row>
    <row r="1221" spans="1:3">
      <c r="A1221" s="554"/>
      <c r="B1221" s="552"/>
      <c r="C1221" s="553"/>
    </row>
    <row r="1222" spans="1:3">
      <c r="A1222" s="549" t="s">
        <v>923</v>
      </c>
      <c r="B1222" s="549"/>
      <c r="C1222" s="549"/>
    </row>
    <row r="1223" spans="1:3" ht="31.5">
      <c r="A1223" s="554" t="s">
        <v>339</v>
      </c>
      <c r="B1223" s="555" t="s">
        <v>3</v>
      </c>
      <c r="C1223" s="553">
        <v>2653038</v>
      </c>
    </row>
    <row r="1224" spans="1:3" ht="31.5">
      <c r="A1224" s="554" t="s">
        <v>698</v>
      </c>
      <c r="B1224" s="555" t="s">
        <v>697</v>
      </c>
      <c r="C1224" s="553">
        <v>2653038</v>
      </c>
    </row>
    <row r="1225" spans="1:3">
      <c r="A1225" s="554" t="s">
        <v>345</v>
      </c>
      <c r="B1225" s="555" t="s">
        <v>663</v>
      </c>
      <c r="C1225" s="553">
        <v>308390</v>
      </c>
    </row>
    <row r="1226" spans="1:3">
      <c r="A1226" s="554" t="s">
        <v>665</v>
      </c>
      <c r="B1226" s="555" t="s">
        <v>664</v>
      </c>
      <c r="C1226" s="553">
        <v>218830</v>
      </c>
    </row>
    <row r="1227" spans="1:3" ht="31.5">
      <c r="A1227" s="554" t="s">
        <v>1037</v>
      </c>
      <c r="B1227" s="555" t="s">
        <v>1036</v>
      </c>
      <c r="C1227" s="553">
        <v>63260</v>
      </c>
    </row>
    <row r="1228" spans="1:3">
      <c r="A1228" s="554" t="s">
        <v>700</v>
      </c>
      <c r="B1228" s="555" t="s">
        <v>699</v>
      </c>
      <c r="C1228" s="553">
        <v>26300</v>
      </c>
    </row>
    <row r="1229" spans="1:3">
      <c r="A1229" s="554" t="s">
        <v>355</v>
      </c>
      <c r="B1229" s="555" t="s">
        <v>703</v>
      </c>
      <c r="C1229" s="553">
        <v>525307</v>
      </c>
    </row>
    <row r="1230" spans="1:3" ht="31.5">
      <c r="A1230" s="554" t="s">
        <v>705</v>
      </c>
      <c r="B1230" s="555" t="s">
        <v>704</v>
      </c>
      <c r="C1230" s="553">
        <v>338049</v>
      </c>
    </row>
    <row r="1231" spans="1:3">
      <c r="A1231" s="554" t="s">
        <v>707</v>
      </c>
      <c r="B1231" s="555" t="s">
        <v>706</v>
      </c>
      <c r="C1231" s="553">
        <v>130370</v>
      </c>
    </row>
    <row r="1232" spans="1:3">
      <c r="A1232" s="554" t="s">
        <v>709</v>
      </c>
      <c r="B1232" s="555" t="s">
        <v>708</v>
      </c>
      <c r="C1232" s="553">
        <v>56888</v>
      </c>
    </row>
    <row r="1233" spans="1:3">
      <c r="A1233" s="554" t="s">
        <v>365</v>
      </c>
      <c r="B1233" s="555" t="s">
        <v>666</v>
      </c>
      <c r="C1233" s="553">
        <v>7512922</v>
      </c>
    </row>
    <row r="1234" spans="1:3">
      <c r="A1234" s="554" t="s">
        <v>725</v>
      </c>
      <c r="B1234" s="555" t="s">
        <v>724</v>
      </c>
      <c r="C1234" s="553">
        <v>800</v>
      </c>
    </row>
    <row r="1235" spans="1:3">
      <c r="A1235" s="554" t="s">
        <v>715</v>
      </c>
      <c r="B1235" s="555" t="s">
        <v>714</v>
      </c>
      <c r="C1235" s="553">
        <v>42400</v>
      </c>
    </row>
    <row r="1236" spans="1:3">
      <c r="A1236" s="554" t="s">
        <v>637</v>
      </c>
      <c r="B1236" s="555" t="s">
        <v>667</v>
      </c>
      <c r="C1236" s="553">
        <v>359932</v>
      </c>
    </row>
    <row r="1237" spans="1:3">
      <c r="A1237" s="554" t="s">
        <v>638</v>
      </c>
      <c r="B1237" s="555" t="s">
        <v>716</v>
      </c>
      <c r="C1237" s="553">
        <v>291700</v>
      </c>
    </row>
    <row r="1238" spans="1:3">
      <c r="A1238" s="554" t="s">
        <v>678</v>
      </c>
      <c r="B1238" s="555" t="s">
        <v>677</v>
      </c>
      <c r="C1238" s="553">
        <v>6769840</v>
      </c>
    </row>
    <row r="1239" spans="1:3">
      <c r="A1239" s="554" t="s">
        <v>680</v>
      </c>
      <c r="B1239" s="555" t="s">
        <v>679</v>
      </c>
      <c r="C1239" s="553">
        <v>18600</v>
      </c>
    </row>
    <row r="1240" spans="1:3">
      <c r="A1240" s="554" t="s">
        <v>669</v>
      </c>
      <c r="B1240" s="555" t="s">
        <v>668</v>
      </c>
      <c r="C1240" s="553">
        <v>1650</v>
      </c>
    </row>
    <row r="1241" spans="1:3">
      <c r="A1241" s="554" t="s">
        <v>686</v>
      </c>
      <c r="B1241" s="555" t="s">
        <v>685</v>
      </c>
      <c r="C1241" s="553">
        <v>28000</v>
      </c>
    </row>
    <row r="1242" spans="1:3">
      <c r="A1242" s="554" t="s">
        <v>248</v>
      </c>
      <c r="B1242" s="555" t="s">
        <v>726</v>
      </c>
      <c r="C1242" s="553">
        <v>10180</v>
      </c>
    </row>
    <row r="1243" spans="1:3" ht="31.5">
      <c r="A1243" s="554" t="s">
        <v>242</v>
      </c>
      <c r="B1243" s="555" t="s">
        <v>727</v>
      </c>
      <c r="C1243" s="553">
        <v>5100</v>
      </c>
    </row>
    <row r="1244" spans="1:3" ht="31.5">
      <c r="A1244" s="554" t="s">
        <v>243</v>
      </c>
      <c r="B1244" s="555" t="s">
        <v>741</v>
      </c>
      <c r="C1244" s="553">
        <v>5080</v>
      </c>
    </row>
    <row r="1245" spans="1:3">
      <c r="A1245" s="549" t="s">
        <v>848</v>
      </c>
      <c r="B1245" s="549"/>
      <c r="C1245" s="553">
        <v>11009837</v>
      </c>
    </row>
    <row r="1246" spans="1:3" ht="31.5">
      <c r="A1246" s="554" t="s">
        <v>645</v>
      </c>
      <c r="B1246" s="555" t="s">
        <v>246</v>
      </c>
      <c r="C1246" s="553">
        <v>90000</v>
      </c>
    </row>
    <row r="1247" spans="1:3">
      <c r="A1247" s="549" t="s">
        <v>910</v>
      </c>
      <c r="B1247" s="549"/>
      <c r="C1247" s="553">
        <v>90000</v>
      </c>
    </row>
    <row r="1248" spans="1:3">
      <c r="A1248" s="554" t="s">
        <v>647</v>
      </c>
      <c r="B1248" s="555" t="s">
        <v>682</v>
      </c>
      <c r="C1248" s="553">
        <v>388938</v>
      </c>
    </row>
    <row r="1249" spans="1:3">
      <c r="A1249" s="554" t="s">
        <v>240</v>
      </c>
      <c r="B1249" s="555" t="s">
        <v>712</v>
      </c>
      <c r="C1249" s="553">
        <v>2600</v>
      </c>
    </row>
    <row r="1250" spans="1:3">
      <c r="A1250" s="554" t="s">
        <v>251</v>
      </c>
      <c r="B1250" s="555" t="s">
        <v>922</v>
      </c>
      <c r="C1250" s="553">
        <v>287316</v>
      </c>
    </row>
    <row r="1251" spans="1:3">
      <c r="A1251" s="554" t="s">
        <v>921</v>
      </c>
      <c r="B1251" s="555" t="s">
        <v>920</v>
      </c>
      <c r="C1251" s="553">
        <v>35606</v>
      </c>
    </row>
    <row r="1252" spans="1:3">
      <c r="A1252" s="554" t="s">
        <v>239</v>
      </c>
      <c r="B1252" s="555" t="s">
        <v>683</v>
      </c>
      <c r="C1252" s="553">
        <v>63416</v>
      </c>
    </row>
    <row r="1253" spans="1:3">
      <c r="A1253" s="549" t="s">
        <v>844</v>
      </c>
      <c r="B1253" s="549"/>
      <c r="C1253" s="553">
        <v>388938</v>
      </c>
    </row>
    <row r="1254" spans="1:3">
      <c r="A1254" s="549" t="s">
        <v>919</v>
      </c>
      <c r="B1254" s="549"/>
      <c r="C1254" s="553">
        <v>11488775</v>
      </c>
    </row>
    <row r="1255" spans="1:3">
      <c r="A1255" s="554"/>
      <c r="B1255" s="552"/>
      <c r="C1255" s="553"/>
    </row>
    <row r="1256" spans="1:3">
      <c r="A1256" s="549" t="s">
        <v>1542</v>
      </c>
      <c r="B1256" s="549"/>
      <c r="C1256" s="549"/>
    </row>
    <row r="1257" spans="1:3">
      <c r="A1257" s="554" t="s">
        <v>647</v>
      </c>
      <c r="B1257" s="555" t="s">
        <v>682</v>
      </c>
      <c r="C1257" s="553">
        <v>208000</v>
      </c>
    </row>
    <row r="1258" spans="1:3">
      <c r="A1258" s="554" t="s">
        <v>239</v>
      </c>
      <c r="B1258" s="555" t="s">
        <v>683</v>
      </c>
      <c r="C1258" s="553">
        <v>208000</v>
      </c>
    </row>
    <row r="1259" spans="1:3">
      <c r="A1259" s="549" t="s">
        <v>844</v>
      </c>
      <c r="B1259" s="549"/>
      <c r="C1259" s="553">
        <v>208000</v>
      </c>
    </row>
    <row r="1260" spans="1:3">
      <c r="A1260" s="549" t="s">
        <v>1541</v>
      </c>
      <c r="B1260" s="549"/>
      <c r="C1260" s="553">
        <v>208000</v>
      </c>
    </row>
    <row r="1261" spans="1:3">
      <c r="A1261" s="549" t="s">
        <v>918</v>
      </c>
      <c r="B1261" s="549"/>
      <c r="C1261" s="549"/>
    </row>
    <row r="1262" spans="1:3">
      <c r="A1262" s="554" t="s">
        <v>365</v>
      </c>
      <c r="B1262" s="555" t="s">
        <v>666</v>
      </c>
      <c r="C1262" s="553">
        <v>287852</v>
      </c>
    </row>
    <row r="1263" spans="1:3">
      <c r="A1263" s="554" t="s">
        <v>637</v>
      </c>
      <c r="B1263" s="555" t="s">
        <v>667</v>
      </c>
      <c r="C1263" s="553">
        <v>2000</v>
      </c>
    </row>
    <row r="1264" spans="1:3">
      <c r="A1264" s="554" t="s">
        <v>638</v>
      </c>
      <c r="B1264" s="555" t="s">
        <v>716</v>
      </c>
      <c r="C1264" s="553">
        <v>1000</v>
      </c>
    </row>
    <row r="1265" spans="1:3">
      <c r="A1265" s="554" t="s">
        <v>678</v>
      </c>
      <c r="B1265" s="555" t="s">
        <v>677</v>
      </c>
      <c r="C1265" s="553">
        <v>199320</v>
      </c>
    </row>
    <row r="1266" spans="1:3">
      <c r="A1266" s="554" t="s">
        <v>680</v>
      </c>
      <c r="B1266" s="555" t="s">
        <v>679</v>
      </c>
      <c r="C1266" s="553">
        <v>15000</v>
      </c>
    </row>
    <row r="1267" spans="1:3" ht="31.5">
      <c r="A1267" s="554" t="s">
        <v>641</v>
      </c>
      <c r="B1267" s="555" t="s">
        <v>672</v>
      </c>
      <c r="C1267" s="553">
        <v>70532</v>
      </c>
    </row>
    <row r="1268" spans="1:3">
      <c r="A1268" s="549" t="s">
        <v>848</v>
      </c>
      <c r="B1268" s="549"/>
      <c r="C1268" s="553">
        <v>287852</v>
      </c>
    </row>
    <row r="1269" spans="1:3">
      <c r="A1269" s="554"/>
      <c r="B1269" s="555"/>
      <c r="C1269" s="553"/>
    </row>
    <row r="1270" spans="1:3">
      <c r="A1270" s="549" t="s">
        <v>917</v>
      </c>
      <c r="B1270" s="549"/>
      <c r="C1270" s="553">
        <v>287852</v>
      </c>
    </row>
    <row r="1271" spans="1:3">
      <c r="A1271" s="554"/>
      <c r="B1271" s="552"/>
      <c r="C1271" s="553"/>
    </row>
    <row r="1272" spans="1:3">
      <c r="A1272" s="549" t="s">
        <v>916</v>
      </c>
      <c r="B1272" s="549"/>
      <c r="C1272" s="553">
        <v>13035613</v>
      </c>
    </row>
    <row r="1273" spans="1:3">
      <c r="A1273" s="554"/>
      <c r="B1273" s="552"/>
      <c r="C1273" s="553"/>
    </row>
    <row r="1274" spans="1:3" ht="31.5">
      <c r="A1274" s="549" t="s">
        <v>1050</v>
      </c>
      <c r="B1274" s="549"/>
      <c r="C1274" s="553">
        <v>30269902</v>
      </c>
    </row>
    <row r="1275" spans="1:3">
      <c r="A1275" s="554"/>
      <c r="B1275" s="552"/>
      <c r="C1275" s="553"/>
    </row>
    <row r="1276" spans="1:3" ht="31.5">
      <c r="A1276" s="549" t="s">
        <v>1186</v>
      </c>
      <c r="B1276" s="549"/>
      <c r="C1276" s="549"/>
    </row>
    <row r="1277" spans="1:3">
      <c r="A1277" s="549" t="s">
        <v>915</v>
      </c>
      <c r="B1277" s="549"/>
      <c r="C1277" s="549"/>
    </row>
    <row r="1278" spans="1:3">
      <c r="A1278" s="549" t="s">
        <v>914</v>
      </c>
      <c r="B1278" s="549"/>
      <c r="C1278" s="549"/>
    </row>
    <row r="1279" spans="1:3">
      <c r="A1279" s="554" t="s">
        <v>365</v>
      </c>
      <c r="B1279" s="555" t="s">
        <v>666</v>
      </c>
      <c r="C1279" s="553">
        <v>57600</v>
      </c>
    </row>
    <row r="1280" spans="1:3">
      <c r="A1280" s="554" t="s">
        <v>637</v>
      </c>
      <c r="B1280" s="555" t="s">
        <v>667</v>
      </c>
      <c r="C1280" s="553">
        <v>2500</v>
      </c>
    </row>
    <row r="1281" spans="1:3">
      <c r="A1281" s="554" t="s">
        <v>638</v>
      </c>
      <c r="B1281" s="555" t="s">
        <v>716</v>
      </c>
      <c r="C1281" s="553">
        <v>2000</v>
      </c>
    </row>
    <row r="1282" spans="1:3">
      <c r="A1282" s="554" t="s">
        <v>678</v>
      </c>
      <c r="B1282" s="555" t="s">
        <v>677</v>
      </c>
      <c r="C1282" s="553">
        <v>23100</v>
      </c>
    </row>
    <row r="1283" spans="1:3">
      <c r="A1283" s="554" t="s">
        <v>680</v>
      </c>
      <c r="B1283" s="555" t="s">
        <v>679</v>
      </c>
      <c r="C1283" s="553">
        <v>30000</v>
      </c>
    </row>
    <row r="1284" spans="1:3">
      <c r="A1284" s="554" t="s">
        <v>248</v>
      </c>
      <c r="B1284" s="555" t="s">
        <v>726</v>
      </c>
      <c r="C1284" s="553">
        <v>300</v>
      </c>
    </row>
    <row r="1285" spans="1:3" ht="31.5">
      <c r="A1285" s="554" t="s">
        <v>243</v>
      </c>
      <c r="B1285" s="555" t="s">
        <v>741</v>
      </c>
      <c r="C1285" s="553">
        <v>300</v>
      </c>
    </row>
    <row r="1286" spans="1:3">
      <c r="A1286" s="549" t="s">
        <v>848</v>
      </c>
      <c r="B1286" s="549"/>
      <c r="C1286" s="553">
        <v>57900</v>
      </c>
    </row>
    <row r="1287" spans="1:3">
      <c r="A1287" s="554"/>
      <c r="B1287" s="555"/>
      <c r="C1287" s="553"/>
    </row>
    <row r="1288" spans="1:3">
      <c r="A1288" s="549" t="s">
        <v>913</v>
      </c>
      <c r="B1288" s="549"/>
      <c r="C1288" s="553">
        <v>57900</v>
      </c>
    </row>
    <row r="1289" spans="1:3">
      <c r="A1289" s="554"/>
      <c r="B1289" s="552"/>
      <c r="C1289" s="553"/>
    </row>
    <row r="1290" spans="1:3">
      <c r="A1290" s="549" t="s">
        <v>912</v>
      </c>
      <c r="B1290" s="549"/>
      <c r="C1290" s="553">
        <v>57900</v>
      </c>
    </row>
    <row r="1291" spans="1:3">
      <c r="A1291" s="554"/>
      <c r="B1291" s="552"/>
      <c r="C1291" s="553"/>
    </row>
    <row r="1292" spans="1:3">
      <c r="A1292" s="549" t="s">
        <v>738</v>
      </c>
      <c r="B1292" s="549"/>
      <c r="C1292" s="549"/>
    </row>
    <row r="1293" spans="1:3">
      <c r="A1293" s="549" t="s">
        <v>911</v>
      </c>
      <c r="B1293" s="549"/>
      <c r="C1293" s="549"/>
    </row>
    <row r="1294" spans="1:3" ht="31.5">
      <c r="A1294" s="554" t="s">
        <v>339</v>
      </c>
      <c r="B1294" s="555" t="s">
        <v>3</v>
      </c>
      <c r="C1294" s="553">
        <v>400334</v>
      </c>
    </row>
    <row r="1295" spans="1:3" ht="31.5">
      <c r="A1295" s="554" t="s">
        <v>698</v>
      </c>
      <c r="B1295" s="555" t="s">
        <v>697</v>
      </c>
      <c r="C1295" s="553">
        <v>400334</v>
      </c>
    </row>
    <row r="1296" spans="1:3">
      <c r="A1296" s="554" t="s">
        <v>345</v>
      </c>
      <c r="B1296" s="555" t="s">
        <v>663</v>
      </c>
      <c r="C1296" s="553">
        <v>36081</v>
      </c>
    </row>
    <row r="1297" spans="1:3">
      <c r="A1297" s="554" t="s">
        <v>665</v>
      </c>
      <c r="B1297" s="555" t="s">
        <v>664</v>
      </c>
      <c r="C1297" s="553">
        <v>28100</v>
      </c>
    </row>
    <row r="1298" spans="1:3" ht="31.5">
      <c r="A1298" s="554" t="s">
        <v>1037</v>
      </c>
      <c r="B1298" s="555" t="s">
        <v>1036</v>
      </c>
      <c r="C1298" s="553">
        <v>7381</v>
      </c>
    </row>
    <row r="1299" spans="1:3">
      <c r="A1299" s="554" t="s">
        <v>700</v>
      </c>
      <c r="B1299" s="555" t="s">
        <v>699</v>
      </c>
      <c r="C1299" s="553">
        <v>600</v>
      </c>
    </row>
    <row r="1300" spans="1:3">
      <c r="A1300" s="554" t="s">
        <v>355</v>
      </c>
      <c r="B1300" s="555" t="s">
        <v>703</v>
      </c>
      <c r="C1300" s="553">
        <v>77816</v>
      </c>
    </row>
    <row r="1301" spans="1:3" ht="31.5">
      <c r="A1301" s="554" t="s">
        <v>705</v>
      </c>
      <c r="B1301" s="555" t="s">
        <v>704</v>
      </c>
      <c r="C1301" s="553">
        <v>48258</v>
      </c>
    </row>
    <row r="1302" spans="1:3">
      <c r="A1302" s="554" t="s">
        <v>707</v>
      </c>
      <c r="B1302" s="555" t="s">
        <v>706</v>
      </c>
      <c r="C1302" s="553">
        <v>19521</v>
      </c>
    </row>
    <row r="1303" spans="1:3">
      <c r="A1303" s="554" t="s">
        <v>709</v>
      </c>
      <c r="B1303" s="555" t="s">
        <v>708</v>
      </c>
      <c r="C1303" s="553">
        <v>10037</v>
      </c>
    </row>
    <row r="1304" spans="1:3">
      <c r="A1304" s="554" t="s">
        <v>365</v>
      </c>
      <c r="B1304" s="555" t="s">
        <v>666</v>
      </c>
      <c r="C1304" s="553">
        <v>883145</v>
      </c>
    </row>
    <row r="1305" spans="1:3">
      <c r="A1305" s="554" t="s">
        <v>725</v>
      </c>
      <c r="B1305" s="555" t="s">
        <v>724</v>
      </c>
      <c r="C1305" s="553">
        <v>300</v>
      </c>
    </row>
    <row r="1306" spans="1:3">
      <c r="A1306" s="554" t="s">
        <v>715</v>
      </c>
      <c r="B1306" s="555" t="s">
        <v>714</v>
      </c>
      <c r="C1306" s="553">
        <v>5750</v>
      </c>
    </row>
    <row r="1307" spans="1:3">
      <c r="A1307" s="554" t="s">
        <v>637</v>
      </c>
      <c r="B1307" s="555" t="s">
        <v>667</v>
      </c>
      <c r="C1307" s="553">
        <v>74534</v>
      </c>
    </row>
    <row r="1308" spans="1:3">
      <c r="A1308" s="554" t="s">
        <v>638</v>
      </c>
      <c r="B1308" s="555" t="s">
        <v>716</v>
      </c>
      <c r="C1308" s="553">
        <v>246961</v>
      </c>
    </row>
    <row r="1309" spans="1:3">
      <c r="A1309" s="554" t="s">
        <v>678</v>
      </c>
      <c r="B1309" s="555" t="s">
        <v>677</v>
      </c>
      <c r="C1309" s="553">
        <v>158100</v>
      </c>
    </row>
    <row r="1310" spans="1:3">
      <c r="A1310" s="554" t="s">
        <v>680</v>
      </c>
      <c r="B1310" s="555" t="s">
        <v>679</v>
      </c>
      <c r="C1310" s="553">
        <v>15000</v>
      </c>
    </row>
    <row r="1311" spans="1:3">
      <c r="A1311" s="554" t="s">
        <v>686</v>
      </c>
      <c r="B1311" s="555" t="s">
        <v>685</v>
      </c>
      <c r="C1311" s="553">
        <v>15000</v>
      </c>
    </row>
    <row r="1312" spans="1:3" ht="31.5">
      <c r="A1312" s="554" t="s">
        <v>640</v>
      </c>
      <c r="B1312" s="555" t="s">
        <v>1123</v>
      </c>
      <c r="C1312" s="553">
        <v>1500</v>
      </c>
    </row>
    <row r="1313" spans="1:3" ht="31.5">
      <c r="A1313" s="554" t="s">
        <v>641</v>
      </c>
      <c r="B1313" s="555" t="s">
        <v>672</v>
      </c>
      <c r="C1313" s="553">
        <v>366000</v>
      </c>
    </row>
    <row r="1314" spans="1:3">
      <c r="A1314" s="554" t="s">
        <v>248</v>
      </c>
      <c r="B1314" s="555" t="s">
        <v>726</v>
      </c>
      <c r="C1314" s="553">
        <v>5400</v>
      </c>
    </row>
    <row r="1315" spans="1:3" ht="31.5">
      <c r="A1315" s="554" t="s">
        <v>242</v>
      </c>
      <c r="B1315" s="555" t="s">
        <v>727</v>
      </c>
      <c r="C1315" s="553">
        <v>100</v>
      </c>
    </row>
    <row r="1316" spans="1:3" ht="31.5">
      <c r="A1316" s="554" t="s">
        <v>243</v>
      </c>
      <c r="B1316" s="555" t="s">
        <v>741</v>
      </c>
      <c r="C1316" s="553">
        <v>5300</v>
      </c>
    </row>
    <row r="1317" spans="1:3">
      <c r="A1317" s="549" t="s">
        <v>848</v>
      </c>
      <c r="B1317" s="549"/>
      <c r="C1317" s="553">
        <v>1402776</v>
      </c>
    </row>
    <row r="1318" spans="1:3">
      <c r="A1318" s="554"/>
      <c r="B1318" s="555"/>
      <c r="C1318" s="553"/>
    </row>
    <row r="1319" spans="1:3" ht="31.5">
      <c r="A1319" s="554" t="s">
        <v>396</v>
      </c>
      <c r="B1319" s="555" t="s">
        <v>839</v>
      </c>
      <c r="C1319" s="553">
        <v>152000</v>
      </c>
    </row>
    <row r="1320" spans="1:3">
      <c r="A1320" s="549" t="s">
        <v>910</v>
      </c>
      <c r="B1320" s="549"/>
      <c r="C1320" s="553">
        <v>152000</v>
      </c>
    </row>
    <row r="1321" spans="1:3">
      <c r="A1321" s="554"/>
      <c r="B1321" s="555"/>
      <c r="C1321" s="553"/>
    </row>
    <row r="1322" spans="1:3">
      <c r="A1322" s="554" t="s">
        <v>647</v>
      </c>
      <c r="B1322" s="555" t="s">
        <v>682</v>
      </c>
      <c r="C1322" s="553">
        <v>7647</v>
      </c>
    </row>
    <row r="1323" spans="1:3">
      <c r="A1323" s="554" t="s">
        <v>239</v>
      </c>
      <c r="B1323" s="555" t="s">
        <v>683</v>
      </c>
      <c r="C1323" s="553">
        <v>7647</v>
      </c>
    </row>
    <row r="1324" spans="1:3">
      <c r="A1324" s="549" t="s">
        <v>844</v>
      </c>
      <c r="B1324" s="549"/>
      <c r="C1324" s="553">
        <v>7647</v>
      </c>
    </row>
    <row r="1325" spans="1:3">
      <c r="A1325" s="554"/>
      <c r="B1325" s="555"/>
      <c r="C1325" s="553"/>
    </row>
    <row r="1326" spans="1:3">
      <c r="A1326" s="549" t="s">
        <v>909</v>
      </c>
      <c r="B1326" s="549"/>
      <c r="C1326" s="553">
        <v>1562423</v>
      </c>
    </row>
    <row r="1327" spans="1:3">
      <c r="A1327" s="554"/>
      <c r="B1327" s="552"/>
      <c r="C1327" s="553"/>
    </row>
    <row r="1328" spans="1:3">
      <c r="A1328" s="549" t="s">
        <v>908</v>
      </c>
      <c r="B1328" s="549"/>
      <c r="C1328" s="553">
        <v>1562423</v>
      </c>
    </row>
    <row r="1329" spans="1:3">
      <c r="A1329" s="554"/>
      <c r="B1329" s="552"/>
      <c r="C1329" s="553"/>
    </row>
    <row r="1330" spans="1:3">
      <c r="A1330" s="549" t="s">
        <v>740</v>
      </c>
      <c r="B1330" s="549"/>
      <c r="C1330" s="549"/>
    </row>
    <row r="1331" spans="1:3">
      <c r="A1331" s="549" t="s">
        <v>907</v>
      </c>
      <c r="B1331" s="549"/>
      <c r="C1331" s="549"/>
    </row>
    <row r="1332" spans="1:3">
      <c r="A1332" s="554" t="s">
        <v>365</v>
      </c>
      <c r="B1332" s="555" t="s">
        <v>666</v>
      </c>
      <c r="C1332" s="553">
        <v>71500</v>
      </c>
    </row>
    <row r="1333" spans="1:3">
      <c r="A1333" s="554" t="s">
        <v>637</v>
      </c>
      <c r="B1333" s="555" t="s">
        <v>667</v>
      </c>
      <c r="C1333" s="553">
        <v>1500</v>
      </c>
    </row>
    <row r="1334" spans="1:3">
      <c r="A1334" s="554" t="s">
        <v>638</v>
      </c>
      <c r="B1334" s="555" t="s">
        <v>716</v>
      </c>
      <c r="C1334" s="553">
        <v>30000</v>
      </c>
    </row>
    <row r="1335" spans="1:3">
      <c r="A1335" s="554" t="s">
        <v>678</v>
      </c>
      <c r="B1335" s="555" t="s">
        <v>677</v>
      </c>
      <c r="C1335" s="553">
        <v>40000</v>
      </c>
    </row>
    <row r="1336" spans="1:3">
      <c r="A1336" s="549" t="s">
        <v>848</v>
      </c>
      <c r="B1336" s="549"/>
      <c r="C1336" s="553">
        <v>71500</v>
      </c>
    </row>
    <row r="1337" spans="1:3">
      <c r="A1337" s="554"/>
      <c r="B1337" s="555"/>
      <c r="C1337" s="553"/>
    </row>
    <row r="1338" spans="1:3">
      <c r="A1338" s="554" t="s">
        <v>647</v>
      </c>
      <c r="B1338" s="555" t="s">
        <v>682</v>
      </c>
      <c r="C1338" s="553">
        <v>13200</v>
      </c>
    </row>
    <row r="1339" spans="1:3">
      <c r="A1339" s="554" t="s">
        <v>245</v>
      </c>
      <c r="B1339" s="555" t="s">
        <v>710</v>
      </c>
      <c r="C1339" s="553">
        <v>13200</v>
      </c>
    </row>
    <row r="1340" spans="1:3">
      <c r="A1340" s="549" t="s">
        <v>844</v>
      </c>
      <c r="B1340" s="549"/>
      <c r="C1340" s="553">
        <v>13200</v>
      </c>
    </row>
    <row r="1341" spans="1:3">
      <c r="A1341" s="554"/>
      <c r="B1341" s="555"/>
      <c r="C1341" s="553"/>
    </row>
    <row r="1342" spans="1:3">
      <c r="A1342" s="549" t="s">
        <v>906</v>
      </c>
      <c r="B1342" s="549"/>
      <c r="C1342" s="553">
        <v>84700</v>
      </c>
    </row>
    <row r="1343" spans="1:3">
      <c r="A1343" s="554"/>
      <c r="B1343" s="552"/>
      <c r="C1343" s="553"/>
    </row>
    <row r="1344" spans="1:3">
      <c r="A1344" s="549" t="s">
        <v>905</v>
      </c>
      <c r="B1344" s="549"/>
      <c r="C1344" s="549"/>
    </row>
    <row r="1345" spans="1:3" ht="31.5">
      <c r="A1345" s="554" t="s">
        <v>339</v>
      </c>
      <c r="B1345" s="555" t="s">
        <v>3</v>
      </c>
      <c r="C1345" s="553">
        <v>328052</v>
      </c>
    </row>
    <row r="1346" spans="1:3" ht="31.5">
      <c r="A1346" s="554" t="s">
        <v>698</v>
      </c>
      <c r="B1346" s="555" t="s">
        <v>697</v>
      </c>
      <c r="C1346" s="553">
        <v>328052</v>
      </c>
    </row>
    <row r="1347" spans="1:3">
      <c r="A1347" s="554" t="s">
        <v>345</v>
      </c>
      <c r="B1347" s="555" t="s">
        <v>663</v>
      </c>
      <c r="C1347" s="553">
        <v>9443</v>
      </c>
    </row>
    <row r="1348" spans="1:3" ht="31.5">
      <c r="A1348" s="554" t="s">
        <v>1037</v>
      </c>
      <c r="B1348" s="555" t="s">
        <v>1036</v>
      </c>
      <c r="C1348" s="553">
        <v>9443</v>
      </c>
    </row>
    <row r="1349" spans="1:3">
      <c r="A1349" s="554" t="s">
        <v>355</v>
      </c>
      <c r="B1349" s="555" t="s">
        <v>703</v>
      </c>
      <c r="C1349" s="553">
        <v>97653</v>
      </c>
    </row>
    <row r="1350" spans="1:3" ht="31.5">
      <c r="A1350" s="554" t="s">
        <v>705</v>
      </c>
      <c r="B1350" s="555" t="s">
        <v>704</v>
      </c>
      <c r="C1350" s="553">
        <v>65184</v>
      </c>
    </row>
    <row r="1351" spans="1:3">
      <c r="A1351" s="554" t="s">
        <v>707</v>
      </c>
      <c r="B1351" s="555" t="s">
        <v>706</v>
      </c>
      <c r="C1351" s="553">
        <v>16200</v>
      </c>
    </row>
    <row r="1352" spans="1:3">
      <c r="A1352" s="554" t="s">
        <v>709</v>
      </c>
      <c r="B1352" s="555" t="s">
        <v>708</v>
      </c>
      <c r="C1352" s="553">
        <v>16269</v>
      </c>
    </row>
    <row r="1353" spans="1:3">
      <c r="A1353" s="554" t="s">
        <v>365</v>
      </c>
      <c r="B1353" s="555" t="s">
        <v>666</v>
      </c>
      <c r="C1353" s="553">
        <v>11000</v>
      </c>
    </row>
    <row r="1354" spans="1:3">
      <c r="A1354" s="554" t="s">
        <v>715</v>
      </c>
      <c r="B1354" s="555" t="s">
        <v>714</v>
      </c>
      <c r="C1354" s="553">
        <v>6250</v>
      </c>
    </row>
    <row r="1355" spans="1:3">
      <c r="A1355" s="554" t="s">
        <v>637</v>
      </c>
      <c r="B1355" s="555" t="s">
        <v>667</v>
      </c>
      <c r="C1355" s="553">
        <v>2000</v>
      </c>
    </row>
    <row r="1356" spans="1:3">
      <c r="A1356" s="554" t="s">
        <v>678</v>
      </c>
      <c r="B1356" s="555" t="s">
        <v>677</v>
      </c>
      <c r="C1356" s="553">
        <v>2000</v>
      </c>
    </row>
    <row r="1357" spans="1:3">
      <c r="A1357" s="554" t="s">
        <v>669</v>
      </c>
      <c r="B1357" s="555" t="s">
        <v>668</v>
      </c>
      <c r="C1357" s="553">
        <v>300</v>
      </c>
    </row>
    <row r="1358" spans="1:3">
      <c r="A1358" s="554" t="s">
        <v>686</v>
      </c>
      <c r="B1358" s="555" t="s">
        <v>685</v>
      </c>
      <c r="C1358" s="553">
        <v>450</v>
      </c>
    </row>
    <row r="1359" spans="1:3">
      <c r="A1359" s="549" t="s">
        <v>848</v>
      </c>
      <c r="B1359" s="549"/>
      <c r="C1359" s="553">
        <v>446148</v>
      </c>
    </row>
    <row r="1360" spans="1:3">
      <c r="A1360" s="554"/>
      <c r="B1360" s="555"/>
      <c r="C1360" s="553"/>
    </row>
    <row r="1361" spans="1:3">
      <c r="A1361" s="549" t="s">
        <v>904</v>
      </c>
      <c r="B1361" s="549"/>
      <c r="C1361" s="553">
        <v>446148</v>
      </c>
    </row>
    <row r="1362" spans="1:3">
      <c r="A1362" s="554"/>
      <c r="B1362" s="552"/>
      <c r="C1362" s="553"/>
    </row>
    <row r="1363" spans="1:3">
      <c r="A1363" s="549" t="s">
        <v>903</v>
      </c>
      <c r="B1363" s="549"/>
      <c r="C1363" s="549"/>
    </row>
    <row r="1364" spans="1:3" ht="31.5">
      <c r="A1364" s="554" t="s">
        <v>339</v>
      </c>
      <c r="B1364" s="555" t="s">
        <v>3</v>
      </c>
      <c r="C1364" s="553">
        <v>231752</v>
      </c>
    </row>
    <row r="1365" spans="1:3" ht="31.5">
      <c r="A1365" s="554" t="s">
        <v>698</v>
      </c>
      <c r="B1365" s="555" t="s">
        <v>697</v>
      </c>
      <c r="C1365" s="553">
        <v>231752</v>
      </c>
    </row>
    <row r="1366" spans="1:3">
      <c r="A1366" s="554" t="s">
        <v>345</v>
      </c>
      <c r="B1366" s="555" t="s">
        <v>663</v>
      </c>
      <c r="C1366" s="553">
        <v>13860</v>
      </c>
    </row>
    <row r="1367" spans="1:3">
      <c r="A1367" s="554" t="s">
        <v>665</v>
      </c>
      <c r="B1367" s="555" t="s">
        <v>664</v>
      </c>
      <c r="C1367" s="553">
        <v>5040</v>
      </c>
    </row>
    <row r="1368" spans="1:3" ht="31.5">
      <c r="A1368" s="554" t="s">
        <v>1037</v>
      </c>
      <c r="B1368" s="555" t="s">
        <v>1036</v>
      </c>
      <c r="C1368" s="553">
        <v>6320</v>
      </c>
    </row>
    <row r="1369" spans="1:3">
      <c r="A1369" s="554" t="s">
        <v>700</v>
      </c>
      <c r="B1369" s="555" t="s">
        <v>699</v>
      </c>
      <c r="C1369" s="553">
        <v>2500</v>
      </c>
    </row>
    <row r="1370" spans="1:3">
      <c r="A1370" s="554" t="s">
        <v>355</v>
      </c>
      <c r="B1370" s="555" t="s">
        <v>703</v>
      </c>
      <c r="C1370" s="553">
        <v>45323</v>
      </c>
    </row>
    <row r="1371" spans="1:3" ht="31.5">
      <c r="A1371" s="554" t="s">
        <v>705</v>
      </c>
      <c r="B1371" s="555" t="s">
        <v>704</v>
      </c>
      <c r="C1371" s="553">
        <v>27230</v>
      </c>
    </row>
    <row r="1372" spans="1:3">
      <c r="A1372" s="554" t="s">
        <v>707</v>
      </c>
      <c r="B1372" s="555" t="s">
        <v>706</v>
      </c>
      <c r="C1372" s="553">
        <v>11427</v>
      </c>
    </row>
    <row r="1373" spans="1:3">
      <c r="A1373" s="554" t="s">
        <v>709</v>
      </c>
      <c r="B1373" s="555" t="s">
        <v>708</v>
      </c>
      <c r="C1373" s="553">
        <v>6666</v>
      </c>
    </row>
    <row r="1374" spans="1:3">
      <c r="A1374" s="554" t="s">
        <v>365</v>
      </c>
      <c r="B1374" s="555" t="s">
        <v>666</v>
      </c>
      <c r="C1374" s="553">
        <v>121044</v>
      </c>
    </row>
    <row r="1375" spans="1:3">
      <c r="A1375" s="554" t="s">
        <v>715</v>
      </c>
      <c r="B1375" s="555" t="s">
        <v>714</v>
      </c>
      <c r="C1375" s="553">
        <v>3916</v>
      </c>
    </row>
    <row r="1376" spans="1:3">
      <c r="A1376" s="554" t="s">
        <v>637</v>
      </c>
      <c r="B1376" s="555" t="s">
        <v>667</v>
      </c>
      <c r="C1376" s="553">
        <v>9828</v>
      </c>
    </row>
    <row r="1377" spans="1:3">
      <c r="A1377" s="554" t="s">
        <v>638</v>
      </c>
      <c r="B1377" s="555" t="s">
        <v>716</v>
      </c>
      <c r="C1377" s="553">
        <v>19412</v>
      </c>
    </row>
    <row r="1378" spans="1:3">
      <c r="A1378" s="554" t="s">
        <v>678</v>
      </c>
      <c r="B1378" s="555" t="s">
        <v>677</v>
      </c>
      <c r="C1378" s="553">
        <v>86088</v>
      </c>
    </row>
    <row r="1379" spans="1:3">
      <c r="A1379" s="554" t="s">
        <v>669</v>
      </c>
      <c r="B1379" s="555" t="s">
        <v>668</v>
      </c>
      <c r="C1379" s="553">
        <v>1000</v>
      </c>
    </row>
    <row r="1380" spans="1:3">
      <c r="A1380" s="554" t="s">
        <v>686</v>
      </c>
      <c r="B1380" s="555" t="s">
        <v>685</v>
      </c>
      <c r="C1380" s="553">
        <v>800</v>
      </c>
    </row>
    <row r="1381" spans="1:3">
      <c r="A1381" s="554" t="s">
        <v>248</v>
      </c>
      <c r="B1381" s="555" t="s">
        <v>726</v>
      </c>
      <c r="C1381" s="553">
        <v>3951</v>
      </c>
    </row>
    <row r="1382" spans="1:3" ht="31.5">
      <c r="A1382" s="554" t="s">
        <v>242</v>
      </c>
      <c r="B1382" s="555" t="s">
        <v>727</v>
      </c>
      <c r="C1382" s="553">
        <v>2725</v>
      </c>
    </row>
    <row r="1383" spans="1:3" ht="31.5">
      <c r="A1383" s="554" t="s">
        <v>243</v>
      </c>
      <c r="B1383" s="555" t="s">
        <v>741</v>
      </c>
      <c r="C1383" s="553">
        <v>1226</v>
      </c>
    </row>
    <row r="1384" spans="1:3">
      <c r="A1384" s="549" t="s">
        <v>848</v>
      </c>
      <c r="B1384" s="549"/>
      <c r="C1384" s="553">
        <v>415930</v>
      </c>
    </row>
    <row r="1385" spans="1:3">
      <c r="A1385" s="554"/>
      <c r="B1385" s="555"/>
      <c r="C1385" s="553"/>
    </row>
    <row r="1386" spans="1:3">
      <c r="A1386" s="554" t="s">
        <v>647</v>
      </c>
      <c r="B1386" s="555" t="s">
        <v>682</v>
      </c>
      <c r="C1386" s="553">
        <v>4449</v>
      </c>
    </row>
    <row r="1387" spans="1:3">
      <c r="A1387" s="554" t="s">
        <v>240</v>
      </c>
      <c r="B1387" s="555" t="s">
        <v>712</v>
      </c>
      <c r="C1387" s="553">
        <v>2461</v>
      </c>
    </row>
    <row r="1388" spans="1:3">
      <c r="A1388" s="554" t="s">
        <v>245</v>
      </c>
      <c r="B1388" s="555" t="s">
        <v>710</v>
      </c>
      <c r="C1388" s="553">
        <v>1988</v>
      </c>
    </row>
    <row r="1389" spans="1:3">
      <c r="A1389" s="549" t="s">
        <v>844</v>
      </c>
      <c r="B1389" s="549"/>
      <c r="C1389" s="553">
        <v>4449</v>
      </c>
    </row>
    <row r="1390" spans="1:3">
      <c r="A1390" s="549" t="s">
        <v>902</v>
      </c>
      <c r="B1390" s="549"/>
      <c r="C1390" s="553">
        <v>420379</v>
      </c>
    </row>
    <row r="1391" spans="1:3">
      <c r="A1391" s="549" t="s">
        <v>901</v>
      </c>
      <c r="B1391" s="549"/>
      <c r="C1391" s="549"/>
    </row>
    <row r="1392" spans="1:3">
      <c r="A1392" s="554" t="s">
        <v>249</v>
      </c>
      <c r="B1392" s="555" t="s">
        <v>719</v>
      </c>
      <c r="C1392" s="553">
        <v>21400</v>
      </c>
    </row>
    <row r="1393" spans="1:3">
      <c r="A1393" s="554" t="s">
        <v>900</v>
      </c>
      <c r="B1393" s="555" t="s">
        <v>899</v>
      </c>
      <c r="C1393" s="553">
        <v>21400</v>
      </c>
    </row>
    <row r="1394" spans="1:3">
      <c r="A1394" s="549" t="s">
        <v>848</v>
      </c>
      <c r="B1394" s="549"/>
      <c r="C1394" s="553">
        <v>21400</v>
      </c>
    </row>
    <row r="1395" spans="1:3">
      <c r="A1395" s="554"/>
      <c r="B1395" s="555"/>
      <c r="C1395" s="553"/>
    </row>
    <row r="1396" spans="1:3">
      <c r="A1396" s="549" t="s">
        <v>898</v>
      </c>
      <c r="B1396" s="549"/>
      <c r="C1396" s="553">
        <v>21400</v>
      </c>
    </row>
    <row r="1397" spans="1:3">
      <c r="A1397" s="554"/>
      <c r="B1397" s="552"/>
      <c r="C1397" s="553"/>
    </row>
    <row r="1398" spans="1:3">
      <c r="A1398" s="549" t="s">
        <v>743</v>
      </c>
      <c r="B1398" s="549"/>
      <c r="C1398" s="549"/>
    </row>
    <row r="1399" spans="1:3" ht="31.5">
      <c r="A1399" s="554" t="s">
        <v>339</v>
      </c>
      <c r="B1399" s="555" t="s">
        <v>3</v>
      </c>
      <c r="C1399" s="553">
        <v>486566</v>
      </c>
    </row>
    <row r="1400" spans="1:3" ht="31.5">
      <c r="A1400" s="554" t="s">
        <v>698</v>
      </c>
      <c r="B1400" s="555" t="s">
        <v>697</v>
      </c>
      <c r="C1400" s="553">
        <v>486566</v>
      </c>
    </row>
    <row r="1401" spans="1:3">
      <c r="A1401" s="554" t="s">
        <v>345</v>
      </c>
      <c r="B1401" s="555" t="s">
        <v>663</v>
      </c>
      <c r="C1401" s="553">
        <v>111908</v>
      </c>
    </row>
    <row r="1402" spans="1:3">
      <c r="A1402" s="554" t="s">
        <v>665</v>
      </c>
      <c r="B1402" s="555" t="s">
        <v>664</v>
      </c>
      <c r="C1402" s="553">
        <v>91000</v>
      </c>
    </row>
    <row r="1403" spans="1:3" ht="31.5">
      <c r="A1403" s="554" t="s">
        <v>1037</v>
      </c>
      <c r="B1403" s="555" t="s">
        <v>1036</v>
      </c>
      <c r="C1403" s="553">
        <v>13908</v>
      </c>
    </row>
    <row r="1404" spans="1:3">
      <c r="A1404" s="554" t="s">
        <v>700</v>
      </c>
      <c r="B1404" s="555" t="s">
        <v>699</v>
      </c>
      <c r="C1404" s="553">
        <v>7000</v>
      </c>
    </row>
    <row r="1405" spans="1:3">
      <c r="A1405" s="554" t="s">
        <v>355</v>
      </c>
      <c r="B1405" s="555" t="s">
        <v>703</v>
      </c>
      <c r="C1405" s="553">
        <v>108727</v>
      </c>
    </row>
    <row r="1406" spans="1:3" ht="31.5">
      <c r="A1406" s="554" t="s">
        <v>705</v>
      </c>
      <c r="B1406" s="555" t="s">
        <v>704</v>
      </c>
      <c r="C1406" s="553">
        <v>66185</v>
      </c>
    </row>
    <row r="1407" spans="1:3">
      <c r="A1407" s="554" t="s">
        <v>707</v>
      </c>
      <c r="B1407" s="555" t="s">
        <v>706</v>
      </c>
      <c r="C1407" s="553">
        <v>28038</v>
      </c>
    </row>
    <row r="1408" spans="1:3">
      <c r="A1408" s="554" t="s">
        <v>709</v>
      </c>
      <c r="B1408" s="555" t="s">
        <v>708</v>
      </c>
      <c r="C1408" s="553">
        <v>14504</v>
      </c>
    </row>
    <row r="1409" spans="1:3">
      <c r="A1409" s="554" t="s">
        <v>365</v>
      </c>
      <c r="B1409" s="555" t="s">
        <v>666</v>
      </c>
      <c r="C1409" s="553">
        <v>1058876</v>
      </c>
    </row>
    <row r="1410" spans="1:3">
      <c r="A1410" s="554" t="s">
        <v>715</v>
      </c>
      <c r="B1410" s="555" t="s">
        <v>714</v>
      </c>
      <c r="C1410" s="553">
        <v>6050</v>
      </c>
    </row>
    <row r="1411" spans="1:3">
      <c r="A1411" s="554" t="s">
        <v>637</v>
      </c>
      <c r="B1411" s="555" t="s">
        <v>667</v>
      </c>
      <c r="C1411" s="553">
        <v>98800</v>
      </c>
    </row>
    <row r="1412" spans="1:3">
      <c r="A1412" s="554" t="s">
        <v>638</v>
      </c>
      <c r="B1412" s="555" t="s">
        <v>716</v>
      </c>
      <c r="C1412" s="553">
        <v>100000</v>
      </c>
    </row>
    <row r="1413" spans="1:3">
      <c r="A1413" s="554" t="s">
        <v>678</v>
      </c>
      <c r="B1413" s="555" t="s">
        <v>677</v>
      </c>
      <c r="C1413" s="553">
        <v>833126</v>
      </c>
    </row>
    <row r="1414" spans="1:3">
      <c r="A1414" s="554" t="s">
        <v>680</v>
      </c>
      <c r="B1414" s="555" t="s">
        <v>679</v>
      </c>
      <c r="C1414" s="553">
        <v>6200</v>
      </c>
    </row>
    <row r="1415" spans="1:3">
      <c r="A1415" s="554" t="s">
        <v>669</v>
      </c>
      <c r="B1415" s="555" t="s">
        <v>668</v>
      </c>
      <c r="C1415" s="553">
        <v>2100</v>
      </c>
    </row>
    <row r="1416" spans="1:3">
      <c r="A1416" s="554" t="s">
        <v>686</v>
      </c>
      <c r="B1416" s="555" t="s">
        <v>685</v>
      </c>
      <c r="C1416" s="553">
        <v>12600</v>
      </c>
    </row>
    <row r="1417" spans="1:3">
      <c r="A1417" s="554" t="s">
        <v>248</v>
      </c>
      <c r="B1417" s="555" t="s">
        <v>726</v>
      </c>
      <c r="C1417" s="553">
        <v>29022</v>
      </c>
    </row>
    <row r="1418" spans="1:3" ht="31.5">
      <c r="A1418" s="554" t="s">
        <v>242</v>
      </c>
      <c r="B1418" s="555" t="s">
        <v>727</v>
      </c>
      <c r="C1418" s="553">
        <v>87</v>
      </c>
    </row>
    <row r="1419" spans="1:3" ht="31.5">
      <c r="A1419" s="554" t="s">
        <v>243</v>
      </c>
      <c r="B1419" s="555" t="s">
        <v>741</v>
      </c>
      <c r="C1419" s="553">
        <v>28935</v>
      </c>
    </row>
    <row r="1420" spans="1:3">
      <c r="A1420" s="549" t="s">
        <v>848</v>
      </c>
      <c r="B1420" s="549"/>
      <c r="C1420" s="553">
        <v>1795099</v>
      </c>
    </row>
    <row r="1421" spans="1:3">
      <c r="A1421" s="554"/>
      <c r="B1421" s="555"/>
      <c r="C1421" s="553"/>
    </row>
    <row r="1422" spans="1:3">
      <c r="A1422" s="554" t="s">
        <v>646</v>
      </c>
      <c r="B1422" s="555" t="s">
        <v>681</v>
      </c>
      <c r="C1422" s="553">
        <v>85631</v>
      </c>
    </row>
    <row r="1423" spans="1:3">
      <c r="A1423" s="554" t="s">
        <v>647</v>
      </c>
      <c r="B1423" s="555" t="s">
        <v>682</v>
      </c>
      <c r="C1423" s="553">
        <v>54353</v>
      </c>
    </row>
    <row r="1424" spans="1:3">
      <c r="A1424" s="554" t="s">
        <v>240</v>
      </c>
      <c r="B1424" s="555" t="s">
        <v>712</v>
      </c>
      <c r="C1424" s="553">
        <v>5540</v>
      </c>
    </row>
    <row r="1425" spans="1:3">
      <c r="A1425" s="554" t="s">
        <v>245</v>
      </c>
      <c r="B1425" s="555" t="s">
        <v>710</v>
      </c>
      <c r="C1425" s="553">
        <v>15532</v>
      </c>
    </row>
    <row r="1426" spans="1:3">
      <c r="A1426" s="554" t="s">
        <v>1048</v>
      </c>
      <c r="B1426" s="555" t="s">
        <v>1049</v>
      </c>
      <c r="C1426" s="553">
        <v>33281</v>
      </c>
    </row>
    <row r="1427" spans="1:3">
      <c r="A1427" s="549" t="s">
        <v>844</v>
      </c>
      <c r="B1427" s="549"/>
      <c r="C1427" s="553">
        <v>139984</v>
      </c>
    </row>
    <row r="1428" spans="1:3">
      <c r="A1428" s="554"/>
      <c r="B1428" s="555"/>
      <c r="C1428" s="553"/>
    </row>
    <row r="1429" spans="1:3">
      <c r="A1429" s="549" t="s">
        <v>897</v>
      </c>
      <c r="B1429" s="549"/>
      <c r="C1429" s="553">
        <v>1935083</v>
      </c>
    </row>
    <row r="1430" spans="1:3">
      <c r="A1430" s="554"/>
      <c r="B1430" s="552"/>
      <c r="C1430" s="553"/>
    </row>
    <row r="1431" spans="1:3">
      <c r="A1431" s="549" t="s">
        <v>842</v>
      </c>
      <c r="B1431" s="549"/>
      <c r="C1431" s="553">
        <v>2907710</v>
      </c>
    </row>
    <row r="1432" spans="1:3">
      <c r="A1432" s="554"/>
      <c r="B1432" s="552"/>
      <c r="C1432" s="553"/>
    </row>
    <row r="1433" spans="1:3" ht="31.5">
      <c r="A1433" s="549" t="s">
        <v>1189</v>
      </c>
      <c r="B1433" s="549"/>
      <c r="C1433" s="553">
        <v>4528033</v>
      </c>
    </row>
    <row r="1434" spans="1:3">
      <c r="A1434" s="554"/>
      <c r="B1434" s="552"/>
      <c r="C1434" s="553"/>
    </row>
    <row r="1435" spans="1:3">
      <c r="A1435" s="549" t="s">
        <v>1038</v>
      </c>
      <c r="B1435" s="549"/>
      <c r="C1435" s="549"/>
    </row>
    <row r="1436" spans="1:3">
      <c r="A1436" s="549" t="s">
        <v>896</v>
      </c>
      <c r="B1436" s="549"/>
      <c r="C1436" s="549"/>
    </row>
    <row r="1437" spans="1:3">
      <c r="A1437" s="549" t="s">
        <v>895</v>
      </c>
      <c r="B1437" s="549"/>
      <c r="C1437" s="549"/>
    </row>
    <row r="1438" spans="1:3" ht="31.5">
      <c r="A1438" s="554" t="s">
        <v>339</v>
      </c>
      <c r="B1438" s="555" t="s">
        <v>3</v>
      </c>
      <c r="C1438" s="553">
        <v>105499</v>
      </c>
    </row>
    <row r="1439" spans="1:3" ht="31.5">
      <c r="A1439" s="554" t="s">
        <v>698</v>
      </c>
      <c r="B1439" s="555" t="s">
        <v>697</v>
      </c>
      <c r="C1439" s="553">
        <v>105499</v>
      </c>
    </row>
    <row r="1440" spans="1:3">
      <c r="A1440" s="554" t="s">
        <v>345</v>
      </c>
      <c r="B1440" s="555" t="s">
        <v>663</v>
      </c>
      <c r="C1440" s="553">
        <v>2829</v>
      </c>
    </row>
    <row r="1441" spans="1:3" ht="31.5">
      <c r="A1441" s="554" t="s">
        <v>1037</v>
      </c>
      <c r="B1441" s="555" t="s">
        <v>1036</v>
      </c>
      <c r="C1441" s="553">
        <v>2829</v>
      </c>
    </row>
    <row r="1442" spans="1:3">
      <c r="A1442" s="554" t="s">
        <v>355</v>
      </c>
      <c r="B1442" s="555" t="s">
        <v>703</v>
      </c>
      <c r="C1442" s="553">
        <v>20277</v>
      </c>
    </row>
    <row r="1443" spans="1:3" ht="31.5">
      <c r="A1443" s="554" t="s">
        <v>705</v>
      </c>
      <c r="B1443" s="555" t="s">
        <v>704</v>
      </c>
      <c r="C1443" s="553">
        <v>12259</v>
      </c>
    </row>
    <row r="1444" spans="1:3">
      <c r="A1444" s="554" t="s">
        <v>707</v>
      </c>
      <c r="B1444" s="555" t="s">
        <v>706</v>
      </c>
      <c r="C1444" s="553">
        <v>5064</v>
      </c>
    </row>
    <row r="1445" spans="1:3">
      <c r="A1445" s="554" t="s">
        <v>709</v>
      </c>
      <c r="B1445" s="555" t="s">
        <v>708</v>
      </c>
      <c r="C1445" s="553">
        <v>2954</v>
      </c>
    </row>
    <row r="1446" spans="1:3">
      <c r="A1446" s="554" t="s">
        <v>365</v>
      </c>
      <c r="B1446" s="555" t="s">
        <v>666</v>
      </c>
      <c r="C1446" s="553">
        <v>118779</v>
      </c>
    </row>
    <row r="1447" spans="1:3">
      <c r="A1447" s="554" t="s">
        <v>715</v>
      </c>
      <c r="B1447" s="555" t="s">
        <v>714</v>
      </c>
      <c r="C1447" s="553">
        <v>7500</v>
      </c>
    </row>
    <row r="1448" spans="1:3">
      <c r="A1448" s="554" t="s">
        <v>637</v>
      </c>
      <c r="B1448" s="555" t="s">
        <v>667</v>
      </c>
      <c r="C1448" s="553">
        <v>10250</v>
      </c>
    </row>
    <row r="1449" spans="1:3">
      <c r="A1449" s="554" t="s">
        <v>638</v>
      </c>
      <c r="B1449" s="555" t="s">
        <v>716</v>
      </c>
      <c r="C1449" s="553">
        <v>14900</v>
      </c>
    </row>
    <row r="1450" spans="1:3">
      <c r="A1450" s="554" t="s">
        <v>678</v>
      </c>
      <c r="B1450" s="555" t="s">
        <v>677</v>
      </c>
      <c r="C1450" s="553">
        <v>76629</v>
      </c>
    </row>
    <row r="1451" spans="1:3">
      <c r="A1451" s="554" t="s">
        <v>686</v>
      </c>
      <c r="B1451" s="555" t="s">
        <v>685</v>
      </c>
      <c r="C1451" s="553">
        <v>9500</v>
      </c>
    </row>
    <row r="1452" spans="1:3">
      <c r="A1452" s="554" t="s">
        <v>248</v>
      </c>
      <c r="B1452" s="555" t="s">
        <v>726</v>
      </c>
      <c r="C1452" s="553">
        <v>1340</v>
      </c>
    </row>
    <row r="1453" spans="1:3" ht="31.5">
      <c r="A1453" s="554" t="s">
        <v>242</v>
      </c>
      <c r="B1453" s="555" t="s">
        <v>727</v>
      </c>
      <c r="C1453" s="553">
        <v>1000</v>
      </c>
    </row>
    <row r="1454" spans="1:3" ht="31.5">
      <c r="A1454" s="554" t="s">
        <v>243</v>
      </c>
      <c r="B1454" s="555" t="s">
        <v>741</v>
      </c>
      <c r="C1454" s="553">
        <v>340</v>
      </c>
    </row>
    <row r="1455" spans="1:3">
      <c r="A1455" s="549" t="s">
        <v>848</v>
      </c>
      <c r="B1455" s="549"/>
      <c r="C1455" s="553">
        <v>248724</v>
      </c>
    </row>
    <row r="1456" spans="1:3">
      <c r="A1456" s="554"/>
      <c r="B1456" s="555"/>
      <c r="C1456" s="553"/>
    </row>
    <row r="1457" spans="1:3" ht="31.5">
      <c r="A1457" s="549" t="s">
        <v>894</v>
      </c>
      <c r="B1457" s="549"/>
      <c r="C1457" s="553">
        <v>248724</v>
      </c>
    </row>
    <row r="1458" spans="1:3">
      <c r="A1458" s="554"/>
      <c r="B1458" s="552"/>
      <c r="C1458" s="553"/>
    </row>
    <row r="1459" spans="1:3" ht="31.5">
      <c r="A1459" s="549" t="s">
        <v>893</v>
      </c>
      <c r="B1459" s="549"/>
      <c r="C1459" s="553">
        <v>248724</v>
      </c>
    </row>
    <row r="1460" spans="1:3">
      <c r="A1460" s="554"/>
      <c r="B1460" s="552"/>
      <c r="C1460" s="553"/>
    </row>
    <row r="1461" spans="1:3">
      <c r="A1461" s="549" t="s">
        <v>892</v>
      </c>
      <c r="B1461" s="549"/>
      <c r="C1461" s="549"/>
    </row>
    <row r="1462" spans="1:3" ht="31.5">
      <c r="A1462" s="549" t="s">
        <v>891</v>
      </c>
      <c r="B1462" s="549"/>
      <c r="C1462" s="549"/>
    </row>
    <row r="1463" spans="1:3">
      <c r="A1463" s="554" t="s">
        <v>365</v>
      </c>
      <c r="B1463" s="555" t="s">
        <v>666</v>
      </c>
      <c r="C1463" s="553">
        <v>446851</v>
      </c>
    </row>
    <row r="1464" spans="1:3">
      <c r="A1464" s="554" t="s">
        <v>637</v>
      </c>
      <c r="B1464" s="555" t="s">
        <v>667</v>
      </c>
      <c r="C1464" s="553">
        <v>10000</v>
      </c>
    </row>
    <row r="1465" spans="1:3">
      <c r="A1465" s="554" t="s">
        <v>678</v>
      </c>
      <c r="B1465" s="555" t="s">
        <v>677</v>
      </c>
      <c r="C1465" s="553">
        <v>436851</v>
      </c>
    </row>
    <row r="1466" spans="1:3">
      <c r="A1466" s="549" t="s">
        <v>848</v>
      </c>
      <c r="B1466" s="549"/>
      <c r="C1466" s="553">
        <v>446851</v>
      </c>
    </row>
    <row r="1467" spans="1:3">
      <c r="A1467" s="554"/>
      <c r="B1467" s="555"/>
      <c r="C1467" s="553"/>
    </row>
    <row r="1468" spans="1:3" ht="31.5">
      <c r="A1468" s="549" t="s">
        <v>890</v>
      </c>
      <c r="B1468" s="549"/>
      <c r="C1468" s="553">
        <v>446851</v>
      </c>
    </row>
    <row r="1469" spans="1:3">
      <c r="A1469" s="554"/>
      <c r="B1469" s="552"/>
      <c r="C1469" s="553"/>
    </row>
    <row r="1470" spans="1:3" ht="31.5">
      <c r="A1470" s="549" t="s">
        <v>889</v>
      </c>
      <c r="B1470" s="549"/>
      <c r="C1470" s="549"/>
    </row>
    <row r="1471" spans="1:3">
      <c r="A1471" s="554" t="s">
        <v>365</v>
      </c>
      <c r="B1471" s="555" t="s">
        <v>666</v>
      </c>
      <c r="C1471" s="553">
        <v>1080298</v>
      </c>
    </row>
    <row r="1472" spans="1:3">
      <c r="A1472" s="554" t="s">
        <v>637</v>
      </c>
      <c r="B1472" s="555" t="s">
        <v>667</v>
      </c>
      <c r="C1472" s="553">
        <v>10000</v>
      </c>
    </row>
    <row r="1473" spans="1:3">
      <c r="A1473" s="554" t="s">
        <v>678</v>
      </c>
      <c r="B1473" s="555" t="s">
        <v>677</v>
      </c>
      <c r="C1473" s="553">
        <v>970298</v>
      </c>
    </row>
    <row r="1474" spans="1:3">
      <c r="A1474" s="554" t="s">
        <v>680</v>
      </c>
      <c r="B1474" s="555" t="s">
        <v>679</v>
      </c>
      <c r="C1474" s="553">
        <v>100000</v>
      </c>
    </row>
    <row r="1475" spans="1:3">
      <c r="A1475" s="554" t="s">
        <v>248</v>
      </c>
      <c r="B1475" s="555" t="s">
        <v>726</v>
      </c>
      <c r="C1475" s="553">
        <v>800</v>
      </c>
    </row>
    <row r="1476" spans="1:3" ht="31.5">
      <c r="A1476" s="554" t="s">
        <v>242</v>
      </c>
      <c r="B1476" s="555" t="s">
        <v>727</v>
      </c>
      <c r="C1476" s="553">
        <v>800</v>
      </c>
    </row>
    <row r="1477" spans="1:3">
      <c r="A1477" s="549" t="s">
        <v>848</v>
      </c>
      <c r="B1477" s="549"/>
      <c r="C1477" s="553">
        <v>1081098</v>
      </c>
    </row>
    <row r="1478" spans="1:3">
      <c r="A1478" s="554"/>
      <c r="B1478" s="555"/>
      <c r="C1478" s="553"/>
    </row>
    <row r="1479" spans="1:3">
      <c r="A1479" s="554" t="s">
        <v>646</v>
      </c>
      <c r="B1479" s="555" t="s">
        <v>681</v>
      </c>
      <c r="C1479" s="553">
        <v>1693070</v>
      </c>
    </row>
    <row r="1480" spans="1:3">
      <c r="A1480" s="549" t="s">
        <v>844</v>
      </c>
      <c r="B1480" s="549"/>
      <c r="C1480" s="553">
        <v>1693070</v>
      </c>
    </row>
    <row r="1481" spans="1:3">
      <c r="A1481" s="554"/>
      <c r="B1481" s="555"/>
      <c r="C1481" s="553"/>
    </row>
    <row r="1482" spans="1:3" ht="31.5">
      <c r="A1482" s="549" t="s">
        <v>888</v>
      </c>
      <c r="B1482" s="549"/>
      <c r="C1482" s="553">
        <v>2774168</v>
      </c>
    </row>
    <row r="1483" spans="1:3">
      <c r="A1483" s="554"/>
      <c r="B1483" s="552"/>
      <c r="C1483" s="553"/>
    </row>
    <row r="1484" spans="1:3" ht="31.5">
      <c r="A1484" s="549" t="s">
        <v>887</v>
      </c>
      <c r="B1484" s="549"/>
      <c r="C1484" s="549"/>
    </row>
    <row r="1485" spans="1:3">
      <c r="A1485" s="554" t="s">
        <v>365</v>
      </c>
      <c r="B1485" s="555" t="s">
        <v>666</v>
      </c>
      <c r="C1485" s="553">
        <v>1122620</v>
      </c>
    </row>
    <row r="1486" spans="1:3">
      <c r="A1486" s="554" t="s">
        <v>637</v>
      </c>
      <c r="B1486" s="555" t="s">
        <v>667</v>
      </c>
      <c r="C1486" s="553">
        <v>16100</v>
      </c>
    </row>
    <row r="1487" spans="1:3">
      <c r="A1487" s="554" t="s">
        <v>638</v>
      </c>
      <c r="B1487" s="555" t="s">
        <v>716</v>
      </c>
      <c r="C1487" s="553">
        <v>6100</v>
      </c>
    </row>
    <row r="1488" spans="1:3">
      <c r="A1488" s="554" t="s">
        <v>678</v>
      </c>
      <c r="B1488" s="555" t="s">
        <v>677</v>
      </c>
      <c r="C1488" s="553">
        <v>1100000</v>
      </c>
    </row>
    <row r="1489" spans="1:3">
      <c r="A1489" s="554" t="s">
        <v>686</v>
      </c>
      <c r="B1489" s="555" t="s">
        <v>685</v>
      </c>
      <c r="C1489" s="553">
        <v>420</v>
      </c>
    </row>
    <row r="1490" spans="1:3">
      <c r="A1490" s="554" t="s">
        <v>248</v>
      </c>
      <c r="B1490" s="555" t="s">
        <v>726</v>
      </c>
      <c r="C1490" s="553">
        <v>2800</v>
      </c>
    </row>
    <row r="1491" spans="1:3" ht="31.5">
      <c r="A1491" s="554" t="s">
        <v>242</v>
      </c>
      <c r="B1491" s="555" t="s">
        <v>727</v>
      </c>
      <c r="C1491" s="553">
        <v>2600</v>
      </c>
    </row>
    <row r="1492" spans="1:3" ht="31.5">
      <c r="A1492" s="554" t="s">
        <v>243</v>
      </c>
      <c r="B1492" s="555" t="s">
        <v>741</v>
      </c>
      <c r="C1492" s="553">
        <v>200</v>
      </c>
    </row>
    <row r="1493" spans="1:3">
      <c r="A1493" s="549" t="s">
        <v>848</v>
      </c>
      <c r="B1493" s="549"/>
      <c r="C1493" s="553">
        <v>1125420</v>
      </c>
    </row>
    <row r="1494" spans="1:3">
      <c r="A1494" s="554"/>
      <c r="B1494" s="555"/>
      <c r="C1494" s="553"/>
    </row>
    <row r="1495" spans="1:3">
      <c r="A1495" s="554" t="s">
        <v>647</v>
      </c>
      <c r="B1495" s="555" t="s">
        <v>682</v>
      </c>
      <c r="C1495" s="553">
        <v>176804</v>
      </c>
    </row>
    <row r="1496" spans="1:3">
      <c r="A1496" s="554" t="s">
        <v>245</v>
      </c>
      <c r="B1496" s="555" t="s">
        <v>710</v>
      </c>
      <c r="C1496" s="553">
        <v>35148</v>
      </c>
    </row>
    <row r="1497" spans="1:3">
      <c r="A1497" s="554" t="s">
        <v>239</v>
      </c>
      <c r="B1497" s="555" t="s">
        <v>683</v>
      </c>
      <c r="C1497" s="553">
        <v>141656</v>
      </c>
    </row>
    <row r="1498" spans="1:3">
      <c r="A1498" s="554" t="s">
        <v>408</v>
      </c>
      <c r="B1498" s="555" t="s">
        <v>846</v>
      </c>
      <c r="C1498" s="553">
        <v>24000</v>
      </c>
    </row>
    <row r="1499" spans="1:3" ht="31.5">
      <c r="A1499" s="554" t="s">
        <v>247</v>
      </c>
      <c r="B1499" s="555" t="s">
        <v>845</v>
      </c>
      <c r="C1499" s="553">
        <v>24000</v>
      </c>
    </row>
    <row r="1500" spans="1:3">
      <c r="A1500" s="549" t="s">
        <v>844</v>
      </c>
      <c r="B1500" s="549"/>
      <c r="C1500" s="553">
        <v>200804</v>
      </c>
    </row>
    <row r="1501" spans="1:3">
      <c r="A1501" s="554"/>
      <c r="B1501" s="555"/>
      <c r="C1501" s="553"/>
    </row>
    <row r="1502" spans="1:3" ht="31.5">
      <c r="A1502" s="549" t="s">
        <v>886</v>
      </c>
      <c r="B1502" s="549"/>
      <c r="C1502" s="553">
        <v>1326224</v>
      </c>
    </row>
    <row r="1503" spans="1:3">
      <c r="A1503" s="554"/>
      <c r="B1503" s="552"/>
      <c r="C1503" s="553"/>
    </row>
    <row r="1504" spans="1:3">
      <c r="A1504" s="549" t="s">
        <v>885</v>
      </c>
      <c r="B1504" s="549"/>
      <c r="C1504" s="553">
        <v>4547243</v>
      </c>
    </row>
    <row r="1505" spans="1:3">
      <c r="A1505" s="554"/>
      <c r="B1505" s="552"/>
      <c r="C1505" s="553"/>
    </row>
    <row r="1506" spans="1:3">
      <c r="A1506" s="549" t="s">
        <v>744</v>
      </c>
      <c r="B1506" s="549"/>
      <c r="C1506" s="549"/>
    </row>
    <row r="1507" spans="1:3">
      <c r="A1507" s="549" t="s">
        <v>884</v>
      </c>
      <c r="B1507" s="549"/>
      <c r="C1507" s="549"/>
    </row>
    <row r="1508" spans="1:3">
      <c r="A1508" s="554" t="s">
        <v>365</v>
      </c>
      <c r="B1508" s="555" t="s">
        <v>666</v>
      </c>
      <c r="C1508" s="553">
        <v>20000</v>
      </c>
    </row>
    <row r="1509" spans="1:3">
      <c r="A1509" s="554" t="s">
        <v>638</v>
      </c>
      <c r="B1509" s="555" t="s">
        <v>716</v>
      </c>
      <c r="C1509" s="553">
        <v>20000</v>
      </c>
    </row>
    <row r="1510" spans="1:3">
      <c r="A1510" s="549" t="s">
        <v>848</v>
      </c>
      <c r="B1510" s="549"/>
      <c r="C1510" s="553">
        <v>20000</v>
      </c>
    </row>
    <row r="1511" spans="1:3">
      <c r="A1511" s="554"/>
      <c r="B1511" s="555"/>
      <c r="C1511" s="553"/>
    </row>
    <row r="1512" spans="1:3">
      <c r="A1512" s="549" t="s">
        <v>883</v>
      </c>
      <c r="B1512" s="549"/>
      <c r="C1512" s="553">
        <v>20000</v>
      </c>
    </row>
    <row r="1513" spans="1:3">
      <c r="A1513" s="554"/>
      <c r="B1513" s="552"/>
      <c r="C1513" s="553"/>
    </row>
    <row r="1514" spans="1:3">
      <c r="A1514" s="549" t="s">
        <v>882</v>
      </c>
      <c r="B1514" s="549"/>
      <c r="C1514" s="549"/>
    </row>
    <row r="1515" spans="1:3" ht="31.5">
      <c r="A1515" s="554" t="s">
        <v>339</v>
      </c>
      <c r="B1515" s="555" t="s">
        <v>3</v>
      </c>
      <c r="C1515" s="553">
        <v>33000</v>
      </c>
    </row>
    <row r="1516" spans="1:3" ht="31.5">
      <c r="A1516" s="554" t="s">
        <v>698</v>
      </c>
      <c r="B1516" s="555" t="s">
        <v>697</v>
      </c>
      <c r="C1516" s="553">
        <v>33000</v>
      </c>
    </row>
    <row r="1517" spans="1:3">
      <c r="A1517" s="554" t="s">
        <v>345</v>
      </c>
      <c r="B1517" s="555" t="s">
        <v>663</v>
      </c>
      <c r="C1517" s="553">
        <v>41750</v>
      </c>
    </row>
    <row r="1518" spans="1:3">
      <c r="A1518" s="554" t="s">
        <v>665</v>
      </c>
      <c r="B1518" s="555" t="s">
        <v>664</v>
      </c>
      <c r="C1518" s="553">
        <v>41000</v>
      </c>
    </row>
    <row r="1519" spans="1:3" ht="31.5">
      <c r="A1519" s="554" t="s">
        <v>1037</v>
      </c>
      <c r="B1519" s="555" t="s">
        <v>1036</v>
      </c>
      <c r="C1519" s="553">
        <v>750</v>
      </c>
    </row>
    <row r="1520" spans="1:3">
      <c r="A1520" s="554" t="s">
        <v>355</v>
      </c>
      <c r="B1520" s="555" t="s">
        <v>703</v>
      </c>
      <c r="C1520" s="553">
        <v>8795</v>
      </c>
    </row>
    <row r="1521" spans="1:3" ht="31.5">
      <c r="A1521" s="554" t="s">
        <v>705</v>
      </c>
      <c r="B1521" s="555" t="s">
        <v>704</v>
      </c>
      <c r="C1521" s="553">
        <v>5163</v>
      </c>
    </row>
    <row r="1522" spans="1:3">
      <c r="A1522" s="554" t="s">
        <v>707</v>
      </c>
      <c r="B1522" s="555" t="s">
        <v>706</v>
      </c>
      <c r="C1522" s="553">
        <v>2316</v>
      </c>
    </row>
    <row r="1523" spans="1:3">
      <c r="A1523" s="554" t="s">
        <v>709</v>
      </c>
      <c r="B1523" s="555" t="s">
        <v>708</v>
      </c>
      <c r="C1523" s="553">
        <v>1316</v>
      </c>
    </row>
    <row r="1524" spans="1:3">
      <c r="A1524" s="554" t="s">
        <v>365</v>
      </c>
      <c r="B1524" s="555" t="s">
        <v>666</v>
      </c>
      <c r="C1524" s="553">
        <v>50455</v>
      </c>
    </row>
    <row r="1525" spans="1:3">
      <c r="A1525" s="554" t="s">
        <v>637</v>
      </c>
      <c r="B1525" s="555" t="s">
        <v>667</v>
      </c>
      <c r="C1525" s="553">
        <v>4063</v>
      </c>
    </row>
    <row r="1526" spans="1:3">
      <c r="A1526" s="554" t="s">
        <v>678</v>
      </c>
      <c r="B1526" s="555" t="s">
        <v>677</v>
      </c>
      <c r="C1526" s="553">
        <v>46392</v>
      </c>
    </row>
    <row r="1527" spans="1:3">
      <c r="A1527" s="549" t="s">
        <v>848</v>
      </c>
      <c r="B1527" s="549"/>
      <c r="C1527" s="553">
        <v>134000</v>
      </c>
    </row>
    <row r="1528" spans="1:3">
      <c r="A1528" s="554"/>
      <c r="B1528" s="555"/>
      <c r="C1528" s="553"/>
    </row>
    <row r="1529" spans="1:3">
      <c r="A1529" s="549" t="s">
        <v>881</v>
      </c>
      <c r="B1529" s="549"/>
      <c r="C1529" s="553">
        <v>134000</v>
      </c>
    </row>
    <row r="1530" spans="1:3">
      <c r="A1530" s="554"/>
      <c r="B1530" s="552"/>
      <c r="C1530" s="553"/>
    </row>
    <row r="1531" spans="1:3">
      <c r="A1531" s="549" t="s">
        <v>880</v>
      </c>
      <c r="B1531" s="549"/>
      <c r="C1531" s="549"/>
    </row>
    <row r="1532" spans="1:3" ht="31.5">
      <c r="A1532" s="554" t="s">
        <v>339</v>
      </c>
      <c r="B1532" s="555" t="s">
        <v>3</v>
      </c>
      <c r="C1532" s="553">
        <v>117804</v>
      </c>
    </row>
    <row r="1533" spans="1:3" ht="31.5">
      <c r="A1533" s="554" t="s">
        <v>698</v>
      </c>
      <c r="B1533" s="555" t="s">
        <v>697</v>
      </c>
      <c r="C1533" s="553">
        <v>117804</v>
      </c>
    </row>
    <row r="1534" spans="1:3">
      <c r="A1534" s="554" t="s">
        <v>345</v>
      </c>
      <c r="B1534" s="555" t="s">
        <v>663</v>
      </c>
      <c r="C1534" s="553">
        <v>3534</v>
      </c>
    </row>
    <row r="1535" spans="1:3" ht="31.5">
      <c r="A1535" s="554" t="s">
        <v>1037</v>
      </c>
      <c r="B1535" s="555" t="s">
        <v>1036</v>
      </c>
      <c r="C1535" s="553">
        <v>3534</v>
      </c>
    </row>
    <row r="1536" spans="1:3">
      <c r="A1536" s="554" t="s">
        <v>355</v>
      </c>
      <c r="B1536" s="555" t="s">
        <v>703</v>
      </c>
      <c r="C1536" s="553">
        <v>22643</v>
      </c>
    </row>
    <row r="1537" spans="1:3" ht="31.5">
      <c r="A1537" s="554" t="s">
        <v>705</v>
      </c>
      <c r="B1537" s="555" t="s">
        <v>704</v>
      </c>
      <c r="C1537" s="553">
        <v>13689</v>
      </c>
    </row>
    <row r="1538" spans="1:3">
      <c r="A1538" s="554" t="s">
        <v>707</v>
      </c>
      <c r="B1538" s="555" t="s">
        <v>706</v>
      </c>
      <c r="C1538" s="553">
        <v>5655</v>
      </c>
    </row>
    <row r="1539" spans="1:3">
      <c r="A1539" s="554" t="s">
        <v>709</v>
      </c>
      <c r="B1539" s="555" t="s">
        <v>708</v>
      </c>
      <c r="C1539" s="553">
        <v>3299</v>
      </c>
    </row>
    <row r="1540" spans="1:3">
      <c r="A1540" s="554" t="s">
        <v>365</v>
      </c>
      <c r="B1540" s="555" t="s">
        <v>666</v>
      </c>
      <c r="C1540" s="553">
        <v>224510</v>
      </c>
    </row>
    <row r="1541" spans="1:3">
      <c r="A1541" s="554" t="s">
        <v>723</v>
      </c>
      <c r="B1541" s="555" t="s">
        <v>722</v>
      </c>
      <c r="C1541" s="553">
        <v>30000</v>
      </c>
    </row>
    <row r="1542" spans="1:3">
      <c r="A1542" s="554" t="s">
        <v>725</v>
      </c>
      <c r="B1542" s="555" t="s">
        <v>724</v>
      </c>
      <c r="C1542" s="553">
        <v>30000</v>
      </c>
    </row>
    <row r="1543" spans="1:3">
      <c r="A1543" s="554" t="s">
        <v>715</v>
      </c>
      <c r="B1543" s="555" t="s">
        <v>714</v>
      </c>
      <c r="C1543" s="553">
        <v>1050</v>
      </c>
    </row>
    <row r="1544" spans="1:3">
      <c r="A1544" s="554" t="s">
        <v>637</v>
      </c>
      <c r="B1544" s="555" t="s">
        <v>667</v>
      </c>
      <c r="C1544" s="553">
        <v>15000</v>
      </c>
    </row>
    <row r="1545" spans="1:3">
      <c r="A1545" s="554" t="s">
        <v>638</v>
      </c>
      <c r="B1545" s="555" t="s">
        <v>716</v>
      </c>
      <c r="C1545" s="553">
        <v>10000</v>
      </c>
    </row>
    <row r="1546" spans="1:3">
      <c r="A1546" s="554" t="s">
        <v>678</v>
      </c>
      <c r="B1546" s="555" t="s">
        <v>677</v>
      </c>
      <c r="C1546" s="553">
        <v>130000</v>
      </c>
    </row>
    <row r="1547" spans="1:3">
      <c r="A1547" s="554" t="s">
        <v>680</v>
      </c>
      <c r="B1547" s="555" t="s">
        <v>679</v>
      </c>
      <c r="C1547" s="553">
        <v>8000</v>
      </c>
    </row>
    <row r="1548" spans="1:3">
      <c r="A1548" s="554" t="s">
        <v>669</v>
      </c>
      <c r="B1548" s="555" t="s">
        <v>668</v>
      </c>
      <c r="C1548" s="553">
        <v>200</v>
      </c>
    </row>
    <row r="1549" spans="1:3">
      <c r="A1549" s="554" t="s">
        <v>686</v>
      </c>
      <c r="B1549" s="555" t="s">
        <v>685</v>
      </c>
      <c r="C1549" s="553">
        <v>260</v>
      </c>
    </row>
    <row r="1550" spans="1:3">
      <c r="A1550" s="554" t="s">
        <v>248</v>
      </c>
      <c r="B1550" s="555" t="s">
        <v>726</v>
      </c>
      <c r="C1550" s="553">
        <v>100</v>
      </c>
    </row>
    <row r="1551" spans="1:3" ht="31.5">
      <c r="A1551" s="554" t="s">
        <v>243</v>
      </c>
      <c r="B1551" s="555" t="s">
        <v>741</v>
      </c>
      <c r="C1551" s="553">
        <v>100</v>
      </c>
    </row>
    <row r="1552" spans="1:3">
      <c r="A1552" s="549" t="s">
        <v>848</v>
      </c>
      <c r="B1552" s="549"/>
      <c r="C1552" s="553">
        <v>368591</v>
      </c>
    </row>
    <row r="1553" spans="1:3">
      <c r="A1553" s="554"/>
      <c r="B1553" s="555"/>
      <c r="C1553" s="553"/>
    </row>
    <row r="1554" spans="1:3">
      <c r="A1554" s="549" t="s">
        <v>879</v>
      </c>
      <c r="B1554" s="549"/>
      <c r="C1554" s="553">
        <v>368591</v>
      </c>
    </row>
    <row r="1555" spans="1:3">
      <c r="A1555" s="554"/>
      <c r="B1555" s="552"/>
      <c r="C1555" s="553"/>
    </row>
    <row r="1556" spans="1:3">
      <c r="A1556" s="549" t="s">
        <v>745</v>
      </c>
      <c r="B1556" s="549"/>
      <c r="C1556" s="549"/>
    </row>
    <row r="1557" spans="1:3" ht="31.5">
      <c r="A1557" s="554" t="s">
        <v>339</v>
      </c>
      <c r="B1557" s="555" t="s">
        <v>3</v>
      </c>
      <c r="C1557" s="553">
        <v>667260</v>
      </c>
    </row>
    <row r="1558" spans="1:3" ht="31.5">
      <c r="A1558" s="554" t="s">
        <v>698</v>
      </c>
      <c r="B1558" s="555" t="s">
        <v>697</v>
      </c>
      <c r="C1558" s="553">
        <v>667260</v>
      </c>
    </row>
    <row r="1559" spans="1:3">
      <c r="A1559" s="554" t="s">
        <v>345</v>
      </c>
      <c r="B1559" s="555" t="s">
        <v>663</v>
      </c>
      <c r="C1559" s="553">
        <v>131255</v>
      </c>
    </row>
    <row r="1560" spans="1:3">
      <c r="A1560" s="554" t="s">
        <v>665</v>
      </c>
      <c r="B1560" s="555" t="s">
        <v>664</v>
      </c>
      <c r="C1560" s="553">
        <v>84200</v>
      </c>
    </row>
    <row r="1561" spans="1:3" ht="31.5">
      <c r="A1561" s="554" t="s">
        <v>1037</v>
      </c>
      <c r="B1561" s="555" t="s">
        <v>1036</v>
      </c>
      <c r="C1561" s="553">
        <v>14141</v>
      </c>
    </row>
    <row r="1562" spans="1:3">
      <c r="A1562" s="554" t="s">
        <v>700</v>
      </c>
      <c r="B1562" s="555" t="s">
        <v>699</v>
      </c>
      <c r="C1562" s="553">
        <v>32914</v>
      </c>
    </row>
    <row r="1563" spans="1:3">
      <c r="A1563" s="554" t="s">
        <v>355</v>
      </c>
      <c r="B1563" s="555" t="s">
        <v>703</v>
      </c>
      <c r="C1563" s="553">
        <v>144073</v>
      </c>
    </row>
    <row r="1564" spans="1:3" ht="31.5">
      <c r="A1564" s="554" t="s">
        <v>705</v>
      </c>
      <c r="B1564" s="555" t="s">
        <v>704</v>
      </c>
      <c r="C1564" s="553">
        <v>87355</v>
      </c>
    </row>
    <row r="1565" spans="1:3">
      <c r="A1565" s="554" t="s">
        <v>707</v>
      </c>
      <c r="B1565" s="555" t="s">
        <v>706</v>
      </c>
      <c r="C1565" s="553">
        <v>36295</v>
      </c>
    </row>
    <row r="1566" spans="1:3">
      <c r="A1566" s="554" t="s">
        <v>709</v>
      </c>
      <c r="B1566" s="555" t="s">
        <v>708</v>
      </c>
      <c r="C1566" s="553">
        <v>20423</v>
      </c>
    </row>
    <row r="1567" spans="1:3">
      <c r="A1567" s="554" t="s">
        <v>365</v>
      </c>
      <c r="B1567" s="555" t="s">
        <v>666</v>
      </c>
      <c r="C1567" s="553">
        <v>199350</v>
      </c>
    </row>
    <row r="1568" spans="1:3">
      <c r="A1568" s="554" t="s">
        <v>715</v>
      </c>
      <c r="B1568" s="555" t="s">
        <v>714</v>
      </c>
      <c r="C1568" s="553">
        <v>8750</v>
      </c>
    </row>
    <row r="1569" spans="1:3">
      <c r="A1569" s="554" t="s">
        <v>637</v>
      </c>
      <c r="B1569" s="555" t="s">
        <v>667</v>
      </c>
      <c r="C1569" s="553">
        <v>18700</v>
      </c>
    </row>
    <row r="1570" spans="1:3">
      <c r="A1570" s="554" t="s">
        <v>638</v>
      </c>
      <c r="B1570" s="555" t="s">
        <v>716</v>
      </c>
      <c r="C1570" s="553">
        <v>35400</v>
      </c>
    </row>
    <row r="1571" spans="1:3">
      <c r="A1571" s="554" t="s">
        <v>678</v>
      </c>
      <c r="B1571" s="555" t="s">
        <v>677</v>
      </c>
      <c r="C1571" s="553">
        <v>100500</v>
      </c>
    </row>
    <row r="1572" spans="1:3">
      <c r="A1572" s="554" t="s">
        <v>669</v>
      </c>
      <c r="B1572" s="555" t="s">
        <v>668</v>
      </c>
      <c r="C1572" s="553">
        <v>4000</v>
      </c>
    </row>
    <row r="1573" spans="1:3">
      <c r="A1573" s="554" t="s">
        <v>878</v>
      </c>
      <c r="B1573" s="555" t="s">
        <v>877</v>
      </c>
      <c r="C1573" s="553">
        <v>8000</v>
      </c>
    </row>
    <row r="1574" spans="1:3">
      <c r="A1574" s="554" t="s">
        <v>1275</v>
      </c>
      <c r="B1574" s="555" t="s">
        <v>1274</v>
      </c>
      <c r="C1574" s="553">
        <v>12000</v>
      </c>
    </row>
    <row r="1575" spans="1:3">
      <c r="A1575" s="554" t="s">
        <v>866</v>
      </c>
      <c r="B1575" s="555" t="s">
        <v>865</v>
      </c>
      <c r="C1575" s="553">
        <v>12000</v>
      </c>
    </row>
    <row r="1576" spans="1:3">
      <c r="A1576" s="554" t="s">
        <v>248</v>
      </c>
      <c r="B1576" s="555" t="s">
        <v>726</v>
      </c>
      <c r="C1576" s="553">
        <v>6000</v>
      </c>
    </row>
    <row r="1577" spans="1:3" ht="31.5">
      <c r="A1577" s="554" t="s">
        <v>242</v>
      </c>
      <c r="B1577" s="555" t="s">
        <v>727</v>
      </c>
      <c r="C1577" s="553">
        <v>300</v>
      </c>
    </row>
    <row r="1578" spans="1:3" ht="31.5">
      <c r="A1578" s="554" t="s">
        <v>243</v>
      </c>
      <c r="B1578" s="555" t="s">
        <v>741</v>
      </c>
      <c r="C1578" s="553">
        <v>5700</v>
      </c>
    </row>
    <row r="1579" spans="1:3">
      <c r="A1579" s="549" t="s">
        <v>848</v>
      </c>
      <c r="B1579" s="549"/>
      <c r="C1579" s="553">
        <v>1147938</v>
      </c>
    </row>
    <row r="1580" spans="1:3">
      <c r="A1580" s="554"/>
      <c r="B1580" s="555"/>
      <c r="C1580" s="553"/>
    </row>
    <row r="1581" spans="1:3">
      <c r="A1581" s="554" t="s">
        <v>647</v>
      </c>
      <c r="B1581" s="555" t="s">
        <v>682</v>
      </c>
      <c r="C1581" s="553">
        <v>6000</v>
      </c>
    </row>
    <row r="1582" spans="1:3">
      <c r="A1582" s="554" t="s">
        <v>240</v>
      </c>
      <c r="B1582" s="555" t="s">
        <v>712</v>
      </c>
      <c r="C1582" s="553">
        <v>3000</v>
      </c>
    </row>
    <row r="1583" spans="1:3">
      <c r="A1583" s="554" t="s">
        <v>245</v>
      </c>
      <c r="B1583" s="555" t="s">
        <v>710</v>
      </c>
      <c r="C1583" s="553">
        <v>3000</v>
      </c>
    </row>
    <row r="1584" spans="1:3">
      <c r="A1584" s="549" t="s">
        <v>844</v>
      </c>
      <c r="B1584" s="549"/>
      <c r="C1584" s="553">
        <v>6000</v>
      </c>
    </row>
    <row r="1585" spans="1:3">
      <c r="A1585" s="554"/>
      <c r="B1585" s="555"/>
      <c r="C1585" s="553"/>
    </row>
    <row r="1586" spans="1:3">
      <c r="A1586" s="549" t="s">
        <v>876</v>
      </c>
      <c r="B1586" s="549"/>
      <c r="C1586" s="553">
        <v>1153938</v>
      </c>
    </row>
    <row r="1587" spans="1:3">
      <c r="A1587" s="554"/>
      <c r="B1587" s="552"/>
      <c r="C1587" s="553"/>
    </row>
    <row r="1588" spans="1:3">
      <c r="A1588" s="549" t="s">
        <v>875</v>
      </c>
      <c r="B1588" s="549"/>
      <c r="C1588" s="553">
        <v>1676529</v>
      </c>
    </row>
    <row r="1589" spans="1:3">
      <c r="A1589" s="554"/>
      <c r="B1589" s="552"/>
      <c r="C1589" s="553"/>
    </row>
    <row r="1590" spans="1:3">
      <c r="A1590" s="549" t="s">
        <v>1047</v>
      </c>
      <c r="B1590" s="549"/>
      <c r="C1590" s="553">
        <v>6472496</v>
      </c>
    </row>
    <row r="1591" spans="1:3">
      <c r="A1591" s="554"/>
      <c r="B1591" s="552"/>
      <c r="C1591" s="553"/>
    </row>
    <row r="1592" spans="1:3">
      <c r="A1592" s="549" t="s">
        <v>1046</v>
      </c>
      <c r="B1592" s="549"/>
      <c r="C1592" s="549"/>
    </row>
    <row r="1593" spans="1:3">
      <c r="A1593" s="549" t="s">
        <v>874</v>
      </c>
      <c r="B1593" s="549"/>
      <c r="C1593" s="549"/>
    </row>
    <row r="1594" spans="1:3">
      <c r="A1594" s="554" t="s">
        <v>642</v>
      </c>
      <c r="B1594" s="555" t="s">
        <v>873</v>
      </c>
      <c r="C1594" s="553">
        <v>198100</v>
      </c>
    </row>
    <row r="1595" spans="1:3">
      <c r="A1595" s="554" t="s">
        <v>872</v>
      </c>
      <c r="B1595" s="555" t="s">
        <v>871</v>
      </c>
      <c r="C1595" s="553">
        <v>14000</v>
      </c>
    </row>
    <row r="1596" spans="1:3">
      <c r="A1596" s="554" t="s">
        <v>870</v>
      </c>
      <c r="B1596" s="555" t="s">
        <v>869</v>
      </c>
      <c r="C1596" s="553">
        <v>184100</v>
      </c>
    </row>
    <row r="1597" spans="1:3">
      <c r="A1597" s="549" t="s">
        <v>868</v>
      </c>
      <c r="B1597" s="549"/>
      <c r="C1597" s="553">
        <v>198100</v>
      </c>
    </row>
    <row r="1598" spans="1:3">
      <c r="A1598" s="554"/>
      <c r="B1598" s="555"/>
      <c r="C1598" s="553"/>
    </row>
    <row r="1599" spans="1:3">
      <c r="A1599" s="549" t="s">
        <v>867</v>
      </c>
      <c r="B1599" s="549"/>
      <c r="C1599" s="553">
        <v>198100</v>
      </c>
    </row>
    <row r="1600" spans="1:3">
      <c r="A1600" s="554"/>
      <c r="B1600" s="552"/>
      <c r="C1600" s="553"/>
    </row>
    <row r="1601" spans="1:3" ht="31.5">
      <c r="A1601" s="549" t="s">
        <v>1045</v>
      </c>
      <c r="B1601" s="549"/>
      <c r="C1601" s="553">
        <v>198100</v>
      </c>
    </row>
    <row r="1602" spans="1:3">
      <c r="A1602" s="554"/>
      <c r="B1602" s="552"/>
      <c r="C1602" s="553"/>
    </row>
    <row r="1603" spans="1:3" s="564" customFormat="1">
      <c r="A1603" s="549" t="s">
        <v>1273</v>
      </c>
      <c r="B1603" s="552"/>
      <c r="C1603" s="552">
        <v>50350262</v>
      </c>
    </row>
    <row r="1604" spans="1:3">
      <c r="A1604" s="549"/>
      <c r="B1604" s="552"/>
      <c r="C1604" s="553"/>
    </row>
    <row r="1605" spans="1:3">
      <c r="A1605" s="328" t="s">
        <v>1540</v>
      </c>
      <c r="B1605" s="557"/>
      <c r="C1605" s="556"/>
    </row>
    <row r="1606" spans="1:3">
      <c r="A1606" s="565"/>
      <c r="B1606" s="565"/>
      <c r="C1606" s="565"/>
    </row>
    <row r="1607" spans="1:3">
      <c r="A1607" s="549" t="s">
        <v>1044</v>
      </c>
      <c r="B1607" s="549"/>
      <c r="C1607" s="549"/>
    </row>
    <row r="1608" spans="1:3">
      <c r="A1608" s="549" t="s">
        <v>864</v>
      </c>
      <c r="B1608" s="549"/>
      <c r="C1608" s="549"/>
    </row>
    <row r="1609" spans="1:3">
      <c r="A1609" s="549" t="s">
        <v>863</v>
      </c>
      <c r="B1609" s="549"/>
      <c r="C1609" s="549"/>
    </row>
    <row r="1610" spans="1:3" ht="31.5">
      <c r="A1610" s="554" t="s">
        <v>339</v>
      </c>
      <c r="B1610" s="555" t="s">
        <v>3</v>
      </c>
      <c r="C1610" s="553">
        <v>2419354</v>
      </c>
    </row>
    <row r="1611" spans="1:3" ht="31.5">
      <c r="A1611" s="554" t="s">
        <v>698</v>
      </c>
      <c r="B1611" s="555" t="s">
        <v>697</v>
      </c>
      <c r="C1611" s="553">
        <v>2419354</v>
      </c>
    </row>
    <row r="1612" spans="1:3">
      <c r="A1612" s="554" t="s">
        <v>345</v>
      </c>
      <c r="B1612" s="555" t="s">
        <v>663</v>
      </c>
      <c r="C1612" s="553">
        <v>173196</v>
      </c>
    </row>
    <row r="1613" spans="1:3" ht="31.5">
      <c r="A1613" s="554" t="s">
        <v>1037</v>
      </c>
      <c r="B1613" s="555" t="s">
        <v>1036</v>
      </c>
      <c r="C1613" s="553">
        <v>115046</v>
      </c>
    </row>
    <row r="1614" spans="1:3">
      <c r="A1614" s="554" t="s">
        <v>700</v>
      </c>
      <c r="B1614" s="555" t="s">
        <v>699</v>
      </c>
      <c r="C1614" s="553">
        <v>58150</v>
      </c>
    </row>
    <row r="1615" spans="1:3">
      <c r="A1615" s="554" t="s">
        <v>355</v>
      </c>
      <c r="B1615" s="555" t="s">
        <v>703</v>
      </c>
      <c r="C1615" s="553">
        <v>465480</v>
      </c>
    </row>
    <row r="1616" spans="1:3" ht="31.5">
      <c r="A1616" s="554" t="s">
        <v>705</v>
      </c>
      <c r="B1616" s="555" t="s">
        <v>704</v>
      </c>
      <c r="C1616" s="553">
        <v>288087</v>
      </c>
    </row>
    <row r="1617" spans="1:3">
      <c r="A1617" s="554" t="s">
        <v>707</v>
      </c>
      <c r="B1617" s="555" t="s">
        <v>706</v>
      </c>
      <c r="C1617" s="553">
        <v>116233</v>
      </c>
    </row>
    <row r="1618" spans="1:3">
      <c r="A1618" s="554" t="s">
        <v>709</v>
      </c>
      <c r="B1618" s="555" t="s">
        <v>708</v>
      </c>
      <c r="C1618" s="553">
        <v>61160</v>
      </c>
    </row>
    <row r="1619" spans="1:3">
      <c r="A1619" s="549" t="s">
        <v>848</v>
      </c>
      <c r="B1619" s="549"/>
      <c r="C1619" s="553">
        <v>3058030</v>
      </c>
    </row>
    <row r="1620" spans="1:3">
      <c r="A1620" s="554"/>
      <c r="B1620" s="555"/>
      <c r="C1620" s="553"/>
    </row>
    <row r="1621" spans="1:3">
      <c r="A1621" s="549" t="s">
        <v>862</v>
      </c>
      <c r="B1621" s="549"/>
      <c r="C1621" s="553">
        <v>3058030</v>
      </c>
    </row>
    <row r="1622" spans="1:3">
      <c r="A1622" s="554"/>
      <c r="B1622" s="552"/>
      <c r="C1622" s="553"/>
    </row>
    <row r="1623" spans="1:3">
      <c r="A1623" s="549" t="s">
        <v>861</v>
      </c>
      <c r="B1623" s="549"/>
      <c r="C1623" s="553">
        <v>3058030</v>
      </c>
    </row>
    <row r="1624" spans="1:3">
      <c r="A1624" s="554"/>
      <c r="B1624" s="552"/>
      <c r="C1624" s="553"/>
    </row>
    <row r="1625" spans="1:3">
      <c r="A1625" s="549" t="s">
        <v>1043</v>
      </c>
      <c r="B1625" s="549"/>
      <c r="C1625" s="553">
        <v>3058030</v>
      </c>
    </row>
    <row r="1626" spans="1:3">
      <c r="A1626" s="554"/>
      <c r="B1626" s="552"/>
      <c r="C1626" s="553"/>
    </row>
    <row r="1627" spans="1:3">
      <c r="A1627" s="549" t="s">
        <v>1033</v>
      </c>
      <c r="B1627" s="549"/>
      <c r="C1627" s="549"/>
    </row>
    <row r="1628" spans="1:3">
      <c r="A1628" s="549" t="s">
        <v>661</v>
      </c>
      <c r="B1628" s="549"/>
      <c r="C1628" s="549"/>
    </row>
    <row r="1629" spans="1:3">
      <c r="A1629" s="549" t="s">
        <v>662</v>
      </c>
      <c r="B1629" s="549"/>
      <c r="C1629" s="549"/>
    </row>
    <row r="1630" spans="1:3">
      <c r="A1630" s="554" t="s">
        <v>647</v>
      </c>
      <c r="B1630" s="555" t="s">
        <v>682</v>
      </c>
      <c r="C1630" s="553">
        <v>21479</v>
      </c>
    </row>
    <row r="1631" spans="1:3">
      <c r="A1631" s="554" t="s">
        <v>245</v>
      </c>
      <c r="B1631" s="555" t="s">
        <v>710</v>
      </c>
      <c r="C1631" s="553">
        <v>21479</v>
      </c>
    </row>
    <row r="1632" spans="1:3">
      <c r="A1632" s="549" t="s">
        <v>844</v>
      </c>
      <c r="B1632" s="549"/>
      <c r="C1632" s="553">
        <v>21479</v>
      </c>
    </row>
    <row r="1633" spans="1:3">
      <c r="A1633" s="554"/>
      <c r="B1633" s="555"/>
      <c r="C1633" s="553"/>
    </row>
    <row r="1634" spans="1:3">
      <c r="A1634" s="549" t="s">
        <v>860</v>
      </c>
      <c r="B1634" s="549"/>
      <c r="C1634" s="553">
        <v>21479</v>
      </c>
    </row>
    <row r="1635" spans="1:3">
      <c r="A1635" s="554"/>
      <c r="B1635" s="552"/>
      <c r="C1635" s="553"/>
    </row>
    <row r="1636" spans="1:3">
      <c r="A1636" s="549" t="s">
        <v>859</v>
      </c>
      <c r="B1636" s="549"/>
      <c r="C1636" s="553">
        <v>21479</v>
      </c>
    </row>
    <row r="1637" spans="1:3">
      <c r="A1637" s="554"/>
      <c r="B1637" s="552"/>
      <c r="C1637" s="553"/>
    </row>
    <row r="1638" spans="1:3" ht="31.5">
      <c r="A1638" s="549" t="s">
        <v>674</v>
      </c>
      <c r="B1638" s="549"/>
      <c r="C1638" s="549"/>
    </row>
    <row r="1639" spans="1:3" ht="31.5">
      <c r="A1639" s="549" t="s">
        <v>676</v>
      </c>
      <c r="B1639" s="549"/>
      <c r="C1639" s="549"/>
    </row>
    <row r="1640" spans="1:3">
      <c r="A1640" s="554" t="s">
        <v>365</v>
      </c>
      <c r="B1640" s="555" t="s">
        <v>666</v>
      </c>
      <c r="C1640" s="553">
        <v>20000</v>
      </c>
    </row>
    <row r="1641" spans="1:3">
      <c r="A1641" s="554" t="s">
        <v>678</v>
      </c>
      <c r="B1641" s="555" t="s">
        <v>677</v>
      </c>
      <c r="C1641" s="553">
        <v>20000</v>
      </c>
    </row>
    <row r="1642" spans="1:3">
      <c r="A1642" s="549" t="s">
        <v>848</v>
      </c>
      <c r="B1642" s="549"/>
      <c r="C1642" s="553">
        <v>20000</v>
      </c>
    </row>
    <row r="1643" spans="1:3">
      <c r="A1643" s="554"/>
      <c r="B1643" s="555"/>
      <c r="C1643" s="553"/>
    </row>
    <row r="1644" spans="1:3">
      <c r="A1644" s="554" t="s">
        <v>646</v>
      </c>
      <c r="B1644" s="555" t="s">
        <v>681</v>
      </c>
      <c r="C1644" s="553">
        <v>360338</v>
      </c>
    </row>
    <row r="1645" spans="1:3">
      <c r="A1645" s="549" t="s">
        <v>844</v>
      </c>
      <c r="B1645" s="549"/>
      <c r="C1645" s="553">
        <v>360338</v>
      </c>
    </row>
    <row r="1646" spans="1:3">
      <c r="A1646" s="554"/>
      <c r="B1646" s="555"/>
      <c r="C1646" s="553"/>
    </row>
    <row r="1647" spans="1:3" ht="31.5">
      <c r="A1647" s="549" t="s">
        <v>858</v>
      </c>
      <c r="B1647" s="549"/>
      <c r="C1647" s="553">
        <v>380338</v>
      </c>
    </row>
    <row r="1648" spans="1:3">
      <c r="A1648" s="554"/>
      <c r="B1648" s="552"/>
      <c r="C1648" s="553"/>
    </row>
    <row r="1649" spans="1:3" ht="31.5">
      <c r="A1649" s="549" t="s">
        <v>857</v>
      </c>
      <c r="B1649" s="549"/>
      <c r="C1649" s="553">
        <v>380338</v>
      </c>
    </row>
    <row r="1650" spans="1:3">
      <c r="A1650" s="554"/>
      <c r="B1650" s="552"/>
      <c r="C1650" s="553"/>
    </row>
    <row r="1651" spans="1:3">
      <c r="A1651" s="549" t="s">
        <v>1042</v>
      </c>
      <c r="B1651" s="549"/>
      <c r="C1651" s="553">
        <v>401817</v>
      </c>
    </row>
    <row r="1652" spans="1:3">
      <c r="A1652" s="554"/>
      <c r="B1652" s="552"/>
      <c r="C1652" s="553"/>
    </row>
    <row r="1653" spans="1:3">
      <c r="A1653" s="549" t="s">
        <v>1034</v>
      </c>
      <c r="B1653" s="549"/>
      <c r="C1653" s="549"/>
    </row>
    <row r="1654" spans="1:3">
      <c r="A1654" s="549" t="s">
        <v>856</v>
      </c>
      <c r="B1654" s="549"/>
      <c r="C1654" s="549"/>
    </row>
    <row r="1655" spans="1:3">
      <c r="A1655" s="549" t="s">
        <v>687</v>
      </c>
      <c r="B1655" s="549"/>
      <c r="C1655" s="549"/>
    </row>
    <row r="1656" spans="1:3">
      <c r="A1656" s="554" t="s">
        <v>365</v>
      </c>
      <c r="B1656" s="555" t="s">
        <v>666</v>
      </c>
      <c r="C1656" s="553">
        <v>19525</v>
      </c>
    </row>
    <row r="1657" spans="1:3">
      <c r="A1657" s="554" t="s">
        <v>945</v>
      </c>
      <c r="B1657" s="555" t="s">
        <v>944</v>
      </c>
      <c r="C1657" s="553">
        <v>11525</v>
      </c>
    </row>
    <row r="1658" spans="1:3" ht="31.5">
      <c r="A1658" s="554" t="s">
        <v>641</v>
      </c>
      <c r="B1658" s="555" t="s">
        <v>672</v>
      </c>
      <c r="C1658" s="553">
        <v>8000</v>
      </c>
    </row>
    <row r="1659" spans="1:3">
      <c r="A1659" s="549" t="s">
        <v>848</v>
      </c>
      <c r="B1659" s="549"/>
      <c r="C1659" s="553">
        <v>19525</v>
      </c>
    </row>
    <row r="1660" spans="1:3">
      <c r="A1660" s="554"/>
      <c r="B1660" s="555"/>
      <c r="C1660" s="553"/>
    </row>
    <row r="1661" spans="1:3">
      <c r="A1661" s="549" t="s">
        <v>953</v>
      </c>
      <c r="B1661" s="549"/>
      <c r="C1661" s="553">
        <v>19525</v>
      </c>
    </row>
    <row r="1662" spans="1:3">
      <c r="A1662" s="554"/>
      <c r="B1662" s="552"/>
      <c r="C1662" s="553"/>
    </row>
    <row r="1663" spans="1:3">
      <c r="A1663" s="549" t="s">
        <v>689</v>
      </c>
      <c r="B1663" s="549"/>
      <c r="C1663" s="549"/>
    </row>
    <row r="1664" spans="1:3">
      <c r="A1664" s="554" t="s">
        <v>365</v>
      </c>
      <c r="B1664" s="555" t="s">
        <v>666</v>
      </c>
      <c r="C1664" s="553">
        <v>4000</v>
      </c>
    </row>
    <row r="1665" spans="1:3">
      <c r="A1665" s="554" t="s">
        <v>686</v>
      </c>
      <c r="B1665" s="555" t="s">
        <v>685</v>
      </c>
      <c r="C1665" s="553">
        <v>4000</v>
      </c>
    </row>
    <row r="1666" spans="1:3">
      <c r="A1666" s="549" t="s">
        <v>848</v>
      </c>
      <c r="B1666" s="549"/>
      <c r="C1666" s="553">
        <v>4000</v>
      </c>
    </row>
    <row r="1667" spans="1:3">
      <c r="A1667" s="554"/>
      <c r="B1667" s="555"/>
      <c r="C1667" s="553"/>
    </row>
    <row r="1668" spans="1:3">
      <c r="A1668" s="554" t="s">
        <v>646</v>
      </c>
      <c r="B1668" s="555" t="s">
        <v>681</v>
      </c>
      <c r="C1668" s="553">
        <v>404095</v>
      </c>
    </row>
    <row r="1669" spans="1:3">
      <c r="A1669" s="549" t="s">
        <v>844</v>
      </c>
      <c r="B1669" s="549"/>
      <c r="C1669" s="553">
        <v>404095</v>
      </c>
    </row>
    <row r="1670" spans="1:3">
      <c r="A1670" s="554"/>
      <c r="B1670" s="555"/>
      <c r="C1670" s="553"/>
    </row>
    <row r="1671" spans="1:3" ht="31.5">
      <c r="A1671" s="549" t="s">
        <v>855</v>
      </c>
      <c r="B1671" s="549"/>
      <c r="C1671" s="553">
        <v>408095</v>
      </c>
    </row>
    <row r="1672" spans="1:3">
      <c r="A1672" s="554"/>
      <c r="B1672" s="552"/>
      <c r="C1672" s="553"/>
    </row>
    <row r="1673" spans="1:3">
      <c r="A1673" s="549" t="s">
        <v>691</v>
      </c>
      <c r="B1673" s="549"/>
      <c r="C1673" s="549"/>
    </row>
    <row r="1674" spans="1:3">
      <c r="A1674" s="554" t="s">
        <v>646</v>
      </c>
      <c r="B1674" s="555" t="s">
        <v>681</v>
      </c>
      <c r="C1674" s="553">
        <v>199312</v>
      </c>
    </row>
    <row r="1675" spans="1:3">
      <c r="A1675" s="549" t="s">
        <v>844</v>
      </c>
      <c r="B1675" s="549"/>
      <c r="C1675" s="553">
        <v>199312</v>
      </c>
    </row>
    <row r="1676" spans="1:3">
      <c r="A1676" s="554"/>
      <c r="B1676" s="555"/>
      <c r="C1676" s="553"/>
    </row>
    <row r="1677" spans="1:3">
      <c r="A1677" s="549" t="s">
        <v>1172</v>
      </c>
      <c r="B1677" s="549"/>
      <c r="C1677" s="553">
        <v>199312</v>
      </c>
    </row>
    <row r="1678" spans="1:3">
      <c r="A1678" s="554"/>
      <c r="B1678" s="552"/>
      <c r="C1678" s="553"/>
    </row>
    <row r="1679" spans="1:3">
      <c r="A1679" s="549" t="s">
        <v>694</v>
      </c>
      <c r="B1679" s="549"/>
      <c r="C1679" s="549"/>
    </row>
    <row r="1680" spans="1:3" ht="31.5">
      <c r="A1680" s="554" t="s">
        <v>339</v>
      </c>
      <c r="B1680" s="555" t="s">
        <v>3</v>
      </c>
      <c r="C1680" s="553">
        <v>19579</v>
      </c>
    </row>
    <row r="1681" spans="1:3" ht="31.5">
      <c r="A1681" s="554" t="s">
        <v>698</v>
      </c>
      <c r="B1681" s="555" t="s">
        <v>697</v>
      </c>
      <c r="C1681" s="553">
        <v>19579</v>
      </c>
    </row>
    <row r="1682" spans="1:3">
      <c r="A1682" s="554" t="s">
        <v>345</v>
      </c>
      <c r="B1682" s="555" t="s">
        <v>663</v>
      </c>
      <c r="C1682" s="553">
        <v>535</v>
      </c>
    </row>
    <row r="1683" spans="1:3" ht="31.5">
      <c r="A1683" s="554" t="s">
        <v>1037</v>
      </c>
      <c r="B1683" s="555" t="s">
        <v>1036</v>
      </c>
      <c r="C1683" s="553">
        <v>535</v>
      </c>
    </row>
    <row r="1684" spans="1:3">
      <c r="A1684" s="554" t="s">
        <v>355</v>
      </c>
      <c r="B1684" s="555" t="s">
        <v>703</v>
      </c>
      <c r="C1684" s="553">
        <v>4565</v>
      </c>
    </row>
    <row r="1685" spans="1:3" ht="31.5">
      <c r="A1685" s="554" t="s">
        <v>705</v>
      </c>
      <c r="B1685" s="555" t="s">
        <v>704</v>
      </c>
      <c r="C1685" s="553">
        <v>2353</v>
      </c>
    </row>
    <row r="1686" spans="1:3" ht="31.5">
      <c r="A1686" s="554" t="s">
        <v>960</v>
      </c>
      <c r="B1686" s="555" t="s">
        <v>959</v>
      </c>
      <c r="C1686" s="553">
        <v>842</v>
      </c>
    </row>
    <row r="1687" spans="1:3">
      <c r="A1687" s="554" t="s">
        <v>707</v>
      </c>
      <c r="B1687" s="555" t="s">
        <v>706</v>
      </c>
      <c r="C1687" s="553">
        <v>940</v>
      </c>
    </row>
    <row r="1688" spans="1:3">
      <c r="A1688" s="554" t="s">
        <v>709</v>
      </c>
      <c r="B1688" s="555" t="s">
        <v>708</v>
      </c>
      <c r="C1688" s="553">
        <v>430</v>
      </c>
    </row>
    <row r="1689" spans="1:3">
      <c r="A1689" s="554" t="s">
        <v>365</v>
      </c>
      <c r="B1689" s="555" t="s">
        <v>666</v>
      </c>
      <c r="C1689" s="553">
        <v>450</v>
      </c>
    </row>
    <row r="1690" spans="1:3">
      <c r="A1690" s="554" t="s">
        <v>715</v>
      </c>
      <c r="B1690" s="555" t="s">
        <v>714</v>
      </c>
      <c r="C1690" s="553">
        <v>450</v>
      </c>
    </row>
    <row r="1691" spans="1:3">
      <c r="A1691" s="549" t="s">
        <v>848</v>
      </c>
      <c r="B1691" s="549"/>
      <c r="C1691" s="553">
        <v>25129</v>
      </c>
    </row>
    <row r="1692" spans="1:3">
      <c r="A1692" s="554"/>
      <c r="B1692" s="555"/>
      <c r="C1692" s="553"/>
    </row>
    <row r="1693" spans="1:3">
      <c r="A1693" s="549" t="s">
        <v>950</v>
      </c>
      <c r="B1693" s="549"/>
      <c r="C1693" s="553">
        <v>25129</v>
      </c>
    </row>
    <row r="1694" spans="1:3">
      <c r="A1694" s="554"/>
      <c r="B1694" s="552"/>
      <c r="C1694" s="553"/>
    </row>
    <row r="1695" spans="1:3">
      <c r="A1695" s="549" t="s">
        <v>1041</v>
      </c>
      <c r="B1695" s="549"/>
      <c r="C1695" s="553">
        <v>652061</v>
      </c>
    </row>
    <row r="1696" spans="1:3">
      <c r="A1696" s="554"/>
      <c r="B1696" s="552"/>
      <c r="C1696" s="553"/>
    </row>
    <row r="1697" spans="1:3">
      <c r="A1697" s="549" t="s">
        <v>1035</v>
      </c>
      <c r="B1697" s="549"/>
      <c r="C1697" s="549"/>
    </row>
    <row r="1698" spans="1:3">
      <c r="A1698" s="549" t="s">
        <v>713</v>
      </c>
      <c r="B1698" s="549"/>
      <c r="C1698" s="549"/>
    </row>
    <row r="1699" spans="1:3">
      <c r="A1699" s="554" t="s">
        <v>647</v>
      </c>
      <c r="B1699" s="555" t="s">
        <v>682</v>
      </c>
      <c r="C1699" s="553">
        <v>9255</v>
      </c>
    </row>
    <row r="1700" spans="1:3">
      <c r="A1700" s="554" t="s">
        <v>1539</v>
      </c>
      <c r="B1700" s="555" t="s">
        <v>1538</v>
      </c>
      <c r="C1700" s="553">
        <v>9255</v>
      </c>
    </row>
    <row r="1701" spans="1:3">
      <c r="A1701" s="549" t="s">
        <v>844</v>
      </c>
      <c r="B1701" s="549"/>
      <c r="C1701" s="553">
        <v>9255</v>
      </c>
    </row>
    <row r="1702" spans="1:3">
      <c r="A1702" s="554"/>
      <c r="B1702" s="555"/>
      <c r="C1702" s="553"/>
    </row>
    <row r="1703" spans="1:3">
      <c r="A1703" s="549" t="s">
        <v>942</v>
      </c>
      <c r="B1703" s="549"/>
      <c r="C1703" s="553">
        <v>9255</v>
      </c>
    </row>
    <row r="1704" spans="1:3">
      <c r="A1704" s="554"/>
      <c r="B1704" s="552"/>
      <c r="C1704" s="553"/>
    </row>
    <row r="1705" spans="1:3">
      <c r="A1705" s="549" t="s">
        <v>1053</v>
      </c>
      <c r="B1705" s="549"/>
      <c r="C1705" s="553">
        <v>9255</v>
      </c>
    </row>
    <row r="1706" spans="1:3">
      <c r="A1706" s="554"/>
      <c r="B1706" s="552"/>
      <c r="C1706" s="553"/>
    </row>
    <row r="1707" spans="1:3">
      <c r="A1707" s="549" t="s">
        <v>717</v>
      </c>
      <c r="B1707" s="549"/>
      <c r="C1707" s="549"/>
    </row>
    <row r="1708" spans="1:3" ht="31.5">
      <c r="A1708" s="549" t="s">
        <v>1177</v>
      </c>
      <c r="B1708" s="549"/>
      <c r="C1708" s="549"/>
    </row>
    <row r="1709" spans="1:3">
      <c r="A1709" s="549" t="s">
        <v>718</v>
      </c>
      <c r="B1709" s="549"/>
      <c r="C1709" s="549"/>
    </row>
    <row r="1710" spans="1:3">
      <c r="A1710" s="554" t="s">
        <v>647</v>
      </c>
      <c r="B1710" s="555" t="s">
        <v>682</v>
      </c>
      <c r="C1710" s="553">
        <v>9250</v>
      </c>
    </row>
    <row r="1711" spans="1:3">
      <c r="A1711" s="554" t="s">
        <v>245</v>
      </c>
      <c r="B1711" s="555" t="s">
        <v>710</v>
      </c>
      <c r="C1711" s="553">
        <v>9250</v>
      </c>
    </row>
    <row r="1712" spans="1:3">
      <c r="A1712" s="549" t="s">
        <v>844</v>
      </c>
      <c r="B1712" s="549"/>
      <c r="C1712" s="553">
        <v>9250</v>
      </c>
    </row>
    <row r="1713" spans="1:3">
      <c r="A1713" s="554"/>
      <c r="B1713" s="555"/>
      <c r="C1713" s="553"/>
    </row>
    <row r="1714" spans="1:3">
      <c r="A1714" s="549" t="s">
        <v>854</v>
      </c>
      <c r="B1714" s="549"/>
      <c r="C1714" s="553">
        <v>9250</v>
      </c>
    </row>
    <row r="1715" spans="1:3">
      <c r="A1715" s="554"/>
      <c r="B1715" s="552"/>
      <c r="C1715" s="553"/>
    </row>
    <row r="1716" spans="1:3">
      <c r="A1716" s="549" t="s">
        <v>721</v>
      </c>
      <c r="B1716" s="549"/>
      <c r="C1716" s="549"/>
    </row>
    <row r="1717" spans="1:3">
      <c r="A1717" s="554" t="s">
        <v>365</v>
      </c>
      <c r="B1717" s="555" t="s">
        <v>666</v>
      </c>
      <c r="C1717" s="553">
        <v>1058</v>
      </c>
    </row>
    <row r="1718" spans="1:3">
      <c r="A1718" s="554" t="s">
        <v>637</v>
      </c>
      <c r="B1718" s="555" t="s">
        <v>667</v>
      </c>
      <c r="C1718" s="553">
        <v>1058</v>
      </c>
    </row>
    <row r="1719" spans="1:3">
      <c r="A1719" s="549" t="s">
        <v>848</v>
      </c>
      <c r="B1719" s="549"/>
      <c r="C1719" s="553">
        <v>1058</v>
      </c>
    </row>
    <row r="1720" spans="1:3">
      <c r="A1720" s="554"/>
      <c r="B1720" s="555"/>
      <c r="C1720" s="553"/>
    </row>
    <row r="1721" spans="1:3">
      <c r="A1721" s="549" t="s">
        <v>853</v>
      </c>
      <c r="B1721" s="549"/>
      <c r="C1721" s="553">
        <v>1058</v>
      </c>
    </row>
    <row r="1722" spans="1:3">
      <c r="A1722" s="554"/>
      <c r="B1722" s="552"/>
      <c r="C1722" s="553"/>
    </row>
    <row r="1723" spans="1:3">
      <c r="A1723" s="549" t="s">
        <v>728</v>
      </c>
      <c r="B1723" s="549"/>
      <c r="C1723" s="549"/>
    </row>
    <row r="1724" spans="1:3">
      <c r="A1724" s="554" t="s">
        <v>345</v>
      </c>
      <c r="B1724" s="555" t="s">
        <v>663</v>
      </c>
      <c r="C1724" s="553">
        <v>1000</v>
      </c>
    </row>
    <row r="1725" spans="1:3">
      <c r="A1725" s="554" t="s">
        <v>700</v>
      </c>
      <c r="B1725" s="555" t="s">
        <v>699</v>
      </c>
      <c r="C1725" s="553">
        <v>1000</v>
      </c>
    </row>
    <row r="1726" spans="1:3">
      <c r="A1726" s="549" t="s">
        <v>848</v>
      </c>
      <c r="B1726" s="549"/>
      <c r="C1726" s="553">
        <v>1000</v>
      </c>
    </row>
    <row r="1727" spans="1:3">
      <c r="A1727" s="554"/>
      <c r="B1727" s="555"/>
      <c r="C1727" s="553"/>
    </row>
    <row r="1728" spans="1:3">
      <c r="A1728" s="549" t="s">
        <v>852</v>
      </c>
      <c r="B1728" s="549"/>
      <c r="C1728" s="553">
        <v>1000</v>
      </c>
    </row>
    <row r="1729" spans="1:3">
      <c r="A1729" s="554"/>
      <c r="B1729" s="552"/>
      <c r="C1729" s="553"/>
    </row>
    <row r="1730" spans="1:3">
      <c r="A1730" s="549" t="s">
        <v>1272</v>
      </c>
      <c r="B1730" s="549"/>
      <c r="C1730" s="549"/>
    </row>
    <row r="1731" spans="1:3">
      <c r="A1731" s="554" t="s">
        <v>365</v>
      </c>
      <c r="B1731" s="555" t="s">
        <v>666</v>
      </c>
      <c r="C1731" s="553">
        <v>5639</v>
      </c>
    </row>
    <row r="1732" spans="1:3">
      <c r="A1732" s="554" t="s">
        <v>678</v>
      </c>
      <c r="B1732" s="555" t="s">
        <v>677</v>
      </c>
      <c r="C1732" s="553">
        <v>5639</v>
      </c>
    </row>
    <row r="1733" spans="1:3">
      <c r="A1733" s="549" t="s">
        <v>848</v>
      </c>
      <c r="B1733" s="549"/>
      <c r="C1733" s="553">
        <v>5639</v>
      </c>
    </row>
    <row r="1734" spans="1:3">
      <c r="A1734" s="554"/>
      <c r="B1734" s="555"/>
      <c r="C1734" s="553"/>
    </row>
    <row r="1735" spans="1:3">
      <c r="A1735" s="549" t="s">
        <v>1271</v>
      </c>
      <c r="B1735" s="549"/>
      <c r="C1735" s="553">
        <v>5639</v>
      </c>
    </row>
    <row r="1736" spans="1:3">
      <c r="A1736" s="554"/>
      <c r="B1736" s="552"/>
      <c r="C1736" s="553"/>
    </row>
    <row r="1737" spans="1:3" ht="31.5">
      <c r="A1737" s="549" t="s">
        <v>735</v>
      </c>
      <c r="B1737" s="549"/>
      <c r="C1737" s="549"/>
    </row>
    <row r="1738" spans="1:3">
      <c r="A1738" s="554" t="s">
        <v>365</v>
      </c>
      <c r="B1738" s="555" t="s">
        <v>666</v>
      </c>
      <c r="C1738" s="553">
        <v>10000</v>
      </c>
    </row>
    <row r="1739" spans="1:3">
      <c r="A1739" s="554" t="s">
        <v>678</v>
      </c>
      <c r="B1739" s="555" t="s">
        <v>677</v>
      </c>
      <c r="C1739" s="553">
        <v>10000</v>
      </c>
    </row>
    <row r="1740" spans="1:3">
      <c r="A1740" s="549" t="s">
        <v>848</v>
      </c>
      <c r="B1740" s="549"/>
      <c r="C1740" s="553">
        <v>10000</v>
      </c>
    </row>
    <row r="1741" spans="1:3">
      <c r="A1741" s="554"/>
      <c r="B1741" s="555"/>
      <c r="C1741" s="553"/>
    </row>
    <row r="1742" spans="1:3">
      <c r="A1742" s="554" t="s">
        <v>647</v>
      </c>
      <c r="B1742" s="555" t="s">
        <v>682</v>
      </c>
      <c r="C1742" s="553">
        <v>8820</v>
      </c>
    </row>
    <row r="1743" spans="1:3">
      <c r="A1743" s="554" t="s">
        <v>251</v>
      </c>
      <c r="B1743" s="555" t="s">
        <v>922</v>
      </c>
      <c r="C1743" s="553">
        <v>8820</v>
      </c>
    </row>
    <row r="1744" spans="1:3">
      <c r="A1744" s="549" t="s">
        <v>844</v>
      </c>
      <c r="B1744" s="549"/>
      <c r="C1744" s="553">
        <v>8820</v>
      </c>
    </row>
    <row r="1745" spans="1:3">
      <c r="A1745" s="554"/>
      <c r="B1745" s="555"/>
      <c r="C1745" s="553"/>
    </row>
    <row r="1746" spans="1:3" ht="31.5">
      <c r="A1746" s="549" t="s">
        <v>937</v>
      </c>
      <c r="B1746" s="549"/>
      <c r="C1746" s="553">
        <v>18820</v>
      </c>
    </row>
    <row r="1747" spans="1:3">
      <c r="A1747" s="554"/>
      <c r="B1747" s="552"/>
      <c r="C1747" s="553"/>
    </row>
    <row r="1748" spans="1:3" ht="31.5">
      <c r="A1748" s="549" t="s">
        <v>850</v>
      </c>
      <c r="B1748" s="549"/>
      <c r="C1748" s="553">
        <v>35767</v>
      </c>
    </row>
    <row r="1749" spans="1:3">
      <c r="A1749" s="554"/>
      <c r="B1749" s="552"/>
      <c r="C1749" s="553"/>
    </row>
    <row r="1750" spans="1:3" ht="31.5">
      <c r="A1750" s="549" t="s">
        <v>849</v>
      </c>
      <c r="B1750" s="549"/>
      <c r="C1750" s="553">
        <v>35767</v>
      </c>
    </row>
    <row r="1751" spans="1:3">
      <c r="A1751" s="554"/>
      <c r="B1751" s="552"/>
      <c r="C1751" s="553"/>
    </row>
    <row r="1752" spans="1:3" ht="31.5">
      <c r="A1752" s="549" t="s">
        <v>1186</v>
      </c>
      <c r="B1752" s="549"/>
      <c r="C1752" s="549"/>
    </row>
    <row r="1753" spans="1:3">
      <c r="A1753" s="549" t="s">
        <v>740</v>
      </c>
      <c r="B1753" s="549"/>
      <c r="C1753" s="549"/>
    </row>
    <row r="1754" spans="1:3">
      <c r="A1754" s="549" t="s">
        <v>958</v>
      </c>
      <c r="B1754" s="549"/>
      <c r="C1754" s="549"/>
    </row>
    <row r="1755" spans="1:3" ht="31.5">
      <c r="A1755" s="554" t="s">
        <v>396</v>
      </c>
      <c r="B1755" s="555" t="s">
        <v>839</v>
      </c>
      <c r="C1755" s="553">
        <v>39767</v>
      </c>
    </row>
    <row r="1756" spans="1:3">
      <c r="A1756" s="549" t="s">
        <v>910</v>
      </c>
      <c r="B1756" s="549"/>
      <c r="C1756" s="553">
        <v>39767</v>
      </c>
    </row>
    <row r="1757" spans="1:3">
      <c r="A1757" s="554"/>
      <c r="B1757" s="555"/>
      <c r="C1757" s="553"/>
    </row>
    <row r="1758" spans="1:3">
      <c r="A1758" s="554" t="s">
        <v>646</v>
      </c>
      <c r="B1758" s="555" t="s">
        <v>681</v>
      </c>
      <c r="C1758" s="553">
        <v>80000</v>
      </c>
    </row>
    <row r="1759" spans="1:3">
      <c r="A1759" s="549" t="s">
        <v>844</v>
      </c>
      <c r="B1759" s="549"/>
      <c r="C1759" s="553">
        <v>80000</v>
      </c>
    </row>
    <row r="1760" spans="1:3">
      <c r="A1760" s="554"/>
      <c r="B1760" s="555"/>
      <c r="C1760" s="553"/>
    </row>
    <row r="1761" spans="1:3">
      <c r="A1761" s="549" t="s">
        <v>957</v>
      </c>
      <c r="B1761" s="549"/>
      <c r="C1761" s="553">
        <v>119767</v>
      </c>
    </row>
    <row r="1762" spans="1:3">
      <c r="A1762" s="554"/>
      <c r="B1762" s="552"/>
      <c r="C1762" s="553"/>
    </row>
    <row r="1763" spans="1:3" ht="31.5">
      <c r="A1763" s="549" t="s">
        <v>1188</v>
      </c>
      <c r="B1763" s="549"/>
      <c r="C1763" s="549"/>
    </row>
    <row r="1764" spans="1:3" ht="31.5">
      <c r="A1764" s="554" t="s">
        <v>339</v>
      </c>
      <c r="B1764" s="555" t="s">
        <v>3</v>
      </c>
      <c r="C1764" s="553">
        <v>211728</v>
      </c>
    </row>
    <row r="1765" spans="1:3" ht="31.5">
      <c r="A1765" s="554" t="s">
        <v>698</v>
      </c>
      <c r="B1765" s="555" t="s">
        <v>697</v>
      </c>
      <c r="C1765" s="553">
        <v>211728</v>
      </c>
    </row>
    <row r="1766" spans="1:3">
      <c r="A1766" s="554" t="s">
        <v>345</v>
      </c>
      <c r="B1766" s="555" t="s">
        <v>663</v>
      </c>
      <c r="C1766" s="553">
        <v>17010</v>
      </c>
    </row>
    <row r="1767" spans="1:3">
      <c r="A1767" s="554" t="s">
        <v>665</v>
      </c>
      <c r="B1767" s="555" t="s">
        <v>664</v>
      </c>
      <c r="C1767" s="553">
        <v>12810</v>
      </c>
    </row>
    <row r="1768" spans="1:3">
      <c r="A1768" s="554" t="s">
        <v>700</v>
      </c>
      <c r="B1768" s="555" t="s">
        <v>699</v>
      </c>
      <c r="C1768" s="553">
        <v>4200</v>
      </c>
    </row>
    <row r="1769" spans="1:3">
      <c r="A1769" s="554" t="s">
        <v>355</v>
      </c>
      <c r="B1769" s="555" t="s">
        <v>703</v>
      </c>
      <c r="C1769" s="553">
        <v>44785</v>
      </c>
    </row>
    <row r="1770" spans="1:3" ht="31.5">
      <c r="A1770" s="554" t="s">
        <v>705</v>
      </c>
      <c r="B1770" s="555" t="s">
        <v>704</v>
      </c>
      <c r="C1770" s="553">
        <v>25737</v>
      </c>
    </row>
    <row r="1771" spans="1:3">
      <c r="A1771" s="554" t="s">
        <v>707</v>
      </c>
      <c r="B1771" s="555" t="s">
        <v>706</v>
      </c>
      <c r="C1771" s="553">
        <v>10824</v>
      </c>
    </row>
    <row r="1772" spans="1:3">
      <c r="A1772" s="554" t="s">
        <v>709</v>
      </c>
      <c r="B1772" s="555" t="s">
        <v>708</v>
      </c>
      <c r="C1772" s="553">
        <v>8224</v>
      </c>
    </row>
    <row r="1773" spans="1:3">
      <c r="A1773" s="554" t="s">
        <v>365</v>
      </c>
      <c r="B1773" s="555" t="s">
        <v>666</v>
      </c>
      <c r="C1773" s="553">
        <v>439042</v>
      </c>
    </row>
    <row r="1774" spans="1:3">
      <c r="A1774" s="554" t="s">
        <v>715</v>
      </c>
      <c r="B1774" s="555" t="s">
        <v>714</v>
      </c>
      <c r="C1774" s="553">
        <v>7800</v>
      </c>
    </row>
    <row r="1775" spans="1:3">
      <c r="A1775" s="554" t="s">
        <v>637</v>
      </c>
      <c r="B1775" s="555" t="s">
        <v>667</v>
      </c>
      <c r="C1775" s="553">
        <v>38700</v>
      </c>
    </row>
    <row r="1776" spans="1:3">
      <c r="A1776" s="554" t="s">
        <v>638</v>
      </c>
      <c r="B1776" s="555" t="s">
        <v>716</v>
      </c>
      <c r="C1776" s="553">
        <v>208000</v>
      </c>
    </row>
    <row r="1777" spans="1:3">
      <c r="A1777" s="554" t="s">
        <v>678</v>
      </c>
      <c r="B1777" s="555" t="s">
        <v>677</v>
      </c>
      <c r="C1777" s="553">
        <v>34542</v>
      </c>
    </row>
    <row r="1778" spans="1:3">
      <c r="A1778" s="554" t="s">
        <v>680</v>
      </c>
      <c r="B1778" s="555" t="s">
        <v>679</v>
      </c>
      <c r="C1778" s="553">
        <v>150000</v>
      </c>
    </row>
    <row r="1779" spans="1:3">
      <c r="A1779" s="554" t="s">
        <v>248</v>
      </c>
      <c r="B1779" s="555" t="s">
        <v>726</v>
      </c>
      <c r="C1779" s="553">
        <v>3773</v>
      </c>
    </row>
    <row r="1780" spans="1:3" ht="31.5">
      <c r="A1780" s="554" t="s">
        <v>243</v>
      </c>
      <c r="B1780" s="555" t="s">
        <v>741</v>
      </c>
      <c r="C1780" s="553">
        <v>3773</v>
      </c>
    </row>
    <row r="1781" spans="1:3">
      <c r="A1781" s="549" t="s">
        <v>848</v>
      </c>
      <c r="B1781" s="549"/>
      <c r="C1781" s="553">
        <v>716338</v>
      </c>
    </row>
    <row r="1782" spans="1:3">
      <c r="A1782" s="554"/>
      <c r="B1782" s="555"/>
      <c r="C1782" s="553"/>
    </row>
    <row r="1783" spans="1:3">
      <c r="A1783" s="554" t="s">
        <v>647</v>
      </c>
      <c r="B1783" s="555" t="s">
        <v>682</v>
      </c>
      <c r="C1783" s="553">
        <v>3544</v>
      </c>
    </row>
    <row r="1784" spans="1:3">
      <c r="A1784" s="554" t="s">
        <v>240</v>
      </c>
      <c r="B1784" s="555" t="s">
        <v>712</v>
      </c>
      <c r="C1784" s="553">
        <v>3544</v>
      </c>
    </row>
    <row r="1785" spans="1:3">
      <c r="A1785" s="554" t="s">
        <v>408</v>
      </c>
      <c r="B1785" s="555" t="s">
        <v>846</v>
      </c>
      <c r="C1785" s="553">
        <v>14400</v>
      </c>
    </row>
    <row r="1786" spans="1:3">
      <c r="A1786" s="554" t="s">
        <v>1537</v>
      </c>
      <c r="B1786" s="555" t="s">
        <v>1536</v>
      </c>
      <c r="C1786" s="553">
        <v>14400</v>
      </c>
    </row>
    <row r="1787" spans="1:3">
      <c r="A1787" s="549" t="s">
        <v>844</v>
      </c>
      <c r="B1787" s="549"/>
      <c r="C1787" s="553">
        <v>17944</v>
      </c>
    </row>
    <row r="1788" spans="1:3">
      <c r="A1788" s="554"/>
      <c r="B1788" s="555"/>
      <c r="C1788" s="553"/>
    </row>
    <row r="1789" spans="1:3" ht="31.5">
      <c r="A1789" s="549" t="s">
        <v>847</v>
      </c>
      <c r="B1789" s="549"/>
      <c r="C1789" s="553">
        <v>734282</v>
      </c>
    </row>
    <row r="1790" spans="1:3">
      <c r="A1790" s="554"/>
      <c r="B1790" s="552"/>
      <c r="C1790" s="553"/>
    </row>
    <row r="1791" spans="1:3">
      <c r="A1791" s="549" t="s">
        <v>742</v>
      </c>
      <c r="B1791" s="549"/>
      <c r="C1791" s="549"/>
    </row>
    <row r="1792" spans="1:3">
      <c r="A1792" s="554" t="s">
        <v>365</v>
      </c>
      <c r="B1792" s="555" t="s">
        <v>666</v>
      </c>
      <c r="C1792" s="553">
        <v>60460</v>
      </c>
    </row>
    <row r="1793" spans="1:3">
      <c r="A1793" s="554" t="s">
        <v>637</v>
      </c>
      <c r="B1793" s="555" t="s">
        <v>667</v>
      </c>
      <c r="C1793" s="553">
        <v>460</v>
      </c>
    </row>
    <row r="1794" spans="1:3">
      <c r="A1794" s="554" t="s">
        <v>678</v>
      </c>
      <c r="B1794" s="555" t="s">
        <v>677</v>
      </c>
      <c r="C1794" s="553">
        <v>60000</v>
      </c>
    </row>
    <row r="1795" spans="1:3">
      <c r="A1795" s="549" t="s">
        <v>848</v>
      </c>
      <c r="B1795" s="549"/>
      <c r="C1795" s="553">
        <v>60460</v>
      </c>
    </row>
    <row r="1796" spans="1:3">
      <c r="A1796" s="554"/>
      <c r="B1796" s="555"/>
      <c r="C1796" s="553"/>
    </row>
    <row r="1797" spans="1:3">
      <c r="A1797" s="554" t="s">
        <v>647</v>
      </c>
      <c r="B1797" s="555" t="s">
        <v>682</v>
      </c>
      <c r="C1797" s="553">
        <v>10740</v>
      </c>
    </row>
    <row r="1798" spans="1:3">
      <c r="A1798" s="554" t="s">
        <v>245</v>
      </c>
      <c r="B1798" s="555" t="s">
        <v>710</v>
      </c>
      <c r="C1798" s="553">
        <v>10740</v>
      </c>
    </row>
    <row r="1799" spans="1:3">
      <c r="A1799" s="549" t="s">
        <v>844</v>
      </c>
      <c r="B1799" s="549"/>
      <c r="C1799" s="553">
        <v>10740</v>
      </c>
    </row>
    <row r="1800" spans="1:3">
      <c r="A1800" s="554"/>
      <c r="B1800" s="555"/>
      <c r="C1800" s="553"/>
    </row>
    <row r="1801" spans="1:3">
      <c r="A1801" s="549" t="s">
        <v>843</v>
      </c>
      <c r="B1801" s="549"/>
      <c r="C1801" s="553">
        <v>71200</v>
      </c>
    </row>
    <row r="1802" spans="1:3">
      <c r="A1802" s="554"/>
      <c r="B1802" s="552"/>
      <c r="C1802" s="553"/>
    </row>
    <row r="1803" spans="1:3">
      <c r="A1803" s="549" t="s">
        <v>842</v>
      </c>
      <c r="B1803" s="549"/>
      <c r="C1803" s="553">
        <v>925249</v>
      </c>
    </row>
    <row r="1804" spans="1:3">
      <c r="A1804" s="554"/>
      <c r="B1804" s="552"/>
      <c r="C1804" s="553"/>
    </row>
    <row r="1805" spans="1:3" ht="31.5">
      <c r="A1805" s="549" t="s">
        <v>1189</v>
      </c>
      <c r="B1805" s="549"/>
      <c r="C1805" s="553">
        <v>925249</v>
      </c>
    </row>
    <row r="1806" spans="1:3">
      <c r="A1806" s="554"/>
      <c r="B1806" s="552"/>
      <c r="C1806" s="553"/>
    </row>
    <row r="1807" spans="1:3" s="564" customFormat="1" ht="31.5">
      <c r="A1807" s="549" t="s">
        <v>1535</v>
      </c>
      <c r="B1807" s="552"/>
      <c r="C1807" s="552">
        <v>5082179</v>
      </c>
    </row>
    <row r="1808" spans="1:3">
      <c r="A1808" s="554"/>
      <c r="B1808" s="552"/>
      <c r="C1808" s="553"/>
    </row>
    <row r="1809" spans="1:3" s="564" customFormat="1" ht="24" customHeight="1">
      <c r="A1809" s="550" t="s">
        <v>241</v>
      </c>
      <c r="B1809" s="552"/>
      <c r="C1809" s="552">
        <f>SUM(C814,C1603,C1807)</f>
        <v>143971667</v>
      </c>
    </row>
    <row r="1811" spans="1:3">
      <c r="A1811" s="38" t="s">
        <v>5</v>
      </c>
    </row>
    <row r="1812" spans="1:3">
      <c r="A1812" s="40" t="s">
        <v>6</v>
      </c>
    </row>
    <row r="1813" spans="1:3">
      <c r="A1813" s="38"/>
    </row>
    <row r="1814" spans="1:3">
      <c r="A1814" s="41" t="s">
        <v>7</v>
      </c>
    </row>
    <row r="1815" spans="1:3">
      <c r="A1815" s="38" t="s">
        <v>8</v>
      </c>
    </row>
    <row r="1816" spans="1:3">
      <c r="A1816" s="40" t="s">
        <v>9</v>
      </c>
    </row>
    <row r="1817" spans="1:3">
      <c r="A1817" s="41"/>
    </row>
    <row r="1818" spans="1:3">
      <c r="A1818" s="38" t="s">
        <v>52</v>
      </c>
    </row>
    <row r="1819" spans="1:3">
      <c r="A1819" s="40" t="s">
        <v>10</v>
      </c>
    </row>
    <row r="1820" spans="1:3">
      <c r="A1820" s="38"/>
    </row>
    <row r="1821" spans="1:3">
      <c r="A1821" s="38" t="s">
        <v>53</v>
      </c>
    </row>
    <row r="1822" spans="1:3">
      <c r="A1822" s="40" t="s">
        <v>11</v>
      </c>
    </row>
    <row r="1823" spans="1:3">
      <c r="A1823" s="40"/>
    </row>
    <row r="1824" spans="1:3">
      <c r="A1824" s="44" t="s">
        <v>1549</v>
      </c>
    </row>
    <row r="1825" spans="1:1">
      <c r="A1825" s="45" t="s">
        <v>1580</v>
      </c>
    </row>
    <row r="1826" spans="1:1">
      <c r="A1826" s="45" t="s">
        <v>1581</v>
      </c>
    </row>
  </sheetData>
  <sheetProtection selectLockedCells="1" selectUnlockedCells="1"/>
  <autoFilter ref="C8:C1807"/>
  <pageMargins left="0.70866141732283472" right="0.70866141732283472" top="0.74803149606299213" bottom="0.74803149606299213" header="0.51181102362204722" footer="0.51181102362204722"/>
  <pageSetup paperSize="9" scale="90" firstPageNumber="0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O232"/>
  <sheetViews>
    <sheetView view="pageBreakPreview" zoomScale="200" zoomScaleNormal="100" zoomScaleSheetLayoutView="200" workbookViewId="0">
      <selection activeCell="F83" sqref="F83"/>
    </sheetView>
  </sheetViews>
  <sheetFormatPr defaultRowHeight="11.25"/>
  <cols>
    <col min="1" max="1" width="6.7109375" style="421" bestFit="1" customWidth="1"/>
    <col min="2" max="2" width="26.42578125" style="421" customWidth="1"/>
    <col min="3" max="3" width="7.7109375" style="421" customWidth="1"/>
    <col min="4" max="4" width="7.28515625" style="421" customWidth="1"/>
    <col min="5" max="5" width="6" style="421" customWidth="1"/>
    <col min="6" max="6" width="6.42578125" style="421" bestFit="1" customWidth="1"/>
    <col min="7" max="7" width="7.140625" style="421" customWidth="1"/>
    <col min="8" max="8" width="6.7109375" style="421" customWidth="1"/>
    <col min="9" max="9" width="7.28515625" style="421" customWidth="1"/>
    <col min="10" max="10" width="6.42578125" style="421" bestFit="1" customWidth="1"/>
    <col min="11" max="11" width="6.5703125" style="421" customWidth="1"/>
    <col min="12" max="12" width="6.140625" style="421" customWidth="1"/>
    <col min="13" max="13" width="6.7109375" style="421" customWidth="1"/>
    <col min="14" max="14" width="6.5703125" style="421" customWidth="1"/>
    <col min="15" max="15" width="6.42578125" style="421" bestFit="1" customWidth="1"/>
    <col min="16" max="16" width="6.7109375" style="421" customWidth="1"/>
    <col min="17" max="18" width="6.28515625" style="421" customWidth="1"/>
    <col min="19" max="19" width="7.28515625" style="421" customWidth="1"/>
    <col min="20" max="20" width="6.7109375" style="421" customWidth="1"/>
    <col min="21" max="21" width="7.28515625" style="421" customWidth="1"/>
    <col min="22" max="22" width="6.42578125" style="421" bestFit="1" customWidth="1"/>
    <col min="23" max="23" width="5.28515625" style="421" customWidth="1"/>
    <col min="24" max="24" width="6.42578125" style="421" customWidth="1"/>
    <col min="25" max="25" width="7.42578125" style="421" customWidth="1"/>
    <col min="26" max="26" width="7.28515625" style="421" customWidth="1"/>
    <col min="27" max="27" width="6.5703125" style="421" customWidth="1"/>
    <col min="28" max="28" width="7.42578125" style="421" customWidth="1"/>
    <col min="29" max="29" width="6.42578125" style="421" bestFit="1" customWidth="1"/>
    <col min="30" max="30" width="7.7109375" style="421" customWidth="1"/>
    <col min="31" max="31" width="6.42578125" style="421" bestFit="1" customWidth="1"/>
    <col min="32" max="32" width="7.28515625" style="421" customWidth="1"/>
    <col min="33" max="33" width="7" style="421" customWidth="1"/>
    <col min="34" max="34" width="7.7109375" style="421" customWidth="1"/>
    <col min="35" max="35" width="7.140625" style="421" customWidth="1"/>
    <col min="36" max="36" width="5.85546875" style="421" customWidth="1"/>
    <col min="37" max="37" width="6.7109375" style="421" customWidth="1"/>
    <col min="38" max="38" width="6.28515625" style="421" customWidth="1"/>
    <col min="39" max="39" width="5.42578125" style="421" bestFit="1" customWidth="1"/>
    <col min="40" max="40" width="9.42578125" style="421" bestFit="1" customWidth="1"/>
    <col min="41" max="41" width="9.140625" style="421" bestFit="1" customWidth="1"/>
    <col min="42" max="16384" width="9.140625" style="421"/>
  </cols>
  <sheetData>
    <row r="1" spans="1:41" ht="11.25" customHeight="1">
      <c r="AM1" s="630"/>
      <c r="AN1" s="631" t="s">
        <v>1219</v>
      </c>
    </row>
    <row r="2" spans="1:41">
      <c r="B2" s="663" t="s">
        <v>1320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</row>
    <row r="3" spans="1:41">
      <c r="AN3" s="421" t="s">
        <v>111</v>
      </c>
    </row>
    <row r="4" spans="1:41" ht="146.25">
      <c r="A4" s="422" t="s">
        <v>112</v>
      </c>
      <c r="B4" s="423" t="s">
        <v>113</v>
      </c>
      <c r="C4" s="424" t="s">
        <v>80</v>
      </c>
      <c r="D4" s="424" t="s">
        <v>81</v>
      </c>
      <c r="E4" s="424" t="s">
        <v>82</v>
      </c>
      <c r="F4" s="424" t="s">
        <v>83</v>
      </c>
      <c r="G4" s="424" t="s">
        <v>110</v>
      </c>
      <c r="H4" s="424" t="s">
        <v>84</v>
      </c>
      <c r="I4" s="424" t="s">
        <v>85</v>
      </c>
      <c r="J4" s="424" t="s">
        <v>86</v>
      </c>
      <c r="K4" s="424" t="s">
        <v>87</v>
      </c>
      <c r="L4" s="424" t="s">
        <v>114</v>
      </c>
      <c r="M4" s="424" t="s">
        <v>88</v>
      </c>
      <c r="N4" s="424" t="s">
        <v>89</v>
      </c>
      <c r="O4" s="424" t="s">
        <v>115</v>
      </c>
      <c r="P4" s="424" t="s">
        <v>90</v>
      </c>
      <c r="Q4" s="424" t="s">
        <v>91</v>
      </c>
      <c r="R4" s="424" t="s">
        <v>92</v>
      </c>
      <c r="S4" s="424" t="s">
        <v>116</v>
      </c>
      <c r="T4" s="424" t="s">
        <v>93</v>
      </c>
      <c r="U4" s="424" t="s">
        <v>94</v>
      </c>
      <c r="V4" s="424" t="s">
        <v>117</v>
      </c>
      <c r="W4" s="424" t="s">
        <v>95</v>
      </c>
      <c r="X4" s="424" t="s">
        <v>118</v>
      </c>
      <c r="Y4" s="424" t="s">
        <v>97</v>
      </c>
      <c r="Z4" s="424" t="s">
        <v>96</v>
      </c>
      <c r="AA4" s="424" t="s">
        <v>99</v>
      </c>
      <c r="AB4" s="424" t="s">
        <v>98</v>
      </c>
      <c r="AC4" s="424" t="s">
        <v>101</v>
      </c>
      <c r="AD4" s="424" t="s">
        <v>100</v>
      </c>
      <c r="AE4" s="424" t="s">
        <v>102</v>
      </c>
      <c r="AF4" s="424" t="s">
        <v>103</v>
      </c>
      <c r="AG4" s="424" t="s">
        <v>104</v>
      </c>
      <c r="AH4" s="424" t="s">
        <v>105</v>
      </c>
      <c r="AI4" s="424" t="s">
        <v>106</v>
      </c>
      <c r="AJ4" s="424" t="s">
        <v>119</v>
      </c>
      <c r="AK4" s="424" t="s">
        <v>108</v>
      </c>
      <c r="AL4" s="424" t="s">
        <v>107</v>
      </c>
      <c r="AM4" s="424" t="s">
        <v>109</v>
      </c>
      <c r="AN4" s="424" t="s">
        <v>120</v>
      </c>
      <c r="AO4" s="425"/>
    </row>
    <row r="5" spans="1:41" ht="12" thickBot="1">
      <c r="A5" s="426"/>
      <c r="B5" s="427"/>
      <c r="C5" s="427">
        <v>1</v>
      </c>
      <c r="D5" s="427">
        <v>2</v>
      </c>
      <c r="E5" s="427">
        <v>3</v>
      </c>
      <c r="F5" s="427">
        <v>4</v>
      </c>
      <c r="G5" s="427">
        <v>5</v>
      </c>
      <c r="H5" s="427">
        <v>6</v>
      </c>
      <c r="I5" s="427">
        <v>7</v>
      </c>
      <c r="J5" s="427">
        <v>8</v>
      </c>
      <c r="K5" s="427">
        <v>9</v>
      </c>
      <c r="L5" s="427">
        <v>10</v>
      </c>
      <c r="M5" s="427">
        <v>11</v>
      </c>
      <c r="N5" s="427">
        <v>12</v>
      </c>
      <c r="O5" s="427">
        <v>13</v>
      </c>
      <c r="P5" s="427">
        <v>14</v>
      </c>
      <c r="Q5" s="427">
        <v>15</v>
      </c>
      <c r="R5" s="427">
        <v>16</v>
      </c>
      <c r="S5" s="427">
        <v>17</v>
      </c>
      <c r="T5" s="427">
        <v>18</v>
      </c>
      <c r="U5" s="427">
        <v>19</v>
      </c>
      <c r="V5" s="427">
        <v>20</v>
      </c>
      <c r="W5" s="427">
        <v>21</v>
      </c>
      <c r="X5" s="427">
        <v>22</v>
      </c>
      <c r="Y5" s="427">
        <v>23</v>
      </c>
      <c r="Z5" s="427">
        <v>24</v>
      </c>
      <c r="AA5" s="427">
        <v>25</v>
      </c>
      <c r="AB5" s="427">
        <v>26</v>
      </c>
      <c r="AC5" s="427">
        <v>27</v>
      </c>
      <c r="AD5" s="427">
        <v>28</v>
      </c>
      <c r="AE5" s="427">
        <v>29</v>
      </c>
      <c r="AF5" s="427">
        <v>30</v>
      </c>
      <c r="AG5" s="427">
        <v>31</v>
      </c>
      <c r="AH5" s="427">
        <v>32</v>
      </c>
      <c r="AI5" s="427">
        <v>33</v>
      </c>
      <c r="AJ5" s="427">
        <v>34</v>
      </c>
      <c r="AK5" s="427">
        <v>35</v>
      </c>
      <c r="AL5" s="427">
        <v>36</v>
      </c>
      <c r="AM5" s="427">
        <v>37</v>
      </c>
      <c r="AN5" s="427"/>
      <c r="AO5" s="425"/>
    </row>
    <row r="6" spans="1:41" ht="42.75" thickBot="1">
      <c r="A6" s="428" t="s">
        <v>121</v>
      </c>
      <c r="B6" s="429" t="s">
        <v>122</v>
      </c>
      <c r="C6" s="430">
        <v>1005.736</v>
      </c>
      <c r="D6" s="431">
        <v>2681.3180000000002</v>
      </c>
      <c r="E6" s="431">
        <v>940.93899999999996</v>
      </c>
      <c r="F6" s="431">
        <v>279.43</v>
      </c>
      <c r="G6" s="432">
        <v>11521.24</v>
      </c>
      <c r="H6" s="431">
        <v>743.11199999999997</v>
      </c>
      <c r="I6" s="431">
        <v>1058.6030000000001</v>
      </c>
      <c r="J6" s="431">
        <v>997.66</v>
      </c>
      <c r="K6" s="433">
        <v>126.791</v>
      </c>
      <c r="L6" s="431">
        <v>1312.81</v>
      </c>
      <c r="M6" s="433">
        <v>290.15800000000002</v>
      </c>
      <c r="N6" s="432">
        <v>252.98500000000001</v>
      </c>
      <c r="O6" s="433">
        <v>29.466999999999999</v>
      </c>
      <c r="P6" s="433">
        <v>1238.28</v>
      </c>
      <c r="Q6" s="432">
        <v>915.95699999999999</v>
      </c>
      <c r="R6" s="431">
        <v>455.14699999999999</v>
      </c>
      <c r="S6" s="431">
        <v>1082.3050000000001</v>
      </c>
      <c r="T6" s="433">
        <v>1291.05</v>
      </c>
      <c r="U6" s="431">
        <v>1609.2049999999999</v>
      </c>
      <c r="V6" s="431">
        <v>300.36</v>
      </c>
      <c r="W6" s="432">
        <v>922.51</v>
      </c>
      <c r="X6" s="431">
        <v>516.81500000000005</v>
      </c>
      <c r="Y6" s="432">
        <v>1084.5129999999999</v>
      </c>
      <c r="Z6" s="431">
        <v>2480.1709999999998</v>
      </c>
      <c r="AA6" s="432">
        <v>917.99800000000005</v>
      </c>
      <c r="AB6" s="432">
        <v>958.55499999999995</v>
      </c>
      <c r="AC6" s="434">
        <v>517.55999999999995</v>
      </c>
      <c r="AD6" s="435">
        <v>1175.1559999999999</v>
      </c>
      <c r="AE6" s="436">
        <v>23.544</v>
      </c>
      <c r="AF6" s="432">
        <v>2955.105</v>
      </c>
      <c r="AG6" s="432">
        <v>1312.6410000000001</v>
      </c>
      <c r="AH6" s="437">
        <v>1769.3530000000001</v>
      </c>
      <c r="AI6" s="438">
        <v>1601.0160000000001</v>
      </c>
      <c r="AJ6" s="439">
        <v>908.26</v>
      </c>
      <c r="AK6" s="431">
        <v>738.976</v>
      </c>
      <c r="AL6" s="431">
        <v>291.97500000000002</v>
      </c>
      <c r="AM6" s="440">
        <v>7.9509999999999996</v>
      </c>
      <c r="AN6" s="441">
        <f t="shared" ref="AN6:AN69" si="0">SUM(C6:AM6)</f>
        <v>46314.652000000016</v>
      </c>
      <c r="AO6" s="425"/>
    </row>
    <row r="7" spans="1:41">
      <c r="A7" s="442">
        <v>1000</v>
      </c>
      <c r="B7" s="442" t="s">
        <v>123</v>
      </c>
      <c r="C7" s="443">
        <v>147.01900000000001</v>
      </c>
      <c r="D7" s="444"/>
      <c r="E7" s="443">
        <v>934.91499999999996</v>
      </c>
      <c r="F7" s="444"/>
      <c r="G7" s="442">
        <v>855.74599999999998</v>
      </c>
      <c r="H7" s="444">
        <v>723.97</v>
      </c>
      <c r="I7" s="444"/>
      <c r="J7" s="444"/>
      <c r="K7" s="444"/>
      <c r="L7" s="444"/>
      <c r="M7" s="444"/>
      <c r="N7" s="444"/>
      <c r="O7" s="444"/>
      <c r="P7" s="444">
        <v>868.69799999999998</v>
      </c>
      <c r="Q7" s="444"/>
      <c r="R7" s="444">
        <v>3.8490000000000002</v>
      </c>
      <c r="S7" s="444"/>
      <c r="T7" s="442">
        <v>629.94000000000005</v>
      </c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>
        <v>1731.6610000000001</v>
      </c>
      <c r="AG7" s="444"/>
      <c r="AH7" s="444">
        <v>1322.569</v>
      </c>
      <c r="AI7" s="444"/>
      <c r="AJ7" s="444"/>
      <c r="AK7" s="444"/>
      <c r="AL7" s="444"/>
      <c r="AM7" s="444"/>
      <c r="AN7" s="444">
        <f t="shared" si="0"/>
        <v>7218.3670000000002</v>
      </c>
      <c r="AO7" s="425"/>
    </row>
    <row r="8" spans="1:41">
      <c r="A8" s="445">
        <v>1010</v>
      </c>
      <c r="B8" s="445" t="s">
        <v>124</v>
      </c>
      <c r="C8" s="423"/>
      <c r="D8" s="423"/>
      <c r="E8" s="423"/>
      <c r="F8" s="423"/>
      <c r="G8" s="445">
        <v>34.731999999999999</v>
      </c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45">
        <v>9.1519999999999992</v>
      </c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>
        <v>1.0009999999999999</v>
      </c>
      <c r="AG8" s="423"/>
      <c r="AH8" s="423"/>
      <c r="AI8" s="423"/>
      <c r="AJ8" s="423"/>
      <c r="AK8" s="423"/>
      <c r="AL8" s="423"/>
      <c r="AM8" s="423"/>
      <c r="AN8" s="423">
        <f t="shared" si="0"/>
        <v>44.884999999999998</v>
      </c>
      <c r="AO8" s="425"/>
    </row>
    <row r="9" spans="1:41">
      <c r="A9" s="445">
        <v>1020</v>
      </c>
      <c r="B9" s="445" t="s">
        <v>125</v>
      </c>
      <c r="C9" s="423"/>
      <c r="D9" s="423"/>
      <c r="E9" s="423"/>
      <c r="F9" s="423"/>
      <c r="G9" s="445">
        <v>30.152999999999999</v>
      </c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45">
        <v>2.4700000000000002</v>
      </c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>
        <f t="shared" si="0"/>
        <v>32.622999999999998</v>
      </c>
      <c r="AO9" s="425"/>
    </row>
    <row r="10" spans="1:41">
      <c r="A10" s="445">
        <v>1030</v>
      </c>
      <c r="B10" s="445" t="s">
        <v>126</v>
      </c>
      <c r="C10" s="423"/>
      <c r="D10" s="423"/>
      <c r="E10" s="423"/>
      <c r="F10" s="423"/>
      <c r="G10" s="445">
        <v>936.90800000000002</v>
      </c>
      <c r="H10" s="423"/>
      <c r="I10" s="423"/>
      <c r="J10" s="423"/>
      <c r="K10" s="446">
        <v>11.819000000000001</v>
      </c>
      <c r="L10" s="423"/>
      <c r="M10" s="423"/>
      <c r="N10" s="423"/>
      <c r="O10" s="423"/>
      <c r="P10" s="423">
        <v>4.3639999999999999</v>
      </c>
      <c r="Q10" s="423"/>
      <c r="R10" s="423"/>
      <c r="S10" s="423"/>
      <c r="T10" s="445">
        <v>87.081000000000003</v>
      </c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>
        <f t="shared" si="0"/>
        <v>1040.172</v>
      </c>
      <c r="AO10" s="425"/>
    </row>
    <row r="11" spans="1:41">
      <c r="A11" s="445">
        <v>1040</v>
      </c>
      <c r="B11" s="445" t="s">
        <v>127</v>
      </c>
      <c r="C11" s="445">
        <v>9.9499999999999993</v>
      </c>
      <c r="D11" s="423"/>
      <c r="E11" s="423"/>
      <c r="F11" s="423"/>
      <c r="G11" s="445">
        <v>24.347000000000001</v>
      </c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45">
        <v>166.46</v>
      </c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>
        <v>25.706</v>
      </c>
      <c r="AG11" s="423"/>
      <c r="AH11" s="423"/>
      <c r="AI11" s="423"/>
      <c r="AJ11" s="423"/>
      <c r="AK11" s="423"/>
      <c r="AL11" s="423"/>
      <c r="AM11" s="423"/>
      <c r="AN11" s="423">
        <f t="shared" si="0"/>
        <v>226.46299999999999</v>
      </c>
      <c r="AO11" s="425"/>
    </row>
    <row r="12" spans="1:41" ht="67.5">
      <c r="A12" s="445">
        <v>1050</v>
      </c>
      <c r="B12" s="445" t="s">
        <v>128</v>
      </c>
      <c r="C12" s="445">
        <v>363.61099999999999</v>
      </c>
      <c r="D12" s="423"/>
      <c r="E12" s="446">
        <v>8.94</v>
      </c>
      <c r="F12" s="423"/>
      <c r="G12" s="445">
        <v>2048.2330000000002</v>
      </c>
      <c r="H12" s="423"/>
      <c r="I12" s="423"/>
      <c r="J12" s="423"/>
      <c r="K12" s="446">
        <v>11.657</v>
      </c>
      <c r="L12" s="423"/>
      <c r="M12" s="423"/>
      <c r="N12" s="423"/>
      <c r="O12" s="423"/>
      <c r="P12" s="423"/>
      <c r="Q12" s="423"/>
      <c r="R12" s="423"/>
      <c r="S12" s="423"/>
      <c r="T12" s="445">
        <v>5.0679999999999996</v>
      </c>
      <c r="U12" s="423"/>
      <c r="V12" s="446" t="s">
        <v>129</v>
      </c>
      <c r="W12" s="423"/>
      <c r="X12" s="423"/>
      <c r="Y12" s="423"/>
      <c r="Z12" s="423"/>
      <c r="AA12" s="423"/>
      <c r="AB12" s="423"/>
      <c r="AC12" s="423"/>
      <c r="AD12" s="423"/>
      <c r="AE12" s="423"/>
      <c r="AF12" s="447">
        <v>52.103000000000002</v>
      </c>
      <c r="AG12" s="423"/>
      <c r="AH12" s="423">
        <v>130.41499999999999</v>
      </c>
      <c r="AI12" s="423"/>
      <c r="AJ12" s="423"/>
      <c r="AK12" s="423"/>
      <c r="AL12" s="423">
        <v>23</v>
      </c>
      <c r="AM12" s="423"/>
      <c r="AN12" s="423">
        <f t="shared" si="0"/>
        <v>2643.0270000000005</v>
      </c>
      <c r="AO12" s="425"/>
    </row>
    <row r="13" spans="1:41" ht="22.5">
      <c r="A13" s="445">
        <v>1100</v>
      </c>
      <c r="B13" s="445" t="s">
        <v>130</v>
      </c>
      <c r="C13" s="423"/>
      <c r="D13" s="423"/>
      <c r="E13" s="423"/>
      <c r="F13" s="423"/>
      <c r="G13" s="445">
        <v>74.162000000000006</v>
      </c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>
        <f t="shared" si="0"/>
        <v>74.162000000000006</v>
      </c>
      <c r="AO13" s="425"/>
    </row>
    <row r="14" spans="1:41">
      <c r="A14" s="445">
        <v>1110</v>
      </c>
      <c r="B14" s="445" t="s">
        <v>131</v>
      </c>
      <c r="C14" s="423"/>
      <c r="D14" s="423"/>
      <c r="E14" s="423"/>
      <c r="F14" s="423"/>
      <c r="G14" s="445">
        <v>120.214</v>
      </c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45">
        <v>10.004</v>
      </c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>
        <f t="shared" si="0"/>
        <v>130.21799999999999</v>
      </c>
      <c r="AO14" s="425"/>
    </row>
    <row r="15" spans="1:41" ht="22.5">
      <c r="A15" s="445">
        <v>1120</v>
      </c>
      <c r="B15" s="445" t="s">
        <v>132</v>
      </c>
      <c r="C15" s="423"/>
      <c r="D15" s="423"/>
      <c r="E15" s="423"/>
      <c r="F15" s="423"/>
      <c r="G15" s="445">
        <v>0.83499999999999996</v>
      </c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45">
        <v>6.766</v>
      </c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>
        <f t="shared" si="0"/>
        <v>7.601</v>
      </c>
      <c r="AO15" s="425"/>
    </row>
    <row r="16" spans="1:41" ht="22.5">
      <c r="A16" s="445">
        <v>1130</v>
      </c>
      <c r="B16" s="445" t="s">
        <v>133</v>
      </c>
      <c r="C16" s="423"/>
      <c r="D16" s="423"/>
      <c r="E16" s="423"/>
      <c r="F16" s="423"/>
      <c r="G16" s="445">
        <v>10.968999999999999</v>
      </c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>
        <v>13.16</v>
      </c>
      <c r="AK16" s="423"/>
      <c r="AL16" s="423"/>
      <c r="AM16" s="423"/>
      <c r="AN16" s="423">
        <f t="shared" si="0"/>
        <v>24.128999999999998</v>
      </c>
      <c r="AO16" s="425"/>
    </row>
    <row r="17" spans="1:41" ht="22.5">
      <c r="A17" s="445">
        <v>1140</v>
      </c>
      <c r="B17" s="445" t="s">
        <v>134</v>
      </c>
      <c r="C17" s="423"/>
      <c r="D17" s="423"/>
      <c r="E17" s="423"/>
      <c r="F17" s="423"/>
      <c r="G17" s="445">
        <v>8.5299999999999994</v>
      </c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45">
        <v>3.3540000000000001</v>
      </c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>
        <f t="shared" si="0"/>
        <v>11.884</v>
      </c>
      <c r="AO17" s="425"/>
    </row>
    <row r="18" spans="1:41">
      <c r="A18" s="445">
        <v>1150</v>
      </c>
      <c r="B18" s="445" t="s">
        <v>135</v>
      </c>
      <c r="C18" s="423"/>
      <c r="D18" s="423"/>
      <c r="E18" s="423"/>
      <c r="F18" s="423"/>
      <c r="G18" s="445">
        <v>8.8330000000000002</v>
      </c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45">
        <v>2.718</v>
      </c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>
        <f t="shared" si="0"/>
        <v>11.551</v>
      </c>
      <c r="AO18" s="425"/>
    </row>
    <row r="19" spans="1:41" s="425" customFormat="1">
      <c r="A19" s="445">
        <v>1160</v>
      </c>
      <c r="B19" s="445" t="s">
        <v>136</v>
      </c>
      <c r="C19" s="423"/>
      <c r="D19" s="423"/>
      <c r="E19" s="423"/>
      <c r="F19" s="423"/>
      <c r="G19" s="445">
        <v>82.141999999999996</v>
      </c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45">
        <v>2.7189999999999999</v>
      </c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>
        <f t="shared" si="0"/>
        <v>84.86099999999999</v>
      </c>
    </row>
    <row r="20" spans="1:41" ht="22.5">
      <c r="A20" s="445">
        <v>1170</v>
      </c>
      <c r="B20" s="445" t="s">
        <v>137</v>
      </c>
      <c r="C20" s="423"/>
      <c r="D20" s="423"/>
      <c r="E20" s="423"/>
      <c r="F20" s="423"/>
      <c r="G20" s="445">
        <v>1.679</v>
      </c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>
        <f t="shared" si="0"/>
        <v>1.679</v>
      </c>
      <c r="AO20" s="425"/>
    </row>
    <row r="21" spans="1:41" ht="22.5">
      <c r="A21" s="445">
        <v>1180</v>
      </c>
      <c r="B21" s="445" t="s">
        <v>138</v>
      </c>
      <c r="C21" s="423"/>
      <c r="D21" s="423"/>
      <c r="E21" s="423"/>
      <c r="F21" s="423"/>
      <c r="G21" s="445">
        <v>3.2149999999999999</v>
      </c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>
        <f t="shared" si="0"/>
        <v>3.2149999999999999</v>
      </c>
      <c r="AO21" s="425"/>
    </row>
    <row r="22" spans="1:41" ht="22.5">
      <c r="A22" s="445">
        <v>1190</v>
      </c>
      <c r="B22" s="445" t="s">
        <v>139</v>
      </c>
      <c r="C22" s="446">
        <v>0.96199999999999997</v>
      </c>
      <c r="D22" s="423"/>
      <c r="E22" s="423"/>
      <c r="F22" s="423"/>
      <c r="G22" s="445">
        <v>6.907</v>
      </c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46">
        <v>5.5510000000000002</v>
      </c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>
        <f t="shared" si="0"/>
        <v>13.42</v>
      </c>
      <c r="AO22" s="425"/>
    </row>
    <row r="23" spans="1:41" ht="22.5">
      <c r="A23" s="445">
        <v>1200</v>
      </c>
      <c r="B23" s="445" t="s">
        <v>140</v>
      </c>
      <c r="C23" s="423"/>
      <c r="D23" s="423"/>
      <c r="E23" s="423"/>
      <c r="F23" s="423"/>
      <c r="G23" s="445">
        <v>22.635000000000002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>
        <f t="shared" si="0"/>
        <v>22.635000000000002</v>
      </c>
      <c r="AO23" s="425"/>
    </row>
    <row r="24" spans="1:41">
      <c r="A24" s="445">
        <v>1210</v>
      </c>
      <c r="B24" s="445" t="s">
        <v>141</v>
      </c>
      <c r="C24" s="446">
        <v>396.09699999999998</v>
      </c>
      <c r="D24" s="423"/>
      <c r="E24" s="423"/>
      <c r="F24" s="423"/>
      <c r="G24" s="445">
        <v>1635.9169999999999</v>
      </c>
      <c r="H24" s="423"/>
      <c r="I24" s="423"/>
      <c r="J24" s="423"/>
      <c r="K24" s="423"/>
      <c r="L24" s="423"/>
      <c r="M24" s="423"/>
      <c r="N24" s="423"/>
      <c r="O24" s="423"/>
      <c r="P24" s="446">
        <v>44.734999999999999</v>
      </c>
      <c r="Q24" s="423"/>
      <c r="R24" s="423"/>
      <c r="S24" s="423"/>
      <c r="T24" s="446">
        <v>4.2539999999999996</v>
      </c>
      <c r="U24" s="446">
        <v>127.084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>
        <v>105.655</v>
      </c>
      <c r="AG24" s="423"/>
      <c r="AH24" s="423"/>
      <c r="AI24" s="423"/>
      <c r="AJ24" s="423"/>
      <c r="AK24" s="423"/>
      <c r="AL24" s="423"/>
      <c r="AM24" s="423"/>
      <c r="AN24" s="423">
        <f t="shared" si="0"/>
        <v>2313.7419999999997</v>
      </c>
      <c r="AO24" s="425"/>
    </row>
    <row r="25" spans="1:41" s="463" customFormat="1">
      <c r="A25" s="460">
        <v>1300</v>
      </c>
      <c r="B25" s="460" t="s">
        <v>142</v>
      </c>
      <c r="C25" s="460">
        <v>33.872999999999998</v>
      </c>
      <c r="D25" s="461"/>
      <c r="E25" s="461"/>
      <c r="F25" s="461"/>
      <c r="G25" s="460">
        <v>229.221</v>
      </c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0">
        <v>9.8759999999999994</v>
      </c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>
        <v>15.164999999999999</v>
      </c>
      <c r="AG25" s="461"/>
      <c r="AH25" s="461"/>
      <c r="AI25" s="461"/>
      <c r="AJ25" s="461"/>
      <c r="AK25" s="461"/>
      <c r="AL25" s="461"/>
      <c r="AM25" s="461"/>
      <c r="AN25" s="461">
        <f t="shared" si="0"/>
        <v>288.13499999999999</v>
      </c>
      <c r="AO25" s="462"/>
    </row>
    <row r="26" spans="1:41" s="463" customFormat="1" ht="22.5">
      <c r="A26" s="460">
        <v>1310</v>
      </c>
      <c r="B26" s="460" t="s">
        <v>143</v>
      </c>
      <c r="C26" s="461"/>
      <c r="D26" s="460">
        <v>79.043999999999997</v>
      </c>
      <c r="E26" s="461"/>
      <c r="F26" s="461"/>
      <c r="G26" s="460">
        <v>531.76700000000005</v>
      </c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0">
        <v>2.0539999999999998</v>
      </c>
      <c r="AA26" s="461"/>
      <c r="AB26" s="461"/>
      <c r="AC26" s="461"/>
      <c r="AD26" s="461"/>
      <c r="AE26" s="461"/>
      <c r="AF26" s="461"/>
      <c r="AG26" s="461"/>
      <c r="AH26" s="464"/>
      <c r="AI26" s="461"/>
      <c r="AJ26" s="461"/>
      <c r="AK26" s="461"/>
      <c r="AL26" s="461"/>
      <c r="AM26" s="461"/>
      <c r="AN26" s="461">
        <f t="shared" si="0"/>
        <v>612.86500000000001</v>
      </c>
      <c r="AO26" s="462"/>
    </row>
    <row r="27" spans="1:41" s="463" customFormat="1">
      <c r="A27" s="460">
        <v>1350</v>
      </c>
      <c r="B27" s="460" t="s">
        <v>144</v>
      </c>
      <c r="C27" s="460">
        <v>4.8710000000000004</v>
      </c>
      <c r="D27" s="461">
        <v>24.1</v>
      </c>
      <c r="E27" s="461">
        <v>1.06</v>
      </c>
      <c r="F27" s="461">
        <v>2</v>
      </c>
      <c r="G27" s="460">
        <v>197.59</v>
      </c>
      <c r="H27" s="460">
        <v>3.88</v>
      </c>
      <c r="I27" s="460">
        <v>16.992999999999999</v>
      </c>
      <c r="J27" s="461">
        <v>8.8000000000000007</v>
      </c>
      <c r="K27" s="460">
        <v>6.9589999999999996</v>
      </c>
      <c r="L27" s="460">
        <v>7.4029999999999996</v>
      </c>
      <c r="M27" s="460">
        <v>8.0079999999999991</v>
      </c>
      <c r="N27" s="460">
        <v>14.083</v>
      </c>
      <c r="O27" s="461">
        <v>1</v>
      </c>
      <c r="P27" s="460">
        <v>14.208</v>
      </c>
      <c r="Q27" s="460">
        <v>4.0090000000000003</v>
      </c>
      <c r="R27" s="461">
        <v>2.4289999999999998</v>
      </c>
      <c r="S27" s="460">
        <v>5.1829999999999998</v>
      </c>
      <c r="T27" s="460">
        <v>21.995000000000001</v>
      </c>
      <c r="U27" s="460">
        <v>9.4139999999999997</v>
      </c>
      <c r="V27" s="460">
        <v>17.155000000000001</v>
      </c>
      <c r="W27" s="461">
        <v>3.2330000000000001</v>
      </c>
      <c r="X27" s="460">
        <v>3.68</v>
      </c>
      <c r="Y27" s="460">
        <v>5.0949999999999998</v>
      </c>
      <c r="Z27" s="460">
        <v>28.23</v>
      </c>
      <c r="AA27" s="460">
        <v>5.0869999999999997</v>
      </c>
      <c r="AB27" s="461"/>
      <c r="AC27" s="461">
        <v>4.38</v>
      </c>
      <c r="AD27" s="461">
        <v>4.5</v>
      </c>
      <c r="AE27" s="465">
        <v>1.0389999999999999</v>
      </c>
      <c r="AF27" s="465">
        <v>21.234000000000002</v>
      </c>
      <c r="AG27" s="466">
        <v>7.2050000000000001</v>
      </c>
      <c r="AH27" s="460">
        <v>12.653</v>
      </c>
      <c r="AI27" s="465">
        <v>10.157</v>
      </c>
      <c r="AJ27" s="465">
        <v>6.0350000000000001</v>
      </c>
      <c r="AK27" s="461">
        <v>8.17</v>
      </c>
      <c r="AL27" s="465">
        <v>6.8940000000000001</v>
      </c>
      <c r="AM27" s="461">
        <v>2.1</v>
      </c>
      <c r="AN27" s="461">
        <f t="shared" si="0"/>
        <v>500.83200000000005</v>
      </c>
      <c r="AO27" s="462"/>
    </row>
    <row r="28" spans="1:41" s="463" customFormat="1" ht="22.5">
      <c r="A28" s="460">
        <v>1360</v>
      </c>
      <c r="B28" s="460" t="s">
        <v>145</v>
      </c>
      <c r="C28" s="461"/>
      <c r="D28" s="461"/>
      <c r="E28" s="461"/>
      <c r="F28" s="461"/>
      <c r="G28" s="460">
        <v>3.4710000000000001</v>
      </c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7"/>
      <c r="AI28" s="461"/>
      <c r="AJ28" s="461"/>
      <c r="AK28" s="461"/>
      <c r="AL28" s="461"/>
      <c r="AM28" s="461"/>
      <c r="AN28" s="461">
        <f t="shared" si="0"/>
        <v>3.4710000000000001</v>
      </c>
      <c r="AO28" s="462"/>
    </row>
    <row r="29" spans="1:41" s="463" customFormat="1">
      <c r="A29" s="460">
        <v>1370</v>
      </c>
      <c r="B29" s="460" t="s">
        <v>146</v>
      </c>
      <c r="C29" s="460">
        <v>5.1180000000000003</v>
      </c>
      <c r="D29" s="461"/>
      <c r="E29" s="461"/>
      <c r="F29" s="461"/>
      <c r="G29" s="460">
        <v>258.21899999999999</v>
      </c>
      <c r="H29" s="461"/>
      <c r="I29" s="461"/>
      <c r="J29" s="461"/>
      <c r="K29" s="461"/>
      <c r="L29" s="461"/>
      <c r="M29" s="461"/>
      <c r="N29" s="461"/>
      <c r="O29" s="461"/>
      <c r="P29" s="460">
        <v>54.368000000000002</v>
      </c>
      <c r="Q29" s="461"/>
      <c r="R29" s="461"/>
      <c r="S29" s="461"/>
      <c r="T29" s="460">
        <v>0.214</v>
      </c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>
        <v>30.725000000000001</v>
      </c>
      <c r="AG29" s="461"/>
      <c r="AH29" s="461"/>
      <c r="AI29" s="461"/>
      <c r="AJ29" s="461"/>
      <c r="AK29" s="461"/>
      <c r="AL29" s="461"/>
      <c r="AM29" s="461"/>
      <c r="AN29" s="461">
        <f t="shared" si="0"/>
        <v>348.64400000000001</v>
      </c>
      <c r="AO29" s="462"/>
    </row>
    <row r="30" spans="1:41">
      <c r="A30" s="445">
        <v>1420</v>
      </c>
      <c r="B30" s="445" t="s">
        <v>147</v>
      </c>
      <c r="C30" s="423"/>
      <c r="D30" s="423"/>
      <c r="E30" s="423"/>
      <c r="F30" s="423"/>
      <c r="G30" s="445">
        <v>92.034999999999997</v>
      </c>
      <c r="H30" s="423"/>
      <c r="I30" s="423"/>
      <c r="J30" s="423"/>
      <c r="K30" s="423"/>
      <c r="L30" s="423"/>
      <c r="M30" s="423"/>
      <c r="N30" s="423"/>
      <c r="O30" s="423"/>
      <c r="P30" s="446">
        <v>5.0010000000000003</v>
      </c>
      <c r="Q30" s="423"/>
      <c r="R30" s="423"/>
      <c r="S30" s="423"/>
      <c r="T30" s="423"/>
      <c r="U30" s="423"/>
      <c r="V30" s="423"/>
      <c r="W30" s="423"/>
      <c r="X30" s="423"/>
      <c r="Y30" s="446">
        <v>11.64</v>
      </c>
      <c r="Z30" s="423"/>
      <c r="AA30" s="423"/>
      <c r="AB30" s="446">
        <v>17.896000000000001</v>
      </c>
      <c r="AC30" s="423"/>
      <c r="AD30" s="423"/>
      <c r="AE30" s="423"/>
      <c r="AF30" s="447">
        <v>16.617000000000001</v>
      </c>
      <c r="AG30" s="423"/>
      <c r="AH30" s="423"/>
      <c r="AI30" s="423"/>
      <c r="AJ30" s="423"/>
      <c r="AK30" s="423"/>
      <c r="AL30" s="423"/>
      <c r="AM30" s="423"/>
      <c r="AN30" s="423">
        <f t="shared" si="0"/>
        <v>143.18899999999999</v>
      </c>
      <c r="AO30" s="425"/>
    </row>
    <row r="31" spans="1:41">
      <c r="A31" s="445">
        <v>1490</v>
      </c>
      <c r="B31" s="445" t="s">
        <v>148</v>
      </c>
      <c r="C31" s="423"/>
      <c r="D31" s="423"/>
      <c r="E31" s="423"/>
      <c r="F31" s="423"/>
      <c r="G31" s="445">
        <v>15.118</v>
      </c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>
        <f t="shared" si="0"/>
        <v>15.118</v>
      </c>
      <c r="AO31" s="425"/>
    </row>
    <row r="32" spans="1:41">
      <c r="A32" s="449">
        <v>1500</v>
      </c>
      <c r="B32" s="449" t="s">
        <v>149</v>
      </c>
      <c r="C32" s="423"/>
      <c r="D32" s="423"/>
      <c r="E32" s="423"/>
      <c r="F32" s="423"/>
      <c r="G32" s="445">
        <v>2.1819999999999999</v>
      </c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46">
        <v>28.504000000000001</v>
      </c>
      <c r="U32" s="423"/>
      <c r="V32" s="423"/>
      <c r="W32" s="423"/>
      <c r="X32" s="423"/>
      <c r="Y32" s="423"/>
      <c r="Z32" s="423"/>
      <c r="AA32" s="446">
        <v>11</v>
      </c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>
        <f t="shared" si="0"/>
        <v>41.686</v>
      </c>
      <c r="AO32" s="425"/>
    </row>
    <row r="33" spans="1:41">
      <c r="A33" s="445">
        <v>1600</v>
      </c>
      <c r="B33" s="445" t="s">
        <v>150</v>
      </c>
      <c r="C33" s="450"/>
      <c r="D33" s="423"/>
      <c r="E33" s="423"/>
      <c r="F33" s="423"/>
      <c r="G33" s="445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46"/>
      <c r="U33" s="423"/>
      <c r="V33" s="423"/>
      <c r="W33" s="423"/>
      <c r="X33" s="423"/>
      <c r="Y33" s="423"/>
      <c r="Z33" s="423"/>
      <c r="AA33" s="446"/>
      <c r="AB33" s="423"/>
      <c r="AC33" s="423"/>
      <c r="AD33" s="423">
        <v>495.38099999999997</v>
      </c>
      <c r="AE33" s="423"/>
      <c r="AF33" s="423">
        <v>9.18</v>
      </c>
      <c r="AG33" s="423"/>
      <c r="AH33" s="447">
        <v>9.1820000000000004</v>
      </c>
      <c r="AI33" s="423"/>
      <c r="AJ33" s="423"/>
      <c r="AK33" s="423"/>
      <c r="AL33" s="423"/>
      <c r="AM33" s="423"/>
      <c r="AN33" s="423">
        <f t="shared" si="0"/>
        <v>513.74299999999994</v>
      </c>
      <c r="AO33" s="425"/>
    </row>
    <row r="34" spans="1:41">
      <c r="A34" s="442">
        <v>1630</v>
      </c>
      <c r="B34" s="442" t="s">
        <v>151</v>
      </c>
      <c r="C34" s="423"/>
      <c r="D34" s="423"/>
      <c r="E34" s="423"/>
      <c r="F34" s="423"/>
      <c r="G34" s="445">
        <v>10.226000000000001</v>
      </c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47">
        <v>4.702</v>
      </c>
      <c r="AF34" s="423"/>
      <c r="AG34" s="423"/>
      <c r="AH34" s="423"/>
      <c r="AI34" s="423"/>
      <c r="AJ34" s="423"/>
      <c r="AK34" s="423"/>
      <c r="AL34" s="447">
        <v>3.2810000000000001</v>
      </c>
      <c r="AM34" s="423"/>
      <c r="AN34" s="423">
        <f t="shared" si="0"/>
        <v>18.209</v>
      </c>
      <c r="AO34" s="425"/>
    </row>
    <row r="35" spans="1:41">
      <c r="A35" s="445">
        <v>1650</v>
      </c>
      <c r="B35" s="445" t="s">
        <v>152</v>
      </c>
      <c r="C35" s="446">
        <v>1.1479999999999999</v>
      </c>
      <c r="D35" s="423"/>
      <c r="E35" s="423"/>
      <c r="F35" s="423"/>
      <c r="G35" s="445">
        <v>0.33900000000000002</v>
      </c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>
        <f t="shared" si="0"/>
        <v>1.4869999999999999</v>
      </c>
      <c r="AO35" s="425"/>
    </row>
    <row r="36" spans="1:41">
      <c r="A36" s="445">
        <v>1660</v>
      </c>
      <c r="B36" s="445" t="s">
        <v>153</v>
      </c>
      <c r="C36" s="423"/>
      <c r="D36" s="423"/>
      <c r="E36" s="423"/>
      <c r="F36" s="423"/>
      <c r="G36" s="445">
        <v>2.0659999999999998</v>
      </c>
      <c r="H36" s="423"/>
      <c r="I36" s="423"/>
      <c r="J36" s="423"/>
      <c r="K36" s="423"/>
      <c r="L36" s="423"/>
      <c r="M36" s="423"/>
      <c r="N36" s="423"/>
      <c r="O36" s="423"/>
      <c r="P36" s="446">
        <v>17.158000000000001</v>
      </c>
      <c r="Q36" s="423"/>
      <c r="R36" s="423"/>
      <c r="S36" s="423"/>
      <c r="T36" s="423"/>
      <c r="U36" s="446">
        <v>4.2030000000000003</v>
      </c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>
        <f t="shared" si="0"/>
        <v>23.427</v>
      </c>
      <c r="AO36" s="425"/>
    </row>
    <row r="37" spans="1:41" ht="22.5">
      <c r="A37" s="445">
        <v>1700</v>
      </c>
      <c r="B37" s="445" t="s">
        <v>154</v>
      </c>
      <c r="C37" s="446">
        <v>7.0000000000000007E-2</v>
      </c>
      <c r="D37" s="423"/>
      <c r="E37" s="423"/>
      <c r="F37" s="423"/>
      <c r="G37" s="445">
        <v>16.539000000000001</v>
      </c>
      <c r="H37" s="446">
        <v>25.693999999999999</v>
      </c>
      <c r="I37" s="423"/>
      <c r="J37" s="423"/>
      <c r="K37" s="423"/>
      <c r="L37" s="423"/>
      <c r="M37" s="423"/>
      <c r="N37" s="423"/>
      <c r="O37" s="423"/>
      <c r="P37" s="423">
        <v>8.4000000000000005E-2</v>
      </c>
      <c r="Q37" s="423"/>
      <c r="R37" s="423"/>
      <c r="S37" s="423"/>
      <c r="T37" s="446">
        <v>0.106</v>
      </c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47">
        <v>618.21299999999997</v>
      </c>
      <c r="AG37" s="423"/>
      <c r="AH37" s="447">
        <v>618.29499999999996</v>
      </c>
      <c r="AI37" s="423"/>
      <c r="AJ37" s="423"/>
      <c r="AK37" s="423"/>
      <c r="AL37" s="423"/>
      <c r="AM37" s="423"/>
      <c r="AN37" s="423">
        <f t="shared" si="0"/>
        <v>1279.001</v>
      </c>
      <c r="AO37" s="425"/>
    </row>
    <row r="38" spans="1:41">
      <c r="A38" s="445">
        <v>1710</v>
      </c>
      <c r="B38" s="445" t="s">
        <v>155</v>
      </c>
      <c r="C38" s="423"/>
      <c r="D38" s="423"/>
      <c r="E38" s="423"/>
      <c r="F38" s="423"/>
      <c r="G38" s="445">
        <v>41.341000000000001</v>
      </c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>
        <f t="shared" si="0"/>
        <v>41.341000000000001</v>
      </c>
      <c r="AO38" s="425"/>
    </row>
    <row r="39" spans="1:41" ht="22.5">
      <c r="A39" s="445">
        <v>1720</v>
      </c>
      <c r="B39" s="445" t="s">
        <v>156</v>
      </c>
      <c r="C39" s="423"/>
      <c r="D39" s="423"/>
      <c r="E39" s="423"/>
      <c r="F39" s="423"/>
      <c r="G39" s="445">
        <v>1.6819999999999999</v>
      </c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>
        <v>0.104</v>
      </c>
      <c r="AG39" s="447">
        <v>5.3289999999999997</v>
      </c>
      <c r="AH39" s="427"/>
      <c r="AI39" s="423"/>
      <c r="AJ39" s="423"/>
      <c r="AK39" s="423"/>
      <c r="AL39" s="423"/>
      <c r="AM39" s="423"/>
      <c r="AN39" s="423">
        <f t="shared" si="0"/>
        <v>7.1150000000000002</v>
      </c>
      <c r="AO39" s="425"/>
    </row>
    <row r="40" spans="1:41">
      <c r="A40" s="445">
        <v>1730</v>
      </c>
      <c r="B40" s="445" t="s">
        <v>157</v>
      </c>
      <c r="C40" s="423"/>
      <c r="D40" s="423"/>
      <c r="E40" s="423"/>
      <c r="F40" s="423"/>
      <c r="G40" s="445">
        <v>3.5030000000000001</v>
      </c>
      <c r="H40" s="423"/>
      <c r="I40" s="423"/>
      <c r="J40" s="423"/>
      <c r="K40" s="423"/>
      <c r="L40" s="423"/>
      <c r="M40" s="423"/>
      <c r="N40" s="423"/>
      <c r="O40" s="423"/>
      <c r="P40" s="445">
        <v>2.593</v>
      </c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>
        <v>64.917000000000002</v>
      </c>
      <c r="AG40" s="448"/>
      <c r="AH40" s="445">
        <v>64.924999999999997</v>
      </c>
      <c r="AI40" s="450"/>
      <c r="AJ40" s="423"/>
      <c r="AK40" s="423"/>
      <c r="AL40" s="423"/>
      <c r="AM40" s="423"/>
      <c r="AN40" s="423">
        <f t="shared" si="0"/>
        <v>135.93799999999999</v>
      </c>
      <c r="AO40" s="425"/>
    </row>
    <row r="41" spans="1:41" ht="33.75">
      <c r="A41" s="445">
        <v>1740</v>
      </c>
      <c r="B41" s="445" t="s">
        <v>158</v>
      </c>
      <c r="C41" s="423"/>
      <c r="D41" s="423"/>
      <c r="E41" s="423"/>
      <c r="F41" s="423"/>
      <c r="G41" s="445">
        <v>21.966999999999999</v>
      </c>
      <c r="H41" s="423"/>
      <c r="I41" s="423"/>
      <c r="J41" s="423"/>
      <c r="K41" s="423"/>
      <c r="L41" s="423"/>
      <c r="M41" s="423"/>
      <c r="N41" s="423"/>
      <c r="O41" s="423"/>
      <c r="P41" s="445">
        <v>212.21</v>
      </c>
      <c r="Q41" s="423"/>
      <c r="R41" s="423"/>
      <c r="S41" s="423"/>
      <c r="T41" s="446">
        <v>72.564999999999998</v>
      </c>
      <c r="U41" s="423"/>
      <c r="V41" s="423"/>
      <c r="W41" s="423"/>
      <c r="X41" s="423"/>
      <c r="Y41" s="423"/>
      <c r="Z41" s="423"/>
      <c r="AA41" s="423"/>
      <c r="AB41" s="446">
        <v>1779.9459999999999</v>
      </c>
      <c r="AC41" s="423"/>
      <c r="AD41" s="423"/>
      <c r="AE41" s="423"/>
      <c r="AF41" s="423"/>
      <c r="AG41" s="423"/>
      <c r="AH41" s="444"/>
      <c r="AI41" s="423"/>
      <c r="AJ41" s="423"/>
      <c r="AK41" s="423"/>
      <c r="AL41" s="423"/>
      <c r="AM41" s="423"/>
      <c r="AN41" s="423">
        <f t="shared" si="0"/>
        <v>2086.6880000000001</v>
      </c>
      <c r="AO41" s="425"/>
    </row>
    <row r="42" spans="1:41" ht="33.75">
      <c r="A42" s="445">
        <v>1760</v>
      </c>
      <c r="B42" s="445" t="s">
        <v>159</v>
      </c>
      <c r="C42" s="423"/>
      <c r="D42" s="423"/>
      <c r="E42" s="423"/>
      <c r="F42" s="423"/>
      <c r="G42" s="445">
        <v>142.42699999999999</v>
      </c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>
        <v>6.1639999999999997</v>
      </c>
      <c r="AG42" s="423"/>
      <c r="AH42" s="423"/>
      <c r="AI42" s="423"/>
      <c r="AJ42" s="423"/>
      <c r="AK42" s="423"/>
      <c r="AL42" s="423"/>
      <c r="AM42" s="423"/>
      <c r="AN42" s="423">
        <f t="shared" si="0"/>
        <v>148.59099999999998</v>
      </c>
      <c r="AO42" s="425"/>
    </row>
    <row r="43" spans="1:41" ht="22.5">
      <c r="A43" s="445">
        <v>1780</v>
      </c>
      <c r="B43" s="445" t="s">
        <v>160</v>
      </c>
      <c r="C43" s="422"/>
      <c r="D43" s="422"/>
      <c r="E43" s="422"/>
      <c r="F43" s="422"/>
      <c r="G43" s="445">
        <v>83.433999999999997</v>
      </c>
      <c r="H43" s="422"/>
      <c r="I43" s="422"/>
      <c r="J43" s="422"/>
      <c r="K43" s="422"/>
      <c r="L43" s="422"/>
      <c r="M43" s="422"/>
      <c r="N43" s="422"/>
      <c r="O43" s="422"/>
      <c r="P43" s="422"/>
      <c r="Q43" s="446">
        <v>94.644000000000005</v>
      </c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47">
        <v>107.571</v>
      </c>
      <c r="AG43" s="422"/>
      <c r="AH43" s="447">
        <v>107.587</v>
      </c>
      <c r="AI43" s="422"/>
      <c r="AJ43" s="422"/>
      <c r="AK43" s="422"/>
      <c r="AL43" s="422"/>
      <c r="AM43" s="422"/>
      <c r="AN43" s="422">
        <f t="shared" si="0"/>
        <v>393.23599999999999</v>
      </c>
    </row>
    <row r="44" spans="1:41">
      <c r="A44" s="445">
        <v>1800</v>
      </c>
      <c r="B44" s="445" t="s">
        <v>161</v>
      </c>
      <c r="C44" s="422"/>
      <c r="D44" s="422"/>
      <c r="E44" s="422"/>
      <c r="F44" s="422"/>
      <c r="G44" s="445">
        <v>18.024999999999999</v>
      </c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>
        <f t="shared" si="0"/>
        <v>18.024999999999999</v>
      </c>
    </row>
    <row r="45" spans="1:41" s="452" customFormat="1">
      <c r="A45" s="445">
        <v>1810</v>
      </c>
      <c r="B45" s="445" t="s">
        <v>162</v>
      </c>
      <c r="C45" s="451"/>
      <c r="D45" s="451"/>
      <c r="E45" s="451"/>
      <c r="F45" s="451"/>
      <c r="G45" s="445">
        <v>10.263999999999999</v>
      </c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22">
        <f t="shared" si="0"/>
        <v>10.263999999999999</v>
      </c>
    </row>
    <row r="46" spans="1:41" ht="22.5">
      <c r="A46" s="445">
        <v>1830</v>
      </c>
      <c r="B46" s="445" t="s">
        <v>163</v>
      </c>
      <c r="C46" s="422"/>
      <c r="D46" s="422"/>
      <c r="E46" s="422"/>
      <c r="F46" s="422"/>
      <c r="G46" s="445">
        <v>166.398</v>
      </c>
      <c r="H46" s="422"/>
      <c r="I46" s="422"/>
      <c r="J46" s="422"/>
      <c r="K46" s="422"/>
      <c r="L46" s="422"/>
      <c r="M46" s="422"/>
      <c r="N46" s="422"/>
      <c r="O46" s="422"/>
      <c r="P46" s="446">
        <v>34.722000000000001</v>
      </c>
      <c r="Q46" s="422"/>
      <c r="R46" s="422"/>
      <c r="S46" s="422"/>
      <c r="T46" s="446">
        <v>2.5259999999999998</v>
      </c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>
        <v>2.1869999999999998</v>
      </c>
      <c r="AG46" s="422"/>
      <c r="AH46" s="447">
        <v>2.1869999999999998</v>
      </c>
      <c r="AI46" s="422"/>
      <c r="AJ46" s="422"/>
      <c r="AK46" s="422"/>
      <c r="AL46" s="422"/>
      <c r="AM46" s="422"/>
      <c r="AN46" s="422">
        <f t="shared" si="0"/>
        <v>208.02000000000004</v>
      </c>
    </row>
    <row r="47" spans="1:41" ht="22.5">
      <c r="A47" s="445">
        <v>1840</v>
      </c>
      <c r="B47" s="445" t="s">
        <v>164</v>
      </c>
      <c r="C47" s="422"/>
      <c r="D47" s="422"/>
      <c r="E47" s="422"/>
      <c r="F47" s="422"/>
      <c r="G47" s="445">
        <v>47.872</v>
      </c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>
        <f t="shared" si="0"/>
        <v>47.872</v>
      </c>
    </row>
    <row r="48" spans="1:41">
      <c r="A48" s="445">
        <v>1850</v>
      </c>
      <c r="B48" s="445" t="s">
        <v>165</v>
      </c>
      <c r="C48" s="422"/>
      <c r="D48" s="422"/>
      <c r="E48" s="446">
        <v>11.01</v>
      </c>
      <c r="F48" s="422"/>
      <c r="G48" s="445">
        <v>215.39400000000001</v>
      </c>
      <c r="H48" s="422"/>
      <c r="I48" s="422"/>
      <c r="J48" s="422"/>
      <c r="K48" s="422"/>
      <c r="L48" s="422"/>
      <c r="M48" s="446">
        <v>3.0830000000000002</v>
      </c>
      <c r="N48" s="422"/>
      <c r="O48" s="422"/>
      <c r="P48" s="446">
        <v>67.503</v>
      </c>
      <c r="Q48" s="422"/>
      <c r="R48" s="422">
        <v>10.57</v>
      </c>
      <c r="S48" s="422"/>
      <c r="T48" s="446">
        <v>11.848000000000001</v>
      </c>
      <c r="U48" s="446">
        <v>46.094000000000001</v>
      </c>
      <c r="V48" s="446">
        <v>9.1910000000000007</v>
      </c>
      <c r="W48" s="422"/>
      <c r="X48" s="446">
        <v>3.633</v>
      </c>
      <c r="Y48" s="422"/>
      <c r="Z48" s="422"/>
      <c r="AA48" s="422"/>
      <c r="AB48" s="422"/>
      <c r="AC48" s="422"/>
      <c r="AD48" s="446">
        <v>4.5860000000000003</v>
      </c>
      <c r="AE48" s="422"/>
      <c r="AF48" s="446">
        <v>2.5459999999999998</v>
      </c>
      <c r="AG48" s="453"/>
      <c r="AH48" s="447">
        <v>2.5459999999999998</v>
      </c>
      <c r="AI48" s="422"/>
      <c r="AJ48" s="422"/>
      <c r="AK48" s="447">
        <v>6</v>
      </c>
      <c r="AL48" s="422"/>
      <c r="AM48" s="422"/>
      <c r="AN48" s="422">
        <f t="shared" si="0"/>
        <v>394.00399999999996</v>
      </c>
    </row>
    <row r="49" spans="1:40" ht="22.5">
      <c r="A49" s="445">
        <v>1910</v>
      </c>
      <c r="B49" s="445" t="s">
        <v>166</v>
      </c>
      <c r="C49" s="422"/>
      <c r="D49" s="422"/>
      <c r="E49" s="422"/>
      <c r="F49" s="422"/>
      <c r="G49" s="445">
        <v>14.949</v>
      </c>
      <c r="H49" s="422"/>
      <c r="I49" s="422"/>
      <c r="J49" s="422"/>
      <c r="K49" s="422"/>
      <c r="L49" s="422"/>
      <c r="M49" s="422"/>
      <c r="N49" s="422"/>
      <c r="O49" s="422"/>
      <c r="P49" s="422">
        <v>18.858000000000001</v>
      </c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54"/>
      <c r="AL49" s="422"/>
      <c r="AM49" s="422"/>
      <c r="AN49" s="422">
        <f t="shared" si="0"/>
        <v>33.807000000000002</v>
      </c>
    </row>
    <row r="50" spans="1:40" ht="33.75">
      <c r="A50" s="445">
        <v>1920</v>
      </c>
      <c r="B50" s="445" t="s">
        <v>167</v>
      </c>
      <c r="C50" s="446">
        <v>46.381</v>
      </c>
      <c r="D50" s="446">
        <v>96.385999999999996</v>
      </c>
      <c r="E50" s="446">
        <v>100.371</v>
      </c>
      <c r="F50" s="446">
        <v>11.156000000000001</v>
      </c>
      <c r="G50" s="445">
        <v>1761.164</v>
      </c>
      <c r="H50" s="446">
        <v>8.9990000000000006</v>
      </c>
      <c r="I50" s="446">
        <v>74.231999999999999</v>
      </c>
      <c r="J50" s="446">
        <v>38.378</v>
      </c>
      <c r="K50" s="422"/>
      <c r="L50" s="446">
        <v>11.18</v>
      </c>
      <c r="M50" s="422"/>
      <c r="N50" s="446">
        <v>25.035</v>
      </c>
      <c r="O50" s="446">
        <v>20.373999999999999</v>
      </c>
      <c r="P50" s="446">
        <v>171.39</v>
      </c>
      <c r="Q50" s="445">
        <v>40.773000000000003</v>
      </c>
      <c r="R50" s="422">
        <v>25.814</v>
      </c>
      <c r="S50" s="446">
        <v>13.358000000000001</v>
      </c>
      <c r="T50" s="446">
        <v>52.482999999999997</v>
      </c>
      <c r="U50" s="446">
        <v>102.946</v>
      </c>
      <c r="V50" s="446">
        <v>35.299999999999997</v>
      </c>
      <c r="W50" s="446">
        <v>11.673</v>
      </c>
      <c r="X50" s="446">
        <v>8.0050000000000008</v>
      </c>
      <c r="Y50" s="446">
        <v>13.46</v>
      </c>
      <c r="Z50" s="446">
        <v>30.22</v>
      </c>
      <c r="AA50" s="446">
        <v>6.3369999999999997</v>
      </c>
      <c r="AB50" s="446">
        <v>55.485999999999997</v>
      </c>
      <c r="AC50" s="446">
        <v>1.9670000000000001</v>
      </c>
      <c r="AD50" s="447">
        <v>11.677</v>
      </c>
      <c r="AE50" s="422"/>
      <c r="AF50" s="447">
        <v>173.39</v>
      </c>
      <c r="AG50" s="422"/>
      <c r="AH50" s="446">
        <v>178.93199999999999</v>
      </c>
      <c r="AI50" s="446">
        <v>5.37</v>
      </c>
      <c r="AJ50" s="446">
        <v>39.548999999999999</v>
      </c>
      <c r="AK50" s="446">
        <v>71.775999999999996</v>
      </c>
      <c r="AL50" s="446">
        <v>53.755000000000003</v>
      </c>
      <c r="AM50" s="422"/>
      <c r="AN50" s="422">
        <f t="shared" si="0"/>
        <v>3297.3169999999996</v>
      </c>
    </row>
    <row r="51" spans="1:40" ht="22.5">
      <c r="A51" s="445">
        <v>2000</v>
      </c>
      <c r="B51" s="445" t="s">
        <v>168</v>
      </c>
      <c r="C51" s="422"/>
      <c r="D51" s="422"/>
      <c r="E51" s="422"/>
      <c r="F51" s="422"/>
      <c r="G51" s="445">
        <v>2.1040000000000001</v>
      </c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46">
        <v>335.67399999999998</v>
      </c>
      <c r="Z51" s="422"/>
      <c r="AA51" s="422"/>
      <c r="AB51" s="446">
        <v>11.754</v>
      </c>
      <c r="AC51" s="422"/>
      <c r="AD51" s="422"/>
      <c r="AE51" s="422"/>
      <c r="AF51" s="422"/>
      <c r="AG51" s="422"/>
      <c r="AH51" s="422"/>
      <c r="AI51" s="422"/>
      <c r="AJ51" s="422"/>
      <c r="AK51" s="454"/>
      <c r="AL51" s="422"/>
      <c r="AM51" s="422"/>
      <c r="AN51" s="422">
        <f t="shared" si="0"/>
        <v>349.53199999999998</v>
      </c>
    </row>
    <row r="52" spans="1:40" ht="22.5">
      <c r="A52" s="445">
        <v>2010</v>
      </c>
      <c r="B52" s="445" t="s">
        <v>169</v>
      </c>
      <c r="C52" s="422"/>
      <c r="D52" s="422"/>
      <c r="E52" s="422"/>
      <c r="F52" s="422"/>
      <c r="G52" s="445">
        <v>211.05699999999999</v>
      </c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47">
        <v>2.6320000000000001</v>
      </c>
      <c r="AJ52" s="422"/>
      <c r="AK52" s="454"/>
      <c r="AL52" s="422"/>
      <c r="AM52" s="422"/>
      <c r="AN52" s="422">
        <f t="shared" si="0"/>
        <v>213.68899999999999</v>
      </c>
    </row>
    <row r="53" spans="1:40" ht="22.5">
      <c r="A53" s="445">
        <v>2020</v>
      </c>
      <c r="B53" s="445" t="s">
        <v>170</v>
      </c>
      <c r="C53" s="422"/>
      <c r="D53" s="422"/>
      <c r="E53" s="422"/>
      <c r="F53" s="422"/>
      <c r="G53" s="445">
        <v>159.06100000000001</v>
      </c>
      <c r="H53" s="446">
        <v>28.741</v>
      </c>
      <c r="I53" s="422"/>
      <c r="J53" s="422"/>
      <c r="K53" s="422"/>
      <c r="L53" s="422"/>
      <c r="M53" s="422"/>
      <c r="N53" s="446">
        <v>1.2709999999999999</v>
      </c>
      <c r="O53" s="446">
        <v>5.5549999999999997</v>
      </c>
      <c r="P53" s="422">
        <v>7.9000000000000001E-2</v>
      </c>
      <c r="Q53" s="422"/>
      <c r="R53" s="422"/>
      <c r="S53" s="446">
        <v>1.2430000000000001</v>
      </c>
      <c r="T53" s="446">
        <v>90.667000000000002</v>
      </c>
      <c r="U53" s="422"/>
      <c r="V53" s="422"/>
      <c r="W53" s="446">
        <v>2.4359999999999999</v>
      </c>
      <c r="X53" s="422"/>
      <c r="Y53" s="422"/>
      <c r="Z53" s="446">
        <v>5.2270000000000003</v>
      </c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54"/>
      <c r="AL53" s="422"/>
      <c r="AM53" s="422"/>
      <c r="AN53" s="422">
        <f t="shared" si="0"/>
        <v>294.27999999999997</v>
      </c>
    </row>
    <row r="54" spans="1:40" ht="22.5">
      <c r="A54" s="445">
        <v>2030</v>
      </c>
      <c r="B54" s="445" t="s">
        <v>171</v>
      </c>
      <c r="C54" s="422"/>
      <c r="D54" s="422"/>
      <c r="E54" s="422"/>
      <c r="F54" s="422"/>
      <c r="G54" s="445">
        <v>3.1760000000000002</v>
      </c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54"/>
      <c r="AL54" s="422"/>
      <c r="AM54" s="422"/>
      <c r="AN54" s="422">
        <f t="shared" si="0"/>
        <v>3.1760000000000002</v>
      </c>
    </row>
    <row r="55" spans="1:40" ht="22.5">
      <c r="A55" s="445">
        <v>2040</v>
      </c>
      <c r="B55" s="445" t="s">
        <v>172</v>
      </c>
      <c r="C55" s="446">
        <v>2.8460000000000001</v>
      </c>
      <c r="D55" s="422"/>
      <c r="E55" s="422"/>
      <c r="F55" s="422"/>
      <c r="G55" s="445">
        <v>17.757999999999999</v>
      </c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46">
        <v>1.476</v>
      </c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54"/>
      <c r="AL55" s="422"/>
      <c r="AM55" s="422"/>
      <c r="AN55" s="422">
        <f t="shared" si="0"/>
        <v>22.08</v>
      </c>
    </row>
    <row r="56" spans="1:40">
      <c r="A56" s="445">
        <v>2100</v>
      </c>
      <c r="B56" s="445" t="s">
        <v>173</v>
      </c>
      <c r="C56" s="422"/>
      <c r="D56" s="422"/>
      <c r="E56" s="422"/>
      <c r="F56" s="422"/>
      <c r="G56" s="445">
        <v>134.422</v>
      </c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54"/>
      <c r="AL56" s="422"/>
      <c r="AM56" s="422"/>
      <c r="AN56" s="422">
        <f t="shared" si="0"/>
        <v>134.422</v>
      </c>
    </row>
    <row r="57" spans="1:40">
      <c r="A57" s="445">
        <v>2110</v>
      </c>
      <c r="B57" s="445" t="s">
        <v>174</v>
      </c>
      <c r="C57" s="445">
        <v>96.06</v>
      </c>
      <c r="D57" s="422"/>
      <c r="E57" s="422"/>
      <c r="F57" s="422"/>
      <c r="G57" s="445">
        <v>1741.7380000000001</v>
      </c>
      <c r="H57" s="422"/>
      <c r="I57" s="422"/>
      <c r="J57" s="422"/>
      <c r="K57" s="422"/>
      <c r="L57" s="422"/>
      <c r="M57" s="422"/>
      <c r="N57" s="422"/>
      <c r="O57" s="422"/>
      <c r="P57" s="422">
        <v>218.7</v>
      </c>
      <c r="Q57" s="422"/>
      <c r="R57" s="422"/>
      <c r="S57" s="422"/>
      <c r="T57" s="446">
        <v>220.14500000000001</v>
      </c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>
        <v>247.23099999999999</v>
      </c>
      <c r="AG57" s="422"/>
      <c r="AH57" s="422"/>
      <c r="AI57" s="447"/>
      <c r="AJ57" s="422"/>
      <c r="AK57" s="454"/>
      <c r="AL57" s="422"/>
      <c r="AM57" s="422"/>
      <c r="AN57" s="422">
        <f t="shared" si="0"/>
        <v>2523.8739999999998</v>
      </c>
    </row>
    <row r="58" spans="1:40">
      <c r="A58" s="445">
        <v>2120</v>
      </c>
      <c r="B58" s="445" t="s">
        <v>175</v>
      </c>
      <c r="C58" s="445">
        <v>0.67400000000000004</v>
      </c>
      <c r="D58" s="422"/>
      <c r="E58" s="422"/>
      <c r="F58" s="422"/>
      <c r="G58" s="445">
        <v>13.468999999999999</v>
      </c>
      <c r="H58" s="422"/>
      <c r="I58" s="422"/>
      <c r="J58" s="422"/>
      <c r="K58" s="422"/>
      <c r="L58" s="422"/>
      <c r="M58" s="422"/>
      <c r="N58" s="422"/>
      <c r="O58" s="422"/>
      <c r="P58" s="422">
        <v>0.14299999999999999</v>
      </c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>
        <v>0.56200000000000006</v>
      </c>
      <c r="AG58" s="422"/>
      <c r="AH58" s="422"/>
      <c r="AI58" s="422"/>
      <c r="AJ58" s="422"/>
      <c r="AK58" s="454"/>
      <c r="AL58" s="422"/>
      <c r="AM58" s="422"/>
      <c r="AN58" s="422">
        <f t="shared" si="0"/>
        <v>14.847999999999999</v>
      </c>
    </row>
    <row r="59" spans="1:40">
      <c r="A59" s="445">
        <v>2130</v>
      </c>
      <c r="B59" s="445" t="s">
        <v>176</v>
      </c>
      <c r="C59" s="422"/>
      <c r="D59" s="422"/>
      <c r="E59" s="422"/>
      <c r="F59" s="422"/>
      <c r="G59" s="445">
        <v>108.58</v>
      </c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54"/>
      <c r="AL59" s="422"/>
      <c r="AM59" s="422"/>
      <c r="AN59" s="422">
        <f t="shared" si="0"/>
        <v>108.58</v>
      </c>
    </row>
    <row r="60" spans="1:40">
      <c r="A60" s="445">
        <v>2140</v>
      </c>
      <c r="B60" s="445" t="s">
        <v>177</v>
      </c>
      <c r="C60" s="422"/>
      <c r="D60" s="422"/>
      <c r="E60" s="422"/>
      <c r="F60" s="422"/>
      <c r="G60" s="445">
        <v>11.16</v>
      </c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45">
        <v>6.3090000000000002</v>
      </c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>
        <v>2.7970000000000002</v>
      </c>
      <c r="AG60" s="422"/>
      <c r="AH60" s="422"/>
      <c r="AI60" s="422"/>
      <c r="AJ60" s="422"/>
      <c r="AK60" s="454"/>
      <c r="AL60" s="422"/>
      <c r="AM60" s="422"/>
      <c r="AN60" s="422">
        <f t="shared" si="0"/>
        <v>20.266000000000002</v>
      </c>
    </row>
    <row r="61" spans="1:40">
      <c r="A61" s="445">
        <v>2150</v>
      </c>
      <c r="B61" s="445" t="s">
        <v>178</v>
      </c>
      <c r="C61" s="446">
        <v>4.5679999999999996</v>
      </c>
      <c r="D61" s="422"/>
      <c r="E61" s="422"/>
      <c r="F61" s="422"/>
      <c r="G61" s="445">
        <v>51.281999999999996</v>
      </c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45">
        <v>0.55200000000000005</v>
      </c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54"/>
      <c r="AL61" s="422"/>
      <c r="AM61" s="422"/>
      <c r="AN61" s="422">
        <f t="shared" si="0"/>
        <v>56.401999999999994</v>
      </c>
    </row>
    <row r="62" spans="1:40">
      <c r="A62" s="445">
        <v>2160</v>
      </c>
      <c r="B62" s="445" t="s">
        <v>179</v>
      </c>
      <c r="C62" s="422"/>
      <c r="D62" s="422"/>
      <c r="E62" s="422"/>
      <c r="F62" s="422"/>
      <c r="G62" s="445">
        <v>1.34</v>
      </c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>
        <f t="shared" si="0"/>
        <v>1.34</v>
      </c>
    </row>
    <row r="63" spans="1:40">
      <c r="A63" s="445">
        <v>2170</v>
      </c>
      <c r="B63" s="445" t="s">
        <v>180</v>
      </c>
      <c r="C63" s="422"/>
      <c r="D63" s="422"/>
      <c r="E63" s="422"/>
      <c r="F63" s="422"/>
      <c r="G63" s="445">
        <v>181.357</v>
      </c>
      <c r="H63" s="422"/>
      <c r="I63" s="422"/>
      <c r="J63" s="422"/>
      <c r="K63" s="422"/>
      <c r="L63" s="422"/>
      <c r="M63" s="422"/>
      <c r="N63" s="422"/>
      <c r="O63" s="422"/>
      <c r="P63" s="446">
        <v>285.06299999999999</v>
      </c>
      <c r="Q63" s="446">
        <v>63.773000000000003</v>
      </c>
      <c r="R63" s="422"/>
      <c r="S63" s="446">
        <v>18.001999999999999</v>
      </c>
      <c r="T63" s="422"/>
      <c r="U63" s="422"/>
      <c r="V63" s="422"/>
      <c r="W63" s="446">
        <v>67.384</v>
      </c>
      <c r="X63" s="422"/>
      <c r="Y63" s="422"/>
      <c r="Z63" s="422"/>
      <c r="AA63" s="422"/>
      <c r="AB63" s="422"/>
      <c r="AC63" s="422"/>
      <c r="AD63" s="422"/>
      <c r="AE63" s="422"/>
      <c r="AF63" s="447">
        <v>428.38099999999997</v>
      </c>
      <c r="AG63" s="422"/>
      <c r="AH63" s="447">
        <v>415.32600000000002</v>
      </c>
      <c r="AI63" s="422"/>
      <c r="AJ63" s="445">
        <v>27.527999999999999</v>
      </c>
      <c r="AK63" s="422"/>
      <c r="AL63" s="422"/>
      <c r="AM63" s="422"/>
      <c r="AN63" s="422">
        <f t="shared" si="0"/>
        <v>1486.8140000000001</v>
      </c>
    </row>
    <row r="64" spans="1:40">
      <c r="A64" s="445">
        <v>2180</v>
      </c>
      <c r="B64" s="445" t="s">
        <v>181</v>
      </c>
      <c r="C64" s="422"/>
      <c r="D64" s="422"/>
      <c r="E64" s="422"/>
      <c r="F64" s="422"/>
      <c r="G64" s="445">
        <v>1.9790000000000001</v>
      </c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>
        <f t="shared" si="0"/>
        <v>1.9790000000000001</v>
      </c>
    </row>
    <row r="65" spans="1:40">
      <c r="A65" s="445">
        <v>2190</v>
      </c>
      <c r="B65" s="445" t="s">
        <v>182</v>
      </c>
      <c r="C65" s="422"/>
      <c r="D65" s="422"/>
      <c r="E65" s="422"/>
      <c r="F65" s="422"/>
      <c r="G65" s="445">
        <v>142.86500000000001</v>
      </c>
      <c r="H65" s="422"/>
      <c r="I65" s="422"/>
      <c r="J65" s="422"/>
      <c r="K65" s="422"/>
      <c r="L65" s="422"/>
      <c r="M65" s="422"/>
      <c r="N65" s="422"/>
      <c r="O65" s="422"/>
      <c r="P65" s="422">
        <v>3.0659999999999998</v>
      </c>
      <c r="Q65" s="422"/>
      <c r="R65" s="422"/>
      <c r="S65" s="422"/>
      <c r="T65" s="422" t="s">
        <v>1226</v>
      </c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>
        <f t="shared" si="0"/>
        <v>145.93100000000001</v>
      </c>
    </row>
    <row r="66" spans="1:40" ht="22.5">
      <c r="A66" s="445">
        <v>2210</v>
      </c>
      <c r="B66" s="445" t="s">
        <v>183</v>
      </c>
      <c r="C66" s="422"/>
      <c r="D66" s="422"/>
      <c r="E66" s="422"/>
      <c r="F66" s="422"/>
      <c r="G66" s="445">
        <v>302.52100000000002</v>
      </c>
      <c r="H66" s="422"/>
      <c r="I66" s="422"/>
      <c r="J66" s="422"/>
      <c r="K66" s="422"/>
      <c r="L66" s="422"/>
      <c r="M66" s="422"/>
      <c r="N66" s="422"/>
      <c r="O66" s="422"/>
      <c r="P66" s="422">
        <v>186.898</v>
      </c>
      <c r="Q66" s="422"/>
      <c r="R66" s="422"/>
      <c r="S66" s="422"/>
      <c r="T66" s="422">
        <v>221.798</v>
      </c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>
        <v>210.54599999999999</v>
      </c>
      <c r="AG66" s="422"/>
      <c r="AH66" s="422"/>
      <c r="AI66" s="422"/>
      <c r="AJ66" s="422"/>
      <c r="AK66" s="454"/>
      <c r="AL66" s="422"/>
      <c r="AM66" s="422"/>
      <c r="AN66" s="422">
        <f t="shared" si="0"/>
        <v>921.76299999999992</v>
      </c>
    </row>
    <row r="67" spans="1:40">
      <c r="A67" s="445">
        <v>2240</v>
      </c>
      <c r="B67" s="445" t="s">
        <v>184</v>
      </c>
      <c r="C67" s="422"/>
      <c r="D67" s="422"/>
      <c r="E67" s="422"/>
      <c r="F67" s="422"/>
      <c r="G67" s="445">
        <v>3.7850000000000001</v>
      </c>
      <c r="H67" s="422"/>
      <c r="I67" s="422"/>
      <c r="J67" s="422"/>
      <c r="K67" s="422"/>
      <c r="L67" s="422"/>
      <c r="M67" s="422"/>
      <c r="N67" s="422"/>
      <c r="O67" s="422"/>
      <c r="P67" s="422">
        <v>0.08</v>
      </c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46">
        <v>9.7579999999999991</v>
      </c>
      <c r="AC67" s="422"/>
      <c r="AD67" s="422"/>
      <c r="AE67" s="422"/>
      <c r="AF67" s="422"/>
      <c r="AG67" s="422"/>
      <c r="AH67" s="422"/>
      <c r="AI67" s="422"/>
      <c r="AJ67" s="422"/>
      <c r="AK67" s="454"/>
      <c r="AL67" s="422"/>
      <c r="AM67" s="422"/>
      <c r="AN67" s="422">
        <f t="shared" si="0"/>
        <v>13.622999999999999</v>
      </c>
    </row>
    <row r="68" spans="1:40">
      <c r="A68" s="445">
        <v>2250</v>
      </c>
      <c r="B68" s="445" t="s">
        <v>185</v>
      </c>
      <c r="C68" s="422"/>
      <c r="D68" s="422"/>
      <c r="E68" s="422"/>
      <c r="F68" s="422"/>
      <c r="G68" s="445">
        <v>41.8</v>
      </c>
      <c r="H68" s="422"/>
      <c r="I68" s="422"/>
      <c r="J68" s="422"/>
      <c r="K68" s="422"/>
      <c r="L68" s="422"/>
      <c r="M68" s="422"/>
      <c r="N68" s="422"/>
      <c r="O68" s="422"/>
      <c r="P68" s="446">
        <v>1.0289999999999999</v>
      </c>
      <c r="Q68" s="422"/>
      <c r="R68" s="422"/>
      <c r="S68" s="422"/>
      <c r="T68" s="446">
        <v>2.0710000000000002</v>
      </c>
      <c r="U68" s="446">
        <v>6.1829999999999998</v>
      </c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>
        <v>4.3979999999999997</v>
      </c>
      <c r="AG68" s="422"/>
      <c r="AH68" s="447">
        <v>4.399</v>
      </c>
      <c r="AI68" s="422"/>
      <c r="AJ68" s="422"/>
      <c r="AK68" s="454"/>
      <c r="AL68" s="422"/>
      <c r="AM68" s="422"/>
      <c r="AN68" s="422">
        <f t="shared" si="0"/>
        <v>59.879999999999995</v>
      </c>
    </row>
    <row r="69" spans="1:40">
      <c r="A69" s="445">
        <v>2270</v>
      </c>
      <c r="B69" s="445" t="s">
        <v>186</v>
      </c>
      <c r="C69" s="422"/>
      <c r="D69" s="422"/>
      <c r="E69" s="422"/>
      <c r="F69" s="422"/>
      <c r="G69" s="445">
        <v>2.8250000000000002</v>
      </c>
      <c r="H69" s="422"/>
      <c r="I69" s="422"/>
      <c r="J69" s="422"/>
      <c r="K69" s="422"/>
      <c r="L69" s="422"/>
      <c r="M69" s="422"/>
      <c r="N69" s="422"/>
      <c r="O69" s="422"/>
      <c r="P69" s="446">
        <v>29.695</v>
      </c>
      <c r="Q69" s="446">
        <v>11.954000000000001</v>
      </c>
      <c r="R69" s="422"/>
      <c r="S69" s="446">
        <v>5.8490000000000002</v>
      </c>
      <c r="T69" s="422"/>
      <c r="U69" s="422"/>
      <c r="V69" s="422"/>
      <c r="W69" s="446">
        <v>2.3940000000000001</v>
      </c>
      <c r="X69" s="422"/>
      <c r="Y69" s="422"/>
      <c r="Z69" s="422"/>
      <c r="AA69" s="422"/>
      <c r="AB69" s="422"/>
      <c r="AC69" s="422"/>
      <c r="AD69" s="422"/>
      <c r="AE69" s="422"/>
      <c r="AF69" s="447">
        <v>109.919</v>
      </c>
      <c r="AG69" s="422"/>
      <c r="AH69" s="446">
        <v>109.932</v>
      </c>
      <c r="AI69" s="422"/>
      <c r="AJ69" s="422"/>
      <c r="AK69" s="454"/>
      <c r="AL69" s="422"/>
      <c r="AM69" s="422"/>
      <c r="AN69" s="422">
        <f t="shared" si="0"/>
        <v>272.56799999999998</v>
      </c>
    </row>
    <row r="70" spans="1:40" ht="22.5">
      <c r="A70" s="445">
        <v>2280</v>
      </c>
      <c r="B70" s="445" t="s">
        <v>187</v>
      </c>
      <c r="C70" s="422"/>
      <c r="D70" s="422"/>
      <c r="E70" s="422"/>
      <c r="F70" s="422"/>
      <c r="G70" s="445">
        <v>68.075999999999993</v>
      </c>
      <c r="H70" s="422"/>
      <c r="I70" s="422"/>
      <c r="J70" s="422"/>
      <c r="K70" s="422"/>
      <c r="L70" s="422"/>
      <c r="M70" s="422"/>
      <c r="N70" s="422"/>
      <c r="O70" s="422"/>
      <c r="P70" s="422">
        <v>8.9990000000000006</v>
      </c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>
        <v>2.7850000000000001</v>
      </c>
      <c r="AG70" s="422"/>
      <c r="AH70" s="422"/>
      <c r="AI70" s="422"/>
      <c r="AJ70" s="422"/>
      <c r="AK70" s="454"/>
      <c r="AL70" s="422"/>
      <c r="AM70" s="422"/>
      <c r="AN70" s="422">
        <f t="shared" ref="AN70:AN80" si="1">SUM(C70:AM70)</f>
        <v>79.859999999999985</v>
      </c>
    </row>
    <row r="71" spans="1:40" ht="22.5">
      <c r="A71" s="445">
        <v>2310</v>
      </c>
      <c r="B71" s="445" t="s">
        <v>188</v>
      </c>
      <c r="C71" s="446">
        <v>17.07</v>
      </c>
      <c r="D71" s="422"/>
      <c r="E71" s="422"/>
      <c r="F71" s="422"/>
      <c r="G71" s="445">
        <v>254.37899999999999</v>
      </c>
      <c r="H71" s="422"/>
      <c r="I71" s="422"/>
      <c r="J71" s="422"/>
      <c r="K71" s="422"/>
      <c r="L71" s="422"/>
      <c r="M71" s="422"/>
      <c r="N71" s="422"/>
      <c r="O71" s="422"/>
      <c r="P71" s="446">
        <v>11.029</v>
      </c>
      <c r="Q71" s="446">
        <v>84.730999999999995</v>
      </c>
      <c r="R71" s="422"/>
      <c r="S71" s="422"/>
      <c r="T71" s="445">
        <v>3.0070000000000001</v>
      </c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>
        <v>19.195</v>
      </c>
      <c r="AG71" s="422"/>
      <c r="AH71" s="422"/>
      <c r="AI71" s="422"/>
      <c r="AJ71" s="422"/>
      <c r="AK71" s="454"/>
      <c r="AL71" s="422"/>
      <c r="AM71" s="422"/>
      <c r="AN71" s="422">
        <f t="shared" si="1"/>
        <v>389.411</v>
      </c>
    </row>
    <row r="72" spans="1:40" ht="22.5">
      <c r="A72" s="445">
        <v>2460</v>
      </c>
      <c r="B72" s="445" t="s">
        <v>189</v>
      </c>
      <c r="C72" s="446">
        <v>1.603</v>
      </c>
      <c r="D72" s="422"/>
      <c r="E72" s="422"/>
      <c r="F72" s="422"/>
      <c r="G72" s="445"/>
      <c r="H72" s="422"/>
      <c r="I72" s="422"/>
      <c r="J72" s="422"/>
      <c r="K72" s="422"/>
      <c r="L72" s="422"/>
      <c r="M72" s="422"/>
      <c r="N72" s="422"/>
      <c r="O72" s="422"/>
      <c r="P72" s="422">
        <v>0.33</v>
      </c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>
        <v>0.2</v>
      </c>
      <c r="AG72" s="422"/>
      <c r="AH72" s="422"/>
      <c r="AI72" s="422"/>
      <c r="AJ72" s="422"/>
      <c r="AK72" s="454"/>
      <c r="AL72" s="422"/>
      <c r="AM72" s="422"/>
      <c r="AN72" s="422">
        <f t="shared" si="1"/>
        <v>2.133</v>
      </c>
    </row>
    <row r="73" spans="1:40">
      <c r="A73" s="445">
        <v>2400</v>
      </c>
      <c r="B73" s="445" t="s">
        <v>190</v>
      </c>
      <c r="C73" s="422"/>
      <c r="D73" s="422"/>
      <c r="E73" s="422"/>
      <c r="F73" s="422"/>
      <c r="G73" s="445">
        <v>4.5330000000000004</v>
      </c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54"/>
      <c r="AL73" s="422"/>
      <c r="AM73" s="422"/>
      <c r="AN73" s="422">
        <f t="shared" si="1"/>
        <v>4.5330000000000004</v>
      </c>
    </row>
    <row r="74" spans="1:40">
      <c r="A74" s="445">
        <v>2410</v>
      </c>
      <c r="B74" s="445" t="s">
        <v>191</v>
      </c>
      <c r="C74" s="422"/>
      <c r="D74" s="422"/>
      <c r="E74" s="422"/>
      <c r="F74" s="422"/>
      <c r="G74" s="445">
        <v>7.4859999999999998</v>
      </c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54"/>
      <c r="AL74" s="422"/>
      <c r="AM74" s="422"/>
      <c r="AN74" s="422">
        <f t="shared" si="1"/>
        <v>7.4859999999999998</v>
      </c>
    </row>
    <row r="75" spans="1:40">
      <c r="A75" s="449">
        <v>2420</v>
      </c>
      <c r="B75" s="449" t="s">
        <v>192</v>
      </c>
      <c r="C75" s="446">
        <v>5.7000000000000002E-2</v>
      </c>
      <c r="D75" s="422"/>
      <c r="E75" s="422"/>
      <c r="F75" s="422"/>
      <c r="G75" s="445">
        <v>30.684999999999999</v>
      </c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46">
        <v>0.86899999999999999</v>
      </c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>
        <v>4.3819999999999997</v>
      </c>
      <c r="AG75" s="422"/>
      <c r="AH75" s="422"/>
      <c r="AI75" s="422"/>
      <c r="AJ75" s="422"/>
      <c r="AK75" s="454"/>
      <c r="AL75" s="422"/>
      <c r="AM75" s="422"/>
      <c r="AN75" s="422">
        <f t="shared" si="1"/>
        <v>35.992999999999995</v>
      </c>
    </row>
    <row r="76" spans="1:40">
      <c r="A76" s="445">
        <v>3800</v>
      </c>
      <c r="B76" s="445" t="s">
        <v>193</v>
      </c>
      <c r="C76" s="453"/>
      <c r="D76" s="422"/>
      <c r="E76" s="422"/>
      <c r="F76" s="422"/>
      <c r="G76" s="445"/>
      <c r="H76" s="422"/>
      <c r="I76" s="422"/>
      <c r="J76" s="422"/>
      <c r="K76" s="422"/>
      <c r="L76" s="422"/>
      <c r="M76" s="422"/>
      <c r="N76" s="422"/>
      <c r="O76" s="422"/>
      <c r="P76" s="422">
        <v>19.391999999999999</v>
      </c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55"/>
      <c r="AD76" s="455"/>
      <c r="AE76" s="455"/>
      <c r="AF76" s="455">
        <v>48.716000000000001</v>
      </c>
      <c r="AG76" s="455"/>
      <c r="AH76" s="447">
        <v>48.722000000000001</v>
      </c>
      <c r="AI76" s="455"/>
      <c r="AJ76" s="455"/>
      <c r="AK76" s="456"/>
      <c r="AL76" s="422"/>
      <c r="AM76" s="422"/>
      <c r="AN76" s="422">
        <f t="shared" si="1"/>
        <v>116.83000000000001</v>
      </c>
    </row>
    <row r="77" spans="1:40" ht="22.5">
      <c r="A77" s="442">
        <v>3810</v>
      </c>
      <c r="B77" s="442" t="s">
        <v>194</v>
      </c>
      <c r="C77" s="446">
        <v>2.9340000000000002</v>
      </c>
      <c r="D77" s="422"/>
      <c r="E77" s="422"/>
      <c r="F77" s="422"/>
      <c r="G77" s="445">
        <v>1.823</v>
      </c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54"/>
      <c r="AL77" s="422"/>
      <c r="AM77" s="422"/>
      <c r="AN77" s="422">
        <f t="shared" si="1"/>
        <v>4.7569999999999997</v>
      </c>
    </row>
    <row r="78" spans="1:40">
      <c r="A78" s="445">
        <v>3630</v>
      </c>
      <c r="B78" s="445" t="s">
        <v>195</v>
      </c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45"/>
      <c r="Q78" s="422"/>
      <c r="R78" s="422"/>
      <c r="S78" s="422"/>
      <c r="T78" s="445"/>
      <c r="U78" s="446">
        <v>49.19</v>
      </c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54"/>
      <c r="AL78" s="422"/>
      <c r="AM78" s="422"/>
      <c r="AN78" s="422">
        <f t="shared" si="1"/>
        <v>49.19</v>
      </c>
    </row>
    <row r="79" spans="1:40">
      <c r="A79" s="449">
        <v>3650</v>
      </c>
      <c r="B79" s="449" t="s">
        <v>196</v>
      </c>
      <c r="C79" s="426"/>
      <c r="D79" s="457"/>
      <c r="E79" s="457"/>
      <c r="F79" s="426"/>
      <c r="G79" s="426"/>
      <c r="H79" s="426"/>
      <c r="I79" s="457"/>
      <c r="J79" s="426"/>
      <c r="K79" s="426"/>
      <c r="L79" s="457"/>
      <c r="M79" s="426"/>
      <c r="N79" s="426"/>
      <c r="O79" s="426"/>
      <c r="P79" s="457"/>
      <c r="Q79" s="426"/>
      <c r="R79" s="426"/>
      <c r="S79" s="426"/>
      <c r="T79" s="449"/>
      <c r="U79" s="426"/>
      <c r="V79" s="426"/>
      <c r="W79" s="426"/>
      <c r="X79" s="457"/>
      <c r="Y79" s="426"/>
      <c r="Z79" s="457"/>
      <c r="AA79" s="426"/>
      <c r="AB79" s="457"/>
      <c r="AC79" s="457"/>
      <c r="AD79" s="426"/>
      <c r="AE79" s="426"/>
      <c r="AF79" s="446"/>
      <c r="AG79" s="447"/>
      <c r="AH79" s="426"/>
      <c r="AI79" s="446"/>
      <c r="AJ79" s="447"/>
      <c r="AK79" s="422"/>
      <c r="AL79" s="422">
        <v>162.67599999999999</v>
      </c>
      <c r="AM79" s="426"/>
      <c r="AN79" s="426">
        <f t="shared" si="1"/>
        <v>162.67599999999999</v>
      </c>
    </row>
    <row r="80" spans="1:40">
      <c r="A80" s="445">
        <v>3680</v>
      </c>
      <c r="B80" s="445" t="s">
        <v>197</v>
      </c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46"/>
      <c r="AL80" s="422"/>
      <c r="AM80" s="422"/>
      <c r="AN80" s="422">
        <f t="shared" si="1"/>
        <v>0</v>
      </c>
    </row>
    <row r="81" spans="1:40" s="628" customFormat="1">
      <c r="A81" s="629"/>
      <c r="B81" s="629"/>
      <c r="AJ81" s="632"/>
      <c r="AK81" s="633"/>
      <c r="AL81" s="632"/>
      <c r="AM81" s="632"/>
    </row>
    <row r="82" spans="1:40" ht="36.75" customHeight="1">
      <c r="A82" s="665" t="s">
        <v>1588</v>
      </c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  <c r="T82" s="665"/>
      <c r="U82" s="665"/>
      <c r="V82" s="665"/>
      <c r="W82" s="665"/>
      <c r="X82" s="665"/>
      <c r="Y82" s="665"/>
      <c r="Z82" s="665"/>
      <c r="AA82" s="665"/>
      <c r="AB82" s="665"/>
      <c r="AC82" s="665"/>
      <c r="AD82" s="665"/>
      <c r="AE82" s="665"/>
      <c r="AF82" s="665"/>
      <c r="AG82" s="665"/>
      <c r="AH82" s="665"/>
      <c r="AI82" s="665"/>
      <c r="AJ82" s="665"/>
      <c r="AK82" s="665"/>
      <c r="AL82" s="665"/>
      <c r="AM82" s="665"/>
      <c r="AN82" s="665"/>
    </row>
    <row r="83" spans="1:40" s="628" customFormat="1">
      <c r="A83" s="629"/>
      <c r="B83" s="634"/>
      <c r="C83" s="634"/>
      <c r="D83" s="634"/>
      <c r="E83" s="634"/>
      <c r="F83" s="634"/>
      <c r="G83" s="634"/>
      <c r="H83" s="634"/>
      <c r="I83" s="634"/>
      <c r="J83" s="634"/>
      <c r="K83" s="634"/>
      <c r="L83" s="634"/>
      <c r="M83" s="634"/>
      <c r="N83" s="634"/>
      <c r="O83" s="634"/>
      <c r="P83" s="634"/>
      <c r="Q83" s="634"/>
      <c r="R83" s="634"/>
      <c r="S83" s="634"/>
      <c r="T83" s="634"/>
      <c r="U83" s="634"/>
      <c r="V83" s="634"/>
      <c r="W83" s="634"/>
      <c r="X83" s="634"/>
      <c r="Y83" s="634"/>
      <c r="Z83" s="634"/>
      <c r="AA83" s="634"/>
      <c r="AB83" s="634"/>
      <c r="AC83" s="634"/>
      <c r="AD83" s="634"/>
      <c r="AE83" s="634"/>
      <c r="AF83" s="634"/>
      <c r="AG83" s="634"/>
      <c r="AH83" s="634"/>
      <c r="AJ83" s="627"/>
      <c r="AK83" s="627"/>
      <c r="AL83" s="627"/>
      <c r="AM83" s="627"/>
    </row>
    <row r="84" spans="1:40" s="628" customFormat="1">
      <c r="A84" s="629"/>
      <c r="B84" s="634"/>
      <c r="C84" s="634"/>
      <c r="D84" s="634"/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J84" s="627"/>
      <c r="AK84" s="627"/>
      <c r="AL84" s="627"/>
      <c r="AM84" s="627"/>
    </row>
    <row r="85" spans="1:40" s="628" customFormat="1">
      <c r="A85" s="629"/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J85" s="627"/>
      <c r="AK85" s="627"/>
      <c r="AL85" s="627"/>
      <c r="AM85" s="627"/>
    </row>
    <row r="86" spans="1:40" ht="12.75">
      <c r="B86" s="664" t="s">
        <v>605</v>
      </c>
      <c r="C86" s="664"/>
      <c r="D86" s="664"/>
      <c r="E86" s="664"/>
      <c r="F86" s="664"/>
    </row>
    <row r="87" spans="1:40" ht="12.75">
      <c r="B87" s="664" t="s">
        <v>6</v>
      </c>
      <c r="C87" s="664"/>
      <c r="D87" s="664"/>
      <c r="E87" s="664"/>
      <c r="F87" s="664"/>
    </row>
    <row r="88" spans="1:40">
      <c r="B88" s="458"/>
      <c r="C88" s="458"/>
      <c r="D88" s="458"/>
      <c r="E88" s="458"/>
      <c r="F88" s="458"/>
    </row>
    <row r="89" spans="1:40" s="628" customFormat="1">
      <c r="B89" s="627"/>
      <c r="C89" s="627"/>
      <c r="D89" s="627"/>
      <c r="E89" s="627"/>
      <c r="F89" s="627"/>
    </row>
    <row r="90" spans="1:40">
      <c r="B90" s="662" t="s">
        <v>604</v>
      </c>
      <c r="C90" s="662"/>
      <c r="D90" s="662"/>
      <c r="E90" s="662"/>
      <c r="F90" s="662"/>
    </row>
    <row r="91" spans="1:40">
      <c r="B91" s="662" t="s">
        <v>1317</v>
      </c>
      <c r="C91" s="662"/>
      <c r="D91" s="662"/>
      <c r="E91" s="662"/>
      <c r="F91" s="662"/>
    </row>
    <row r="92" spans="1:40">
      <c r="B92" s="458"/>
      <c r="C92" s="458"/>
      <c r="D92" s="458"/>
      <c r="E92" s="458"/>
      <c r="F92" s="458"/>
    </row>
    <row r="93" spans="1:40">
      <c r="B93" s="662" t="s">
        <v>1318</v>
      </c>
      <c r="C93" s="662"/>
      <c r="D93" s="662"/>
      <c r="E93" s="662"/>
      <c r="F93" s="662"/>
    </row>
    <row r="94" spans="1:40">
      <c r="B94" s="458"/>
      <c r="C94" s="458"/>
      <c r="D94" s="458"/>
      <c r="E94" s="458"/>
      <c r="F94" s="458"/>
    </row>
    <row r="95" spans="1:40">
      <c r="B95" s="458" t="s">
        <v>602</v>
      </c>
      <c r="C95" s="458"/>
      <c r="D95" s="458"/>
      <c r="E95" s="458"/>
      <c r="F95" s="458"/>
    </row>
    <row r="96" spans="1:40">
      <c r="B96" s="458" t="s">
        <v>1319</v>
      </c>
      <c r="C96" s="458"/>
      <c r="D96" s="458"/>
      <c r="E96" s="458"/>
      <c r="F96" s="458"/>
    </row>
    <row r="97" spans="2:6">
      <c r="B97" s="458"/>
      <c r="C97" s="458"/>
      <c r="D97" s="458"/>
      <c r="E97" s="458"/>
      <c r="F97" s="458"/>
    </row>
    <row r="232" spans="5:5">
      <c r="E232" s="459"/>
    </row>
  </sheetData>
  <mergeCells count="7">
    <mergeCell ref="B93:F93"/>
    <mergeCell ref="B2:U2"/>
    <mergeCell ref="B86:F86"/>
    <mergeCell ref="B87:F87"/>
    <mergeCell ref="B90:F90"/>
    <mergeCell ref="B91:F91"/>
    <mergeCell ref="A82:AN82"/>
  </mergeCells>
  <pageMargins left="0.70866141732283472" right="0" top="0.11811023622047245" bottom="0" header="0" footer="0"/>
  <pageSetup paperSize="8" scale="44" fitToHeight="2" orientation="landscape" copies="4" r:id="rId1"/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12"/>
  <sheetViews>
    <sheetView zoomScaleNormal="100" workbookViewId="0">
      <selection activeCell="H28" sqref="H28"/>
    </sheetView>
  </sheetViews>
  <sheetFormatPr defaultRowHeight="15.75"/>
  <cols>
    <col min="1" max="1" width="9.28515625" style="64" bestFit="1" customWidth="1"/>
    <col min="2" max="2" width="33.5703125" style="64" customWidth="1"/>
    <col min="3" max="3" width="7.28515625" style="155" bestFit="1" customWidth="1"/>
    <col min="4" max="4" width="13.7109375" style="155" customWidth="1"/>
    <col min="5" max="5" width="9.140625" style="156" customWidth="1"/>
    <col min="6" max="6" width="11" style="155" customWidth="1"/>
    <col min="7" max="16384" width="9.140625" style="64"/>
  </cols>
  <sheetData>
    <row r="1" spans="1:6">
      <c r="F1" s="157" t="s">
        <v>1576</v>
      </c>
    </row>
    <row r="2" spans="1:6">
      <c r="A2" s="670"/>
      <c r="B2" s="670"/>
      <c r="E2" s="671"/>
      <c r="F2" s="671"/>
    </row>
    <row r="3" spans="1:6">
      <c r="A3" s="669" t="s">
        <v>606</v>
      </c>
      <c r="B3" s="669"/>
      <c r="C3" s="669"/>
      <c r="D3" s="669"/>
      <c r="E3" s="669"/>
      <c r="F3" s="669"/>
    </row>
    <row r="4" spans="1:6">
      <c r="A4" s="288"/>
      <c r="B4" s="288"/>
      <c r="C4" s="288"/>
      <c r="D4" s="288"/>
      <c r="E4" s="288"/>
      <c r="F4" s="288"/>
    </row>
    <row r="5" spans="1:6">
      <c r="A5" s="669" t="s">
        <v>607</v>
      </c>
      <c r="B5" s="669"/>
      <c r="C5" s="669"/>
      <c r="D5" s="669"/>
      <c r="E5" s="669"/>
      <c r="F5" s="669"/>
    </row>
    <row r="6" spans="1:6">
      <c r="A6" s="669" t="s">
        <v>608</v>
      </c>
      <c r="B6" s="669"/>
      <c r="C6" s="669"/>
      <c r="D6" s="669"/>
      <c r="E6" s="669"/>
      <c r="F6" s="669"/>
    </row>
    <row r="8" spans="1:6">
      <c r="A8" s="158" t="s">
        <v>253</v>
      </c>
      <c r="B8" s="158" t="s">
        <v>983</v>
      </c>
      <c r="C8" s="159" t="s">
        <v>609</v>
      </c>
      <c r="D8" s="159" t="s">
        <v>610</v>
      </c>
      <c r="E8" s="160" t="s">
        <v>611</v>
      </c>
      <c r="F8" s="160" t="s">
        <v>612</v>
      </c>
    </row>
    <row r="9" spans="1:6">
      <c r="A9" s="161">
        <v>1</v>
      </c>
      <c r="B9" s="162" t="s">
        <v>80</v>
      </c>
      <c r="C9" s="163">
        <v>398</v>
      </c>
      <c r="D9" s="164">
        <v>85</v>
      </c>
      <c r="E9" s="165">
        <f t="shared" ref="E9:E45" si="0">C9*D9</f>
        <v>33830</v>
      </c>
      <c r="F9" s="166">
        <f>E9/1000</f>
        <v>33.83</v>
      </c>
    </row>
    <row r="10" spans="1:6">
      <c r="A10" s="161">
        <v>2</v>
      </c>
      <c r="B10" s="167" t="s">
        <v>81</v>
      </c>
      <c r="C10" s="163">
        <v>227</v>
      </c>
      <c r="D10" s="164">
        <v>85</v>
      </c>
      <c r="E10" s="165">
        <f t="shared" si="0"/>
        <v>19295</v>
      </c>
      <c r="F10" s="166">
        <f t="shared" ref="F10:F45" si="1">E10/1000</f>
        <v>19.295000000000002</v>
      </c>
    </row>
    <row r="11" spans="1:6">
      <c r="A11" s="161">
        <v>3</v>
      </c>
      <c r="B11" s="167" t="s">
        <v>82</v>
      </c>
      <c r="C11" s="163">
        <v>221</v>
      </c>
      <c r="D11" s="164">
        <v>80</v>
      </c>
      <c r="E11" s="165">
        <f t="shared" si="0"/>
        <v>17680</v>
      </c>
      <c r="F11" s="166">
        <f t="shared" si="1"/>
        <v>17.68</v>
      </c>
    </row>
    <row r="12" spans="1:6">
      <c r="A12" s="161">
        <v>4</v>
      </c>
      <c r="B12" s="168" t="s">
        <v>83</v>
      </c>
      <c r="C12" s="163">
        <v>43</v>
      </c>
      <c r="D12" s="164">
        <v>70</v>
      </c>
      <c r="E12" s="165">
        <f t="shared" si="0"/>
        <v>3010</v>
      </c>
      <c r="F12" s="166">
        <f t="shared" si="1"/>
        <v>3.01</v>
      </c>
    </row>
    <row r="13" spans="1:6">
      <c r="A13" s="161">
        <v>5</v>
      </c>
      <c r="B13" s="167" t="s">
        <v>84</v>
      </c>
      <c r="C13" s="163">
        <v>159</v>
      </c>
      <c r="D13" s="164">
        <v>70</v>
      </c>
      <c r="E13" s="165">
        <f t="shared" si="0"/>
        <v>11130</v>
      </c>
      <c r="F13" s="166">
        <f t="shared" si="1"/>
        <v>11.13</v>
      </c>
    </row>
    <row r="14" spans="1:6">
      <c r="A14" s="161">
        <v>6</v>
      </c>
      <c r="B14" s="167" t="s">
        <v>85</v>
      </c>
      <c r="C14" s="163">
        <v>134</v>
      </c>
      <c r="D14" s="164">
        <v>70</v>
      </c>
      <c r="E14" s="165">
        <f t="shared" si="0"/>
        <v>9380</v>
      </c>
      <c r="F14" s="166">
        <f t="shared" si="1"/>
        <v>9.3800000000000008</v>
      </c>
    </row>
    <row r="15" spans="1:6">
      <c r="A15" s="161">
        <v>7</v>
      </c>
      <c r="B15" s="167" t="s">
        <v>86</v>
      </c>
      <c r="C15" s="163">
        <v>143</v>
      </c>
      <c r="D15" s="164">
        <v>70</v>
      </c>
      <c r="E15" s="165">
        <f t="shared" si="0"/>
        <v>10010</v>
      </c>
      <c r="F15" s="166">
        <f t="shared" si="1"/>
        <v>10.01</v>
      </c>
    </row>
    <row r="16" spans="1:6">
      <c r="A16" s="161">
        <v>8</v>
      </c>
      <c r="B16" s="167" t="s">
        <v>87</v>
      </c>
      <c r="C16" s="163">
        <v>127</v>
      </c>
      <c r="D16" s="164">
        <v>70</v>
      </c>
      <c r="E16" s="165">
        <f t="shared" si="0"/>
        <v>8890</v>
      </c>
      <c r="F16" s="166">
        <f t="shared" si="1"/>
        <v>8.89</v>
      </c>
    </row>
    <row r="17" spans="1:6">
      <c r="A17" s="161">
        <v>9</v>
      </c>
      <c r="B17" s="167" t="s">
        <v>464</v>
      </c>
      <c r="C17" s="163">
        <v>221</v>
      </c>
      <c r="D17" s="164">
        <v>70</v>
      </c>
      <c r="E17" s="165">
        <f t="shared" si="0"/>
        <v>15470</v>
      </c>
      <c r="F17" s="166">
        <f t="shared" si="1"/>
        <v>15.47</v>
      </c>
    </row>
    <row r="18" spans="1:6">
      <c r="A18" s="161">
        <v>10</v>
      </c>
      <c r="B18" s="167" t="s">
        <v>88</v>
      </c>
      <c r="C18" s="163">
        <v>101</v>
      </c>
      <c r="D18" s="164">
        <v>70</v>
      </c>
      <c r="E18" s="165">
        <f t="shared" si="0"/>
        <v>7070</v>
      </c>
      <c r="F18" s="166">
        <f t="shared" si="1"/>
        <v>7.07</v>
      </c>
    </row>
    <row r="19" spans="1:6">
      <c r="A19" s="161">
        <v>11</v>
      </c>
      <c r="B19" s="167" t="s">
        <v>89</v>
      </c>
      <c r="C19" s="163">
        <v>105</v>
      </c>
      <c r="D19" s="164">
        <v>70</v>
      </c>
      <c r="E19" s="165">
        <f t="shared" si="0"/>
        <v>7350</v>
      </c>
      <c r="F19" s="166">
        <f t="shared" si="1"/>
        <v>7.35</v>
      </c>
    </row>
    <row r="20" spans="1:6">
      <c r="A20" s="161">
        <v>12</v>
      </c>
      <c r="B20" s="168" t="s">
        <v>613</v>
      </c>
      <c r="C20" s="163">
        <v>83</v>
      </c>
      <c r="D20" s="164">
        <v>70</v>
      </c>
      <c r="E20" s="165">
        <f t="shared" si="0"/>
        <v>5810</v>
      </c>
      <c r="F20" s="166">
        <f t="shared" si="1"/>
        <v>5.81</v>
      </c>
    </row>
    <row r="21" spans="1:6">
      <c r="A21" s="161">
        <v>13</v>
      </c>
      <c r="B21" s="162" t="s">
        <v>90</v>
      </c>
      <c r="C21" s="169">
        <v>386</v>
      </c>
      <c r="D21" s="164">
        <v>90</v>
      </c>
      <c r="E21" s="165">
        <f t="shared" si="0"/>
        <v>34740</v>
      </c>
      <c r="F21" s="166">
        <f t="shared" si="1"/>
        <v>34.74</v>
      </c>
    </row>
    <row r="22" spans="1:6">
      <c r="A22" s="161">
        <v>14</v>
      </c>
      <c r="B22" s="167" t="s">
        <v>91</v>
      </c>
      <c r="C22" s="163">
        <v>181</v>
      </c>
      <c r="D22" s="164">
        <v>70</v>
      </c>
      <c r="E22" s="165">
        <f t="shared" si="0"/>
        <v>12670</v>
      </c>
      <c r="F22" s="166">
        <f t="shared" si="1"/>
        <v>12.67</v>
      </c>
    </row>
    <row r="23" spans="1:6">
      <c r="A23" s="161">
        <v>15</v>
      </c>
      <c r="B23" s="167" t="s">
        <v>92</v>
      </c>
      <c r="C23" s="163">
        <v>61</v>
      </c>
      <c r="D23" s="164">
        <v>70</v>
      </c>
      <c r="E23" s="165">
        <f t="shared" si="0"/>
        <v>4270</v>
      </c>
      <c r="F23" s="166">
        <f t="shared" si="1"/>
        <v>4.2699999999999996</v>
      </c>
    </row>
    <row r="24" spans="1:6">
      <c r="A24" s="161">
        <v>16</v>
      </c>
      <c r="B24" s="162" t="s">
        <v>93</v>
      </c>
      <c r="C24" s="169">
        <v>430</v>
      </c>
      <c r="D24" s="164">
        <v>85</v>
      </c>
      <c r="E24" s="165">
        <f t="shared" si="0"/>
        <v>36550</v>
      </c>
      <c r="F24" s="166">
        <f t="shared" si="1"/>
        <v>36.549999999999997</v>
      </c>
    </row>
    <row r="25" spans="1:6">
      <c r="A25" s="161">
        <v>17</v>
      </c>
      <c r="B25" s="167" t="s">
        <v>458</v>
      </c>
      <c r="C25" s="163">
        <v>183</v>
      </c>
      <c r="D25" s="164">
        <v>70</v>
      </c>
      <c r="E25" s="165">
        <f t="shared" si="0"/>
        <v>12810</v>
      </c>
      <c r="F25" s="166">
        <f t="shared" si="1"/>
        <v>12.81</v>
      </c>
    </row>
    <row r="26" spans="1:6">
      <c r="A26" s="161">
        <v>18</v>
      </c>
      <c r="B26" s="168" t="s">
        <v>94</v>
      </c>
      <c r="C26" s="163">
        <v>329</v>
      </c>
      <c r="D26" s="164">
        <v>70</v>
      </c>
      <c r="E26" s="165">
        <f t="shared" si="0"/>
        <v>23030</v>
      </c>
      <c r="F26" s="166">
        <f t="shared" si="1"/>
        <v>23.03</v>
      </c>
    </row>
    <row r="27" spans="1:6">
      <c r="A27" s="161">
        <v>19</v>
      </c>
      <c r="B27" s="167" t="s">
        <v>614</v>
      </c>
      <c r="C27" s="163">
        <v>164</v>
      </c>
      <c r="D27" s="164">
        <v>70</v>
      </c>
      <c r="E27" s="165">
        <f t="shared" si="0"/>
        <v>11480</v>
      </c>
      <c r="F27" s="166">
        <f t="shared" si="1"/>
        <v>11.48</v>
      </c>
    </row>
    <row r="28" spans="1:6">
      <c r="A28" s="161">
        <v>20</v>
      </c>
      <c r="B28" s="167" t="s">
        <v>95</v>
      </c>
      <c r="C28" s="163">
        <v>146</v>
      </c>
      <c r="D28" s="164">
        <v>70</v>
      </c>
      <c r="E28" s="165">
        <f t="shared" si="0"/>
        <v>10220</v>
      </c>
      <c r="F28" s="166">
        <f t="shared" si="1"/>
        <v>10.220000000000001</v>
      </c>
    </row>
    <row r="29" spans="1:6">
      <c r="A29" s="161">
        <v>21</v>
      </c>
      <c r="B29" s="167" t="s">
        <v>460</v>
      </c>
      <c r="C29" s="163">
        <v>114</v>
      </c>
      <c r="D29" s="164">
        <v>70</v>
      </c>
      <c r="E29" s="165">
        <f t="shared" si="0"/>
        <v>7980</v>
      </c>
      <c r="F29" s="166">
        <f t="shared" si="1"/>
        <v>7.98</v>
      </c>
    </row>
    <row r="30" spans="1:6">
      <c r="A30" s="161">
        <v>22</v>
      </c>
      <c r="B30" s="167" t="s">
        <v>96</v>
      </c>
      <c r="C30" s="163">
        <v>324</v>
      </c>
      <c r="D30" s="164">
        <v>85</v>
      </c>
      <c r="E30" s="165">
        <f t="shared" si="0"/>
        <v>27540</v>
      </c>
      <c r="F30" s="166">
        <f t="shared" si="1"/>
        <v>27.54</v>
      </c>
    </row>
    <row r="31" spans="1:6">
      <c r="A31" s="161">
        <v>23</v>
      </c>
      <c r="B31" s="167" t="s">
        <v>97</v>
      </c>
      <c r="C31" s="163">
        <v>170</v>
      </c>
      <c r="D31" s="164">
        <v>70</v>
      </c>
      <c r="E31" s="165">
        <f t="shared" si="0"/>
        <v>11900</v>
      </c>
      <c r="F31" s="166">
        <f t="shared" si="1"/>
        <v>11.9</v>
      </c>
    </row>
    <row r="32" spans="1:6">
      <c r="A32" s="161">
        <v>24</v>
      </c>
      <c r="B32" s="167" t="s">
        <v>98</v>
      </c>
      <c r="C32" s="163">
        <v>232</v>
      </c>
      <c r="D32" s="164">
        <v>70</v>
      </c>
      <c r="E32" s="165">
        <f t="shared" si="0"/>
        <v>16240</v>
      </c>
      <c r="F32" s="166">
        <f t="shared" si="1"/>
        <v>16.239999999999998</v>
      </c>
    </row>
    <row r="33" spans="1:6">
      <c r="A33" s="161">
        <v>25</v>
      </c>
      <c r="B33" s="167" t="s">
        <v>99</v>
      </c>
      <c r="C33" s="163">
        <v>217</v>
      </c>
      <c r="D33" s="164">
        <v>70</v>
      </c>
      <c r="E33" s="165">
        <f t="shared" si="0"/>
        <v>15190</v>
      </c>
      <c r="F33" s="166">
        <f t="shared" si="1"/>
        <v>15.19</v>
      </c>
    </row>
    <row r="34" spans="1:6">
      <c r="A34" s="161">
        <v>26</v>
      </c>
      <c r="B34" s="167" t="s">
        <v>100</v>
      </c>
      <c r="C34" s="163">
        <v>237</v>
      </c>
      <c r="D34" s="164">
        <v>70</v>
      </c>
      <c r="E34" s="165">
        <f t="shared" si="0"/>
        <v>16590</v>
      </c>
      <c r="F34" s="166">
        <f t="shared" si="1"/>
        <v>16.59</v>
      </c>
    </row>
    <row r="35" spans="1:6">
      <c r="A35" s="161">
        <v>27</v>
      </c>
      <c r="B35" s="168" t="s">
        <v>101</v>
      </c>
      <c r="C35" s="163">
        <v>103</v>
      </c>
      <c r="D35" s="164">
        <v>70</v>
      </c>
      <c r="E35" s="165">
        <f t="shared" si="0"/>
        <v>7210</v>
      </c>
      <c r="F35" s="166">
        <f t="shared" si="1"/>
        <v>7.21</v>
      </c>
    </row>
    <row r="36" spans="1:6">
      <c r="A36" s="161">
        <v>28</v>
      </c>
      <c r="B36" s="167" t="s">
        <v>102</v>
      </c>
      <c r="C36" s="163">
        <v>91</v>
      </c>
      <c r="D36" s="164">
        <v>70</v>
      </c>
      <c r="E36" s="165">
        <f t="shared" si="0"/>
        <v>6370</v>
      </c>
      <c r="F36" s="166">
        <f t="shared" si="1"/>
        <v>6.37</v>
      </c>
    </row>
    <row r="37" spans="1:6">
      <c r="A37" s="161">
        <v>29</v>
      </c>
      <c r="B37" s="167" t="s">
        <v>103</v>
      </c>
      <c r="C37" s="169">
        <v>945</v>
      </c>
      <c r="D37" s="164">
        <v>70</v>
      </c>
      <c r="E37" s="165">
        <f t="shared" si="0"/>
        <v>66150</v>
      </c>
      <c r="F37" s="166">
        <f t="shared" si="1"/>
        <v>66.150000000000006</v>
      </c>
    </row>
    <row r="38" spans="1:6">
      <c r="A38" s="161">
        <v>30</v>
      </c>
      <c r="B38" s="167" t="s">
        <v>104</v>
      </c>
      <c r="C38" s="169">
        <v>206</v>
      </c>
      <c r="D38" s="164">
        <v>70</v>
      </c>
      <c r="E38" s="165">
        <f t="shared" si="0"/>
        <v>14420</v>
      </c>
      <c r="F38" s="166">
        <f t="shared" si="1"/>
        <v>14.42</v>
      </c>
    </row>
    <row r="39" spans="1:6">
      <c r="A39" s="161">
        <v>31</v>
      </c>
      <c r="B39" s="167" t="s">
        <v>105</v>
      </c>
      <c r="C39" s="169">
        <v>410</v>
      </c>
      <c r="D39" s="164">
        <v>70</v>
      </c>
      <c r="E39" s="165">
        <f t="shared" si="0"/>
        <v>28700</v>
      </c>
      <c r="F39" s="166">
        <f t="shared" si="1"/>
        <v>28.7</v>
      </c>
    </row>
    <row r="40" spans="1:6">
      <c r="A40" s="161">
        <v>32</v>
      </c>
      <c r="B40" s="167" t="s">
        <v>106</v>
      </c>
      <c r="C40" s="163">
        <v>254</v>
      </c>
      <c r="D40" s="164">
        <v>80</v>
      </c>
      <c r="E40" s="165">
        <f t="shared" si="0"/>
        <v>20320</v>
      </c>
      <c r="F40" s="166">
        <f t="shared" si="1"/>
        <v>20.32</v>
      </c>
    </row>
    <row r="41" spans="1:6">
      <c r="A41" s="161">
        <v>33</v>
      </c>
      <c r="B41" s="167" t="s">
        <v>615</v>
      </c>
      <c r="C41" s="163">
        <v>171</v>
      </c>
      <c r="D41" s="164">
        <v>70</v>
      </c>
      <c r="E41" s="165">
        <f t="shared" si="0"/>
        <v>11970</v>
      </c>
      <c r="F41" s="166">
        <f t="shared" si="1"/>
        <v>11.97</v>
      </c>
    </row>
    <row r="42" spans="1:6">
      <c r="A42" s="161">
        <v>34</v>
      </c>
      <c r="B42" s="167" t="s">
        <v>107</v>
      </c>
      <c r="C42" s="163">
        <v>81</v>
      </c>
      <c r="D42" s="164">
        <v>70</v>
      </c>
      <c r="E42" s="165">
        <f t="shared" si="0"/>
        <v>5670</v>
      </c>
      <c r="F42" s="166">
        <f t="shared" si="1"/>
        <v>5.67</v>
      </c>
    </row>
    <row r="43" spans="1:6">
      <c r="A43" s="161">
        <v>35</v>
      </c>
      <c r="B43" s="168" t="s">
        <v>108</v>
      </c>
      <c r="C43" s="163">
        <v>217</v>
      </c>
      <c r="D43" s="164">
        <v>70</v>
      </c>
      <c r="E43" s="165">
        <f t="shared" si="0"/>
        <v>15190</v>
      </c>
      <c r="F43" s="166">
        <f t="shared" si="1"/>
        <v>15.19</v>
      </c>
    </row>
    <row r="44" spans="1:6">
      <c r="A44" s="161">
        <v>36</v>
      </c>
      <c r="B44" s="167" t="s">
        <v>109</v>
      </c>
      <c r="C44" s="163">
        <v>73</v>
      </c>
      <c r="D44" s="164">
        <v>70</v>
      </c>
      <c r="E44" s="165">
        <f t="shared" si="0"/>
        <v>5110</v>
      </c>
      <c r="F44" s="166">
        <f t="shared" si="1"/>
        <v>5.1100000000000003</v>
      </c>
    </row>
    <row r="45" spans="1:6">
      <c r="A45" s="161">
        <v>37</v>
      </c>
      <c r="B45" s="170" t="s">
        <v>110</v>
      </c>
      <c r="C45" s="163">
        <v>7718</v>
      </c>
      <c r="D45" s="164">
        <v>95</v>
      </c>
      <c r="E45" s="165">
        <f t="shared" si="0"/>
        <v>733210</v>
      </c>
      <c r="F45" s="166">
        <f t="shared" si="1"/>
        <v>733.21</v>
      </c>
    </row>
    <row r="46" spans="1:6">
      <c r="A46" s="171"/>
      <c r="B46" s="172"/>
      <c r="C46" s="164"/>
      <c r="D46" s="164"/>
      <c r="E46" s="165"/>
      <c r="F46" s="173"/>
    </row>
    <row r="47" spans="1:6">
      <c r="A47" s="666" t="s">
        <v>616</v>
      </c>
      <c r="B47" s="667"/>
      <c r="C47" s="174">
        <f>SUM(C9:C46)</f>
        <v>15405</v>
      </c>
      <c r="D47" s="175"/>
      <c r="E47" s="165"/>
      <c r="F47" s="176">
        <f>SUM(F9:F46)</f>
        <v>1304.4550000000002</v>
      </c>
    </row>
    <row r="48" spans="1:6">
      <c r="A48" s="177"/>
      <c r="B48" s="177"/>
      <c r="C48" s="178"/>
      <c r="D48" s="179"/>
      <c r="E48" s="180"/>
      <c r="F48" s="181"/>
    </row>
    <row r="49" spans="1:8" s="3" customFormat="1">
      <c r="A49" s="182" t="s">
        <v>617</v>
      </c>
      <c r="B49" s="2"/>
      <c r="C49" s="183"/>
      <c r="D49" s="183"/>
      <c r="E49" s="184"/>
      <c r="F49" s="184"/>
    </row>
    <row r="50" spans="1:8" s="3" customFormat="1">
      <c r="A50" s="182" t="s">
        <v>618</v>
      </c>
      <c r="B50" s="2"/>
      <c r="C50" s="183"/>
      <c r="D50" s="183"/>
      <c r="E50" s="184"/>
      <c r="F50" s="183"/>
    </row>
    <row r="51" spans="1:8" s="67" customFormat="1" ht="15" customHeight="1">
      <c r="A51" s="182"/>
      <c r="B51" s="2"/>
      <c r="C51" s="183"/>
      <c r="D51" s="183"/>
      <c r="E51" s="184"/>
      <c r="F51" s="183"/>
      <c r="G51" s="3"/>
      <c r="H51" s="3"/>
    </row>
    <row r="52" spans="1:8" s="68" customFormat="1">
      <c r="A52" s="182" t="s">
        <v>7</v>
      </c>
      <c r="B52" s="2"/>
      <c r="C52" s="183"/>
      <c r="D52" s="183"/>
      <c r="E52" s="184"/>
      <c r="F52" s="183"/>
      <c r="G52" s="3"/>
      <c r="H52" s="3"/>
    </row>
    <row r="53" spans="1:8" s="89" customFormat="1" ht="19.5" customHeight="1">
      <c r="A53" s="182" t="s">
        <v>984</v>
      </c>
      <c r="B53" s="2"/>
      <c r="C53" s="183"/>
      <c r="D53" s="183"/>
      <c r="E53" s="184"/>
      <c r="F53" s="183"/>
      <c r="G53" s="3"/>
      <c r="H53" s="3"/>
    </row>
    <row r="54" spans="1:8" ht="14.25" customHeight="1">
      <c r="A54" s="185" t="s">
        <v>985</v>
      </c>
      <c r="B54" s="2"/>
      <c r="C54" s="183"/>
      <c r="D54" s="183"/>
      <c r="E54" s="184"/>
      <c r="F54" s="183"/>
      <c r="G54" s="3"/>
      <c r="H54" s="3"/>
    </row>
    <row r="55" spans="1:8">
      <c r="A55" s="185" t="s">
        <v>986</v>
      </c>
      <c r="B55" s="2"/>
      <c r="C55" s="183"/>
      <c r="D55" s="183"/>
      <c r="E55" s="184"/>
      <c r="F55" s="183"/>
      <c r="G55" s="3"/>
      <c r="H55" s="3"/>
    </row>
    <row r="56" spans="1:8">
      <c r="A56" s="3"/>
      <c r="B56" s="2"/>
      <c r="C56" s="183"/>
      <c r="D56" s="183"/>
      <c r="E56" s="184"/>
      <c r="F56" s="183"/>
      <c r="G56" s="3"/>
      <c r="H56" s="3"/>
    </row>
    <row r="57" spans="1:8">
      <c r="A57" s="186" t="s">
        <v>619</v>
      </c>
      <c r="B57" s="66"/>
      <c r="C57" s="187"/>
      <c r="D57" s="187"/>
      <c r="E57" s="188"/>
      <c r="F57" s="187"/>
      <c r="G57" s="67"/>
      <c r="H57" s="67"/>
    </row>
    <row r="58" spans="1:8">
      <c r="A58" s="189" t="s">
        <v>600</v>
      </c>
      <c r="B58" s="68"/>
      <c r="C58" s="190"/>
      <c r="D58" s="190"/>
      <c r="E58" s="191"/>
      <c r="F58" s="190"/>
      <c r="G58" s="68"/>
      <c r="H58" s="68"/>
    </row>
    <row r="59" spans="1:8">
      <c r="A59" s="83"/>
      <c r="B59" s="4"/>
      <c r="C59" s="192"/>
      <c r="D59" s="192"/>
      <c r="E59" s="193"/>
      <c r="F59" s="193"/>
      <c r="G59" s="5"/>
      <c r="H59" s="5"/>
    </row>
    <row r="60" spans="1:8">
      <c r="A60" s="194" t="s">
        <v>12</v>
      </c>
      <c r="B60" s="89"/>
      <c r="C60" s="195"/>
      <c r="D60" s="195"/>
      <c r="E60" s="196"/>
      <c r="F60" s="195"/>
      <c r="G60" s="89"/>
      <c r="H60" s="89"/>
    </row>
    <row r="61" spans="1:8">
      <c r="A61" s="197" t="s">
        <v>620</v>
      </c>
    </row>
    <row r="62" spans="1:8">
      <c r="A62" s="198" t="s">
        <v>621</v>
      </c>
      <c r="D62" s="668"/>
      <c r="E62" s="668"/>
      <c r="F62" s="668"/>
    </row>
    <row r="212" spans="3:6">
      <c r="C212" s="64"/>
      <c r="D212" s="64"/>
      <c r="E212" s="64"/>
      <c r="F212" s="64"/>
    </row>
  </sheetData>
  <mergeCells count="7">
    <mergeCell ref="A47:B47"/>
    <mergeCell ref="D62:F62"/>
    <mergeCell ref="A3:F3"/>
    <mergeCell ref="A6:F6"/>
    <mergeCell ref="A2:B2"/>
    <mergeCell ref="E2:F2"/>
    <mergeCell ref="A5:F5"/>
  </mergeCells>
  <printOptions horizontalCentered="1" verticalCentered="1"/>
  <pageMargins left="0.94488188976377963" right="0.55118110236220474" top="0.39370078740157483" bottom="0.59055118110236227" header="0" footer="0"/>
  <pageSetup paperSize="9" scale="8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/>
  <sheetData>
    <row r="1" spans="1:1">
      <c r="A1" t="s">
        <v>1590</v>
      </c>
    </row>
    <row r="4" spans="1:1">
      <c r="A4" t="s">
        <v>1591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8"/>
  <sheetViews>
    <sheetView tabSelected="1" zoomScale="150" workbookViewId="0">
      <pane ySplit="5" topLeftCell="A6" activePane="bottomLeft" state="frozen"/>
      <selection sqref="A1:IV4"/>
      <selection pane="bottomLeft" activeCell="B25" sqref="B25"/>
    </sheetView>
  </sheetViews>
  <sheetFormatPr defaultRowHeight="12"/>
  <cols>
    <col min="1" max="1" width="7.5703125" style="252" customWidth="1"/>
    <col min="2" max="2" width="61.85546875" style="252" customWidth="1"/>
    <col min="3" max="9" width="10.85546875" style="252" bestFit="1" customWidth="1"/>
    <col min="10" max="10" width="10.85546875" style="253" bestFit="1" customWidth="1"/>
    <col min="11" max="11" width="11" style="254" customWidth="1"/>
    <col min="12" max="12" width="11.42578125" style="254" bestFit="1" customWidth="1"/>
    <col min="13" max="13" width="9.140625" style="255"/>
    <col min="14" max="16384" width="9.140625" style="252"/>
  </cols>
  <sheetData>
    <row r="1" spans="1:12" s="246" customFormat="1">
      <c r="B1" s="247"/>
      <c r="J1" s="248" t="s">
        <v>1223</v>
      </c>
      <c r="L1" s="249"/>
    </row>
    <row r="2" spans="1:12" s="246" customFormat="1">
      <c r="B2" s="247"/>
      <c r="J2" s="248"/>
      <c r="L2" s="249"/>
    </row>
    <row r="3" spans="1:12" s="246" customFormat="1">
      <c r="A3" s="250" t="s">
        <v>1548</v>
      </c>
      <c r="B3" s="251"/>
      <c r="C3" s="250"/>
      <c r="D3" s="250"/>
      <c r="E3" s="250"/>
      <c r="F3" s="250"/>
      <c r="G3" s="250"/>
      <c r="H3" s="250"/>
      <c r="I3" s="250"/>
      <c r="J3" s="250"/>
      <c r="L3" s="249"/>
    </row>
    <row r="4" spans="1:12" s="246" customFormat="1">
      <c r="A4" s="250" t="s">
        <v>432</v>
      </c>
      <c r="B4" s="251"/>
      <c r="C4" s="250"/>
      <c r="D4" s="250"/>
      <c r="E4" s="250"/>
      <c r="F4" s="250"/>
      <c r="G4" s="250"/>
      <c r="H4" s="250"/>
      <c r="I4" s="250"/>
      <c r="J4" s="250"/>
      <c r="L4" s="249"/>
    </row>
    <row r="6" spans="1:12">
      <c r="A6" s="246" t="s">
        <v>469</v>
      </c>
      <c r="B6" s="256"/>
      <c r="C6" s="256"/>
      <c r="D6" s="256"/>
      <c r="E6" s="256"/>
      <c r="F6" s="256"/>
      <c r="G6" s="256"/>
      <c r="H6" s="256"/>
      <c r="I6" s="256"/>
      <c r="J6" s="257"/>
    </row>
    <row r="7" spans="1:12">
      <c r="A7" s="246"/>
      <c r="B7" s="256"/>
      <c r="C7" s="256"/>
      <c r="D7" s="256"/>
      <c r="E7" s="256"/>
      <c r="F7" s="256"/>
      <c r="G7" s="256"/>
      <c r="H7" s="256"/>
      <c r="I7" s="256"/>
      <c r="J7" s="257"/>
    </row>
    <row r="8" spans="1:12" ht="24">
      <c r="A8" s="258" t="s">
        <v>418</v>
      </c>
      <c r="B8" s="259" t="s">
        <v>433</v>
      </c>
      <c r="C8" s="259" t="s">
        <v>434</v>
      </c>
      <c r="D8" s="259" t="s">
        <v>435</v>
      </c>
      <c r="E8" s="259" t="s">
        <v>436</v>
      </c>
      <c r="F8" s="259" t="s">
        <v>437</v>
      </c>
      <c r="G8" s="259" t="s">
        <v>438</v>
      </c>
      <c r="H8" s="259" t="s">
        <v>440</v>
      </c>
      <c r="I8" s="259" t="s">
        <v>441</v>
      </c>
      <c r="J8" s="259" t="s">
        <v>443</v>
      </c>
    </row>
    <row r="9" spans="1:12" ht="24">
      <c r="A9" s="260">
        <v>1</v>
      </c>
      <c r="B9" s="261" t="s">
        <v>1216</v>
      </c>
      <c r="C9" s="261">
        <v>0</v>
      </c>
      <c r="D9" s="261">
        <v>0</v>
      </c>
      <c r="E9" s="261">
        <v>52511205</v>
      </c>
      <c r="F9" s="261">
        <v>0</v>
      </c>
      <c r="G9" s="261">
        <v>0</v>
      </c>
      <c r="H9" s="261">
        <v>29981</v>
      </c>
      <c r="I9" s="261">
        <v>0</v>
      </c>
      <c r="J9" s="262">
        <f>SUM(C9:I9)</f>
        <v>52541186</v>
      </c>
    </row>
    <row r="10" spans="1:12">
      <c r="A10" s="263">
        <v>2</v>
      </c>
      <c r="B10" s="264" t="s">
        <v>444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2">
        <f t="shared" ref="J10:J48" si="0">SUM(C10:I10)</f>
        <v>0</v>
      </c>
    </row>
    <row r="11" spans="1:12">
      <c r="A11" s="260">
        <v>3</v>
      </c>
      <c r="B11" s="264" t="s">
        <v>445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2">
        <f t="shared" si="0"/>
        <v>0</v>
      </c>
    </row>
    <row r="12" spans="1:12">
      <c r="A12" s="263">
        <v>4</v>
      </c>
      <c r="B12" s="264" t="s">
        <v>446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2">
        <f t="shared" si="0"/>
        <v>0</v>
      </c>
    </row>
    <row r="13" spans="1:12">
      <c r="A13" s="260">
        <v>5</v>
      </c>
      <c r="B13" s="264" t="s">
        <v>447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2">
        <f t="shared" si="0"/>
        <v>0</v>
      </c>
    </row>
    <row r="14" spans="1:12">
      <c r="A14" s="263">
        <v>6</v>
      </c>
      <c r="B14" s="264" t="s">
        <v>448</v>
      </c>
      <c r="C14" s="265">
        <v>0</v>
      </c>
      <c r="D14" s="265">
        <v>19410</v>
      </c>
      <c r="E14" s="265">
        <v>0</v>
      </c>
      <c r="F14" s="265">
        <v>7269916</v>
      </c>
      <c r="G14" s="265">
        <v>13961111</v>
      </c>
      <c r="H14" s="265">
        <v>0</v>
      </c>
      <c r="I14" s="265">
        <v>0</v>
      </c>
      <c r="J14" s="262">
        <f t="shared" si="0"/>
        <v>21250437</v>
      </c>
    </row>
    <row r="15" spans="1:12">
      <c r="A15" s="260">
        <v>7</v>
      </c>
      <c r="B15" s="264" t="s">
        <v>449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2">
        <f t="shared" si="0"/>
        <v>0</v>
      </c>
    </row>
    <row r="16" spans="1:12" ht="24">
      <c r="A16" s="263">
        <v>8</v>
      </c>
      <c r="B16" s="264" t="s">
        <v>1217</v>
      </c>
      <c r="C16" s="265">
        <v>0</v>
      </c>
      <c r="D16" s="265">
        <v>0</v>
      </c>
      <c r="E16" s="265">
        <v>0</v>
      </c>
      <c r="F16" s="265">
        <v>0</v>
      </c>
      <c r="G16" s="265">
        <v>0</v>
      </c>
      <c r="H16" s="265">
        <v>6319246</v>
      </c>
      <c r="I16" s="265">
        <v>0</v>
      </c>
      <c r="J16" s="262">
        <f t="shared" si="0"/>
        <v>6319246</v>
      </c>
    </row>
    <row r="17" spans="1:10">
      <c r="A17" s="260">
        <v>9</v>
      </c>
      <c r="B17" s="264" t="s">
        <v>450</v>
      </c>
      <c r="C17" s="265">
        <v>0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2">
        <f t="shared" si="0"/>
        <v>0</v>
      </c>
    </row>
    <row r="18" spans="1:10">
      <c r="A18" s="263">
        <v>10</v>
      </c>
      <c r="B18" s="264" t="s">
        <v>451</v>
      </c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2">
        <f t="shared" si="0"/>
        <v>0</v>
      </c>
    </row>
    <row r="19" spans="1:10">
      <c r="A19" s="260">
        <v>11</v>
      </c>
      <c r="B19" s="264" t="s">
        <v>452</v>
      </c>
      <c r="C19" s="265">
        <v>0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2">
        <f t="shared" si="0"/>
        <v>0</v>
      </c>
    </row>
    <row r="20" spans="1:10">
      <c r="A20" s="263">
        <v>12</v>
      </c>
      <c r="B20" s="264" t="s">
        <v>453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2">
        <f t="shared" si="0"/>
        <v>0</v>
      </c>
    </row>
    <row r="21" spans="1:10">
      <c r="A21" s="260">
        <v>13</v>
      </c>
      <c r="B21" s="264" t="s">
        <v>454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2">
        <f t="shared" si="0"/>
        <v>0</v>
      </c>
    </row>
    <row r="22" spans="1:10">
      <c r="A22" s="263">
        <v>14</v>
      </c>
      <c r="B22" s="264" t="s">
        <v>455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2">
        <f t="shared" si="0"/>
        <v>0</v>
      </c>
    </row>
    <row r="23" spans="1:10">
      <c r="A23" s="260">
        <v>15</v>
      </c>
      <c r="B23" s="266" t="s">
        <v>456</v>
      </c>
      <c r="C23" s="266">
        <v>3308615</v>
      </c>
      <c r="D23" s="266">
        <v>1055725</v>
      </c>
      <c r="E23" s="266">
        <v>502887</v>
      </c>
      <c r="F23" s="266">
        <v>624420</v>
      </c>
      <c r="G23" s="266">
        <v>1803922</v>
      </c>
      <c r="H23" s="266">
        <v>17601</v>
      </c>
      <c r="I23" s="266">
        <v>403022</v>
      </c>
      <c r="J23" s="262">
        <f t="shared" si="0"/>
        <v>7716192</v>
      </c>
    </row>
    <row r="24" spans="1:10">
      <c r="A24" s="263">
        <v>16</v>
      </c>
      <c r="B24" s="266" t="s">
        <v>80</v>
      </c>
      <c r="C24" s="266">
        <v>29614</v>
      </c>
      <c r="D24" s="266">
        <v>110</v>
      </c>
      <c r="E24" s="266">
        <v>0</v>
      </c>
      <c r="F24" s="266">
        <v>0</v>
      </c>
      <c r="G24" s="266">
        <v>0</v>
      </c>
      <c r="H24" s="266">
        <v>0</v>
      </c>
      <c r="I24" s="266">
        <v>0</v>
      </c>
      <c r="J24" s="262">
        <f t="shared" si="0"/>
        <v>29724</v>
      </c>
    </row>
    <row r="25" spans="1:10">
      <c r="A25" s="260">
        <v>17</v>
      </c>
      <c r="B25" s="266" t="s">
        <v>81</v>
      </c>
      <c r="C25" s="266">
        <v>33239</v>
      </c>
      <c r="D25" s="266">
        <v>1320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262">
        <f t="shared" si="0"/>
        <v>34559</v>
      </c>
    </row>
    <row r="26" spans="1:10">
      <c r="A26" s="263">
        <v>18</v>
      </c>
      <c r="B26" s="266" t="s">
        <v>82</v>
      </c>
      <c r="C26" s="266">
        <v>32353</v>
      </c>
      <c r="D26" s="266">
        <v>110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2">
        <f t="shared" si="0"/>
        <v>32463</v>
      </c>
    </row>
    <row r="27" spans="1:10">
      <c r="A27" s="260">
        <v>19</v>
      </c>
      <c r="B27" s="266" t="s">
        <v>83</v>
      </c>
      <c r="C27" s="266">
        <v>21752</v>
      </c>
      <c r="D27" s="266">
        <v>150</v>
      </c>
      <c r="E27" s="266">
        <v>0</v>
      </c>
      <c r="F27" s="266">
        <v>0</v>
      </c>
      <c r="G27" s="266">
        <v>0</v>
      </c>
      <c r="H27" s="266">
        <v>0</v>
      </c>
      <c r="I27" s="266">
        <v>0</v>
      </c>
      <c r="J27" s="262">
        <f t="shared" si="0"/>
        <v>21902</v>
      </c>
    </row>
    <row r="28" spans="1:10">
      <c r="A28" s="263">
        <v>20</v>
      </c>
      <c r="B28" s="266" t="s">
        <v>84</v>
      </c>
      <c r="C28" s="266">
        <v>0</v>
      </c>
      <c r="D28" s="266">
        <v>250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2">
        <f t="shared" si="0"/>
        <v>250</v>
      </c>
    </row>
    <row r="29" spans="1:10">
      <c r="A29" s="260">
        <v>21</v>
      </c>
      <c r="B29" s="266" t="s">
        <v>457</v>
      </c>
      <c r="C29" s="266">
        <v>0</v>
      </c>
      <c r="D29" s="266">
        <v>150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2">
        <f t="shared" si="0"/>
        <v>150</v>
      </c>
    </row>
    <row r="30" spans="1:10">
      <c r="A30" s="263">
        <v>22</v>
      </c>
      <c r="B30" s="266" t="s">
        <v>86</v>
      </c>
      <c r="C30" s="266">
        <v>28092</v>
      </c>
      <c r="D30" s="266">
        <v>150</v>
      </c>
      <c r="E30" s="266">
        <v>0</v>
      </c>
      <c r="F30" s="266">
        <v>0</v>
      </c>
      <c r="G30" s="266">
        <v>0</v>
      </c>
      <c r="H30" s="266">
        <v>0</v>
      </c>
      <c r="I30" s="266">
        <v>0</v>
      </c>
      <c r="J30" s="262">
        <f t="shared" si="0"/>
        <v>28242</v>
      </c>
    </row>
    <row r="31" spans="1:10">
      <c r="A31" s="260">
        <v>23</v>
      </c>
      <c r="B31" s="266" t="s">
        <v>91</v>
      </c>
      <c r="C31" s="266">
        <v>23799</v>
      </c>
      <c r="D31" s="266">
        <v>250</v>
      </c>
      <c r="E31" s="266">
        <v>0</v>
      </c>
      <c r="F31" s="266">
        <v>0</v>
      </c>
      <c r="G31" s="266">
        <v>0</v>
      </c>
      <c r="H31" s="266">
        <v>0</v>
      </c>
      <c r="I31" s="266">
        <v>0</v>
      </c>
      <c r="J31" s="262">
        <f t="shared" si="0"/>
        <v>24049</v>
      </c>
    </row>
    <row r="32" spans="1:10">
      <c r="A32" s="263">
        <v>24</v>
      </c>
      <c r="B32" s="266" t="s">
        <v>92</v>
      </c>
      <c r="C32" s="266">
        <v>0</v>
      </c>
      <c r="D32" s="266">
        <v>180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2">
        <f t="shared" si="0"/>
        <v>180</v>
      </c>
    </row>
    <row r="33" spans="1:10">
      <c r="A33" s="260">
        <v>25</v>
      </c>
      <c r="B33" s="266" t="s">
        <v>458</v>
      </c>
      <c r="C33" s="266">
        <v>23799</v>
      </c>
      <c r="D33" s="266">
        <v>180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2">
        <f t="shared" si="0"/>
        <v>23979</v>
      </c>
    </row>
    <row r="34" spans="1:10">
      <c r="A34" s="263">
        <v>26</v>
      </c>
      <c r="B34" s="266" t="s">
        <v>94</v>
      </c>
      <c r="C34" s="266">
        <v>29038</v>
      </c>
      <c r="D34" s="266">
        <v>150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2">
        <f t="shared" si="0"/>
        <v>29188</v>
      </c>
    </row>
    <row r="35" spans="1:10">
      <c r="A35" s="260">
        <v>27</v>
      </c>
      <c r="B35" s="266" t="s">
        <v>459</v>
      </c>
      <c r="C35" s="266">
        <v>29033</v>
      </c>
      <c r="D35" s="266">
        <v>150</v>
      </c>
      <c r="E35" s="266">
        <v>0</v>
      </c>
      <c r="F35" s="266">
        <v>0</v>
      </c>
      <c r="G35" s="266">
        <v>0</v>
      </c>
      <c r="H35" s="266">
        <v>0</v>
      </c>
      <c r="I35" s="266">
        <v>0</v>
      </c>
      <c r="J35" s="262">
        <f t="shared" si="0"/>
        <v>29183</v>
      </c>
    </row>
    <row r="36" spans="1:10">
      <c r="A36" s="263">
        <v>28</v>
      </c>
      <c r="B36" s="266" t="s">
        <v>95</v>
      </c>
      <c r="C36" s="266">
        <v>27094</v>
      </c>
      <c r="D36" s="266">
        <v>110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2">
        <f t="shared" si="0"/>
        <v>27204</v>
      </c>
    </row>
    <row r="37" spans="1:10">
      <c r="A37" s="260">
        <v>29</v>
      </c>
      <c r="B37" s="266" t="s">
        <v>460</v>
      </c>
      <c r="C37" s="266">
        <v>0</v>
      </c>
      <c r="D37" s="266">
        <v>210</v>
      </c>
      <c r="E37" s="266">
        <v>0</v>
      </c>
      <c r="F37" s="266">
        <v>0</v>
      </c>
      <c r="G37" s="266">
        <v>0</v>
      </c>
      <c r="H37" s="266">
        <v>0</v>
      </c>
      <c r="I37" s="266">
        <v>0</v>
      </c>
      <c r="J37" s="262">
        <f t="shared" si="0"/>
        <v>210</v>
      </c>
    </row>
    <row r="38" spans="1:10">
      <c r="A38" s="263">
        <v>30</v>
      </c>
      <c r="B38" s="266" t="s">
        <v>97</v>
      </c>
      <c r="C38" s="266">
        <v>22055</v>
      </c>
      <c r="D38" s="266">
        <v>110</v>
      </c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2">
        <f t="shared" si="0"/>
        <v>22165</v>
      </c>
    </row>
    <row r="39" spans="1:10">
      <c r="A39" s="260">
        <v>31</v>
      </c>
      <c r="B39" s="266" t="s">
        <v>96</v>
      </c>
      <c r="C39" s="266">
        <v>46104</v>
      </c>
      <c r="D39" s="266">
        <v>320</v>
      </c>
      <c r="E39" s="266">
        <v>0</v>
      </c>
      <c r="F39" s="266">
        <v>0</v>
      </c>
      <c r="G39" s="266">
        <v>0</v>
      </c>
      <c r="H39" s="266">
        <v>0</v>
      </c>
      <c r="I39" s="266">
        <v>0</v>
      </c>
      <c r="J39" s="262">
        <f t="shared" si="0"/>
        <v>46424</v>
      </c>
    </row>
    <row r="40" spans="1:10">
      <c r="A40" s="263">
        <v>32</v>
      </c>
      <c r="B40" s="266" t="s">
        <v>99</v>
      </c>
      <c r="C40" s="266">
        <v>28645</v>
      </c>
      <c r="D40" s="266">
        <v>110</v>
      </c>
      <c r="E40" s="266">
        <v>0</v>
      </c>
      <c r="F40" s="266">
        <v>0</v>
      </c>
      <c r="G40" s="266">
        <v>0</v>
      </c>
      <c r="H40" s="266">
        <v>0</v>
      </c>
      <c r="I40" s="266">
        <v>0</v>
      </c>
      <c r="J40" s="262">
        <f t="shared" si="0"/>
        <v>28755</v>
      </c>
    </row>
    <row r="41" spans="1:10">
      <c r="A41" s="260">
        <v>33</v>
      </c>
      <c r="B41" s="266" t="s">
        <v>98</v>
      </c>
      <c r="C41" s="266">
        <v>34957</v>
      </c>
      <c r="D41" s="266">
        <v>180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2">
        <f t="shared" si="0"/>
        <v>35137</v>
      </c>
    </row>
    <row r="42" spans="1:10">
      <c r="A42" s="263">
        <v>34</v>
      </c>
      <c r="B42" s="266" t="s">
        <v>101</v>
      </c>
      <c r="C42" s="266">
        <v>0</v>
      </c>
      <c r="D42" s="266">
        <v>150</v>
      </c>
      <c r="E42" s="266">
        <v>0</v>
      </c>
      <c r="F42" s="266">
        <v>0</v>
      </c>
      <c r="G42" s="266">
        <v>0</v>
      </c>
      <c r="H42" s="266">
        <v>0</v>
      </c>
      <c r="I42" s="266">
        <v>0</v>
      </c>
      <c r="J42" s="262">
        <f t="shared" si="0"/>
        <v>150</v>
      </c>
    </row>
    <row r="43" spans="1:10">
      <c r="A43" s="260">
        <v>35</v>
      </c>
      <c r="B43" s="266" t="s">
        <v>100</v>
      </c>
      <c r="C43" s="266">
        <v>35431</v>
      </c>
      <c r="D43" s="266">
        <v>180</v>
      </c>
      <c r="E43" s="266">
        <v>0</v>
      </c>
      <c r="F43" s="266">
        <v>0</v>
      </c>
      <c r="G43" s="266">
        <v>0</v>
      </c>
      <c r="H43" s="266">
        <v>0</v>
      </c>
      <c r="I43" s="266">
        <v>0</v>
      </c>
      <c r="J43" s="262">
        <f t="shared" si="0"/>
        <v>35611</v>
      </c>
    </row>
    <row r="44" spans="1:10">
      <c r="A44" s="263">
        <v>36</v>
      </c>
      <c r="B44" s="266" t="s">
        <v>104</v>
      </c>
      <c r="C44" s="266">
        <v>26125</v>
      </c>
      <c r="D44" s="266">
        <v>180</v>
      </c>
      <c r="E44" s="266">
        <v>0</v>
      </c>
      <c r="F44" s="266">
        <v>0</v>
      </c>
      <c r="G44" s="266">
        <v>0</v>
      </c>
      <c r="H44" s="266">
        <v>0</v>
      </c>
      <c r="I44" s="266">
        <v>0</v>
      </c>
      <c r="J44" s="262">
        <f t="shared" si="0"/>
        <v>26305</v>
      </c>
    </row>
    <row r="45" spans="1:10">
      <c r="A45" s="260">
        <v>37</v>
      </c>
      <c r="B45" s="266" t="s">
        <v>106</v>
      </c>
      <c r="C45" s="266">
        <v>23994</v>
      </c>
      <c r="D45" s="266">
        <v>250</v>
      </c>
      <c r="E45" s="266">
        <v>0</v>
      </c>
      <c r="F45" s="266">
        <v>0</v>
      </c>
      <c r="G45" s="266">
        <v>0</v>
      </c>
      <c r="H45" s="266">
        <v>0</v>
      </c>
      <c r="I45" s="266">
        <v>0</v>
      </c>
      <c r="J45" s="262">
        <f t="shared" si="0"/>
        <v>24244</v>
      </c>
    </row>
    <row r="46" spans="1:10">
      <c r="A46" s="263">
        <v>38</v>
      </c>
      <c r="B46" s="266" t="s">
        <v>107</v>
      </c>
      <c r="C46" s="266">
        <v>0</v>
      </c>
      <c r="D46" s="266">
        <v>250</v>
      </c>
      <c r="E46" s="266">
        <v>0</v>
      </c>
      <c r="F46" s="266">
        <v>0</v>
      </c>
      <c r="G46" s="266">
        <v>0</v>
      </c>
      <c r="H46" s="266">
        <v>0</v>
      </c>
      <c r="I46" s="266">
        <v>0</v>
      </c>
      <c r="J46" s="262">
        <f t="shared" si="0"/>
        <v>250</v>
      </c>
    </row>
    <row r="47" spans="1:10">
      <c r="A47" s="260">
        <v>39</v>
      </c>
      <c r="B47" s="266" t="s">
        <v>108</v>
      </c>
      <c r="C47" s="266">
        <v>34011</v>
      </c>
      <c r="D47" s="266">
        <v>150</v>
      </c>
      <c r="E47" s="266">
        <v>0</v>
      </c>
      <c r="F47" s="266">
        <v>0</v>
      </c>
      <c r="G47" s="266">
        <v>0</v>
      </c>
      <c r="H47" s="266">
        <v>0</v>
      </c>
      <c r="I47" s="266">
        <v>0</v>
      </c>
      <c r="J47" s="262">
        <f t="shared" si="0"/>
        <v>34161</v>
      </c>
    </row>
    <row r="48" spans="1:10">
      <c r="A48" s="260">
        <v>40</v>
      </c>
      <c r="B48" s="266" t="s">
        <v>461</v>
      </c>
      <c r="C48" s="266">
        <v>31597</v>
      </c>
      <c r="D48" s="266">
        <v>180</v>
      </c>
      <c r="E48" s="266">
        <v>0</v>
      </c>
      <c r="F48" s="266">
        <v>0</v>
      </c>
      <c r="G48" s="266">
        <v>0</v>
      </c>
      <c r="H48" s="266">
        <v>0</v>
      </c>
      <c r="I48" s="266">
        <v>0</v>
      </c>
      <c r="J48" s="262">
        <f t="shared" si="0"/>
        <v>31777</v>
      </c>
    </row>
    <row r="49" spans="1:10">
      <c r="A49" s="263"/>
      <c r="B49" s="267" t="s">
        <v>462</v>
      </c>
      <c r="C49" s="267">
        <f>SUM(C9:C48)</f>
        <v>3869347</v>
      </c>
      <c r="D49" s="267">
        <f t="shared" ref="D49:I49" si="1">SUM(D9:D48)</f>
        <v>1080665</v>
      </c>
      <c r="E49" s="267">
        <f t="shared" si="1"/>
        <v>53014092</v>
      </c>
      <c r="F49" s="267">
        <f t="shared" si="1"/>
        <v>7894336</v>
      </c>
      <c r="G49" s="267">
        <f t="shared" si="1"/>
        <v>15765033</v>
      </c>
      <c r="H49" s="267">
        <f t="shared" si="1"/>
        <v>6366828</v>
      </c>
      <c r="I49" s="267">
        <f t="shared" si="1"/>
        <v>403022</v>
      </c>
      <c r="J49" s="262">
        <f>SUM(C49:I49)</f>
        <v>88393323</v>
      </c>
    </row>
    <row r="50" spans="1:10">
      <c r="A50" s="263"/>
      <c r="B50" s="266" t="s">
        <v>463</v>
      </c>
      <c r="C50" s="266"/>
      <c r="D50" s="266"/>
      <c r="E50" s="266"/>
      <c r="F50" s="266"/>
      <c r="G50" s="266"/>
      <c r="H50" s="266"/>
      <c r="I50" s="266"/>
      <c r="J50" s="262"/>
    </row>
    <row r="51" spans="1:10">
      <c r="A51" s="263">
        <f>A48+1</f>
        <v>41</v>
      </c>
      <c r="B51" s="266" t="s">
        <v>87</v>
      </c>
      <c r="C51" s="266">
        <v>0</v>
      </c>
      <c r="D51" s="266">
        <v>300</v>
      </c>
      <c r="E51" s="266">
        <v>0</v>
      </c>
      <c r="F51" s="266">
        <v>0</v>
      </c>
      <c r="G51" s="266">
        <v>0</v>
      </c>
      <c r="H51" s="266">
        <v>0</v>
      </c>
      <c r="I51" s="266">
        <v>0</v>
      </c>
      <c r="J51" s="262">
        <f t="shared" ref="J51:J64" si="2">SUM(C51:I51)</f>
        <v>300</v>
      </c>
    </row>
    <row r="52" spans="1:10">
      <c r="A52" s="263">
        <f t="shared" ref="A52:A57" si="3">A51+1</f>
        <v>42</v>
      </c>
      <c r="B52" s="266" t="s">
        <v>464</v>
      </c>
      <c r="C52" s="266">
        <v>0</v>
      </c>
      <c r="D52" s="266">
        <v>100</v>
      </c>
      <c r="E52" s="266">
        <v>0</v>
      </c>
      <c r="F52" s="266">
        <v>0</v>
      </c>
      <c r="G52" s="266">
        <v>0</v>
      </c>
      <c r="H52" s="266">
        <v>0</v>
      </c>
      <c r="I52" s="266">
        <v>0</v>
      </c>
      <c r="J52" s="262">
        <f t="shared" si="2"/>
        <v>100</v>
      </c>
    </row>
    <row r="53" spans="1:10">
      <c r="A53" s="263">
        <f t="shared" si="3"/>
        <v>43</v>
      </c>
      <c r="B53" s="266" t="s">
        <v>88</v>
      </c>
      <c r="C53" s="266">
        <v>0</v>
      </c>
      <c r="D53" s="266">
        <v>150</v>
      </c>
      <c r="E53" s="266">
        <v>0</v>
      </c>
      <c r="F53" s="266">
        <v>0</v>
      </c>
      <c r="G53" s="266">
        <v>0</v>
      </c>
      <c r="H53" s="266">
        <v>0</v>
      </c>
      <c r="I53" s="266">
        <v>0</v>
      </c>
      <c r="J53" s="262">
        <f t="shared" si="2"/>
        <v>150</v>
      </c>
    </row>
    <row r="54" spans="1:10">
      <c r="A54" s="263">
        <f t="shared" si="3"/>
        <v>44</v>
      </c>
      <c r="B54" s="266" t="s">
        <v>89</v>
      </c>
      <c r="C54" s="266">
        <v>0</v>
      </c>
      <c r="D54" s="266">
        <v>150</v>
      </c>
      <c r="E54" s="266">
        <v>0</v>
      </c>
      <c r="F54" s="266">
        <v>0</v>
      </c>
      <c r="G54" s="266">
        <v>0</v>
      </c>
      <c r="H54" s="266">
        <v>0</v>
      </c>
      <c r="I54" s="266">
        <v>0</v>
      </c>
      <c r="J54" s="262">
        <f t="shared" si="2"/>
        <v>150</v>
      </c>
    </row>
    <row r="55" spans="1:10">
      <c r="A55" s="263">
        <f t="shared" si="3"/>
        <v>45</v>
      </c>
      <c r="B55" s="266" t="s">
        <v>115</v>
      </c>
      <c r="C55" s="266">
        <v>0</v>
      </c>
      <c r="D55" s="266">
        <v>150</v>
      </c>
      <c r="E55" s="266">
        <v>0</v>
      </c>
      <c r="F55" s="266">
        <v>0</v>
      </c>
      <c r="G55" s="266">
        <v>0</v>
      </c>
      <c r="H55" s="266">
        <v>0</v>
      </c>
      <c r="I55" s="266">
        <v>0</v>
      </c>
      <c r="J55" s="262">
        <f t="shared" si="2"/>
        <v>150</v>
      </c>
    </row>
    <row r="56" spans="1:10">
      <c r="A56" s="263">
        <f t="shared" si="3"/>
        <v>46</v>
      </c>
      <c r="B56" s="266" t="s">
        <v>102</v>
      </c>
      <c r="C56" s="266">
        <v>0</v>
      </c>
      <c r="D56" s="266">
        <v>100</v>
      </c>
      <c r="E56" s="266">
        <v>0</v>
      </c>
      <c r="F56" s="266">
        <v>0</v>
      </c>
      <c r="G56" s="266">
        <v>0</v>
      </c>
      <c r="H56" s="266">
        <v>0</v>
      </c>
      <c r="I56" s="266">
        <v>0</v>
      </c>
      <c r="J56" s="262">
        <f t="shared" si="2"/>
        <v>100</v>
      </c>
    </row>
    <row r="57" spans="1:10">
      <c r="A57" s="263">
        <f t="shared" si="3"/>
        <v>47</v>
      </c>
      <c r="B57" s="266" t="s">
        <v>109</v>
      </c>
      <c r="C57" s="266">
        <v>0</v>
      </c>
      <c r="D57" s="266">
        <v>100</v>
      </c>
      <c r="E57" s="266">
        <v>0</v>
      </c>
      <c r="F57" s="266">
        <v>0</v>
      </c>
      <c r="G57" s="266">
        <v>0</v>
      </c>
      <c r="H57" s="266">
        <v>0</v>
      </c>
      <c r="I57" s="266">
        <v>0</v>
      </c>
      <c r="J57" s="262">
        <f t="shared" si="2"/>
        <v>100</v>
      </c>
    </row>
    <row r="58" spans="1:10">
      <c r="A58" s="263"/>
      <c r="B58" s="267" t="s">
        <v>465</v>
      </c>
      <c r="C58" s="267">
        <f>SUM(C51:C57)</f>
        <v>0</v>
      </c>
      <c r="D58" s="267">
        <f t="shared" ref="D58:I58" si="4">SUM(D51:D57)</f>
        <v>1050</v>
      </c>
      <c r="E58" s="267">
        <f t="shared" si="4"/>
        <v>0</v>
      </c>
      <c r="F58" s="267">
        <f t="shared" si="4"/>
        <v>0</v>
      </c>
      <c r="G58" s="267">
        <f t="shared" si="4"/>
        <v>0</v>
      </c>
      <c r="H58" s="267">
        <f t="shared" si="4"/>
        <v>0</v>
      </c>
      <c r="I58" s="267">
        <f t="shared" si="4"/>
        <v>0</v>
      </c>
      <c r="J58" s="262">
        <f t="shared" si="2"/>
        <v>1050</v>
      </c>
    </row>
    <row r="59" spans="1:10">
      <c r="A59" s="263"/>
      <c r="B59" s="266" t="s">
        <v>466</v>
      </c>
      <c r="C59" s="266"/>
      <c r="D59" s="266"/>
      <c r="E59" s="266"/>
      <c r="F59" s="266"/>
      <c r="G59" s="266"/>
      <c r="H59" s="266"/>
      <c r="I59" s="266"/>
      <c r="J59" s="262"/>
    </row>
    <row r="60" spans="1:10">
      <c r="A60" s="263">
        <f>A57+1</f>
        <v>48</v>
      </c>
      <c r="B60" s="266" t="s">
        <v>90</v>
      </c>
      <c r="C60" s="266">
        <v>36306</v>
      </c>
      <c r="D60" s="266">
        <v>1000</v>
      </c>
      <c r="E60" s="266">
        <v>0</v>
      </c>
      <c r="F60" s="266">
        <v>0</v>
      </c>
      <c r="G60" s="266">
        <v>0</v>
      </c>
      <c r="H60" s="266">
        <v>0</v>
      </c>
      <c r="I60" s="266">
        <v>0</v>
      </c>
      <c r="J60" s="262">
        <f t="shared" si="2"/>
        <v>37306</v>
      </c>
    </row>
    <row r="61" spans="1:10">
      <c r="A61" s="263">
        <f>A60+1</f>
        <v>49</v>
      </c>
      <c r="B61" s="266" t="s">
        <v>93</v>
      </c>
      <c r="C61" s="266">
        <v>37842</v>
      </c>
      <c r="D61" s="266">
        <v>2100</v>
      </c>
      <c r="E61" s="266">
        <v>0</v>
      </c>
      <c r="F61" s="266">
        <v>0</v>
      </c>
      <c r="G61" s="266">
        <v>0</v>
      </c>
      <c r="H61" s="266">
        <v>0</v>
      </c>
      <c r="I61" s="266">
        <v>0</v>
      </c>
      <c r="J61" s="262">
        <f t="shared" si="2"/>
        <v>39942</v>
      </c>
    </row>
    <row r="62" spans="1:10">
      <c r="A62" s="263">
        <f>A61+1</f>
        <v>50</v>
      </c>
      <c r="B62" s="266" t="s">
        <v>103</v>
      </c>
      <c r="C62" s="266">
        <v>37900</v>
      </c>
      <c r="D62" s="266">
        <v>0</v>
      </c>
      <c r="E62" s="266">
        <v>0</v>
      </c>
      <c r="F62" s="266">
        <v>0</v>
      </c>
      <c r="G62" s="266">
        <v>0</v>
      </c>
      <c r="H62" s="266">
        <v>0</v>
      </c>
      <c r="I62" s="266">
        <v>0</v>
      </c>
      <c r="J62" s="262">
        <f t="shared" si="2"/>
        <v>37900</v>
      </c>
    </row>
    <row r="63" spans="1:10">
      <c r="A63" s="263">
        <f>A62+1</f>
        <v>51</v>
      </c>
      <c r="B63" s="266" t="s">
        <v>105</v>
      </c>
      <c r="C63" s="266">
        <v>29705</v>
      </c>
      <c r="D63" s="266">
        <v>0</v>
      </c>
      <c r="E63" s="266">
        <v>0</v>
      </c>
      <c r="F63" s="266">
        <v>0</v>
      </c>
      <c r="G63" s="266">
        <v>0</v>
      </c>
      <c r="H63" s="266">
        <v>0</v>
      </c>
      <c r="I63" s="266">
        <v>0</v>
      </c>
      <c r="J63" s="262">
        <f t="shared" si="2"/>
        <v>29705</v>
      </c>
    </row>
    <row r="64" spans="1:10">
      <c r="A64" s="263"/>
      <c r="B64" s="267" t="s">
        <v>467</v>
      </c>
      <c r="C64" s="267">
        <f>SUM(C60:C63)</f>
        <v>141753</v>
      </c>
      <c r="D64" s="267">
        <f>SUM(D60:D63)</f>
        <v>3100</v>
      </c>
      <c r="E64" s="267">
        <f t="shared" ref="E64:I64" si="5">SUM(E60:E63)</f>
        <v>0</v>
      </c>
      <c r="F64" s="267">
        <f t="shared" si="5"/>
        <v>0</v>
      </c>
      <c r="G64" s="267">
        <f t="shared" si="5"/>
        <v>0</v>
      </c>
      <c r="H64" s="267">
        <f t="shared" si="5"/>
        <v>0</v>
      </c>
      <c r="I64" s="267">
        <f t="shared" si="5"/>
        <v>0</v>
      </c>
      <c r="J64" s="262">
        <f t="shared" si="2"/>
        <v>144853</v>
      </c>
    </row>
    <row r="65" spans="1:12">
      <c r="A65" s="263"/>
      <c r="B65" s="267" t="s">
        <v>468</v>
      </c>
      <c r="C65" s="267">
        <f>SUM(C49,C58,C64)</f>
        <v>4011100</v>
      </c>
      <c r="D65" s="267">
        <f t="shared" ref="D65:I65" si="6">SUM(D49,D58,D64)</f>
        <v>1084815</v>
      </c>
      <c r="E65" s="267">
        <f t="shared" si="6"/>
        <v>53014092</v>
      </c>
      <c r="F65" s="267">
        <f t="shared" si="6"/>
        <v>7894336</v>
      </c>
      <c r="G65" s="267">
        <f t="shared" si="6"/>
        <v>15765033</v>
      </c>
      <c r="H65" s="267">
        <f t="shared" si="6"/>
        <v>6366828</v>
      </c>
      <c r="I65" s="267">
        <f t="shared" si="6"/>
        <v>403022</v>
      </c>
      <c r="J65" s="262">
        <f>SUM(C65:I65)</f>
        <v>88539226</v>
      </c>
    </row>
    <row r="67" spans="1:12">
      <c r="J67" s="268" t="s">
        <v>1056</v>
      </c>
    </row>
    <row r="68" spans="1:12">
      <c r="J68" s="268"/>
    </row>
    <row r="71" spans="1:12">
      <c r="A71" s="246" t="s">
        <v>971</v>
      </c>
      <c r="B71" s="256"/>
    </row>
    <row r="72" spans="1:12" ht="24">
      <c r="A72" s="258" t="s">
        <v>418</v>
      </c>
      <c r="B72" s="259" t="s">
        <v>433</v>
      </c>
      <c r="C72" s="258" t="s">
        <v>434</v>
      </c>
      <c r="D72" s="258" t="s">
        <v>435</v>
      </c>
      <c r="E72" s="258" t="s">
        <v>436</v>
      </c>
      <c r="F72" s="258" t="s">
        <v>437</v>
      </c>
      <c r="G72" s="258" t="s">
        <v>438</v>
      </c>
      <c r="H72" s="258" t="s">
        <v>439</v>
      </c>
      <c r="I72" s="258" t="s">
        <v>440</v>
      </c>
      <c r="J72" s="258" t="s">
        <v>441</v>
      </c>
      <c r="K72" s="258" t="s">
        <v>442</v>
      </c>
      <c r="L72" s="269" t="s">
        <v>443</v>
      </c>
    </row>
    <row r="73" spans="1:12" ht="24">
      <c r="A73" s="260">
        <v>1</v>
      </c>
      <c r="B73" s="261" t="s">
        <v>1216</v>
      </c>
      <c r="C73" s="270">
        <v>0</v>
      </c>
      <c r="D73" s="270">
        <v>0</v>
      </c>
      <c r="E73" s="270">
        <v>985859</v>
      </c>
      <c r="F73" s="270">
        <v>0</v>
      </c>
      <c r="G73" s="270">
        <v>0</v>
      </c>
      <c r="H73" s="270">
        <v>0</v>
      </c>
      <c r="I73" s="270">
        <v>778082</v>
      </c>
      <c r="J73" s="270">
        <v>0</v>
      </c>
      <c r="K73" s="270">
        <v>0</v>
      </c>
      <c r="L73" s="271">
        <f>SUM(C73:K73)</f>
        <v>1763941</v>
      </c>
    </row>
    <row r="74" spans="1:12">
      <c r="A74" s="263">
        <v>2</v>
      </c>
      <c r="B74" s="264" t="s">
        <v>444</v>
      </c>
      <c r="C74" s="270">
        <v>0</v>
      </c>
      <c r="D74" s="270">
        <v>0</v>
      </c>
      <c r="E74" s="270">
        <v>0</v>
      </c>
      <c r="F74" s="270">
        <v>0</v>
      </c>
      <c r="G74" s="270">
        <v>0</v>
      </c>
      <c r="H74" s="270">
        <v>0</v>
      </c>
      <c r="I74" s="270">
        <v>0</v>
      </c>
      <c r="J74" s="270">
        <v>0</v>
      </c>
      <c r="K74" s="270">
        <v>0</v>
      </c>
      <c r="L74" s="271">
        <f t="shared" ref="L74:L129" si="7">SUM(C74:K74)</f>
        <v>0</v>
      </c>
    </row>
    <row r="75" spans="1:12">
      <c r="A75" s="260">
        <v>3</v>
      </c>
      <c r="B75" s="264" t="s">
        <v>445</v>
      </c>
      <c r="C75" s="270">
        <v>0</v>
      </c>
      <c r="D75" s="270">
        <v>0</v>
      </c>
      <c r="E75" s="270">
        <v>0</v>
      </c>
      <c r="F75" s="270">
        <v>0</v>
      </c>
      <c r="G75" s="270">
        <v>0</v>
      </c>
      <c r="H75" s="270">
        <v>0</v>
      </c>
      <c r="I75" s="270">
        <v>0</v>
      </c>
      <c r="J75" s="270">
        <v>0</v>
      </c>
      <c r="K75" s="270">
        <v>0</v>
      </c>
      <c r="L75" s="271">
        <f t="shared" si="7"/>
        <v>0</v>
      </c>
    </row>
    <row r="76" spans="1:12">
      <c r="A76" s="260">
        <v>4</v>
      </c>
      <c r="B76" s="264" t="s">
        <v>446</v>
      </c>
      <c r="C76" s="270">
        <v>0</v>
      </c>
      <c r="D76" s="270">
        <v>0</v>
      </c>
      <c r="E76" s="270">
        <v>0</v>
      </c>
      <c r="F76" s="270">
        <v>0</v>
      </c>
      <c r="G76" s="270">
        <v>0</v>
      </c>
      <c r="H76" s="270">
        <v>0</v>
      </c>
      <c r="I76" s="270">
        <v>0</v>
      </c>
      <c r="J76" s="270">
        <v>0</v>
      </c>
      <c r="K76" s="270">
        <v>0</v>
      </c>
      <c r="L76" s="271">
        <f t="shared" si="7"/>
        <v>0</v>
      </c>
    </row>
    <row r="77" spans="1:12">
      <c r="A77" s="263">
        <v>5</v>
      </c>
      <c r="B77" s="264" t="s">
        <v>447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  <c r="I77" s="270">
        <v>0</v>
      </c>
      <c r="J77" s="270">
        <v>0</v>
      </c>
      <c r="K77" s="270">
        <v>0</v>
      </c>
      <c r="L77" s="271">
        <f t="shared" si="7"/>
        <v>0</v>
      </c>
    </row>
    <row r="78" spans="1:12">
      <c r="A78" s="260">
        <v>6</v>
      </c>
      <c r="B78" s="264" t="s">
        <v>448</v>
      </c>
      <c r="C78" s="270">
        <v>0</v>
      </c>
      <c r="D78" s="270">
        <v>0</v>
      </c>
      <c r="E78" s="270">
        <v>0</v>
      </c>
      <c r="F78" s="270">
        <v>151635</v>
      </c>
      <c r="G78" s="270">
        <v>2668432</v>
      </c>
      <c r="H78" s="270">
        <v>0</v>
      </c>
      <c r="I78" s="270">
        <v>0</v>
      </c>
      <c r="J78" s="270">
        <v>0</v>
      </c>
      <c r="K78" s="270">
        <v>0</v>
      </c>
      <c r="L78" s="271">
        <f t="shared" si="7"/>
        <v>2820067</v>
      </c>
    </row>
    <row r="79" spans="1:12">
      <c r="A79" s="260">
        <v>7</v>
      </c>
      <c r="B79" s="264" t="s">
        <v>449</v>
      </c>
      <c r="C79" s="270">
        <v>0</v>
      </c>
      <c r="D79" s="270">
        <v>0</v>
      </c>
      <c r="E79" s="270">
        <v>0</v>
      </c>
      <c r="F79" s="270">
        <v>0</v>
      </c>
      <c r="G79" s="270">
        <v>0</v>
      </c>
      <c r="H79" s="270">
        <v>0</v>
      </c>
      <c r="I79" s="270">
        <v>558253</v>
      </c>
      <c r="J79" s="270">
        <v>0</v>
      </c>
      <c r="K79" s="270">
        <v>0</v>
      </c>
      <c r="L79" s="271">
        <f t="shared" si="7"/>
        <v>558253</v>
      </c>
    </row>
    <row r="80" spans="1:12" ht="24">
      <c r="A80" s="263">
        <v>8</v>
      </c>
      <c r="B80" s="264" t="s">
        <v>1217</v>
      </c>
      <c r="C80" s="270">
        <v>0</v>
      </c>
      <c r="D80" s="270">
        <v>0</v>
      </c>
      <c r="E80" s="270">
        <v>0</v>
      </c>
      <c r="F80" s="270">
        <v>0</v>
      </c>
      <c r="G80" s="270">
        <v>0</v>
      </c>
      <c r="H80" s="270">
        <v>0</v>
      </c>
      <c r="I80" s="270">
        <v>2613963</v>
      </c>
      <c r="J80" s="270">
        <v>0</v>
      </c>
      <c r="K80" s="270">
        <v>0</v>
      </c>
      <c r="L80" s="271">
        <f t="shared" si="7"/>
        <v>2613963</v>
      </c>
    </row>
    <row r="81" spans="1:12">
      <c r="A81" s="260">
        <v>9</v>
      </c>
      <c r="B81" s="264" t="s">
        <v>450</v>
      </c>
      <c r="C81" s="270">
        <v>0</v>
      </c>
      <c r="D81" s="270">
        <v>0</v>
      </c>
      <c r="E81" s="270">
        <v>0</v>
      </c>
      <c r="F81" s="270">
        <v>0</v>
      </c>
      <c r="G81" s="270">
        <v>0</v>
      </c>
      <c r="H81" s="270">
        <v>0</v>
      </c>
      <c r="I81" s="270">
        <v>458637</v>
      </c>
      <c r="J81" s="270">
        <v>0</v>
      </c>
      <c r="K81" s="270">
        <v>0</v>
      </c>
      <c r="L81" s="271">
        <f t="shared" si="7"/>
        <v>458637</v>
      </c>
    </row>
    <row r="82" spans="1:12">
      <c r="A82" s="260">
        <v>10</v>
      </c>
      <c r="B82" s="264" t="s">
        <v>451</v>
      </c>
      <c r="C82" s="270">
        <v>0</v>
      </c>
      <c r="D82" s="270">
        <v>0</v>
      </c>
      <c r="E82" s="270">
        <v>0</v>
      </c>
      <c r="F82" s="270">
        <v>0</v>
      </c>
      <c r="G82" s="270">
        <v>0</v>
      </c>
      <c r="H82" s="270">
        <v>0</v>
      </c>
      <c r="I82" s="270">
        <v>395262</v>
      </c>
      <c r="J82" s="270">
        <v>0</v>
      </c>
      <c r="K82" s="270">
        <v>0</v>
      </c>
      <c r="L82" s="271">
        <f t="shared" si="7"/>
        <v>395262</v>
      </c>
    </row>
    <row r="83" spans="1:12">
      <c r="A83" s="263">
        <v>11</v>
      </c>
      <c r="B83" s="264" t="s">
        <v>452</v>
      </c>
      <c r="C83" s="270">
        <v>0</v>
      </c>
      <c r="D83" s="270">
        <v>0</v>
      </c>
      <c r="E83" s="270">
        <v>0</v>
      </c>
      <c r="F83" s="270">
        <v>0</v>
      </c>
      <c r="G83" s="270">
        <v>0</v>
      </c>
      <c r="H83" s="270">
        <v>0</v>
      </c>
      <c r="I83" s="270">
        <v>0</v>
      </c>
      <c r="J83" s="270">
        <v>168061</v>
      </c>
      <c r="K83" s="270">
        <v>0</v>
      </c>
      <c r="L83" s="271">
        <f t="shared" si="7"/>
        <v>168061</v>
      </c>
    </row>
    <row r="84" spans="1:12">
      <c r="A84" s="260">
        <v>12</v>
      </c>
      <c r="B84" s="264" t="s">
        <v>453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  <c r="H84" s="270">
        <v>4147967</v>
      </c>
      <c r="I84" s="270">
        <v>0</v>
      </c>
      <c r="J84" s="270">
        <v>0</v>
      </c>
      <c r="K84" s="270">
        <v>0</v>
      </c>
      <c r="L84" s="271">
        <f t="shared" si="7"/>
        <v>4147967</v>
      </c>
    </row>
    <row r="85" spans="1:12">
      <c r="A85" s="260">
        <v>13</v>
      </c>
      <c r="B85" s="264" t="s">
        <v>454</v>
      </c>
      <c r="C85" s="270">
        <v>0</v>
      </c>
      <c r="D85" s="270">
        <v>0</v>
      </c>
      <c r="E85" s="270">
        <v>0</v>
      </c>
      <c r="F85" s="270">
        <v>0</v>
      </c>
      <c r="G85" s="270">
        <v>0</v>
      </c>
      <c r="H85" s="270">
        <v>0</v>
      </c>
      <c r="I85" s="270">
        <v>0</v>
      </c>
      <c r="J85" s="270">
        <v>483543</v>
      </c>
      <c r="K85" s="270">
        <v>0</v>
      </c>
      <c r="L85" s="271">
        <f t="shared" si="7"/>
        <v>483543</v>
      </c>
    </row>
    <row r="86" spans="1:12">
      <c r="A86" s="263">
        <v>14</v>
      </c>
      <c r="B86" s="264" t="s">
        <v>455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  <c r="H86" s="270">
        <v>0</v>
      </c>
      <c r="I86" s="270">
        <v>0</v>
      </c>
      <c r="J86" s="270">
        <v>199100</v>
      </c>
      <c r="K86" s="270">
        <v>0</v>
      </c>
      <c r="L86" s="271">
        <f t="shared" si="7"/>
        <v>199100</v>
      </c>
    </row>
    <row r="87" spans="1:12">
      <c r="A87" s="260">
        <v>15</v>
      </c>
      <c r="B87" s="266" t="s">
        <v>456</v>
      </c>
      <c r="C87" s="270">
        <v>6338953</v>
      </c>
      <c r="D87" s="270">
        <v>483817</v>
      </c>
      <c r="E87" s="270">
        <v>631584</v>
      </c>
      <c r="F87" s="270">
        <v>119255</v>
      </c>
      <c r="G87" s="270">
        <v>196339</v>
      </c>
      <c r="H87" s="270">
        <v>22517581</v>
      </c>
      <c r="I87" s="270">
        <v>513885</v>
      </c>
      <c r="J87" s="270">
        <v>5493524</v>
      </c>
      <c r="K87" s="270">
        <v>198100</v>
      </c>
      <c r="L87" s="271">
        <f>SUM(C87:K87)</f>
        <v>36493038</v>
      </c>
    </row>
    <row r="88" spans="1:12">
      <c r="A88" s="260">
        <v>16</v>
      </c>
      <c r="B88" s="266" t="s">
        <v>80</v>
      </c>
      <c r="C88" s="270">
        <v>29490</v>
      </c>
      <c r="D88" s="270">
        <v>0</v>
      </c>
      <c r="E88" s="270">
        <v>0</v>
      </c>
      <c r="F88" s="270">
        <v>0</v>
      </c>
      <c r="G88" s="270">
        <v>0</v>
      </c>
      <c r="H88" s="270">
        <v>121801</v>
      </c>
      <c r="I88" s="270">
        <v>1000</v>
      </c>
      <c r="J88" s="270">
        <v>0</v>
      </c>
      <c r="K88" s="270">
        <v>0</v>
      </c>
      <c r="L88" s="271">
        <f t="shared" si="7"/>
        <v>152291</v>
      </c>
    </row>
    <row r="89" spans="1:12">
      <c r="A89" s="263">
        <v>17</v>
      </c>
      <c r="B89" s="266" t="s">
        <v>81</v>
      </c>
      <c r="C89" s="270">
        <v>27804</v>
      </c>
      <c r="D89" s="270">
        <v>0</v>
      </c>
      <c r="E89" s="270">
        <v>0</v>
      </c>
      <c r="F89" s="270">
        <v>0</v>
      </c>
      <c r="G89" s="270">
        <v>0</v>
      </c>
      <c r="H89" s="270">
        <v>106898</v>
      </c>
      <c r="I89" s="270">
        <v>1000</v>
      </c>
      <c r="J89" s="270">
        <v>0</v>
      </c>
      <c r="K89" s="270">
        <v>0</v>
      </c>
      <c r="L89" s="271">
        <f t="shared" si="7"/>
        <v>135702</v>
      </c>
    </row>
    <row r="90" spans="1:12">
      <c r="A90" s="260">
        <v>18</v>
      </c>
      <c r="B90" s="266" t="s">
        <v>82</v>
      </c>
      <c r="C90" s="270">
        <v>27482</v>
      </c>
      <c r="D90" s="270">
        <v>0</v>
      </c>
      <c r="E90" s="270">
        <v>0</v>
      </c>
      <c r="F90" s="270">
        <v>0</v>
      </c>
      <c r="G90" s="270">
        <v>0</v>
      </c>
      <c r="H90" s="270">
        <v>97511</v>
      </c>
      <c r="I90" s="270">
        <v>1000</v>
      </c>
      <c r="J90" s="270">
        <v>0</v>
      </c>
      <c r="K90" s="270">
        <v>0</v>
      </c>
      <c r="L90" s="271">
        <f t="shared" si="7"/>
        <v>125993</v>
      </c>
    </row>
    <row r="91" spans="1:12">
      <c r="A91" s="260">
        <v>19</v>
      </c>
      <c r="B91" s="266" t="s">
        <v>83</v>
      </c>
      <c r="C91" s="270">
        <v>5147</v>
      </c>
      <c r="D91" s="270">
        <v>0</v>
      </c>
      <c r="E91" s="270">
        <v>0</v>
      </c>
      <c r="F91" s="270">
        <v>0</v>
      </c>
      <c r="G91" s="270">
        <v>0</v>
      </c>
      <c r="H91" s="270">
        <v>23057</v>
      </c>
      <c r="I91" s="270">
        <v>0</v>
      </c>
      <c r="J91" s="270">
        <v>0</v>
      </c>
      <c r="K91" s="270">
        <v>0</v>
      </c>
      <c r="L91" s="271">
        <f t="shared" si="7"/>
        <v>28204</v>
      </c>
    </row>
    <row r="92" spans="1:12">
      <c r="A92" s="263">
        <v>20</v>
      </c>
      <c r="B92" s="266" t="s">
        <v>84</v>
      </c>
      <c r="C92" s="270">
        <v>26731</v>
      </c>
      <c r="D92" s="270">
        <v>0</v>
      </c>
      <c r="E92" s="270">
        <v>0</v>
      </c>
      <c r="F92" s="270">
        <v>0</v>
      </c>
      <c r="G92" s="270">
        <v>0</v>
      </c>
      <c r="H92" s="270">
        <v>60148</v>
      </c>
      <c r="I92" s="270">
        <v>0</v>
      </c>
      <c r="J92" s="270">
        <v>700</v>
      </c>
      <c r="K92" s="270">
        <v>0</v>
      </c>
      <c r="L92" s="271">
        <f t="shared" si="7"/>
        <v>87579</v>
      </c>
    </row>
    <row r="93" spans="1:12">
      <c r="A93" s="260">
        <v>21</v>
      </c>
      <c r="B93" s="266" t="s">
        <v>457</v>
      </c>
      <c r="C93" s="270">
        <v>22384</v>
      </c>
      <c r="D93" s="270">
        <v>0</v>
      </c>
      <c r="E93" s="270">
        <v>0</v>
      </c>
      <c r="F93" s="270">
        <v>0</v>
      </c>
      <c r="G93" s="270">
        <v>0</v>
      </c>
      <c r="H93" s="270">
        <v>41055</v>
      </c>
      <c r="I93" s="270">
        <v>0</v>
      </c>
      <c r="J93" s="270">
        <v>0</v>
      </c>
      <c r="K93" s="270">
        <v>0</v>
      </c>
      <c r="L93" s="271">
        <f t="shared" si="7"/>
        <v>63439</v>
      </c>
    </row>
    <row r="94" spans="1:12">
      <c r="A94" s="260">
        <v>22</v>
      </c>
      <c r="B94" s="266" t="s">
        <v>86</v>
      </c>
      <c r="C94" s="270">
        <v>22674</v>
      </c>
      <c r="D94" s="270">
        <v>0</v>
      </c>
      <c r="E94" s="270">
        <v>0</v>
      </c>
      <c r="F94" s="270">
        <v>0</v>
      </c>
      <c r="G94" s="270">
        <v>0</v>
      </c>
      <c r="H94" s="270">
        <v>49808</v>
      </c>
      <c r="I94" s="270">
        <v>0</v>
      </c>
      <c r="J94" s="270">
        <v>0</v>
      </c>
      <c r="K94" s="270">
        <v>0</v>
      </c>
      <c r="L94" s="271">
        <f t="shared" si="7"/>
        <v>72482</v>
      </c>
    </row>
    <row r="95" spans="1:12">
      <c r="A95" s="263">
        <v>23</v>
      </c>
      <c r="B95" s="266" t="s">
        <v>91</v>
      </c>
      <c r="C95" s="270">
        <v>22266</v>
      </c>
      <c r="D95" s="270">
        <v>0</v>
      </c>
      <c r="E95" s="270">
        <v>0</v>
      </c>
      <c r="F95" s="270">
        <v>0</v>
      </c>
      <c r="G95" s="270">
        <v>0</v>
      </c>
      <c r="H95" s="270">
        <v>55018</v>
      </c>
      <c r="I95" s="270">
        <v>0</v>
      </c>
      <c r="J95" s="270">
        <v>0</v>
      </c>
      <c r="K95" s="270">
        <v>0</v>
      </c>
      <c r="L95" s="271">
        <f t="shared" si="7"/>
        <v>77284</v>
      </c>
    </row>
    <row r="96" spans="1:12">
      <c r="A96" s="260">
        <v>24</v>
      </c>
      <c r="B96" s="266" t="s">
        <v>92</v>
      </c>
      <c r="C96" s="270">
        <v>27652</v>
      </c>
      <c r="D96" s="270">
        <v>0</v>
      </c>
      <c r="E96" s="270">
        <v>0</v>
      </c>
      <c r="F96" s="270">
        <v>0</v>
      </c>
      <c r="G96" s="270">
        <v>0</v>
      </c>
      <c r="H96" s="270">
        <v>35733</v>
      </c>
      <c r="I96" s="270">
        <v>0</v>
      </c>
      <c r="J96" s="270">
        <v>0</v>
      </c>
      <c r="K96" s="270">
        <v>0</v>
      </c>
      <c r="L96" s="271">
        <f t="shared" si="7"/>
        <v>63385</v>
      </c>
    </row>
    <row r="97" spans="1:12">
      <c r="A97" s="260">
        <v>25</v>
      </c>
      <c r="B97" s="266" t="s">
        <v>458</v>
      </c>
      <c r="C97" s="270">
        <v>22716</v>
      </c>
      <c r="D97" s="270">
        <v>0</v>
      </c>
      <c r="E97" s="270">
        <v>0</v>
      </c>
      <c r="F97" s="270">
        <v>0</v>
      </c>
      <c r="G97" s="270">
        <v>0</v>
      </c>
      <c r="H97" s="270">
        <v>56274</v>
      </c>
      <c r="I97" s="270">
        <v>0</v>
      </c>
      <c r="J97" s="270">
        <v>0</v>
      </c>
      <c r="K97" s="270">
        <v>0</v>
      </c>
      <c r="L97" s="271">
        <f t="shared" si="7"/>
        <v>78990</v>
      </c>
    </row>
    <row r="98" spans="1:12">
      <c r="A98" s="263">
        <v>26</v>
      </c>
      <c r="B98" s="266" t="s">
        <v>94</v>
      </c>
      <c r="C98" s="270">
        <v>27398</v>
      </c>
      <c r="D98" s="270">
        <v>0</v>
      </c>
      <c r="E98" s="270">
        <v>0</v>
      </c>
      <c r="F98" s="270">
        <v>0</v>
      </c>
      <c r="G98" s="270">
        <v>0</v>
      </c>
      <c r="H98" s="270">
        <v>147735</v>
      </c>
      <c r="I98" s="270">
        <v>1000</v>
      </c>
      <c r="J98" s="270">
        <v>0</v>
      </c>
      <c r="K98" s="270">
        <v>0</v>
      </c>
      <c r="L98" s="271">
        <f t="shared" si="7"/>
        <v>176133</v>
      </c>
    </row>
    <row r="99" spans="1:12">
      <c r="A99" s="260">
        <v>27</v>
      </c>
      <c r="B99" s="266" t="s">
        <v>459</v>
      </c>
      <c r="C99" s="270">
        <v>22748</v>
      </c>
      <c r="D99" s="270">
        <v>0</v>
      </c>
      <c r="E99" s="270">
        <v>0</v>
      </c>
      <c r="F99" s="270">
        <v>0</v>
      </c>
      <c r="G99" s="270">
        <v>0</v>
      </c>
      <c r="H99" s="270">
        <v>66156</v>
      </c>
      <c r="I99" s="270">
        <v>1000</v>
      </c>
      <c r="J99" s="270">
        <v>0</v>
      </c>
      <c r="K99" s="270">
        <v>0</v>
      </c>
      <c r="L99" s="271">
        <f t="shared" si="7"/>
        <v>89904</v>
      </c>
    </row>
    <row r="100" spans="1:12">
      <c r="A100" s="260">
        <v>28</v>
      </c>
      <c r="B100" s="266" t="s">
        <v>95</v>
      </c>
      <c r="C100" s="270">
        <v>22849</v>
      </c>
      <c r="D100" s="270">
        <v>0</v>
      </c>
      <c r="E100" s="270">
        <v>0</v>
      </c>
      <c r="F100" s="270">
        <v>0</v>
      </c>
      <c r="G100" s="270">
        <v>0</v>
      </c>
      <c r="H100" s="270">
        <v>69110</v>
      </c>
      <c r="I100" s="270">
        <v>0</v>
      </c>
      <c r="J100" s="270">
        <v>2200</v>
      </c>
      <c r="K100" s="270">
        <v>0</v>
      </c>
      <c r="L100" s="271">
        <f t="shared" si="7"/>
        <v>94159</v>
      </c>
    </row>
    <row r="101" spans="1:12">
      <c r="A101" s="263">
        <v>29</v>
      </c>
      <c r="B101" s="266" t="s">
        <v>460</v>
      </c>
      <c r="C101" s="270">
        <v>25868</v>
      </c>
      <c r="D101" s="270">
        <v>0</v>
      </c>
      <c r="E101" s="270">
        <v>0</v>
      </c>
      <c r="F101" s="270">
        <v>0</v>
      </c>
      <c r="G101" s="270">
        <v>0</v>
      </c>
      <c r="H101" s="270">
        <v>51214</v>
      </c>
      <c r="I101" s="270">
        <v>0</v>
      </c>
      <c r="J101" s="270">
        <v>0</v>
      </c>
      <c r="K101" s="270">
        <v>0</v>
      </c>
      <c r="L101" s="271">
        <f t="shared" si="7"/>
        <v>77082</v>
      </c>
    </row>
    <row r="102" spans="1:12">
      <c r="A102" s="260">
        <v>30</v>
      </c>
      <c r="B102" s="266" t="s">
        <v>97</v>
      </c>
      <c r="C102" s="270">
        <v>21480</v>
      </c>
      <c r="D102" s="270">
        <v>0</v>
      </c>
      <c r="E102" s="270">
        <v>0</v>
      </c>
      <c r="F102" s="270">
        <v>0</v>
      </c>
      <c r="G102" s="270">
        <v>0</v>
      </c>
      <c r="H102" s="270">
        <v>63035</v>
      </c>
      <c r="I102" s="270">
        <v>1000</v>
      </c>
      <c r="J102" s="270">
        <v>0</v>
      </c>
      <c r="K102" s="270">
        <v>0</v>
      </c>
      <c r="L102" s="271">
        <f t="shared" si="7"/>
        <v>85515</v>
      </c>
    </row>
    <row r="103" spans="1:12">
      <c r="A103" s="260">
        <v>31</v>
      </c>
      <c r="B103" s="266" t="s">
        <v>96</v>
      </c>
      <c r="C103" s="270">
        <v>30505</v>
      </c>
      <c r="D103" s="270">
        <v>0</v>
      </c>
      <c r="E103" s="270">
        <v>0</v>
      </c>
      <c r="F103" s="270">
        <v>0</v>
      </c>
      <c r="G103" s="270">
        <v>0</v>
      </c>
      <c r="H103" s="270">
        <v>122978</v>
      </c>
      <c r="I103" s="270">
        <v>1000</v>
      </c>
      <c r="J103" s="270">
        <v>0</v>
      </c>
      <c r="K103" s="270">
        <v>0</v>
      </c>
      <c r="L103" s="271">
        <f t="shared" si="7"/>
        <v>154483</v>
      </c>
    </row>
    <row r="104" spans="1:12">
      <c r="A104" s="263">
        <v>32</v>
      </c>
      <c r="B104" s="266" t="s">
        <v>99</v>
      </c>
      <c r="C104" s="270">
        <v>22638</v>
      </c>
      <c r="D104" s="270">
        <v>0</v>
      </c>
      <c r="E104" s="270">
        <v>0</v>
      </c>
      <c r="F104" s="270">
        <v>0</v>
      </c>
      <c r="G104" s="270">
        <v>0</v>
      </c>
      <c r="H104" s="270">
        <v>62618</v>
      </c>
      <c r="I104" s="270">
        <v>0</v>
      </c>
      <c r="J104" s="270">
        <v>0</v>
      </c>
      <c r="K104" s="270">
        <v>0</v>
      </c>
      <c r="L104" s="271">
        <f t="shared" si="7"/>
        <v>85256</v>
      </c>
    </row>
    <row r="105" spans="1:12">
      <c r="A105" s="260">
        <v>33</v>
      </c>
      <c r="B105" s="266" t="s">
        <v>98</v>
      </c>
      <c r="C105" s="270">
        <v>27547</v>
      </c>
      <c r="D105" s="270">
        <v>0</v>
      </c>
      <c r="E105" s="270">
        <v>0</v>
      </c>
      <c r="F105" s="270">
        <v>0</v>
      </c>
      <c r="G105" s="270">
        <v>0</v>
      </c>
      <c r="H105" s="270">
        <v>92360</v>
      </c>
      <c r="I105" s="270">
        <v>1000</v>
      </c>
      <c r="J105" s="270">
        <v>0</v>
      </c>
      <c r="K105" s="270">
        <v>0</v>
      </c>
      <c r="L105" s="271">
        <f t="shared" si="7"/>
        <v>120907</v>
      </c>
    </row>
    <row r="106" spans="1:12">
      <c r="A106" s="260">
        <v>34</v>
      </c>
      <c r="B106" s="266" t="s">
        <v>101</v>
      </c>
      <c r="C106" s="270">
        <v>27744</v>
      </c>
      <c r="D106" s="270">
        <v>0</v>
      </c>
      <c r="E106" s="270">
        <v>0</v>
      </c>
      <c r="F106" s="270">
        <v>0</v>
      </c>
      <c r="G106" s="270">
        <v>0</v>
      </c>
      <c r="H106" s="270">
        <v>46777</v>
      </c>
      <c r="I106" s="270">
        <v>0</v>
      </c>
      <c r="J106" s="270">
        <v>0</v>
      </c>
      <c r="K106" s="270">
        <v>0</v>
      </c>
      <c r="L106" s="271">
        <f t="shared" si="7"/>
        <v>74521</v>
      </c>
    </row>
    <row r="107" spans="1:12">
      <c r="A107" s="263">
        <v>35</v>
      </c>
      <c r="B107" s="266" t="s">
        <v>100</v>
      </c>
      <c r="C107" s="270">
        <v>27754</v>
      </c>
      <c r="D107" s="270">
        <v>0</v>
      </c>
      <c r="E107" s="270">
        <v>0</v>
      </c>
      <c r="F107" s="270">
        <v>0</v>
      </c>
      <c r="G107" s="270">
        <v>0</v>
      </c>
      <c r="H107" s="270">
        <v>98419</v>
      </c>
      <c r="I107" s="270">
        <v>1000</v>
      </c>
      <c r="J107" s="270">
        <v>0</v>
      </c>
      <c r="K107" s="270">
        <v>0</v>
      </c>
      <c r="L107" s="271">
        <f t="shared" si="7"/>
        <v>127173</v>
      </c>
    </row>
    <row r="108" spans="1:12">
      <c r="A108" s="260">
        <v>36</v>
      </c>
      <c r="B108" s="266" t="s">
        <v>104</v>
      </c>
      <c r="C108" s="270">
        <v>21983</v>
      </c>
      <c r="D108" s="270">
        <v>0</v>
      </c>
      <c r="E108" s="270">
        <v>0</v>
      </c>
      <c r="F108" s="270">
        <v>0</v>
      </c>
      <c r="G108" s="270">
        <v>0</v>
      </c>
      <c r="H108" s="270">
        <v>72680</v>
      </c>
      <c r="I108" s="270">
        <v>0</v>
      </c>
      <c r="J108" s="270">
        <v>0</v>
      </c>
      <c r="K108" s="270">
        <v>0</v>
      </c>
      <c r="L108" s="271">
        <f t="shared" si="7"/>
        <v>94663</v>
      </c>
    </row>
    <row r="109" spans="1:12">
      <c r="A109" s="260">
        <v>37</v>
      </c>
      <c r="B109" s="266" t="s">
        <v>106</v>
      </c>
      <c r="C109" s="270">
        <v>22871</v>
      </c>
      <c r="D109" s="270">
        <v>0</v>
      </c>
      <c r="E109" s="270">
        <v>0</v>
      </c>
      <c r="F109" s="270">
        <v>0</v>
      </c>
      <c r="G109" s="270">
        <v>0</v>
      </c>
      <c r="H109" s="270">
        <v>96771</v>
      </c>
      <c r="I109" s="270">
        <v>1000</v>
      </c>
      <c r="J109" s="270">
        <v>0</v>
      </c>
      <c r="K109" s="270">
        <v>0</v>
      </c>
      <c r="L109" s="271">
        <f t="shared" si="7"/>
        <v>120642</v>
      </c>
    </row>
    <row r="110" spans="1:12">
      <c r="A110" s="263">
        <v>38</v>
      </c>
      <c r="B110" s="266" t="s">
        <v>107</v>
      </c>
      <c r="C110" s="270">
        <v>49844</v>
      </c>
      <c r="D110" s="270">
        <v>0</v>
      </c>
      <c r="E110" s="270">
        <v>0</v>
      </c>
      <c r="F110" s="270">
        <v>0</v>
      </c>
      <c r="G110" s="270">
        <v>0</v>
      </c>
      <c r="H110" s="270">
        <v>85798</v>
      </c>
      <c r="I110" s="270">
        <v>1000</v>
      </c>
      <c r="J110" s="270">
        <v>0</v>
      </c>
      <c r="K110" s="270">
        <v>0</v>
      </c>
      <c r="L110" s="271">
        <f t="shared" si="7"/>
        <v>136642</v>
      </c>
    </row>
    <row r="111" spans="1:12">
      <c r="A111" s="260">
        <v>39</v>
      </c>
      <c r="B111" s="266" t="s">
        <v>108</v>
      </c>
      <c r="C111" s="270">
        <v>27723</v>
      </c>
      <c r="D111" s="270">
        <v>0</v>
      </c>
      <c r="E111" s="270">
        <v>0</v>
      </c>
      <c r="F111" s="270">
        <v>0</v>
      </c>
      <c r="G111" s="270">
        <v>0</v>
      </c>
      <c r="H111" s="270">
        <v>97714</v>
      </c>
      <c r="I111" s="270">
        <v>10000</v>
      </c>
      <c r="J111" s="270">
        <v>0</v>
      </c>
      <c r="K111" s="270">
        <v>0</v>
      </c>
      <c r="L111" s="271">
        <f t="shared" si="7"/>
        <v>135437</v>
      </c>
    </row>
    <row r="112" spans="1:12">
      <c r="A112" s="260">
        <v>40</v>
      </c>
      <c r="B112" s="266" t="s">
        <v>461</v>
      </c>
      <c r="C112" s="270">
        <v>27663</v>
      </c>
      <c r="D112" s="270">
        <v>0</v>
      </c>
      <c r="E112" s="270">
        <v>0</v>
      </c>
      <c r="F112" s="270">
        <v>0</v>
      </c>
      <c r="G112" s="270">
        <v>0</v>
      </c>
      <c r="H112" s="270">
        <v>69421</v>
      </c>
      <c r="I112" s="270">
        <v>1000</v>
      </c>
      <c r="J112" s="270">
        <v>0</v>
      </c>
      <c r="K112" s="270">
        <v>0</v>
      </c>
      <c r="L112" s="271">
        <f t="shared" si="7"/>
        <v>98084</v>
      </c>
    </row>
    <row r="113" spans="1:12">
      <c r="A113" s="263"/>
      <c r="B113" s="267" t="s">
        <v>462</v>
      </c>
      <c r="C113" s="329">
        <f>SUM(C73:C112)</f>
        <v>6979914</v>
      </c>
      <c r="D113" s="329">
        <f t="shared" ref="D113:K113" si="8">SUM(D73:D112)</f>
        <v>483817</v>
      </c>
      <c r="E113" s="329">
        <f t="shared" si="8"/>
        <v>1617443</v>
      </c>
      <c r="F113" s="329">
        <f t="shared" si="8"/>
        <v>270890</v>
      </c>
      <c r="G113" s="329">
        <f t="shared" si="8"/>
        <v>2864771</v>
      </c>
      <c r="H113" s="329">
        <f t="shared" si="8"/>
        <v>28555637</v>
      </c>
      <c r="I113" s="329">
        <f t="shared" si="8"/>
        <v>5340082</v>
      </c>
      <c r="J113" s="329">
        <f t="shared" si="8"/>
        <v>6347128</v>
      </c>
      <c r="K113" s="329">
        <f t="shared" si="8"/>
        <v>198100</v>
      </c>
      <c r="L113" s="271">
        <f t="shared" si="7"/>
        <v>52657782</v>
      </c>
    </row>
    <row r="114" spans="1:12">
      <c r="A114" s="263"/>
      <c r="B114" s="266" t="s">
        <v>463</v>
      </c>
      <c r="C114" s="272"/>
      <c r="D114" s="272"/>
      <c r="E114" s="272"/>
      <c r="F114" s="272"/>
      <c r="G114" s="272"/>
      <c r="H114" s="272"/>
      <c r="I114" s="272"/>
      <c r="J114" s="272"/>
      <c r="K114" s="272"/>
      <c r="L114" s="271"/>
    </row>
    <row r="115" spans="1:12">
      <c r="A115" s="263">
        <f>A112+1</f>
        <v>41</v>
      </c>
      <c r="B115" s="266" t="s">
        <v>87</v>
      </c>
      <c r="C115" s="270">
        <v>26421</v>
      </c>
      <c r="D115" s="270">
        <v>0</v>
      </c>
      <c r="E115" s="270">
        <v>0</v>
      </c>
      <c r="F115" s="270">
        <v>0</v>
      </c>
      <c r="G115" s="270">
        <v>0</v>
      </c>
      <c r="H115" s="270">
        <v>34235</v>
      </c>
      <c r="I115" s="270">
        <v>0</v>
      </c>
      <c r="J115" s="270">
        <v>0</v>
      </c>
      <c r="K115" s="270">
        <v>0</v>
      </c>
      <c r="L115" s="271">
        <f t="shared" si="7"/>
        <v>60656</v>
      </c>
    </row>
    <row r="116" spans="1:12">
      <c r="A116" s="263">
        <f t="shared" ref="A116:A121" si="9">A115+1</f>
        <v>42</v>
      </c>
      <c r="B116" s="266" t="s">
        <v>464</v>
      </c>
      <c r="C116" s="270">
        <v>59667</v>
      </c>
      <c r="D116" s="270">
        <v>0</v>
      </c>
      <c r="E116" s="270">
        <v>0</v>
      </c>
      <c r="F116" s="270">
        <v>0</v>
      </c>
      <c r="G116" s="270">
        <v>0</v>
      </c>
      <c r="H116" s="270">
        <v>83306</v>
      </c>
      <c r="I116" s="270">
        <v>1000</v>
      </c>
      <c r="J116" s="270">
        <v>2720</v>
      </c>
      <c r="K116" s="270">
        <v>0</v>
      </c>
      <c r="L116" s="271">
        <f t="shared" si="7"/>
        <v>146693</v>
      </c>
    </row>
    <row r="117" spans="1:12">
      <c r="A117" s="263">
        <f t="shared" si="9"/>
        <v>43</v>
      </c>
      <c r="B117" s="266" t="s">
        <v>88</v>
      </c>
      <c r="C117" s="270">
        <v>41992</v>
      </c>
      <c r="D117" s="270">
        <v>0</v>
      </c>
      <c r="E117" s="270">
        <v>0</v>
      </c>
      <c r="F117" s="270">
        <v>0</v>
      </c>
      <c r="G117" s="270">
        <v>0</v>
      </c>
      <c r="H117" s="270">
        <v>31737</v>
      </c>
      <c r="I117" s="270">
        <v>0</v>
      </c>
      <c r="J117" s="270">
        <v>0</v>
      </c>
      <c r="K117" s="270">
        <v>0</v>
      </c>
      <c r="L117" s="271">
        <f t="shared" si="7"/>
        <v>73729</v>
      </c>
    </row>
    <row r="118" spans="1:12">
      <c r="A118" s="263">
        <f t="shared" si="9"/>
        <v>44</v>
      </c>
      <c r="B118" s="266" t="s">
        <v>89</v>
      </c>
      <c r="C118" s="270">
        <v>22533</v>
      </c>
      <c r="D118" s="270">
        <v>0</v>
      </c>
      <c r="E118" s="270">
        <v>0</v>
      </c>
      <c r="F118" s="270">
        <v>0</v>
      </c>
      <c r="G118" s="270">
        <v>0</v>
      </c>
      <c r="H118" s="270">
        <v>30468</v>
      </c>
      <c r="I118" s="270">
        <v>0</v>
      </c>
      <c r="J118" s="270">
        <v>0</v>
      </c>
      <c r="K118" s="270">
        <v>0</v>
      </c>
      <c r="L118" s="271">
        <f t="shared" si="7"/>
        <v>53001</v>
      </c>
    </row>
    <row r="119" spans="1:12">
      <c r="A119" s="263">
        <f t="shared" si="9"/>
        <v>45</v>
      </c>
      <c r="B119" s="266" t="s">
        <v>115</v>
      </c>
      <c r="C119" s="270">
        <v>35288</v>
      </c>
      <c r="D119" s="270">
        <v>0</v>
      </c>
      <c r="E119" s="270">
        <v>0</v>
      </c>
      <c r="F119" s="270">
        <v>0</v>
      </c>
      <c r="G119" s="270">
        <v>0</v>
      </c>
      <c r="H119" s="270">
        <v>25586</v>
      </c>
      <c r="I119" s="270">
        <v>0</v>
      </c>
      <c r="J119" s="270">
        <v>0</v>
      </c>
      <c r="K119" s="270">
        <v>0</v>
      </c>
      <c r="L119" s="271">
        <f t="shared" si="7"/>
        <v>60874</v>
      </c>
    </row>
    <row r="120" spans="1:12">
      <c r="A120" s="263">
        <f t="shared" si="9"/>
        <v>46</v>
      </c>
      <c r="B120" s="266" t="s">
        <v>102</v>
      </c>
      <c r="C120" s="270">
        <v>21021</v>
      </c>
      <c r="D120" s="270">
        <v>0</v>
      </c>
      <c r="E120" s="270">
        <v>0</v>
      </c>
      <c r="F120" s="270">
        <v>0</v>
      </c>
      <c r="G120" s="270">
        <v>0</v>
      </c>
      <c r="H120" s="270">
        <v>30295</v>
      </c>
      <c r="I120" s="270">
        <v>0</v>
      </c>
      <c r="J120" s="270">
        <v>0</v>
      </c>
      <c r="K120" s="270">
        <v>0</v>
      </c>
      <c r="L120" s="271">
        <f t="shared" si="7"/>
        <v>51316</v>
      </c>
    </row>
    <row r="121" spans="1:12">
      <c r="A121" s="263">
        <f t="shared" si="9"/>
        <v>47</v>
      </c>
      <c r="B121" s="266" t="s">
        <v>109</v>
      </c>
      <c r="C121" s="270">
        <v>27926</v>
      </c>
      <c r="D121" s="270">
        <v>0</v>
      </c>
      <c r="E121" s="270">
        <v>0</v>
      </c>
      <c r="F121" s="270">
        <v>0</v>
      </c>
      <c r="G121" s="270">
        <v>0</v>
      </c>
      <c r="H121" s="270">
        <v>26086</v>
      </c>
      <c r="I121" s="270">
        <v>0</v>
      </c>
      <c r="J121" s="270">
        <v>0</v>
      </c>
      <c r="K121" s="270">
        <v>0</v>
      </c>
      <c r="L121" s="271">
        <f t="shared" si="7"/>
        <v>54012</v>
      </c>
    </row>
    <row r="122" spans="1:12">
      <c r="A122" s="263"/>
      <c r="B122" s="267" t="s">
        <v>465</v>
      </c>
      <c r="C122" s="271">
        <f>SUM(C115:C121)</f>
        <v>234848</v>
      </c>
      <c r="D122" s="271">
        <f t="shared" ref="D122:K122" si="10">SUM(D115:D121)</f>
        <v>0</v>
      </c>
      <c r="E122" s="271">
        <f t="shared" si="10"/>
        <v>0</v>
      </c>
      <c r="F122" s="271">
        <f t="shared" si="10"/>
        <v>0</v>
      </c>
      <c r="G122" s="271">
        <f t="shared" si="10"/>
        <v>0</v>
      </c>
      <c r="H122" s="271">
        <f t="shared" si="10"/>
        <v>261713</v>
      </c>
      <c r="I122" s="271">
        <f t="shared" si="10"/>
        <v>1000</v>
      </c>
      <c r="J122" s="271">
        <f t="shared" si="10"/>
        <v>2720</v>
      </c>
      <c r="K122" s="271">
        <f t="shared" si="10"/>
        <v>0</v>
      </c>
      <c r="L122" s="271">
        <f t="shared" si="7"/>
        <v>500281</v>
      </c>
    </row>
    <row r="123" spans="1:12">
      <c r="A123" s="263"/>
      <c r="B123" s="266" t="s">
        <v>466</v>
      </c>
      <c r="C123" s="273"/>
      <c r="D123" s="273"/>
      <c r="E123" s="273"/>
      <c r="F123" s="273"/>
      <c r="G123" s="273"/>
      <c r="H123" s="273"/>
      <c r="I123" s="273"/>
      <c r="J123" s="273"/>
      <c r="K123" s="273"/>
      <c r="L123" s="271"/>
    </row>
    <row r="124" spans="1:12">
      <c r="A124" s="263">
        <f>A121+1</f>
        <v>48</v>
      </c>
      <c r="B124" s="266" t="s">
        <v>90</v>
      </c>
      <c r="C124" s="270">
        <v>156564</v>
      </c>
      <c r="D124" s="270">
        <v>4988</v>
      </c>
      <c r="E124" s="270">
        <v>0</v>
      </c>
      <c r="F124" s="270">
        <v>0</v>
      </c>
      <c r="G124" s="270">
        <v>0</v>
      </c>
      <c r="H124" s="270">
        <v>426483</v>
      </c>
      <c r="I124" s="270">
        <v>59010</v>
      </c>
      <c r="J124" s="270">
        <v>52599</v>
      </c>
      <c r="K124" s="270">
        <v>0</v>
      </c>
      <c r="L124" s="271">
        <f t="shared" si="7"/>
        <v>699644</v>
      </c>
    </row>
    <row r="125" spans="1:12">
      <c r="A125" s="263">
        <f>A124+1</f>
        <v>49</v>
      </c>
      <c r="B125" s="266" t="s">
        <v>93</v>
      </c>
      <c r="C125" s="270">
        <v>167695</v>
      </c>
      <c r="D125" s="270">
        <v>0</v>
      </c>
      <c r="E125" s="270">
        <v>0</v>
      </c>
      <c r="F125" s="270">
        <v>0</v>
      </c>
      <c r="G125" s="270">
        <v>0</v>
      </c>
      <c r="H125" s="270">
        <v>247865</v>
      </c>
      <c r="I125" s="270">
        <v>14500</v>
      </c>
      <c r="J125" s="270">
        <v>65949</v>
      </c>
      <c r="K125" s="270">
        <v>0</v>
      </c>
      <c r="L125" s="271">
        <f t="shared" si="7"/>
        <v>496009</v>
      </c>
    </row>
    <row r="126" spans="1:12">
      <c r="A126" s="263">
        <f>A125+1</f>
        <v>50</v>
      </c>
      <c r="B126" s="266" t="s">
        <v>103</v>
      </c>
      <c r="C126" s="270">
        <v>144206</v>
      </c>
      <c r="D126" s="270">
        <v>5280</v>
      </c>
      <c r="E126" s="270">
        <v>0</v>
      </c>
      <c r="F126" s="270">
        <v>0</v>
      </c>
      <c r="G126" s="270">
        <v>0</v>
      </c>
      <c r="H126" s="270">
        <v>511224</v>
      </c>
      <c r="I126" s="270">
        <v>29490</v>
      </c>
      <c r="J126" s="270">
        <v>4100</v>
      </c>
      <c r="K126" s="270">
        <v>0</v>
      </c>
      <c r="L126" s="271">
        <f t="shared" si="7"/>
        <v>694300</v>
      </c>
    </row>
    <row r="127" spans="1:12">
      <c r="A127" s="263">
        <f>A126+1</f>
        <v>51</v>
      </c>
      <c r="B127" s="266" t="s">
        <v>105</v>
      </c>
      <c r="C127" s="270">
        <v>90245</v>
      </c>
      <c r="D127" s="270">
        <v>18000</v>
      </c>
      <c r="E127" s="270">
        <v>0</v>
      </c>
      <c r="F127" s="270">
        <v>0</v>
      </c>
      <c r="G127" s="270">
        <v>0</v>
      </c>
      <c r="H127" s="270">
        <v>266980</v>
      </c>
      <c r="I127" s="270">
        <v>9200</v>
      </c>
      <c r="J127" s="270">
        <v>0</v>
      </c>
      <c r="K127" s="270">
        <v>0</v>
      </c>
      <c r="L127" s="271">
        <f t="shared" si="7"/>
        <v>384425</v>
      </c>
    </row>
    <row r="128" spans="1:12">
      <c r="A128" s="263"/>
      <c r="B128" s="267" t="s">
        <v>467</v>
      </c>
      <c r="C128" s="271">
        <f>SUM(C124:C127)</f>
        <v>558710</v>
      </c>
      <c r="D128" s="271">
        <f t="shared" ref="D128:K128" si="11">SUM(D124:D127)</f>
        <v>28268</v>
      </c>
      <c r="E128" s="271">
        <f t="shared" si="11"/>
        <v>0</v>
      </c>
      <c r="F128" s="271">
        <f t="shared" si="11"/>
        <v>0</v>
      </c>
      <c r="G128" s="271">
        <f t="shared" si="11"/>
        <v>0</v>
      </c>
      <c r="H128" s="271">
        <f t="shared" si="11"/>
        <v>1452552</v>
      </c>
      <c r="I128" s="271">
        <f t="shared" si="11"/>
        <v>112200</v>
      </c>
      <c r="J128" s="271">
        <f t="shared" si="11"/>
        <v>122648</v>
      </c>
      <c r="K128" s="271">
        <f t="shared" si="11"/>
        <v>0</v>
      </c>
      <c r="L128" s="271">
        <f t="shared" si="7"/>
        <v>2274378</v>
      </c>
    </row>
    <row r="129" spans="1:12">
      <c r="A129" s="263"/>
      <c r="B129" s="267" t="s">
        <v>468</v>
      </c>
      <c r="C129" s="271">
        <f>SUM(C113,C122,C128)</f>
        <v>7773472</v>
      </c>
      <c r="D129" s="271">
        <f t="shared" ref="D129:K129" si="12">SUM(D113,D122,D128)</f>
        <v>512085</v>
      </c>
      <c r="E129" s="271">
        <f t="shared" si="12"/>
        <v>1617443</v>
      </c>
      <c r="F129" s="271">
        <f t="shared" si="12"/>
        <v>270890</v>
      </c>
      <c r="G129" s="271">
        <f t="shared" si="12"/>
        <v>2864771</v>
      </c>
      <c r="H129" s="271">
        <f t="shared" si="12"/>
        <v>30269902</v>
      </c>
      <c r="I129" s="271">
        <f t="shared" si="12"/>
        <v>5453282</v>
      </c>
      <c r="J129" s="271">
        <f t="shared" si="12"/>
        <v>6472496</v>
      </c>
      <c r="K129" s="271">
        <f t="shared" si="12"/>
        <v>198100</v>
      </c>
      <c r="L129" s="271">
        <f t="shared" si="7"/>
        <v>55432441</v>
      </c>
    </row>
    <row r="130" spans="1:12">
      <c r="J130" s="252"/>
    </row>
    <row r="131" spans="1:12">
      <c r="L131" s="274" t="s">
        <v>1055</v>
      </c>
    </row>
    <row r="135" spans="1:12">
      <c r="A135" s="246" t="s">
        <v>1057</v>
      </c>
      <c r="B135" s="256"/>
    </row>
    <row r="136" spans="1:12">
      <c r="A136" s="246"/>
      <c r="B136" s="256"/>
    </row>
    <row r="137" spans="1:12" ht="24">
      <c r="A137" s="258" t="s">
        <v>418</v>
      </c>
      <c r="B137" s="259" t="s">
        <v>433</v>
      </c>
      <c r="C137" s="258" t="s">
        <v>434</v>
      </c>
      <c r="D137" s="258" t="s">
        <v>435</v>
      </c>
      <c r="E137" s="258" t="s">
        <v>436</v>
      </c>
      <c r="F137" s="258" t="s">
        <v>437</v>
      </c>
      <c r="G137" s="258" t="s">
        <v>438</v>
      </c>
      <c r="H137" s="258" t="s">
        <v>439</v>
      </c>
      <c r="I137" s="258" t="s">
        <v>440</v>
      </c>
      <c r="J137" s="258" t="s">
        <v>441</v>
      </c>
      <c r="K137" s="258" t="s">
        <v>442</v>
      </c>
      <c r="L137" s="269" t="s">
        <v>443</v>
      </c>
    </row>
    <row r="138" spans="1:12" ht="24">
      <c r="A138" s="260">
        <v>1</v>
      </c>
      <c r="B138" s="261" t="s">
        <v>1216</v>
      </c>
      <c r="C138" s="270">
        <v>0</v>
      </c>
      <c r="D138" s="270">
        <v>0</v>
      </c>
      <c r="E138" s="270">
        <v>53497064</v>
      </c>
      <c r="F138" s="270">
        <v>0</v>
      </c>
      <c r="G138" s="270">
        <v>0</v>
      </c>
      <c r="H138" s="270">
        <v>0</v>
      </c>
      <c r="I138" s="270">
        <v>808063</v>
      </c>
      <c r="J138" s="270">
        <v>0</v>
      </c>
      <c r="K138" s="270">
        <v>0</v>
      </c>
      <c r="L138" s="271">
        <f>SUM(C138:K138)</f>
        <v>54305127</v>
      </c>
    </row>
    <row r="139" spans="1:12">
      <c r="A139" s="263">
        <v>2</v>
      </c>
      <c r="B139" s="264" t="s">
        <v>444</v>
      </c>
      <c r="C139" s="270">
        <v>0</v>
      </c>
      <c r="D139" s="270">
        <v>0</v>
      </c>
      <c r="E139" s="270">
        <v>0</v>
      </c>
      <c r="F139" s="270">
        <v>0</v>
      </c>
      <c r="G139" s="270">
        <v>0</v>
      </c>
      <c r="H139" s="270">
        <v>0</v>
      </c>
      <c r="I139" s="270">
        <v>0</v>
      </c>
      <c r="J139" s="270">
        <v>0</v>
      </c>
      <c r="K139" s="270">
        <v>0</v>
      </c>
      <c r="L139" s="271">
        <f t="shared" ref="L139:L194" si="13">SUM(C139:K139)</f>
        <v>0</v>
      </c>
    </row>
    <row r="140" spans="1:12">
      <c r="A140" s="260">
        <v>3</v>
      </c>
      <c r="B140" s="264" t="s">
        <v>445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  <c r="H140" s="270">
        <v>0</v>
      </c>
      <c r="I140" s="270">
        <v>0</v>
      </c>
      <c r="J140" s="270">
        <v>0</v>
      </c>
      <c r="K140" s="270">
        <v>0</v>
      </c>
      <c r="L140" s="271">
        <f t="shared" si="13"/>
        <v>0</v>
      </c>
    </row>
    <row r="141" spans="1:12">
      <c r="A141" s="260">
        <v>4</v>
      </c>
      <c r="B141" s="264" t="s">
        <v>446</v>
      </c>
      <c r="C141" s="270">
        <v>0</v>
      </c>
      <c r="D141" s="270">
        <v>0</v>
      </c>
      <c r="E141" s="270">
        <v>0</v>
      </c>
      <c r="F141" s="270">
        <v>0</v>
      </c>
      <c r="G141" s="270">
        <v>0</v>
      </c>
      <c r="H141" s="270">
        <v>0</v>
      </c>
      <c r="I141" s="270">
        <v>0</v>
      </c>
      <c r="J141" s="270">
        <v>0</v>
      </c>
      <c r="K141" s="270">
        <v>0</v>
      </c>
      <c r="L141" s="271">
        <f t="shared" si="13"/>
        <v>0</v>
      </c>
    </row>
    <row r="142" spans="1:12">
      <c r="A142" s="263">
        <v>5</v>
      </c>
      <c r="B142" s="264" t="s">
        <v>447</v>
      </c>
      <c r="C142" s="270">
        <v>0</v>
      </c>
      <c r="D142" s="270">
        <v>0</v>
      </c>
      <c r="E142" s="270">
        <v>0</v>
      </c>
      <c r="F142" s="270">
        <v>0</v>
      </c>
      <c r="G142" s="270">
        <v>0</v>
      </c>
      <c r="H142" s="270">
        <v>0</v>
      </c>
      <c r="I142" s="270">
        <v>0</v>
      </c>
      <c r="J142" s="270">
        <v>0</v>
      </c>
      <c r="K142" s="270">
        <v>0</v>
      </c>
      <c r="L142" s="271">
        <f t="shared" si="13"/>
        <v>0</v>
      </c>
    </row>
    <row r="143" spans="1:12">
      <c r="A143" s="260">
        <v>6</v>
      </c>
      <c r="B143" s="264" t="s">
        <v>448</v>
      </c>
      <c r="C143" s="270">
        <v>0</v>
      </c>
      <c r="D143" s="270">
        <v>19410</v>
      </c>
      <c r="E143" s="270">
        <v>0</v>
      </c>
      <c r="F143" s="270">
        <v>7421551</v>
      </c>
      <c r="G143" s="270">
        <v>16629543</v>
      </c>
      <c r="H143" s="270">
        <v>0</v>
      </c>
      <c r="I143" s="270">
        <v>0</v>
      </c>
      <c r="J143" s="270">
        <v>0</v>
      </c>
      <c r="K143" s="270">
        <v>0</v>
      </c>
      <c r="L143" s="271">
        <f t="shared" si="13"/>
        <v>24070504</v>
      </c>
    </row>
    <row r="144" spans="1:12">
      <c r="A144" s="260">
        <v>7</v>
      </c>
      <c r="B144" s="264" t="s">
        <v>449</v>
      </c>
      <c r="C144" s="270">
        <v>0</v>
      </c>
      <c r="D144" s="270">
        <v>0</v>
      </c>
      <c r="E144" s="270">
        <v>0</v>
      </c>
      <c r="F144" s="270">
        <v>0</v>
      </c>
      <c r="G144" s="270">
        <v>0</v>
      </c>
      <c r="H144" s="270">
        <v>0</v>
      </c>
      <c r="I144" s="270">
        <v>558253</v>
      </c>
      <c r="J144" s="270">
        <v>0</v>
      </c>
      <c r="K144" s="270">
        <v>0</v>
      </c>
      <c r="L144" s="271">
        <f t="shared" si="13"/>
        <v>558253</v>
      </c>
    </row>
    <row r="145" spans="1:12" ht="24">
      <c r="A145" s="263">
        <v>8</v>
      </c>
      <c r="B145" s="264" t="s">
        <v>1217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  <c r="H145" s="270">
        <v>0</v>
      </c>
      <c r="I145" s="270">
        <v>8933209</v>
      </c>
      <c r="J145" s="270">
        <v>0</v>
      </c>
      <c r="K145" s="270">
        <v>0</v>
      </c>
      <c r="L145" s="271">
        <f t="shared" si="13"/>
        <v>8933209</v>
      </c>
    </row>
    <row r="146" spans="1:12">
      <c r="A146" s="260">
        <v>9</v>
      </c>
      <c r="B146" s="264" t="s">
        <v>450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  <c r="H146" s="270">
        <v>0</v>
      </c>
      <c r="I146" s="270">
        <v>458637</v>
      </c>
      <c r="J146" s="270">
        <v>0</v>
      </c>
      <c r="K146" s="270">
        <v>0</v>
      </c>
      <c r="L146" s="271">
        <f t="shared" si="13"/>
        <v>458637</v>
      </c>
    </row>
    <row r="147" spans="1:12">
      <c r="A147" s="260">
        <v>10</v>
      </c>
      <c r="B147" s="264" t="s">
        <v>451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  <c r="H147" s="270">
        <v>0</v>
      </c>
      <c r="I147" s="270">
        <v>395262</v>
      </c>
      <c r="J147" s="270">
        <v>0</v>
      </c>
      <c r="K147" s="270">
        <v>0</v>
      </c>
      <c r="L147" s="271">
        <f t="shared" si="13"/>
        <v>395262</v>
      </c>
    </row>
    <row r="148" spans="1:12">
      <c r="A148" s="263">
        <v>11</v>
      </c>
      <c r="B148" s="264" t="s">
        <v>452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  <c r="H148" s="270">
        <v>0</v>
      </c>
      <c r="I148" s="270">
        <v>0</v>
      </c>
      <c r="J148" s="270">
        <v>168061</v>
      </c>
      <c r="K148" s="270">
        <v>0</v>
      </c>
      <c r="L148" s="271">
        <f t="shared" si="13"/>
        <v>168061</v>
      </c>
    </row>
    <row r="149" spans="1:12">
      <c r="A149" s="260">
        <v>12</v>
      </c>
      <c r="B149" s="264" t="s">
        <v>453</v>
      </c>
      <c r="C149" s="270">
        <v>0</v>
      </c>
      <c r="D149" s="270">
        <v>0</v>
      </c>
      <c r="E149" s="270">
        <v>0</v>
      </c>
      <c r="F149" s="270">
        <v>0</v>
      </c>
      <c r="G149" s="270">
        <v>0</v>
      </c>
      <c r="H149" s="270">
        <v>4147967</v>
      </c>
      <c r="I149" s="270">
        <v>0</v>
      </c>
      <c r="J149" s="270">
        <v>0</v>
      </c>
      <c r="K149" s="270">
        <v>0</v>
      </c>
      <c r="L149" s="271">
        <f t="shared" si="13"/>
        <v>4147967</v>
      </c>
    </row>
    <row r="150" spans="1:12">
      <c r="A150" s="260">
        <v>13</v>
      </c>
      <c r="B150" s="264" t="s">
        <v>454</v>
      </c>
      <c r="C150" s="270">
        <v>0</v>
      </c>
      <c r="D150" s="270">
        <v>0</v>
      </c>
      <c r="E150" s="270">
        <v>0</v>
      </c>
      <c r="F150" s="270">
        <v>0</v>
      </c>
      <c r="G150" s="270">
        <v>0</v>
      </c>
      <c r="H150" s="270">
        <v>0</v>
      </c>
      <c r="I150" s="270">
        <v>0</v>
      </c>
      <c r="J150" s="270">
        <v>483543</v>
      </c>
      <c r="K150" s="270">
        <v>0</v>
      </c>
      <c r="L150" s="271">
        <f t="shared" si="13"/>
        <v>483543</v>
      </c>
    </row>
    <row r="151" spans="1:12">
      <c r="A151" s="263">
        <v>14</v>
      </c>
      <c r="B151" s="264" t="s">
        <v>455</v>
      </c>
      <c r="C151" s="270">
        <v>0</v>
      </c>
      <c r="D151" s="270">
        <v>0</v>
      </c>
      <c r="E151" s="270">
        <v>0</v>
      </c>
      <c r="F151" s="270">
        <v>0</v>
      </c>
      <c r="G151" s="270">
        <v>0</v>
      </c>
      <c r="H151" s="270">
        <v>0</v>
      </c>
      <c r="I151" s="270">
        <v>0</v>
      </c>
      <c r="J151" s="270">
        <v>199100</v>
      </c>
      <c r="K151" s="270">
        <v>0</v>
      </c>
      <c r="L151" s="271">
        <f t="shared" si="13"/>
        <v>199100</v>
      </c>
    </row>
    <row r="152" spans="1:12">
      <c r="A152" s="260">
        <v>15</v>
      </c>
      <c r="B152" s="266" t="s">
        <v>456</v>
      </c>
      <c r="C152" s="270">
        <v>9647568</v>
      </c>
      <c r="D152" s="270">
        <v>1539542</v>
      </c>
      <c r="E152" s="270">
        <v>1134471</v>
      </c>
      <c r="F152" s="270">
        <v>743675</v>
      </c>
      <c r="G152" s="270">
        <v>2000261</v>
      </c>
      <c r="H152" s="270">
        <v>22517581</v>
      </c>
      <c r="I152" s="270">
        <v>531486</v>
      </c>
      <c r="J152" s="270">
        <v>5896546</v>
      </c>
      <c r="K152" s="270">
        <v>198100</v>
      </c>
      <c r="L152" s="271">
        <f t="shared" si="13"/>
        <v>44209230</v>
      </c>
    </row>
    <row r="153" spans="1:12">
      <c r="A153" s="260">
        <v>16</v>
      </c>
      <c r="B153" s="266" t="s">
        <v>80</v>
      </c>
      <c r="C153" s="270">
        <v>59104</v>
      </c>
      <c r="D153" s="270">
        <v>110</v>
      </c>
      <c r="E153" s="270">
        <v>0</v>
      </c>
      <c r="F153" s="270">
        <v>0</v>
      </c>
      <c r="G153" s="270">
        <v>0</v>
      </c>
      <c r="H153" s="270">
        <v>121801</v>
      </c>
      <c r="I153" s="270">
        <v>1000</v>
      </c>
      <c r="J153" s="270">
        <v>0</v>
      </c>
      <c r="K153" s="270">
        <v>0</v>
      </c>
      <c r="L153" s="271">
        <f t="shared" si="13"/>
        <v>182015</v>
      </c>
    </row>
    <row r="154" spans="1:12">
      <c r="A154" s="263">
        <v>17</v>
      </c>
      <c r="B154" s="266" t="s">
        <v>81</v>
      </c>
      <c r="C154" s="270">
        <v>61043</v>
      </c>
      <c r="D154" s="270">
        <v>1320</v>
      </c>
      <c r="E154" s="270">
        <v>0</v>
      </c>
      <c r="F154" s="270">
        <v>0</v>
      </c>
      <c r="G154" s="270">
        <v>0</v>
      </c>
      <c r="H154" s="270">
        <v>106898</v>
      </c>
      <c r="I154" s="270">
        <v>1000</v>
      </c>
      <c r="J154" s="270">
        <v>0</v>
      </c>
      <c r="K154" s="270">
        <v>0</v>
      </c>
      <c r="L154" s="271">
        <f t="shared" si="13"/>
        <v>170261</v>
      </c>
    </row>
    <row r="155" spans="1:12">
      <c r="A155" s="260">
        <v>18</v>
      </c>
      <c r="B155" s="266" t="s">
        <v>82</v>
      </c>
      <c r="C155" s="270">
        <v>59835</v>
      </c>
      <c r="D155" s="270">
        <v>110</v>
      </c>
      <c r="E155" s="270">
        <v>0</v>
      </c>
      <c r="F155" s="270">
        <v>0</v>
      </c>
      <c r="G155" s="270">
        <v>0</v>
      </c>
      <c r="H155" s="270">
        <v>97511</v>
      </c>
      <c r="I155" s="270">
        <v>1000</v>
      </c>
      <c r="J155" s="270">
        <v>0</v>
      </c>
      <c r="K155" s="270">
        <v>0</v>
      </c>
      <c r="L155" s="271">
        <f t="shared" si="13"/>
        <v>158456</v>
      </c>
    </row>
    <row r="156" spans="1:12">
      <c r="A156" s="260">
        <v>19</v>
      </c>
      <c r="B156" s="266" t="s">
        <v>83</v>
      </c>
      <c r="C156" s="270">
        <v>26899</v>
      </c>
      <c r="D156" s="270">
        <v>150</v>
      </c>
      <c r="E156" s="270">
        <v>0</v>
      </c>
      <c r="F156" s="270">
        <v>0</v>
      </c>
      <c r="G156" s="270">
        <v>0</v>
      </c>
      <c r="H156" s="270">
        <v>23057</v>
      </c>
      <c r="I156" s="270">
        <v>0</v>
      </c>
      <c r="J156" s="270">
        <v>0</v>
      </c>
      <c r="K156" s="270">
        <v>0</v>
      </c>
      <c r="L156" s="271">
        <f t="shared" si="13"/>
        <v>50106</v>
      </c>
    </row>
    <row r="157" spans="1:12">
      <c r="A157" s="263">
        <v>20</v>
      </c>
      <c r="B157" s="266" t="s">
        <v>84</v>
      </c>
      <c r="C157" s="270">
        <v>26731</v>
      </c>
      <c r="D157" s="270">
        <v>250</v>
      </c>
      <c r="E157" s="270">
        <v>0</v>
      </c>
      <c r="F157" s="270">
        <v>0</v>
      </c>
      <c r="G157" s="270">
        <v>0</v>
      </c>
      <c r="H157" s="270">
        <v>60148</v>
      </c>
      <c r="I157" s="270">
        <v>0</v>
      </c>
      <c r="J157" s="270">
        <v>700</v>
      </c>
      <c r="K157" s="270">
        <v>0</v>
      </c>
      <c r="L157" s="271">
        <f t="shared" si="13"/>
        <v>87829</v>
      </c>
    </row>
    <row r="158" spans="1:12">
      <c r="A158" s="260">
        <v>21</v>
      </c>
      <c r="B158" s="266" t="s">
        <v>457</v>
      </c>
      <c r="C158" s="270">
        <v>22384</v>
      </c>
      <c r="D158" s="270">
        <v>150</v>
      </c>
      <c r="E158" s="270">
        <v>0</v>
      </c>
      <c r="F158" s="270">
        <v>0</v>
      </c>
      <c r="G158" s="270">
        <v>0</v>
      </c>
      <c r="H158" s="270">
        <v>41055</v>
      </c>
      <c r="I158" s="270">
        <v>0</v>
      </c>
      <c r="J158" s="270">
        <v>0</v>
      </c>
      <c r="K158" s="270">
        <v>0</v>
      </c>
      <c r="L158" s="271">
        <f t="shared" si="13"/>
        <v>63589</v>
      </c>
    </row>
    <row r="159" spans="1:12">
      <c r="A159" s="260">
        <v>22</v>
      </c>
      <c r="B159" s="266" t="s">
        <v>86</v>
      </c>
      <c r="C159" s="270">
        <v>50766</v>
      </c>
      <c r="D159" s="270">
        <v>150</v>
      </c>
      <c r="E159" s="270">
        <v>0</v>
      </c>
      <c r="F159" s="270">
        <v>0</v>
      </c>
      <c r="G159" s="270">
        <v>0</v>
      </c>
      <c r="H159" s="270">
        <v>49808</v>
      </c>
      <c r="I159" s="270">
        <v>0</v>
      </c>
      <c r="J159" s="270">
        <v>0</v>
      </c>
      <c r="K159" s="270">
        <v>0</v>
      </c>
      <c r="L159" s="271">
        <f t="shared" si="13"/>
        <v>100724</v>
      </c>
    </row>
    <row r="160" spans="1:12">
      <c r="A160" s="263">
        <v>23</v>
      </c>
      <c r="B160" s="266" t="s">
        <v>91</v>
      </c>
      <c r="C160" s="270">
        <v>46065</v>
      </c>
      <c r="D160" s="270">
        <v>250</v>
      </c>
      <c r="E160" s="270">
        <v>0</v>
      </c>
      <c r="F160" s="270">
        <v>0</v>
      </c>
      <c r="G160" s="270">
        <v>0</v>
      </c>
      <c r="H160" s="270">
        <v>55018</v>
      </c>
      <c r="I160" s="270">
        <v>0</v>
      </c>
      <c r="J160" s="270">
        <v>0</v>
      </c>
      <c r="K160" s="270">
        <v>0</v>
      </c>
      <c r="L160" s="271">
        <f t="shared" si="13"/>
        <v>101333</v>
      </c>
    </row>
    <row r="161" spans="1:12">
      <c r="A161" s="260">
        <v>24</v>
      </c>
      <c r="B161" s="266" t="s">
        <v>92</v>
      </c>
      <c r="C161" s="270">
        <v>27652</v>
      </c>
      <c r="D161" s="270">
        <v>180</v>
      </c>
      <c r="E161" s="270">
        <v>0</v>
      </c>
      <c r="F161" s="270">
        <v>0</v>
      </c>
      <c r="G161" s="270">
        <v>0</v>
      </c>
      <c r="H161" s="270">
        <v>35733</v>
      </c>
      <c r="I161" s="270">
        <v>0</v>
      </c>
      <c r="J161" s="270">
        <v>0</v>
      </c>
      <c r="K161" s="270">
        <v>0</v>
      </c>
      <c r="L161" s="271">
        <f t="shared" si="13"/>
        <v>63565</v>
      </c>
    </row>
    <row r="162" spans="1:12">
      <c r="A162" s="260">
        <v>25</v>
      </c>
      <c r="B162" s="266" t="s">
        <v>458</v>
      </c>
      <c r="C162" s="270">
        <v>46515</v>
      </c>
      <c r="D162" s="270">
        <v>180</v>
      </c>
      <c r="E162" s="270">
        <v>0</v>
      </c>
      <c r="F162" s="270">
        <v>0</v>
      </c>
      <c r="G162" s="270">
        <v>0</v>
      </c>
      <c r="H162" s="270">
        <v>56274</v>
      </c>
      <c r="I162" s="270">
        <v>0</v>
      </c>
      <c r="J162" s="270">
        <v>0</v>
      </c>
      <c r="K162" s="270">
        <v>0</v>
      </c>
      <c r="L162" s="271">
        <f t="shared" si="13"/>
        <v>102969</v>
      </c>
    </row>
    <row r="163" spans="1:12">
      <c r="A163" s="263">
        <v>26</v>
      </c>
      <c r="B163" s="266" t="s">
        <v>94</v>
      </c>
      <c r="C163" s="270">
        <v>56436</v>
      </c>
      <c r="D163" s="270">
        <v>150</v>
      </c>
      <c r="E163" s="270">
        <v>0</v>
      </c>
      <c r="F163" s="270">
        <v>0</v>
      </c>
      <c r="G163" s="270">
        <v>0</v>
      </c>
      <c r="H163" s="270">
        <v>147735</v>
      </c>
      <c r="I163" s="270">
        <v>1000</v>
      </c>
      <c r="J163" s="270">
        <v>0</v>
      </c>
      <c r="K163" s="270">
        <v>0</v>
      </c>
      <c r="L163" s="271">
        <f t="shared" si="13"/>
        <v>205321</v>
      </c>
    </row>
    <row r="164" spans="1:12">
      <c r="A164" s="260">
        <v>27</v>
      </c>
      <c r="B164" s="266" t="s">
        <v>459</v>
      </c>
      <c r="C164" s="270">
        <v>51781</v>
      </c>
      <c r="D164" s="270">
        <v>150</v>
      </c>
      <c r="E164" s="270">
        <v>0</v>
      </c>
      <c r="F164" s="270">
        <v>0</v>
      </c>
      <c r="G164" s="270">
        <v>0</v>
      </c>
      <c r="H164" s="270">
        <v>66156</v>
      </c>
      <c r="I164" s="270">
        <v>1000</v>
      </c>
      <c r="J164" s="270">
        <v>0</v>
      </c>
      <c r="K164" s="270">
        <v>0</v>
      </c>
      <c r="L164" s="271">
        <f t="shared" si="13"/>
        <v>119087</v>
      </c>
    </row>
    <row r="165" spans="1:12">
      <c r="A165" s="260">
        <v>28</v>
      </c>
      <c r="B165" s="266" t="s">
        <v>95</v>
      </c>
      <c r="C165" s="270">
        <v>49943</v>
      </c>
      <c r="D165" s="270">
        <v>110</v>
      </c>
      <c r="E165" s="270">
        <v>0</v>
      </c>
      <c r="F165" s="270">
        <v>0</v>
      </c>
      <c r="G165" s="270">
        <v>0</v>
      </c>
      <c r="H165" s="270">
        <v>69110</v>
      </c>
      <c r="I165" s="270">
        <v>0</v>
      </c>
      <c r="J165" s="270">
        <v>2200</v>
      </c>
      <c r="K165" s="270">
        <v>0</v>
      </c>
      <c r="L165" s="271">
        <f t="shared" si="13"/>
        <v>121363</v>
      </c>
    </row>
    <row r="166" spans="1:12">
      <c r="A166" s="263">
        <v>29</v>
      </c>
      <c r="B166" s="266" t="s">
        <v>460</v>
      </c>
      <c r="C166" s="270">
        <v>25868</v>
      </c>
      <c r="D166" s="270">
        <v>210</v>
      </c>
      <c r="E166" s="270">
        <v>0</v>
      </c>
      <c r="F166" s="270">
        <v>0</v>
      </c>
      <c r="G166" s="270">
        <v>0</v>
      </c>
      <c r="H166" s="270">
        <v>51214</v>
      </c>
      <c r="I166" s="270">
        <v>0</v>
      </c>
      <c r="J166" s="270">
        <v>0</v>
      </c>
      <c r="K166" s="270">
        <v>0</v>
      </c>
      <c r="L166" s="271">
        <f t="shared" si="13"/>
        <v>77292</v>
      </c>
    </row>
    <row r="167" spans="1:12">
      <c r="A167" s="260">
        <v>30</v>
      </c>
      <c r="B167" s="266" t="s">
        <v>97</v>
      </c>
      <c r="C167" s="270">
        <v>43535</v>
      </c>
      <c r="D167" s="270">
        <v>110</v>
      </c>
      <c r="E167" s="270">
        <v>0</v>
      </c>
      <c r="F167" s="270">
        <v>0</v>
      </c>
      <c r="G167" s="270">
        <v>0</v>
      </c>
      <c r="H167" s="270">
        <v>63035</v>
      </c>
      <c r="I167" s="270">
        <v>1000</v>
      </c>
      <c r="J167" s="270">
        <v>0</v>
      </c>
      <c r="K167" s="270">
        <v>0</v>
      </c>
      <c r="L167" s="271">
        <f t="shared" si="13"/>
        <v>107680</v>
      </c>
    </row>
    <row r="168" spans="1:12">
      <c r="A168" s="260">
        <v>31</v>
      </c>
      <c r="B168" s="266" t="s">
        <v>96</v>
      </c>
      <c r="C168" s="270">
        <v>76609</v>
      </c>
      <c r="D168" s="270">
        <v>320</v>
      </c>
      <c r="E168" s="270">
        <v>0</v>
      </c>
      <c r="F168" s="270">
        <v>0</v>
      </c>
      <c r="G168" s="270">
        <v>0</v>
      </c>
      <c r="H168" s="270">
        <v>122978</v>
      </c>
      <c r="I168" s="270">
        <v>1000</v>
      </c>
      <c r="J168" s="270">
        <v>0</v>
      </c>
      <c r="K168" s="270">
        <v>0</v>
      </c>
      <c r="L168" s="271">
        <f t="shared" si="13"/>
        <v>200907</v>
      </c>
    </row>
    <row r="169" spans="1:12">
      <c r="A169" s="263">
        <v>32</v>
      </c>
      <c r="B169" s="266" t="s">
        <v>99</v>
      </c>
      <c r="C169" s="270">
        <v>51283</v>
      </c>
      <c r="D169" s="270">
        <v>110</v>
      </c>
      <c r="E169" s="270">
        <v>0</v>
      </c>
      <c r="F169" s="270">
        <v>0</v>
      </c>
      <c r="G169" s="270">
        <v>0</v>
      </c>
      <c r="H169" s="270">
        <v>62618</v>
      </c>
      <c r="I169" s="270">
        <v>0</v>
      </c>
      <c r="J169" s="270">
        <v>0</v>
      </c>
      <c r="K169" s="270">
        <v>0</v>
      </c>
      <c r="L169" s="271">
        <f t="shared" si="13"/>
        <v>114011</v>
      </c>
    </row>
    <row r="170" spans="1:12">
      <c r="A170" s="260">
        <v>33</v>
      </c>
      <c r="B170" s="266" t="s">
        <v>98</v>
      </c>
      <c r="C170" s="270">
        <v>62504</v>
      </c>
      <c r="D170" s="270">
        <v>180</v>
      </c>
      <c r="E170" s="270">
        <v>0</v>
      </c>
      <c r="F170" s="270">
        <v>0</v>
      </c>
      <c r="G170" s="270">
        <v>0</v>
      </c>
      <c r="H170" s="270">
        <v>92360</v>
      </c>
      <c r="I170" s="270">
        <v>1000</v>
      </c>
      <c r="J170" s="270">
        <v>0</v>
      </c>
      <c r="K170" s="270">
        <v>0</v>
      </c>
      <c r="L170" s="271">
        <f t="shared" si="13"/>
        <v>156044</v>
      </c>
    </row>
    <row r="171" spans="1:12">
      <c r="A171" s="260">
        <v>34</v>
      </c>
      <c r="B171" s="266" t="s">
        <v>101</v>
      </c>
      <c r="C171" s="270">
        <v>27744</v>
      </c>
      <c r="D171" s="270">
        <v>150</v>
      </c>
      <c r="E171" s="270">
        <v>0</v>
      </c>
      <c r="F171" s="270">
        <v>0</v>
      </c>
      <c r="G171" s="270">
        <v>0</v>
      </c>
      <c r="H171" s="270">
        <v>46777</v>
      </c>
      <c r="I171" s="270">
        <v>0</v>
      </c>
      <c r="J171" s="270">
        <v>0</v>
      </c>
      <c r="K171" s="270">
        <v>0</v>
      </c>
      <c r="L171" s="271">
        <f t="shared" si="13"/>
        <v>74671</v>
      </c>
    </row>
    <row r="172" spans="1:12">
      <c r="A172" s="263">
        <v>35</v>
      </c>
      <c r="B172" s="266" t="s">
        <v>100</v>
      </c>
      <c r="C172" s="270">
        <v>63185</v>
      </c>
      <c r="D172" s="270">
        <v>180</v>
      </c>
      <c r="E172" s="270">
        <v>0</v>
      </c>
      <c r="F172" s="270">
        <v>0</v>
      </c>
      <c r="G172" s="270">
        <v>0</v>
      </c>
      <c r="H172" s="270">
        <v>98419</v>
      </c>
      <c r="I172" s="270">
        <v>1000</v>
      </c>
      <c r="J172" s="270">
        <v>0</v>
      </c>
      <c r="K172" s="270">
        <v>0</v>
      </c>
      <c r="L172" s="271">
        <f t="shared" si="13"/>
        <v>162784</v>
      </c>
    </row>
    <row r="173" spans="1:12">
      <c r="A173" s="260">
        <v>36</v>
      </c>
      <c r="B173" s="266" t="s">
        <v>104</v>
      </c>
      <c r="C173" s="270">
        <v>48108</v>
      </c>
      <c r="D173" s="270">
        <v>180</v>
      </c>
      <c r="E173" s="270">
        <v>0</v>
      </c>
      <c r="F173" s="270">
        <v>0</v>
      </c>
      <c r="G173" s="270">
        <v>0</v>
      </c>
      <c r="H173" s="270">
        <v>72680</v>
      </c>
      <c r="I173" s="270">
        <v>0</v>
      </c>
      <c r="J173" s="270">
        <v>0</v>
      </c>
      <c r="K173" s="270">
        <v>0</v>
      </c>
      <c r="L173" s="271">
        <f t="shared" si="13"/>
        <v>120968</v>
      </c>
    </row>
    <row r="174" spans="1:12">
      <c r="A174" s="260">
        <v>37</v>
      </c>
      <c r="B174" s="266" t="s">
        <v>106</v>
      </c>
      <c r="C174" s="270">
        <v>46865</v>
      </c>
      <c r="D174" s="270">
        <v>250</v>
      </c>
      <c r="E174" s="270">
        <v>0</v>
      </c>
      <c r="F174" s="270">
        <v>0</v>
      </c>
      <c r="G174" s="270">
        <v>0</v>
      </c>
      <c r="H174" s="270">
        <v>96771</v>
      </c>
      <c r="I174" s="270">
        <v>1000</v>
      </c>
      <c r="J174" s="270">
        <v>0</v>
      </c>
      <c r="K174" s="270">
        <v>0</v>
      </c>
      <c r="L174" s="271">
        <f t="shared" si="13"/>
        <v>144886</v>
      </c>
    </row>
    <row r="175" spans="1:12">
      <c r="A175" s="263">
        <v>38</v>
      </c>
      <c r="B175" s="266" t="s">
        <v>107</v>
      </c>
      <c r="C175" s="270">
        <v>49844</v>
      </c>
      <c r="D175" s="270">
        <v>250</v>
      </c>
      <c r="E175" s="270">
        <v>0</v>
      </c>
      <c r="F175" s="270">
        <v>0</v>
      </c>
      <c r="G175" s="270">
        <v>0</v>
      </c>
      <c r="H175" s="270">
        <v>85798</v>
      </c>
      <c r="I175" s="270">
        <v>1000</v>
      </c>
      <c r="J175" s="270">
        <v>0</v>
      </c>
      <c r="K175" s="270">
        <v>0</v>
      </c>
      <c r="L175" s="271">
        <f t="shared" si="13"/>
        <v>136892</v>
      </c>
    </row>
    <row r="176" spans="1:12">
      <c r="A176" s="260">
        <v>39</v>
      </c>
      <c r="B176" s="266" t="s">
        <v>108</v>
      </c>
      <c r="C176" s="270">
        <v>61734</v>
      </c>
      <c r="D176" s="270">
        <v>150</v>
      </c>
      <c r="E176" s="270">
        <v>0</v>
      </c>
      <c r="F176" s="270">
        <v>0</v>
      </c>
      <c r="G176" s="270">
        <v>0</v>
      </c>
      <c r="H176" s="270">
        <v>97714</v>
      </c>
      <c r="I176" s="270">
        <v>10000</v>
      </c>
      <c r="J176" s="270">
        <v>0</v>
      </c>
      <c r="K176" s="270">
        <v>0</v>
      </c>
      <c r="L176" s="271">
        <f t="shared" si="13"/>
        <v>169598</v>
      </c>
    </row>
    <row r="177" spans="1:12">
      <c r="A177" s="260">
        <v>40</v>
      </c>
      <c r="B177" s="266" t="s">
        <v>461</v>
      </c>
      <c r="C177" s="270">
        <v>59260</v>
      </c>
      <c r="D177" s="270">
        <v>180</v>
      </c>
      <c r="E177" s="270">
        <v>0</v>
      </c>
      <c r="F177" s="270">
        <v>0</v>
      </c>
      <c r="G177" s="270">
        <v>0</v>
      </c>
      <c r="H177" s="270">
        <v>69421</v>
      </c>
      <c r="I177" s="270">
        <v>1000</v>
      </c>
      <c r="J177" s="270">
        <v>0</v>
      </c>
      <c r="K177" s="270">
        <v>0</v>
      </c>
      <c r="L177" s="271">
        <f t="shared" si="13"/>
        <v>129861</v>
      </c>
    </row>
    <row r="178" spans="1:12">
      <c r="A178" s="263"/>
      <c r="B178" s="267" t="s">
        <v>462</v>
      </c>
      <c r="C178" s="329">
        <f>SUM(C138:C177)</f>
        <v>10849261</v>
      </c>
      <c r="D178" s="329">
        <f t="shared" ref="D178:K178" si="14">SUM(D138:D177)</f>
        <v>1564482</v>
      </c>
      <c r="E178" s="329">
        <f t="shared" si="14"/>
        <v>54631535</v>
      </c>
      <c r="F178" s="329">
        <f t="shared" si="14"/>
        <v>8165226</v>
      </c>
      <c r="G178" s="329">
        <f t="shared" si="14"/>
        <v>18629804</v>
      </c>
      <c r="H178" s="329">
        <f t="shared" si="14"/>
        <v>28555637</v>
      </c>
      <c r="I178" s="329">
        <f t="shared" si="14"/>
        <v>11706910</v>
      </c>
      <c r="J178" s="329">
        <f t="shared" si="14"/>
        <v>6750150</v>
      </c>
      <c r="K178" s="329">
        <f t="shared" si="14"/>
        <v>198100</v>
      </c>
      <c r="L178" s="271">
        <f t="shared" si="13"/>
        <v>141051105</v>
      </c>
    </row>
    <row r="179" spans="1:12">
      <c r="A179" s="263"/>
      <c r="B179" s="266" t="s">
        <v>463</v>
      </c>
      <c r="C179" s="272"/>
      <c r="D179" s="272"/>
      <c r="E179" s="272"/>
      <c r="F179" s="272"/>
      <c r="G179" s="272"/>
      <c r="H179" s="272"/>
      <c r="I179" s="272"/>
      <c r="J179" s="272"/>
      <c r="K179" s="272"/>
      <c r="L179" s="271"/>
    </row>
    <row r="180" spans="1:12">
      <c r="A180" s="263">
        <f>A177+1</f>
        <v>41</v>
      </c>
      <c r="B180" s="266" t="s">
        <v>87</v>
      </c>
      <c r="C180" s="270">
        <v>26421</v>
      </c>
      <c r="D180" s="270">
        <v>300</v>
      </c>
      <c r="E180" s="270">
        <v>0</v>
      </c>
      <c r="F180" s="270">
        <v>0</v>
      </c>
      <c r="G180" s="270">
        <v>0</v>
      </c>
      <c r="H180" s="270">
        <v>34235</v>
      </c>
      <c r="I180" s="270">
        <v>0</v>
      </c>
      <c r="J180" s="270">
        <v>0</v>
      </c>
      <c r="K180" s="270">
        <v>0</v>
      </c>
      <c r="L180" s="271">
        <f t="shared" si="13"/>
        <v>60956</v>
      </c>
    </row>
    <row r="181" spans="1:12">
      <c r="A181" s="263">
        <f t="shared" ref="A181:A186" si="15">A180+1</f>
        <v>42</v>
      </c>
      <c r="B181" s="266" t="s">
        <v>464</v>
      </c>
      <c r="C181" s="270">
        <v>59667</v>
      </c>
      <c r="D181" s="270">
        <v>100</v>
      </c>
      <c r="E181" s="270">
        <v>0</v>
      </c>
      <c r="F181" s="270">
        <v>0</v>
      </c>
      <c r="G181" s="270">
        <v>0</v>
      </c>
      <c r="H181" s="270">
        <v>83306</v>
      </c>
      <c r="I181" s="270">
        <v>1000</v>
      </c>
      <c r="J181" s="270">
        <v>2720</v>
      </c>
      <c r="K181" s="270">
        <v>0</v>
      </c>
      <c r="L181" s="271">
        <f t="shared" si="13"/>
        <v>146793</v>
      </c>
    </row>
    <row r="182" spans="1:12">
      <c r="A182" s="263">
        <f t="shared" si="15"/>
        <v>43</v>
      </c>
      <c r="B182" s="266" t="s">
        <v>88</v>
      </c>
      <c r="C182" s="270">
        <v>41992</v>
      </c>
      <c r="D182" s="270">
        <v>150</v>
      </c>
      <c r="E182" s="270">
        <v>0</v>
      </c>
      <c r="F182" s="270">
        <v>0</v>
      </c>
      <c r="G182" s="270">
        <v>0</v>
      </c>
      <c r="H182" s="270">
        <v>31737</v>
      </c>
      <c r="I182" s="270">
        <v>0</v>
      </c>
      <c r="J182" s="270">
        <v>0</v>
      </c>
      <c r="K182" s="270">
        <v>0</v>
      </c>
      <c r="L182" s="271">
        <f t="shared" si="13"/>
        <v>73879</v>
      </c>
    </row>
    <row r="183" spans="1:12">
      <c r="A183" s="263">
        <f t="shared" si="15"/>
        <v>44</v>
      </c>
      <c r="B183" s="266" t="s">
        <v>89</v>
      </c>
      <c r="C183" s="270">
        <v>22533</v>
      </c>
      <c r="D183" s="270">
        <v>150</v>
      </c>
      <c r="E183" s="270">
        <v>0</v>
      </c>
      <c r="F183" s="270">
        <v>0</v>
      </c>
      <c r="G183" s="270">
        <v>0</v>
      </c>
      <c r="H183" s="270">
        <v>30468</v>
      </c>
      <c r="I183" s="270">
        <v>0</v>
      </c>
      <c r="J183" s="270">
        <v>0</v>
      </c>
      <c r="K183" s="270">
        <v>0</v>
      </c>
      <c r="L183" s="271">
        <f t="shared" si="13"/>
        <v>53151</v>
      </c>
    </row>
    <row r="184" spans="1:12">
      <c r="A184" s="263">
        <f t="shared" si="15"/>
        <v>45</v>
      </c>
      <c r="B184" s="266" t="s">
        <v>115</v>
      </c>
      <c r="C184" s="270">
        <v>35288</v>
      </c>
      <c r="D184" s="270">
        <v>150</v>
      </c>
      <c r="E184" s="270">
        <v>0</v>
      </c>
      <c r="F184" s="270">
        <v>0</v>
      </c>
      <c r="G184" s="270">
        <v>0</v>
      </c>
      <c r="H184" s="270">
        <v>25586</v>
      </c>
      <c r="I184" s="270">
        <v>0</v>
      </c>
      <c r="J184" s="270">
        <v>0</v>
      </c>
      <c r="K184" s="270">
        <v>0</v>
      </c>
      <c r="L184" s="271">
        <f t="shared" si="13"/>
        <v>61024</v>
      </c>
    </row>
    <row r="185" spans="1:12">
      <c r="A185" s="263">
        <f t="shared" si="15"/>
        <v>46</v>
      </c>
      <c r="B185" s="266" t="s">
        <v>102</v>
      </c>
      <c r="C185" s="270">
        <v>21021</v>
      </c>
      <c r="D185" s="270">
        <v>100</v>
      </c>
      <c r="E185" s="270">
        <v>0</v>
      </c>
      <c r="F185" s="270">
        <v>0</v>
      </c>
      <c r="G185" s="270">
        <v>0</v>
      </c>
      <c r="H185" s="270">
        <v>30295</v>
      </c>
      <c r="I185" s="270">
        <v>0</v>
      </c>
      <c r="J185" s="270">
        <v>0</v>
      </c>
      <c r="K185" s="270">
        <v>0</v>
      </c>
      <c r="L185" s="271">
        <f t="shared" si="13"/>
        <v>51416</v>
      </c>
    </row>
    <row r="186" spans="1:12">
      <c r="A186" s="263">
        <f t="shared" si="15"/>
        <v>47</v>
      </c>
      <c r="B186" s="266" t="s">
        <v>109</v>
      </c>
      <c r="C186" s="270">
        <v>27926</v>
      </c>
      <c r="D186" s="270">
        <v>100</v>
      </c>
      <c r="E186" s="270">
        <v>0</v>
      </c>
      <c r="F186" s="270">
        <v>0</v>
      </c>
      <c r="G186" s="270">
        <v>0</v>
      </c>
      <c r="H186" s="270">
        <v>26086</v>
      </c>
      <c r="I186" s="270">
        <v>0</v>
      </c>
      <c r="J186" s="270">
        <v>0</v>
      </c>
      <c r="K186" s="270">
        <v>0</v>
      </c>
      <c r="L186" s="271">
        <f t="shared" si="13"/>
        <v>54112</v>
      </c>
    </row>
    <row r="187" spans="1:12">
      <c r="A187" s="263"/>
      <c r="B187" s="267" t="s">
        <v>465</v>
      </c>
      <c r="C187" s="271">
        <f>SUM(C180:C186)</f>
        <v>234848</v>
      </c>
      <c r="D187" s="271">
        <f t="shared" ref="D187:K187" si="16">SUM(D180:D186)</f>
        <v>1050</v>
      </c>
      <c r="E187" s="271">
        <f t="shared" si="16"/>
        <v>0</v>
      </c>
      <c r="F187" s="271">
        <f t="shared" si="16"/>
        <v>0</v>
      </c>
      <c r="G187" s="271">
        <f t="shared" si="16"/>
        <v>0</v>
      </c>
      <c r="H187" s="271">
        <f t="shared" si="16"/>
        <v>261713</v>
      </c>
      <c r="I187" s="271">
        <f t="shared" si="16"/>
        <v>1000</v>
      </c>
      <c r="J187" s="271">
        <f t="shared" si="16"/>
        <v>2720</v>
      </c>
      <c r="K187" s="271">
        <f t="shared" si="16"/>
        <v>0</v>
      </c>
      <c r="L187" s="271">
        <f t="shared" si="13"/>
        <v>501331</v>
      </c>
    </row>
    <row r="188" spans="1:12">
      <c r="A188" s="263"/>
      <c r="B188" s="266" t="s">
        <v>466</v>
      </c>
      <c r="C188" s="273"/>
      <c r="D188" s="273"/>
      <c r="E188" s="273"/>
      <c r="F188" s="273"/>
      <c r="G188" s="273"/>
      <c r="H188" s="273"/>
      <c r="I188" s="273"/>
      <c r="J188" s="273"/>
      <c r="K188" s="273"/>
      <c r="L188" s="271"/>
    </row>
    <row r="189" spans="1:12">
      <c r="A189" s="263">
        <f>A186+1</f>
        <v>48</v>
      </c>
      <c r="B189" s="266" t="s">
        <v>90</v>
      </c>
      <c r="C189" s="270">
        <v>192870</v>
      </c>
      <c r="D189" s="270">
        <v>5988</v>
      </c>
      <c r="E189" s="270">
        <v>0</v>
      </c>
      <c r="F189" s="270">
        <v>0</v>
      </c>
      <c r="G189" s="270">
        <v>0</v>
      </c>
      <c r="H189" s="270">
        <v>426483</v>
      </c>
      <c r="I189" s="270">
        <v>59010</v>
      </c>
      <c r="J189" s="270">
        <v>52599</v>
      </c>
      <c r="K189" s="270">
        <v>0</v>
      </c>
      <c r="L189" s="271">
        <f t="shared" si="13"/>
        <v>736950</v>
      </c>
    </row>
    <row r="190" spans="1:12">
      <c r="A190" s="263">
        <f>A189+1</f>
        <v>49</v>
      </c>
      <c r="B190" s="266" t="s">
        <v>93</v>
      </c>
      <c r="C190" s="270">
        <v>205537</v>
      </c>
      <c r="D190" s="270">
        <v>2100</v>
      </c>
      <c r="E190" s="270">
        <v>0</v>
      </c>
      <c r="F190" s="270">
        <v>0</v>
      </c>
      <c r="G190" s="270">
        <v>0</v>
      </c>
      <c r="H190" s="270">
        <v>247865</v>
      </c>
      <c r="I190" s="270">
        <v>14500</v>
      </c>
      <c r="J190" s="270">
        <v>65949</v>
      </c>
      <c r="K190" s="270">
        <v>0</v>
      </c>
      <c r="L190" s="271">
        <f t="shared" si="13"/>
        <v>535951</v>
      </c>
    </row>
    <row r="191" spans="1:12">
      <c r="A191" s="263">
        <f>A190+1</f>
        <v>50</v>
      </c>
      <c r="B191" s="266" t="s">
        <v>103</v>
      </c>
      <c r="C191" s="270">
        <v>182106</v>
      </c>
      <c r="D191" s="270">
        <v>5280</v>
      </c>
      <c r="E191" s="270">
        <v>0</v>
      </c>
      <c r="F191" s="270">
        <v>0</v>
      </c>
      <c r="G191" s="270">
        <v>0</v>
      </c>
      <c r="H191" s="270">
        <v>511224</v>
      </c>
      <c r="I191" s="270">
        <v>29490</v>
      </c>
      <c r="J191" s="270">
        <v>4100</v>
      </c>
      <c r="K191" s="270">
        <v>0</v>
      </c>
      <c r="L191" s="271">
        <f>SUM(C191:K191)</f>
        <v>732200</v>
      </c>
    </row>
    <row r="192" spans="1:12">
      <c r="A192" s="263">
        <f>A191+1</f>
        <v>51</v>
      </c>
      <c r="B192" s="266" t="s">
        <v>105</v>
      </c>
      <c r="C192" s="270">
        <v>119950</v>
      </c>
      <c r="D192" s="270">
        <v>18000</v>
      </c>
      <c r="E192" s="270">
        <v>0</v>
      </c>
      <c r="F192" s="270">
        <v>0</v>
      </c>
      <c r="G192" s="270">
        <v>0</v>
      </c>
      <c r="H192" s="270">
        <v>266980</v>
      </c>
      <c r="I192" s="270">
        <v>9200</v>
      </c>
      <c r="J192" s="270">
        <v>0</v>
      </c>
      <c r="K192" s="270">
        <v>0</v>
      </c>
      <c r="L192" s="271">
        <f t="shared" si="13"/>
        <v>414130</v>
      </c>
    </row>
    <row r="193" spans="1:12">
      <c r="A193" s="263"/>
      <c r="B193" s="267" t="s">
        <v>467</v>
      </c>
      <c r="C193" s="271">
        <f>SUM(C189:C192)</f>
        <v>700463</v>
      </c>
      <c r="D193" s="271">
        <f t="shared" ref="D193:K193" si="17">SUM(D189:D192)</f>
        <v>31368</v>
      </c>
      <c r="E193" s="271">
        <f t="shared" si="17"/>
        <v>0</v>
      </c>
      <c r="F193" s="271">
        <f t="shared" si="17"/>
        <v>0</v>
      </c>
      <c r="G193" s="271">
        <f t="shared" si="17"/>
        <v>0</v>
      </c>
      <c r="H193" s="271">
        <f t="shared" si="17"/>
        <v>1452552</v>
      </c>
      <c r="I193" s="271">
        <f t="shared" si="17"/>
        <v>112200</v>
      </c>
      <c r="J193" s="271">
        <f t="shared" si="17"/>
        <v>122648</v>
      </c>
      <c r="K193" s="271">
        <f t="shared" si="17"/>
        <v>0</v>
      </c>
      <c r="L193" s="271">
        <f t="shared" si="13"/>
        <v>2419231</v>
      </c>
    </row>
    <row r="194" spans="1:12">
      <c r="A194" s="263"/>
      <c r="B194" s="267" t="s">
        <v>468</v>
      </c>
      <c r="C194" s="271">
        <f>SUM(C178,C187,C193)</f>
        <v>11784572</v>
      </c>
      <c r="D194" s="271">
        <f t="shared" ref="D194:K194" si="18">SUM(D178,D187,D193)</f>
        <v>1596900</v>
      </c>
      <c r="E194" s="271">
        <f t="shared" si="18"/>
        <v>54631535</v>
      </c>
      <c r="F194" s="271">
        <f t="shared" si="18"/>
        <v>8165226</v>
      </c>
      <c r="G194" s="271">
        <f t="shared" si="18"/>
        <v>18629804</v>
      </c>
      <c r="H194" s="271">
        <f t="shared" si="18"/>
        <v>30269902</v>
      </c>
      <c r="I194" s="271">
        <f t="shared" si="18"/>
        <v>11820110</v>
      </c>
      <c r="J194" s="271">
        <f t="shared" si="18"/>
        <v>6875518</v>
      </c>
      <c r="K194" s="271">
        <f t="shared" si="18"/>
        <v>198100</v>
      </c>
      <c r="L194" s="271">
        <f t="shared" si="13"/>
        <v>143971667</v>
      </c>
    </row>
    <row r="195" spans="1:12">
      <c r="J195" s="252"/>
    </row>
    <row r="196" spans="1:12">
      <c r="A196" s="275" t="s">
        <v>5</v>
      </c>
      <c r="D196" s="275" t="s">
        <v>52</v>
      </c>
      <c r="H196" s="276" t="s">
        <v>1549</v>
      </c>
      <c r="L196" s="274" t="s">
        <v>1058</v>
      </c>
    </row>
    <row r="197" spans="1:12">
      <c r="A197" s="277" t="s">
        <v>6</v>
      </c>
      <c r="D197" s="277" t="s">
        <v>10</v>
      </c>
      <c r="H197" s="278" t="s">
        <v>1580</v>
      </c>
    </row>
    <row r="198" spans="1:12">
      <c r="A198" s="275"/>
      <c r="D198" s="275"/>
      <c r="H198" s="278" t="s">
        <v>1581</v>
      </c>
    </row>
    <row r="199" spans="1:12">
      <c r="A199" s="279" t="s">
        <v>7</v>
      </c>
      <c r="D199" s="275" t="s">
        <v>53</v>
      </c>
      <c r="H199" s="626" t="s">
        <v>1577</v>
      </c>
    </row>
    <row r="200" spans="1:12">
      <c r="A200" s="275" t="s">
        <v>8</v>
      </c>
      <c r="D200" s="277" t="s">
        <v>11</v>
      </c>
    </row>
    <row r="201" spans="1:12">
      <c r="A201" s="277" t="s">
        <v>9</v>
      </c>
    </row>
    <row r="202" spans="1:12">
      <c r="A202" s="279"/>
    </row>
    <row r="208" spans="1:12">
      <c r="A208" s="277"/>
    </row>
  </sheetData>
  <printOptions horizontalCentered="1" verticalCentered="1"/>
  <pageMargins left="0.15748031496062992" right="0.15748031496062992" top="0.15748031496062992" bottom="0.15748031496062992" header="0.11811023622047245" footer="0.1181102362204724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3"/>
  <sheetViews>
    <sheetView topLeftCell="A22" zoomScale="124" zoomScaleNormal="124" workbookViewId="0">
      <selection sqref="A1:XFD1048576"/>
    </sheetView>
  </sheetViews>
  <sheetFormatPr defaultRowHeight="15.75"/>
  <cols>
    <col min="1" max="1" width="7.28515625" style="27" customWidth="1"/>
    <col min="2" max="2" width="45" style="28" customWidth="1"/>
    <col min="3" max="3" width="10.140625" style="29" customWidth="1"/>
    <col min="4" max="4" width="43.28515625" style="28" customWidth="1"/>
    <col min="5" max="5" width="10.28515625" style="28" bestFit="1" customWidth="1"/>
    <col min="6" max="6" width="18.7109375" style="28" customWidth="1"/>
    <col min="7" max="16384" width="9.140625" style="28"/>
  </cols>
  <sheetData>
    <row r="1" spans="1:5">
      <c r="D1" s="30" t="s">
        <v>1224</v>
      </c>
    </row>
    <row r="2" spans="1:5">
      <c r="D2" s="30"/>
    </row>
    <row r="3" spans="1:5">
      <c r="A3" s="31" t="s">
        <v>1518</v>
      </c>
      <c r="B3" s="31"/>
      <c r="C3" s="32"/>
      <c r="D3" s="31"/>
    </row>
    <row r="4" spans="1:5">
      <c r="A4" s="31" t="s">
        <v>1519</v>
      </c>
      <c r="B4" s="31"/>
      <c r="C4" s="32"/>
      <c r="D4" s="31"/>
    </row>
    <row r="5" spans="1:5">
      <c r="A5" s="31"/>
      <c r="B5" s="31"/>
      <c r="C5" s="32"/>
      <c r="D5" s="31"/>
    </row>
    <row r="6" spans="1:5" s="33" customFormat="1" ht="31.5">
      <c r="A6" s="234" t="s">
        <v>418</v>
      </c>
      <c r="B6" s="234" t="s">
        <v>470</v>
      </c>
      <c r="C6" s="235" t="s">
        <v>471</v>
      </c>
      <c r="D6" s="234" t="s">
        <v>472</v>
      </c>
    </row>
    <row r="7" spans="1:5" s="34" customFormat="1" ht="31.5">
      <c r="A7" s="234">
        <v>1</v>
      </c>
      <c r="B7" s="63" t="s">
        <v>474</v>
      </c>
      <c r="C7" s="625">
        <v>20000</v>
      </c>
      <c r="D7" s="63" t="s">
        <v>473</v>
      </c>
      <c r="E7" s="126"/>
    </row>
    <row r="8" spans="1:5" s="34" customFormat="1" ht="63">
      <c r="A8" s="234">
        <v>2</v>
      </c>
      <c r="B8" s="63" t="s">
        <v>1521</v>
      </c>
      <c r="C8" s="625">
        <v>500</v>
      </c>
      <c r="D8" s="63" t="s">
        <v>475</v>
      </c>
    </row>
    <row r="9" spans="1:5" s="34" customFormat="1" ht="94.5">
      <c r="A9" s="234">
        <v>3</v>
      </c>
      <c r="B9" s="63" t="s">
        <v>1585</v>
      </c>
      <c r="C9" s="625">
        <v>30000</v>
      </c>
      <c r="D9" s="63" t="s">
        <v>475</v>
      </c>
    </row>
    <row r="10" spans="1:5" s="34" customFormat="1" ht="31.5">
      <c r="A10" s="234">
        <v>4</v>
      </c>
      <c r="B10" s="63" t="s">
        <v>1251</v>
      </c>
      <c r="C10" s="625">
        <v>60000</v>
      </c>
      <c r="D10" s="63" t="s">
        <v>1252</v>
      </c>
    </row>
    <row r="11" spans="1:5" s="34" customFormat="1" ht="47.25">
      <c r="A11" s="234">
        <v>5</v>
      </c>
      <c r="B11" s="63" t="s">
        <v>1523</v>
      </c>
      <c r="C11" s="625">
        <v>300000</v>
      </c>
      <c r="D11" s="63" t="s">
        <v>1522</v>
      </c>
    </row>
    <row r="12" spans="1:5" s="34" customFormat="1" ht="78.75">
      <c r="A12" s="234">
        <v>6</v>
      </c>
      <c r="B12" s="63" t="s">
        <v>476</v>
      </c>
      <c r="C12" s="625">
        <v>500000</v>
      </c>
      <c r="D12" s="63" t="s">
        <v>477</v>
      </c>
    </row>
    <row r="13" spans="1:5" s="34" customFormat="1" ht="47.25">
      <c r="A13" s="234">
        <v>7</v>
      </c>
      <c r="B13" s="63" t="s">
        <v>1520</v>
      </c>
      <c r="C13" s="625">
        <v>21400</v>
      </c>
      <c r="D13" s="63" t="s">
        <v>1253</v>
      </c>
    </row>
    <row r="14" spans="1:5" s="34" customFormat="1" ht="47.25">
      <c r="A14" s="234">
        <v>8</v>
      </c>
      <c r="B14" s="63" t="s">
        <v>478</v>
      </c>
      <c r="C14" s="625">
        <v>525700</v>
      </c>
      <c r="D14" s="63" t="s">
        <v>1254</v>
      </c>
    </row>
    <row r="15" spans="1:5" s="34" customFormat="1" ht="47.25">
      <c r="A15" s="234">
        <v>9</v>
      </c>
      <c r="B15" s="63" t="s">
        <v>479</v>
      </c>
      <c r="C15" s="625">
        <v>750000</v>
      </c>
      <c r="D15" s="63" t="s">
        <v>1255</v>
      </c>
    </row>
    <row r="16" spans="1:5" s="34" customFormat="1" ht="47.25">
      <c r="A16" s="234">
        <v>10</v>
      </c>
      <c r="B16" s="63" t="s">
        <v>480</v>
      </c>
      <c r="C16" s="625">
        <v>20000</v>
      </c>
      <c r="D16" s="63" t="s">
        <v>1256</v>
      </c>
    </row>
    <row r="17" spans="1:5" s="34" customFormat="1" ht="31.5">
      <c r="A17" s="234">
        <v>11</v>
      </c>
      <c r="B17" s="63" t="s">
        <v>481</v>
      </c>
      <c r="C17" s="625">
        <v>12000</v>
      </c>
      <c r="D17" s="63" t="s">
        <v>482</v>
      </c>
    </row>
    <row r="18" spans="1:5" s="34" customFormat="1" ht="47.25">
      <c r="A18" s="234">
        <v>12</v>
      </c>
      <c r="B18" s="63" t="s">
        <v>1220</v>
      </c>
      <c r="C18" s="625">
        <v>4000</v>
      </c>
      <c r="D18" s="63" t="s">
        <v>482</v>
      </c>
    </row>
    <row r="19" spans="1:5" s="34" customFormat="1" ht="47.25">
      <c r="A19" s="234">
        <v>13</v>
      </c>
      <c r="B19" s="63" t="s">
        <v>1221</v>
      </c>
      <c r="C19" s="625">
        <v>3000</v>
      </c>
      <c r="D19" s="63" t="s">
        <v>482</v>
      </c>
      <c r="E19" s="126"/>
    </row>
    <row r="20" spans="1:5" s="34" customFormat="1" ht="31.5">
      <c r="A20" s="234">
        <v>14</v>
      </c>
      <c r="B20" s="63" t="s">
        <v>483</v>
      </c>
      <c r="C20" s="625">
        <v>10000</v>
      </c>
      <c r="D20" s="63" t="s">
        <v>484</v>
      </c>
    </row>
    <row r="21" spans="1:5" s="34" customFormat="1" ht="63">
      <c r="A21" s="234">
        <v>15</v>
      </c>
      <c r="B21" s="63" t="s">
        <v>1299</v>
      </c>
      <c r="C21" s="625">
        <v>4000</v>
      </c>
      <c r="D21" s="63" t="s">
        <v>485</v>
      </c>
    </row>
    <row r="22" spans="1:5" s="34" customFormat="1" ht="63">
      <c r="A22" s="234">
        <v>16</v>
      </c>
      <c r="B22" s="63" t="s">
        <v>1298</v>
      </c>
      <c r="C22" s="625">
        <v>7000</v>
      </c>
      <c r="D22" s="63" t="s">
        <v>486</v>
      </c>
    </row>
    <row r="23" spans="1:5" s="34" customFormat="1" ht="63">
      <c r="A23" s="234">
        <v>17</v>
      </c>
      <c r="B23" s="63" t="s">
        <v>1297</v>
      </c>
      <c r="C23" s="625">
        <v>6000</v>
      </c>
      <c r="D23" s="63" t="s">
        <v>485</v>
      </c>
      <c r="E23" s="126"/>
    </row>
    <row r="24" spans="1:5" s="34" customFormat="1" ht="31.5">
      <c r="A24" s="234">
        <v>18</v>
      </c>
      <c r="B24" s="63" t="s">
        <v>487</v>
      </c>
      <c r="C24" s="625">
        <v>10000</v>
      </c>
      <c r="D24" s="63" t="s">
        <v>482</v>
      </c>
      <c r="E24" s="126"/>
    </row>
    <row r="25" spans="1:5" s="34" customFormat="1" ht="31.5">
      <c r="A25" s="234">
        <v>19</v>
      </c>
      <c r="B25" s="63" t="s">
        <v>987</v>
      </c>
      <c r="C25" s="625">
        <v>1000</v>
      </c>
      <c r="D25" s="63" t="s">
        <v>482</v>
      </c>
      <c r="E25" s="126"/>
    </row>
    <row r="26" spans="1:5" s="34" customFormat="1" ht="47.25">
      <c r="A26" s="234">
        <v>20</v>
      </c>
      <c r="B26" s="63" t="s">
        <v>1117</v>
      </c>
      <c r="C26" s="625">
        <v>70000</v>
      </c>
      <c r="D26" s="63" t="s">
        <v>482</v>
      </c>
    </row>
    <row r="27" spans="1:5" s="34" customFormat="1">
      <c r="A27" s="35"/>
      <c r="B27" s="36"/>
      <c r="C27" s="37"/>
      <c r="D27" s="36"/>
    </row>
    <row r="28" spans="1:5" s="7" customFormat="1">
      <c r="A28" s="38" t="s">
        <v>5</v>
      </c>
      <c r="B28" s="13"/>
      <c r="C28" s="13"/>
      <c r="D28" s="13"/>
    </row>
    <row r="29" spans="1:5" s="7" customFormat="1">
      <c r="A29" s="40" t="s">
        <v>6</v>
      </c>
      <c r="B29" s="13"/>
      <c r="C29" s="13"/>
      <c r="D29" s="13"/>
    </row>
    <row r="30" spans="1:5" s="7" customFormat="1">
      <c r="A30" s="38"/>
      <c r="B30" s="13"/>
      <c r="C30" s="13"/>
      <c r="D30" s="13"/>
    </row>
    <row r="31" spans="1:5" s="7" customFormat="1">
      <c r="A31" s="41" t="s">
        <v>7</v>
      </c>
      <c r="B31" s="13"/>
      <c r="C31" s="13"/>
      <c r="D31" s="13"/>
    </row>
    <row r="32" spans="1:5" s="43" customFormat="1">
      <c r="A32" s="38" t="s">
        <v>8</v>
      </c>
    </row>
    <row r="33" spans="1:4" s="14" customFormat="1">
      <c r="A33" s="40" t="s">
        <v>9</v>
      </c>
    </row>
    <row r="34" spans="1:4" s="5" customFormat="1">
      <c r="A34" s="41"/>
      <c r="B34" s="4"/>
      <c r="C34" s="4"/>
      <c r="D34" s="4"/>
    </row>
    <row r="35" spans="1:4" s="7" customFormat="1">
      <c r="A35" s="38" t="s">
        <v>52</v>
      </c>
      <c r="B35" s="6"/>
      <c r="C35" s="6"/>
      <c r="D35" s="6"/>
    </row>
    <row r="36" spans="1:4" s="9" customFormat="1">
      <c r="A36" s="40" t="s">
        <v>10</v>
      </c>
      <c r="B36" s="8"/>
      <c r="C36" s="8"/>
      <c r="D36" s="8"/>
    </row>
    <row r="37" spans="1:4" s="11" customFormat="1">
      <c r="A37" s="38"/>
      <c r="B37" s="10"/>
      <c r="C37" s="10"/>
      <c r="D37" s="10"/>
    </row>
    <row r="38" spans="1:4" s="7" customFormat="1">
      <c r="A38" s="38" t="s">
        <v>53</v>
      </c>
      <c r="B38" s="6"/>
      <c r="C38" s="6"/>
      <c r="D38" s="15"/>
    </row>
    <row r="39" spans="1:4" s="9" customFormat="1">
      <c r="A39" s="40" t="s">
        <v>11</v>
      </c>
      <c r="B39" s="8"/>
      <c r="C39" s="8"/>
      <c r="D39" s="16"/>
    </row>
    <row r="40" spans="1:4" s="9" customFormat="1">
      <c r="A40" s="40"/>
      <c r="B40" s="8"/>
      <c r="C40" s="8"/>
      <c r="D40" s="16"/>
    </row>
    <row r="41" spans="1:4" s="9" customFormat="1">
      <c r="A41" s="44" t="s">
        <v>1549</v>
      </c>
      <c r="B41" s="12"/>
      <c r="C41" s="12"/>
      <c r="D41" s="12"/>
    </row>
    <row r="42" spans="1:4" s="41" customFormat="1">
      <c r="A42" s="45" t="s">
        <v>1579</v>
      </c>
    </row>
    <row r="43" spans="1:4" s="41" customFormat="1">
      <c r="A43" s="45" t="s">
        <v>1578</v>
      </c>
    </row>
  </sheetData>
  <pageMargins left="0.59055118110236227" right="0" top="0.39370078740157483" bottom="0.39370078740157483" header="0.51181102362204722" footer="0.11811023622047245"/>
  <pageSetup paperSize="9" scale="85" orientation="portrait" r:id="rId1"/>
  <headerFooter alignWithMargins="0"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Q52"/>
  <sheetViews>
    <sheetView workbookViewId="0">
      <selection activeCell="B46" sqref="B46"/>
    </sheetView>
  </sheetViews>
  <sheetFormatPr defaultRowHeight="15"/>
  <cols>
    <col min="1" max="1" width="9.7109375" style="223" customWidth="1"/>
    <col min="2" max="2" width="78.85546875" style="223" customWidth="1"/>
    <col min="3" max="3" width="17.28515625" style="303" customWidth="1"/>
    <col min="4" max="4" width="17.5703125" style="303" customWidth="1"/>
    <col min="5" max="5" width="12.5703125" style="303" customWidth="1"/>
    <col min="6" max="6" width="13.28515625" style="223" customWidth="1"/>
    <col min="7" max="7" width="13.140625" style="303" customWidth="1"/>
    <col min="8" max="8" width="13.42578125" style="303" customWidth="1"/>
    <col min="9" max="9" width="13.7109375" style="303" customWidth="1"/>
    <col min="10" max="10" width="9.140625" style="223" customWidth="1"/>
    <col min="11" max="249" width="9.140625" style="223"/>
    <col min="250" max="250" width="9.7109375" style="223" customWidth="1"/>
    <col min="251" max="251" width="48.7109375" style="223" customWidth="1"/>
    <col min="252" max="252" width="10.85546875" style="223" customWidth="1"/>
    <col min="253" max="253" width="10.7109375" style="223" customWidth="1"/>
    <col min="254" max="254" width="12.42578125" style="223" customWidth="1"/>
    <col min="255" max="255" width="8.5703125" style="223" customWidth="1"/>
    <col min="256" max="256" width="10.7109375" style="223" customWidth="1"/>
    <col min="257" max="257" width="11.28515625" style="223" customWidth="1"/>
    <col min="258" max="258" width="13.28515625" style="223" customWidth="1"/>
    <col min="259" max="259" width="13.42578125" style="223" customWidth="1"/>
    <col min="260" max="260" width="12.28515625" style="223" customWidth="1"/>
    <col min="261" max="261" width="12.42578125" style="223" customWidth="1"/>
    <col min="262" max="262" width="12.28515625" style="223" customWidth="1"/>
    <col min="263" max="263" width="12.42578125" style="223" customWidth="1"/>
    <col min="264" max="264" width="12.28515625" style="223" customWidth="1"/>
    <col min="265" max="265" width="13.7109375" style="223" customWidth="1"/>
    <col min="266" max="505" width="9.140625" style="223"/>
    <col min="506" max="506" width="9.7109375" style="223" customWidth="1"/>
    <col min="507" max="507" width="48.7109375" style="223" customWidth="1"/>
    <col min="508" max="508" width="10.85546875" style="223" customWidth="1"/>
    <col min="509" max="509" width="10.7109375" style="223" customWidth="1"/>
    <col min="510" max="510" width="12.42578125" style="223" customWidth="1"/>
    <col min="511" max="511" width="8.5703125" style="223" customWidth="1"/>
    <col min="512" max="512" width="10.7109375" style="223" customWidth="1"/>
    <col min="513" max="513" width="11.28515625" style="223" customWidth="1"/>
    <col min="514" max="514" width="13.28515625" style="223" customWidth="1"/>
    <col min="515" max="515" width="13.42578125" style="223" customWidth="1"/>
    <col min="516" max="516" width="12.28515625" style="223" customWidth="1"/>
    <col min="517" max="517" width="12.42578125" style="223" customWidth="1"/>
    <col min="518" max="518" width="12.28515625" style="223" customWidth="1"/>
    <col min="519" max="519" width="12.42578125" style="223" customWidth="1"/>
    <col min="520" max="520" width="12.28515625" style="223" customWidth="1"/>
    <col min="521" max="521" width="13.7109375" style="223" customWidth="1"/>
    <col min="522" max="761" width="9.140625" style="223"/>
    <col min="762" max="762" width="9.7109375" style="223" customWidth="1"/>
    <col min="763" max="763" width="48.7109375" style="223" customWidth="1"/>
    <col min="764" max="764" width="10.85546875" style="223" customWidth="1"/>
    <col min="765" max="765" width="10.7109375" style="223" customWidth="1"/>
    <col min="766" max="766" width="12.42578125" style="223" customWidth="1"/>
    <col min="767" max="767" width="8.5703125" style="223" customWidth="1"/>
    <col min="768" max="768" width="10.7109375" style="223" customWidth="1"/>
    <col min="769" max="769" width="11.28515625" style="223" customWidth="1"/>
    <col min="770" max="770" width="13.28515625" style="223" customWidth="1"/>
    <col min="771" max="771" width="13.42578125" style="223" customWidth="1"/>
    <col min="772" max="772" width="12.28515625" style="223" customWidth="1"/>
    <col min="773" max="773" width="12.42578125" style="223" customWidth="1"/>
    <col min="774" max="774" width="12.28515625" style="223" customWidth="1"/>
    <col min="775" max="775" width="12.42578125" style="223" customWidth="1"/>
    <col min="776" max="776" width="12.28515625" style="223" customWidth="1"/>
    <col min="777" max="777" width="13.7109375" style="223" customWidth="1"/>
    <col min="778" max="1017" width="9.140625" style="223"/>
    <col min="1018" max="1018" width="9.7109375" style="223" customWidth="1"/>
    <col min="1019" max="1019" width="48.7109375" style="223" customWidth="1"/>
    <col min="1020" max="1020" width="10.85546875" style="223" customWidth="1"/>
    <col min="1021" max="1021" width="10.7109375" style="223" customWidth="1"/>
    <col min="1022" max="1022" width="12.42578125" style="223" customWidth="1"/>
    <col min="1023" max="1023" width="8.5703125" style="223" customWidth="1"/>
    <col min="1024" max="1024" width="10.7109375" style="223" customWidth="1"/>
    <col min="1025" max="1025" width="11.28515625" style="223" customWidth="1"/>
    <col min="1026" max="1026" width="13.28515625" style="223" customWidth="1"/>
    <col min="1027" max="1027" width="13.42578125" style="223" customWidth="1"/>
    <col min="1028" max="1028" width="12.28515625" style="223" customWidth="1"/>
    <col min="1029" max="1029" width="12.42578125" style="223" customWidth="1"/>
    <col min="1030" max="1030" width="12.28515625" style="223" customWidth="1"/>
    <col min="1031" max="1031" width="12.42578125" style="223" customWidth="1"/>
    <col min="1032" max="1032" width="12.28515625" style="223" customWidth="1"/>
    <col min="1033" max="1033" width="13.7109375" style="223" customWidth="1"/>
    <col min="1034" max="1273" width="9.140625" style="223"/>
    <col min="1274" max="1274" width="9.7109375" style="223" customWidth="1"/>
    <col min="1275" max="1275" width="48.7109375" style="223" customWidth="1"/>
    <col min="1276" max="1276" width="10.85546875" style="223" customWidth="1"/>
    <col min="1277" max="1277" width="10.7109375" style="223" customWidth="1"/>
    <col min="1278" max="1278" width="12.42578125" style="223" customWidth="1"/>
    <col min="1279" max="1279" width="8.5703125" style="223" customWidth="1"/>
    <col min="1280" max="1280" width="10.7109375" style="223" customWidth="1"/>
    <col min="1281" max="1281" width="11.28515625" style="223" customWidth="1"/>
    <col min="1282" max="1282" width="13.28515625" style="223" customWidth="1"/>
    <col min="1283" max="1283" width="13.42578125" style="223" customWidth="1"/>
    <col min="1284" max="1284" width="12.28515625" style="223" customWidth="1"/>
    <col min="1285" max="1285" width="12.42578125" style="223" customWidth="1"/>
    <col min="1286" max="1286" width="12.28515625" style="223" customWidth="1"/>
    <col min="1287" max="1287" width="12.42578125" style="223" customWidth="1"/>
    <col min="1288" max="1288" width="12.28515625" style="223" customWidth="1"/>
    <col min="1289" max="1289" width="13.7109375" style="223" customWidth="1"/>
    <col min="1290" max="1529" width="9.140625" style="223"/>
    <col min="1530" max="1530" width="9.7109375" style="223" customWidth="1"/>
    <col min="1531" max="1531" width="48.7109375" style="223" customWidth="1"/>
    <col min="1532" max="1532" width="10.85546875" style="223" customWidth="1"/>
    <col min="1533" max="1533" width="10.7109375" style="223" customWidth="1"/>
    <col min="1534" max="1534" width="12.42578125" style="223" customWidth="1"/>
    <col min="1535" max="1535" width="8.5703125" style="223" customWidth="1"/>
    <col min="1536" max="1536" width="10.7109375" style="223" customWidth="1"/>
    <col min="1537" max="1537" width="11.28515625" style="223" customWidth="1"/>
    <col min="1538" max="1538" width="13.28515625" style="223" customWidth="1"/>
    <col min="1539" max="1539" width="13.42578125" style="223" customWidth="1"/>
    <col min="1540" max="1540" width="12.28515625" style="223" customWidth="1"/>
    <col min="1541" max="1541" width="12.42578125" style="223" customWidth="1"/>
    <col min="1542" max="1542" width="12.28515625" style="223" customWidth="1"/>
    <col min="1543" max="1543" width="12.42578125" style="223" customWidth="1"/>
    <col min="1544" max="1544" width="12.28515625" style="223" customWidth="1"/>
    <col min="1545" max="1545" width="13.7109375" style="223" customWidth="1"/>
    <col min="1546" max="1785" width="9.140625" style="223"/>
    <col min="1786" max="1786" width="9.7109375" style="223" customWidth="1"/>
    <col min="1787" max="1787" width="48.7109375" style="223" customWidth="1"/>
    <col min="1788" max="1788" width="10.85546875" style="223" customWidth="1"/>
    <col min="1789" max="1789" width="10.7109375" style="223" customWidth="1"/>
    <col min="1790" max="1790" width="12.42578125" style="223" customWidth="1"/>
    <col min="1791" max="1791" width="8.5703125" style="223" customWidth="1"/>
    <col min="1792" max="1792" width="10.7109375" style="223" customWidth="1"/>
    <col min="1793" max="1793" width="11.28515625" style="223" customWidth="1"/>
    <col min="1794" max="1794" width="13.28515625" style="223" customWidth="1"/>
    <col min="1795" max="1795" width="13.42578125" style="223" customWidth="1"/>
    <col min="1796" max="1796" width="12.28515625" style="223" customWidth="1"/>
    <col min="1797" max="1797" width="12.42578125" style="223" customWidth="1"/>
    <col min="1798" max="1798" width="12.28515625" style="223" customWidth="1"/>
    <col min="1799" max="1799" width="12.42578125" style="223" customWidth="1"/>
    <col min="1800" max="1800" width="12.28515625" style="223" customWidth="1"/>
    <col min="1801" max="1801" width="13.7109375" style="223" customWidth="1"/>
    <col min="1802" max="2041" width="9.140625" style="223"/>
    <col min="2042" max="2042" width="9.7109375" style="223" customWidth="1"/>
    <col min="2043" max="2043" width="48.7109375" style="223" customWidth="1"/>
    <col min="2044" max="2044" width="10.85546875" style="223" customWidth="1"/>
    <col min="2045" max="2045" width="10.7109375" style="223" customWidth="1"/>
    <col min="2046" max="2046" width="12.42578125" style="223" customWidth="1"/>
    <col min="2047" max="2047" width="8.5703125" style="223" customWidth="1"/>
    <col min="2048" max="2048" width="10.7109375" style="223" customWidth="1"/>
    <col min="2049" max="2049" width="11.28515625" style="223" customWidth="1"/>
    <col min="2050" max="2050" width="13.28515625" style="223" customWidth="1"/>
    <col min="2051" max="2051" width="13.42578125" style="223" customWidth="1"/>
    <col min="2052" max="2052" width="12.28515625" style="223" customWidth="1"/>
    <col min="2053" max="2053" width="12.42578125" style="223" customWidth="1"/>
    <col min="2054" max="2054" width="12.28515625" style="223" customWidth="1"/>
    <col min="2055" max="2055" width="12.42578125" style="223" customWidth="1"/>
    <col min="2056" max="2056" width="12.28515625" style="223" customWidth="1"/>
    <col min="2057" max="2057" width="13.7109375" style="223" customWidth="1"/>
    <col min="2058" max="2297" width="9.140625" style="223"/>
    <col min="2298" max="2298" width="9.7109375" style="223" customWidth="1"/>
    <col min="2299" max="2299" width="48.7109375" style="223" customWidth="1"/>
    <col min="2300" max="2300" width="10.85546875" style="223" customWidth="1"/>
    <col min="2301" max="2301" width="10.7109375" style="223" customWidth="1"/>
    <col min="2302" max="2302" width="12.42578125" style="223" customWidth="1"/>
    <col min="2303" max="2303" width="8.5703125" style="223" customWidth="1"/>
    <col min="2304" max="2304" width="10.7109375" style="223" customWidth="1"/>
    <col min="2305" max="2305" width="11.28515625" style="223" customWidth="1"/>
    <col min="2306" max="2306" width="13.28515625" style="223" customWidth="1"/>
    <col min="2307" max="2307" width="13.42578125" style="223" customWidth="1"/>
    <col min="2308" max="2308" width="12.28515625" style="223" customWidth="1"/>
    <col min="2309" max="2309" width="12.42578125" style="223" customWidth="1"/>
    <col min="2310" max="2310" width="12.28515625" style="223" customWidth="1"/>
    <col min="2311" max="2311" width="12.42578125" style="223" customWidth="1"/>
    <col min="2312" max="2312" width="12.28515625" style="223" customWidth="1"/>
    <col min="2313" max="2313" width="13.7109375" style="223" customWidth="1"/>
    <col min="2314" max="2553" width="9.140625" style="223"/>
    <col min="2554" max="2554" width="9.7109375" style="223" customWidth="1"/>
    <col min="2555" max="2555" width="48.7109375" style="223" customWidth="1"/>
    <col min="2556" max="2556" width="10.85546875" style="223" customWidth="1"/>
    <col min="2557" max="2557" width="10.7109375" style="223" customWidth="1"/>
    <col min="2558" max="2558" width="12.42578125" style="223" customWidth="1"/>
    <col min="2559" max="2559" width="8.5703125" style="223" customWidth="1"/>
    <col min="2560" max="2560" width="10.7109375" style="223" customWidth="1"/>
    <col min="2561" max="2561" width="11.28515625" style="223" customWidth="1"/>
    <col min="2562" max="2562" width="13.28515625" style="223" customWidth="1"/>
    <col min="2563" max="2563" width="13.42578125" style="223" customWidth="1"/>
    <col min="2564" max="2564" width="12.28515625" style="223" customWidth="1"/>
    <col min="2565" max="2565" width="12.42578125" style="223" customWidth="1"/>
    <col min="2566" max="2566" width="12.28515625" style="223" customWidth="1"/>
    <col min="2567" max="2567" width="12.42578125" style="223" customWidth="1"/>
    <col min="2568" max="2568" width="12.28515625" style="223" customWidth="1"/>
    <col min="2569" max="2569" width="13.7109375" style="223" customWidth="1"/>
    <col min="2570" max="2809" width="9.140625" style="223"/>
    <col min="2810" max="2810" width="9.7109375" style="223" customWidth="1"/>
    <col min="2811" max="2811" width="48.7109375" style="223" customWidth="1"/>
    <col min="2812" max="2812" width="10.85546875" style="223" customWidth="1"/>
    <col min="2813" max="2813" width="10.7109375" style="223" customWidth="1"/>
    <col min="2814" max="2814" width="12.42578125" style="223" customWidth="1"/>
    <col min="2815" max="2815" width="8.5703125" style="223" customWidth="1"/>
    <col min="2816" max="2816" width="10.7109375" style="223" customWidth="1"/>
    <col min="2817" max="2817" width="11.28515625" style="223" customWidth="1"/>
    <col min="2818" max="2818" width="13.28515625" style="223" customWidth="1"/>
    <col min="2819" max="2819" width="13.42578125" style="223" customWidth="1"/>
    <col min="2820" max="2820" width="12.28515625" style="223" customWidth="1"/>
    <col min="2821" max="2821" width="12.42578125" style="223" customWidth="1"/>
    <col min="2822" max="2822" width="12.28515625" style="223" customWidth="1"/>
    <col min="2823" max="2823" width="12.42578125" style="223" customWidth="1"/>
    <col min="2824" max="2824" width="12.28515625" style="223" customWidth="1"/>
    <col min="2825" max="2825" width="13.7109375" style="223" customWidth="1"/>
    <col min="2826" max="3065" width="9.140625" style="223"/>
    <col min="3066" max="3066" width="9.7109375" style="223" customWidth="1"/>
    <col min="3067" max="3067" width="48.7109375" style="223" customWidth="1"/>
    <col min="3068" max="3068" width="10.85546875" style="223" customWidth="1"/>
    <col min="3069" max="3069" width="10.7109375" style="223" customWidth="1"/>
    <col min="3070" max="3070" width="12.42578125" style="223" customWidth="1"/>
    <col min="3071" max="3071" width="8.5703125" style="223" customWidth="1"/>
    <col min="3072" max="3072" width="10.7109375" style="223" customWidth="1"/>
    <col min="3073" max="3073" width="11.28515625" style="223" customWidth="1"/>
    <col min="3074" max="3074" width="13.28515625" style="223" customWidth="1"/>
    <col min="3075" max="3075" width="13.42578125" style="223" customWidth="1"/>
    <col min="3076" max="3076" width="12.28515625" style="223" customWidth="1"/>
    <col min="3077" max="3077" width="12.42578125" style="223" customWidth="1"/>
    <col min="3078" max="3078" width="12.28515625" style="223" customWidth="1"/>
    <col min="3079" max="3079" width="12.42578125" style="223" customWidth="1"/>
    <col min="3080" max="3080" width="12.28515625" style="223" customWidth="1"/>
    <col min="3081" max="3081" width="13.7109375" style="223" customWidth="1"/>
    <col min="3082" max="3321" width="9.140625" style="223"/>
    <col min="3322" max="3322" width="9.7109375" style="223" customWidth="1"/>
    <col min="3323" max="3323" width="48.7109375" style="223" customWidth="1"/>
    <col min="3324" max="3324" width="10.85546875" style="223" customWidth="1"/>
    <col min="3325" max="3325" width="10.7109375" style="223" customWidth="1"/>
    <col min="3326" max="3326" width="12.42578125" style="223" customWidth="1"/>
    <col min="3327" max="3327" width="8.5703125" style="223" customWidth="1"/>
    <col min="3328" max="3328" width="10.7109375" style="223" customWidth="1"/>
    <col min="3329" max="3329" width="11.28515625" style="223" customWidth="1"/>
    <col min="3330" max="3330" width="13.28515625" style="223" customWidth="1"/>
    <col min="3331" max="3331" width="13.42578125" style="223" customWidth="1"/>
    <col min="3332" max="3332" width="12.28515625" style="223" customWidth="1"/>
    <col min="3333" max="3333" width="12.42578125" style="223" customWidth="1"/>
    <col min="3334" max="3334" width="12.28515625" style="223" customWidth="1"/>
    <col min="3335" max="3335" width="12.42578125" style="223" customWidth="1"/>
    <col min="3336" max="3336" width="12.28515625" style="223" customWidth="1"/>
    <col min="3337" max="3337" width="13.7109375" style="223" customWidth="1"/>
    <col min="3338" max="3577" width="9.140625" style="223"/>
    <col min="3578" max="3578" width="9.7109375" style="223" customWidth="1"/>
    <col min="3579" max="3579" width="48.7109375" style="223" customWidth="1"/>
    <col min="3580" max="3580" width="10.85546875" style="223" customWidth="1"/>
    <col min="3581" max="3581" width="10.7109375" style="223" customWidth="1"/>
    <col min="3582" max="3582" width="12.42578125" style="223" customWidth="1"/>
    <col min="3583" max="3583" width="8.5703125" style="223" customWidth="1"/>
    <col min="3584" max="3584" width="10.7109375" style="223" customWidth="1"/>
    <col min="3585" max="3585" width="11.28515625" style="223" customWidth="1"/>
    <col min="3586" max="3586" width="13.28515625" style="223" customWidth="1"/>
    <col min="3587" max="3587" width="13.42578125" style="223" customWidth="1"/>
    <col min="3588" max="3588" width="12.28515625" style="223" customWidth="1"/>
    <col min="3589" max="3589" width="12.42578125" style="223" customWidth="1"/>
    <col min="3590" max="3590" width="12.28515625" style="223" customWidth="1"/>
    <col min="3591" max="3591" width="12.42578125" style="223" customWidth="1"/>
    <col min="3592" max="3592" width="12.28515625" style="223" customWidth="1"/>
    <col min="3593" max="3593" width="13.7109375" style="223" customWidth="1"/>
    <col min="3594" max="3833" width="9.140625" style="223"/>
    <col min="3834" max="3834" width="9.7109375" style="223" customWidth="1"/>
    <col min="3835" max="3835" width="48.7109375" style="223" customWidth="1"/>
    <col min="3836" max="3836" width="10.85546875" style="223" customWidth="1"/>
    <col min="3837" max="3837" width="10.7109375" style="223" customWidth="1"/>
    <col min="3838" max="3838" width="12.42578125" style="223" customWidth="1"/>
    <col min="3839" max="3839" width="8.5703125" style="223" customWidth="1"/>
    <col min="3840" max="3840" width="10.7109375" style="223" customWidth="1"/>
    <col min="3841" max="3841" width="11.28515625" style="223" customWidth="1"/>
    <col min="3842" max="3842" width="13.28515625" style="223" customWidth="1"/>
    <col min="3843" max="3843" width="13.42578125" style="223" customWidth="1"/>
    <col min="3844" max="3844" width="12.28515625" style="223" customWidth="1"/>
    <col min="3845" max="3845" width="12.42578125" style="223" customWidth="1"/>
    <col min="3846" max="3846" width="12.28515625" style="223" customWidth="1"/>
    <col min="3847" max="3847" width="12.42578125" style="223" customWidth="1"/>
    <col min="3848" max="3848" width="12.28515625" style="223" customWidth="1"/>
    <col min="3849" max="3849" width="13.7109375" style="223" customWidth="1"/>
    <col min="3850" max="4089" width="9.140625" style="223"/>
    <col min="4090" max="4090" width="9.7109375" style="223" customWidth="1"/>
    <col min="4091" max="4091" width="48.7109375" style="223" customWidth="1"/>
    <col min="4092" max="4092" width="10.85546875" style="223" customWidth="1"/>
    <col min="4093" max="4093" width="10.7109375" style="223" customWidth="1"/>
    <col min="4094" max="4094" width="12.42578125" style="223" customWidth="1"/>
    <col min="4095" max="4095" width="8.5703125" style="223" customWidth="1"/>
    <col min="4096" max="4096" width="10.7109375" style="223" customWidth="1"/>
    <col min="4097" max="4097" width="11.28515625" style="223" customWidth="1"/>
    <col min="4098" max="4098" width="13.28515625" style="223" customWidth="1"/>
    <col min="4099" max="4099" width="13.42578125" style="223" customWidth="1"/>
    <col min="4100" max="4100" width="12.28515625" style="223" customWidth="1"/>
    <col min="4101" max="4101" width="12.42578125" style="223" customWidth="1"/>
    <col min="4102" max="4102" width="12.28515625" style="223" customWidth="1"/>
    <col min="4103" max="4103" width="12.42578125" style="223" customWidth="1"/>
    <col min="4104" max="4104" width="12.28515625" style="223" customWidth="1"/>
    <col min="4105" max="4105" width="13.7109375" style="223" customWidth="1"/>
    <col min="4106" max="4345" width="9.140625" style="223"/>
    <col min="4346" max="4346" width="9.7109375" style="223" customWidth="1"/>
    <col min="4347" max="4347" width="48.7109375" style="223" customWidth="1"/>
    <col min="4348" max="4348" width="10.85546875" style="223" customWidth="1"/>
    <col min="4349" max="4349" width="10.7109375" style="223" customWidth="1"/>
    <col min="4350" max="4350" width="12.42578125" style="223" customWidth="1"/>
    <col min="4351" max="4351" width="8.5703125" style="223" customWidth="1"/>
    <col min="4352" max="4352" width="10.7109375" style="223" customWidth="1"/>
    <col min="4353" max="4353" width="11.28515625" style="223" customWidth="1"/>
    <col min="4354" max="4354" width="13.28515625" style="223" customWidth="1"/>
    <col min="4355" max="4355" width="13.42578125" style="223" customWidth="1"/>
    <col min="4356" max="4356" width="12.28515625" style="223" customWidth="1"/>
    <col min="4357" max="4357" width="12.42578125" style="223" customWidth="1"/>
    <col min="4358" max="4358" width="12.28515625" style="223" customWidth="1"/>
    <col min="4359" max="4359" width="12.42578125" style="223" customWidth="1"/>
    <col min="4360" max="4360" width="12.28515625" style="223" customWidth="1"/>
    <col min="4361" max="4361" width="13.7109375" style="223" customWidth="1"/>
    <col min="4362" max="4601" width="9.140625" style="223"/>
    <col min="4602" max="4602" width="9.7109375" style="223" customWidth="1"/>
    <col min="4603" max="4603" width="48.7109375" style="223" customWidth="1"/>
    <col min="4604" max="4604" width="10.85546875" style="223" customWidth="1"/>
    <col min="4605" max="4605" width="10.7109375" style="223" customWidth="1"/>
    <col min="4606" max="4606" width="12.42578125" style="223" customWidth="1"/>
    <col min="4607" max="4607" width="8.5703125" style="223" customWidth="1"/>
    <col min="4608" max="4608" width="10.7109375" style="223" customWidth="1"/>
    <col min="4609" max="4609" width="11.28515625" style="223" customWidth="1"/>
    <col min="4610" max="4610" width="13.28515625" style="223" customWidth="1"/>
    <col min="4611" max="4611" width="13.42578125" style="223" customWidth="1"/>
    <col min="4612" max="4612" width="12.28515625" style="223" customWidth="1"/>
    <col min="4613" max="4613" width="12.42578125" style="223" customWidth="1"/>
    <col min="4614" max="4614" width="12.28515625" style="223" customWidth="1"/>
    <col min="4615" max="4615" width="12.42578125" style="223" customWidth="1"/>
    <col min="4616" max="4616" width="12.28515625" style="223" customWidth="1"/>
    <col min="4617" max="4617" width="13.7109375" style="223" customWidth="1"/>
    <col min="4618" max="4857" width="9.140625" style="223"/>
    <col min="4858" max="4858" width="9.7109375" style="223" customWidth="1"/>
    <col min="4859" max="4859" width="48.7109375" style="223" customWidth="1"/>
    <col min="4860" max="4860" width="10.85546875" style="223" customWidth="1"/>
    <col min="4861" max="4861" width="10.7109375" style="223" customWidth="1"/>
    <col min="4862" max="4862" width="12.42578125" style="223" customWidth="1"/>
    <col min="4863" max="4863" width="8.5703125" style="223" customWidth="1"/>
    <col min="4864" max="4864" width="10.7109375" style="223" customWidth="1"/>
    <col min="4865" max="4865" width="11.28515625" style="223" customWidth="1"/>
    <col min="4866" max="4866" width="13.28515625" style="223" customWidth="1"/>
    <col min="4867" max="4867" width="13.42578125" style="223" customWidth="1"/>
    <col min="4868" max="4868" width="12.28515625" style="223" customWidth="1"/>
    <col min="4869" max="4869" width="12.42578125" style="223" customWidth="1"/>
    <col min="4870" max="4870" width="12.28515625" style="223" customWidth="1"/>
    <col min="4871" max="4871" width="12.42578125" style="223" customWidth="1"/>
    <col min="4872" max="4872" width="12.28515625" style="223" customWidth="1"/>
    <col min="4873" max="4873" width="13.7109375" style="223" customWidth="1"/>
    <col min="4874" max="5113" width="9.140625" style="223"/>
    <col min="5114" max="5114" width="9.7109375" style="223" customWidth="1"/>
    <col min="5115" max="5115" width="48.7109375" style="223" customWidth="1"/>
    <col min="5116" max="5116" width="10.85546875" style="223" customWidth="1"/>
    <col min="5117" max="5117" width="10.7109375" style="223" customWidth="1"/>
    <col min="5118" max="5118" width="12.42578125" style="223" customWidth="1"/>
    <col min="5119" max="5119" width="8.5703125" style="223" customWidth="1"/>
    <col min="5120" max="5120" width="10.7109375" style="223" customWidth="1"/>
    <col min="5121" max="5121" width="11.28515625" style="223" customWidth="1"/>
    <col min="5122" max="5122" width="13.28515625" style="223" customWidth="1"/>
    <col min="5123" max="5123" width="13.42578125" style="223" customWidth="1"/>
    <col min="5124" max="5124" width="12.28515625" style="223" customWidth="1"/>
    <col min="5125" max="5125" width="12.42578125" style="223" customWidth="1"/>
    <col min="5126" max="5126" width="12.28515625" style="223" customWidth="1"/>
    <col min="5127" max="5127" width="12.42578125" style="223" customWidth="1"/>
    <col min="5128" max="5128" width="12.28515625" style="223" customWidth="1"/>
    <col min="5129" max="5129" width="13.7109375" style="223" customWidth="1"/>
    <col min="5130" max="5369" width="9.140625" style="223"/>
    <col min="5370" max="5370" width="9.7109375" style="223" customWidth="1"/>
    <col min="5371" max="5371" width="48.7109375" style="223" customWidth="1"/>
    <col min="5372" max="5372" width="10.85546875" style="223" customWidth="1"/>
    <col min="5373" max="5373" width="10.7109375" style="223" customWidth="1"/>
    <col min="5374" max="5374" width="12.42578125" style="223" customWidth="1"/>
    <col min="5375" max="5375" width="8.5703125" style="223" customWidth="1"/>
    <col min="5376" max="5376" width="10.7109375" style="223" customWidth="1"/>
    <col min="5377" max="5377" width="11.28515625" style="223" customWidth="1"/>
    <col min="5378" max="5378" width="13.28515625" style="223" customWidth="1"/>
    <col min="5379" max="5379" width="13.42578125" style="223" customWidth="1"/>
    <col min="5380" max="5380" width="12.28515625" style="223" customWidth="1"/>
    <col min="5381" max="5381" width="12.42578125" style="223" customWidth="1"/>
    <col min="5382" max="5382" width="12.28515625" style="223" customWidth="1"/>
    <col min="5383" max="5383" width="12.42578125" style="223" customWidth="1"/>
    <col min="5384" max="5384" width="12.28515625" style="223" customWidth="1"/>
    <col min="5385" max="5385" width="13.7109375" style="223" customWidth="1"/>
    <col min="5386" max="5625" width="9.140625" style="223"/>
    <col min="5626" max="5626" width="9.7109375" style="223" customWidth="1"/>
    <col min="5627" max="5627" width="48.7109375" style="223" customWidth="1"/>
    <col min="5628" max="5628" width="10.85546875" style="223" customWidth="1"/>
    <col min="5629" max="5629" width="10.7109375" style="223" customWidth="1"/>
    <col min="5630" max="5630" width="12.42578125" style="223" customWidth="1"/>
    <col min="5631" max="5631" width="8.5703125" style="223" customWidth="1"/>
    <col min="5632" max="5632" width="10.7109375" style="223" customWidth="1"/>
    <col min="5633" max="5633" width="11.28515625" style="223" customWidth="1"/>
    <col min="5634" max="5634" width="13.28515625" style="223" customWidth="1"/>
    <col min="5635" max="5635" width="13.42578125" style="223" customWidth="1"/>
    <col min="5636" max="5636" width="12.28515625" style="223" customWidth="1"/>
    <col min="5637" max="5637" width="12.42578125" style="223" customWidth="1"/>
    <col min="5638" max="5638" width="12.28515625" style="223" customWidth="1"/>
    <col min="5639" max="5639" width="12.42578125" style="223" customWidth="1"/>
    <col min="5640" max="5640" width="12.28515625" style="223" customWidth="1"/>
    <col min="5641" max="5641" width="13.7109375" style="223" customWidth="1"/>
    <col min="5642" max="5881" width="9.140625" style="223"/>
    <col min="5882" max="5882" width="9.7109375" style="223" customWidth="1"/>
    <col min="5883" max="5883" width="48.7109375" style="223" customWidth="1"/>
    <col min="5884" max="5884" width="10.85546875" style="223" customWidth="1"/>
    <col min="5885" max="5885" width="10.7109375" style="223" customWidth="1"/>
    <col min="5886" max="5886" width="12.42578125" style="223" customWidth="1"/>
    <col min="5887" max="5887" width="8.5703125" style="223" customWidth="1"/>
    <col min="5888" max="5888" width="10.7109375" style="223" customWidth="1"/>
    <col min="5889" max="5889" width="11.28515625" style="223" customWidth="1"/>
    <col min="5890" max="5890" width="13.28515625" style="223" customWidth="1"/>
    <col min="5891" max="5891" width="13.42578125" style="223" customWidth="1"/>
    <col min="5892" max="5892" width="12.28515625" style="223" customWidth="1"/>
    <col min="5893" max="5893" width="12.42578125" style="223" customWidth="1"/>
    <col min="5894" max="5894" width="12.28515625" style="223" customWidth="1"/>
    <col min="5895" max="5895" width="12.42578125" style="223" customWidth="1"/>
    <col min="5896" max="5896" width="12.28515625" style="223" customWidth="1"/>
    <col min="5897" max="5897" width="13.7109375" style="223" customWidth="1"/>
    <col min="5898" max="6137" width="9.140625" style="223"/>
    <col min="6138" max="6138" width="9.7109375" style="223" customWidth="1"/>
    <col min="6139" max="6139" width="48.7109375" style="223" customWidth="1"/>
    <col min="6140" max="6140" width="10.85546875" style="223" customWidth="1"/>
    <col min="6141" max="6141" width="10.7109375" style="223" customWidth="1"/>
    <col min="6142" max="6142" width="12.42578125" style="223" customWidth="1"/>
    <col min="6143" max="6143" width="8.5703125" style="223" customWidth="1"/>
    <col min="6144" max="6144" width="10.7109375" style="223" customWidth="1"/>
    <col min="6145" max="6145" width="11.28515625" style="223" customWidth="1"/>
    <col min="6146" max="6146" width="13.28515625" style="223" customWidth="1"/>
    <col min="6147" max="6147" width="13.42578125" style="223" customWidth="1"/>
    <col min="6148" max="6148" width="12.28515625" style="223" customWidth="1"/>
    <col min="6149" max="6149" width="12.42578125" style="223" customWidth="1"/>
    <col min="6150" max="6150" width="12.28515625" style="223" customWidth="1"/>
    <col min="6151" max="6151" width="12.42578125" style="223" customWidth="1"/>
    <col min="6152" max="6152" width="12.28515625" style="223" customWidth="1"/>
    <col min="6153" max="6153" width="13.7109375" style="223" customWidth="1"/>
    <col min="6154" max="6393" width="9.140625" style="223"/>
    <col min="6394" max="6394" width="9.7109375" style="223" customWidth="1"/>
    <col min="6395" max="6395" width="48.7109375" style="223" customWidth="1"/>
    <col min="6396" max="6396" width="10.85546875" style="223" customWidth="1"/>
    <col min="6397" max="6397" width="10.7109375" style="223" customWidth="1"/>
    <col min="6398" max="6398" width="12.42578125" style="223" customWidth="1"/>
    <col min="6399" max="6399" width="8.5703125" style="223" customWidth="1"/>
    <col min="6400" max="6400" width="10.7109375" style="223" customWidth="1"/>
    <col min="6401" max="6401" width="11.28515625" style="223" customWidth="1"/>
    <col min="6402" max="6402" width="13.28515625" style="223" customWidth="1"/>
    <col min="6403" max="6403" width="13.42578125" style="223" customWidth="1"/>
    <col min="6404" max="6404" width="12.28515625" style="223" customWidth="1"/>
    <col min="6405" max="6405" width="12.42578125" style="223" customWidth="1"/>
    <col min="6406" max="6406" width="12.28515625" style="223" customWidth="1"/>
    <col min="6407" max="6407" width="12.42578125" style="223" customWidth="1"/>
    <col min="6408" max="6408" width="12.28515625" style="223" customWidth="1"/>
    <col min="6409" max="6409" width="13.7109375" style="223" customWidth="1"/>
    <col min="6410" max="6649" width="9.140625" style="223"/>
    <col min="6650" max="6650" width="9.7109375" style="223" customWidth="1"/>
    <col min="6651" max="6651" width="48.7109375" style="223" customWidth="1"/>
    <col min="6652" max="6652" width="10.85546875" style="223" customWidth="1"/>
    <col min="6653" max="6653" width="10.7109375" style="223" customWidth="1"/>
    <col min="6654" max="6654" width="12.42578125" style="223" customWidth="1"/>
    <col min="6655" max="6655" width="8.5703125" style="223" customWidth="1"/>
    <col min="6656" max="6656" width="10.7109375" style="223" customWidth="1"/>
    <col min="6657" max="6657" width="11.28515625" style="223" customWidth="1"/>
    <col min="6658" max="6658" width="13.28515625" style="223" customWidth="1"/>
    <col min="6659" max="6659" width="13.42578125" style="223" customWidth="1"/>
    <col min="6660" max="6660" width="12.28515625" style="223" customWidth="1"/>
    <col min="6661" max="6661" width="12.42578125" style="223" customWidth="1"/>
    <col min="6662" max="6662" width="12.28515625" style="223" customWidth="1"/>
    <col min="6663" max="6663" width="12.42578125" style="223" customWidth="1"/>
    <col min="6664" max="6664" width="12.28515625" style="223" customWidth="1"/>
    <col min="6665" max="6665" width="13.7109375" style="223" customWidth="1"/>
    <col min="6666" max="6905" width="9.140625" style="223"/>
    <col min="6906" max="6906" width="9.7109375" style="223" customWidth="1"/>
    <col min="6907" max="6907" width="48.7109375" style="223" customWidth="1"/>
    <col min="6908" max="6908" width="10.85546875" style="223" customWidth="1"/>
    <col min="6909" max="6909" width="10.7109375" style="223" customWidth="1"/>
    <col min="6910" max="6910" width="12.42578125" style="223" customWidth="1"/>
    <col min="6911" max="6911" width="8.5703125" style="223" customWidth="1"/>
    <col min="6912" max="6912" width="10.7109375" style="223" customWidth="1"/>
    <col min="6913" max="6913" width="11.28515625" style="223" customWidth="1"/>
    <col min="6914" max="6914" width="13.28515625" style="223" customWidth="1"/>
    <col min="6915" max="6915" width="13.42578125" style="223" customWidth="1"/>
    <col min="6916" max="6916" width="12.28515625" style="223" customWidth="1"/>
    <col min="6917" max="6917" width="12.42578125" style="223" customWidth="1"/>
    <col min="6918" max="6918" width="12.28515625" style="223" customWidth="1"/>
    <col min="6919" max="6919" width="12.42578125" style="223" customWidth="1"/>
    <col min="6920" max="6920" width="12.28515625" style="223" customWidth="1"/>
    <col min="6921" max="6921" width="13.7109375" style="223" customWidth="1"/>
    <col min="6922" max="7161" width="9.140625" style="223"/>
    <col min="7162" max="7162" width="9.7109375" style="223" customWidth="1"/>
    <col min="7163" max="7163" width="48.7109375" style="223" customWidth="1"/>
    <col min="7164" max="7164" width="10.85546875" style="223" customWidth="1"/>
    <col min="7165" max="7165" width="10.7109375" style="223" customWidth="1"/>
    <col min="7166" max="7166" width="12.42578125" style="223" customWidth="1"/>
    <col min="7167" max="7167" width="8.5703125" style="223" customWidth="1"/>
    <col min="7168" max="7168" width="10.7109375" style="223" customWidth="1"/>
    <col min="7169" max="7169" width="11.28515625" style="223" customWidth="1"/>
    <col min="7170" max="7170" width="13.28515625" style="223" customWidth="1"/>
    <col min="7171" max="7171" width="13.42578125" style="223" customWidth="1"/>
    <col min="7172" max="7172" width="12.28515625" style="223" customWidth="1"/>
    <col min="7173" max="7173" width="12.42578125" style="223" customWidth="1"/>
    <col min="7174" max="7174" width="12.28515625" style="223" customWidth="1"/>
    <col min="7175" max="7175" width="12.42578125" style="223" customWidth="1"/>
    <col min="7176" max="7176" width="12.28515625" style="223" customWidth="1"/>
    <col min="7177" max="7177" width="13.7109375" style="223" customWidth="1"/>
    <col min="7178" max="7417" width="9.140625" style="223"/>
    <col min="7418" max="7418" width="9.7109375" style="223" customWidth="1"/>
    <col min="7419" max="7419" width="48.7109375" style="223" customWidth="1"/>
    <col min="7420" max="7420" width="10.85546875" style="223" customWidth="1"/>
    <col min="7421" max="7421" width="10.7109375" style="223" customWidth="1"/>
    <col min="7422" max="7422" width="12.42578125" style="223" customWidth="1"/>
    <col min="7423" max="7423" width="8.5703125" style="223" customWidth="1"/>
    <col min="7424" max="7424" width="10.7109375" style="223" customWidth="1"/>
    <col min="7425" max="7425" width="11.28515625" style="223" customWidth="1"/>
    <col min="7426" max="7426" width="13.28515625" style="223" customWidth="1"/>
    <col min="7427" max="7427" width="13.42578125" style="223" customWidth="1"/>
    <col min="7428" max="7428" width="12.28515625" style="223" customWidth="1"/>
    <col min="7429" max="7429" width="12.42578125" style="223" customWidth="1"/>
    <col min="7430" max="7430" width="12.28515625" style="223" customWidth="1"/>
    <col min="7431" max="7431" width="12.42578125" style="223" customWidth="1"/>
    <col min="7432" max="7432" width="12.28515625" style="223" customWidth="1"/>
    <col min="7433" max="7433" width="13.7109375" style="223" customWidth="1"/>
    <col min="7434" max="7673" width="9.140625" style="223"/>
    <col min="7674" max="7674" width="9.7109375" style="223" customWidth="1"/>
    <col min="7675" max="7675" width="48.7109375" style="223" customWidth="1"/>
    <col min="7676" max="7676" width="10.85546875" style="223" customWidth="1"/>
    <col min="7677" max="7677" width="10.7109375" style="223" customWidth="1"/>
    <col min="7678" max="7678" width="12.42578125" style="223" customWidth="1"/>
    <col min="7679" max="7679" width="8.5703125" style="223" customWidth="1"/>
    <col min="7680" max="7680" width="10.7109375" style="223" customWidth="1"/>
    <col min="7681" max="7681" width="11.28515625" style="223" customWidth="1"/>
    <col min="7682" max="7682" width="13.28515625" style="223" customWidth="1"/>
    <col min="7683" max="7683" width="13.42578125" style="223" customWidth="1"/>
    <col min="7684" max="7684" width="12.28515625" style="223" customWidth="1"/>
    <col min="7685" max="7685" width="12.42578125" style="223" customWidth="1"/>
    <col min="7686" max="7686" width="12.28515625" style="223" customWidth="1"/>
    <col min="7687" max="7687" width="12.42578125" style="223" customWidth="1"/>
    <col min="7688" max="7688" width="12.28515625" style="223" customWidth="1"/>
    <col min="7689" max="7689" width="13.7109375" style="223" customWidth="1"/>
    <col min="7690" max="7929" width="9.140625" style="223"/>
    <col min="7930" max="7930" width="9.7109375" style="223" customWidth="1"/>
    <col min="7931" max="7931" width="48.7109375" style="223" customWidth="1"/>
    <col min="7932" max="7932" width="10.85546875" style="223" customWidth="1"/>
    <col min="7933" max="7933" width="10.7109375" style="223" customWidth="1"/>
    <col min="7934" max="7934" width="12.42578125" style="223" customWidth="1"/>
    <col min="7935" max="7935" width="8.5703125" style="223" customWidth="1"/>
    <col min="7936" max="7936" width="10.7109375" style="223" customWidth="1"/>
    <col min="7937" max="7937" width="11.28515625" style="223" customWidth="1"/>
    <col min="7938" max="7938" width="13.28515625" style="223" customWidth="1"/>
    <col min="7939" max="7939" width="13.42578125" style="223" customWidth="1"/>
    <col min="7940" max="7940" width="12.28515625" style="223" customWidth="1"/>
    <col min="7941" max="7941" width="12.42578125" style="223" customWidth="1"/>
    <col min="7942" max="7942" width="12.28515625" style="223" customWidth="1"/>
    <col min="7943" max="7943" width="12.42578125" style="223" customWidth="1"/>
    <col min="7944" max="7944" width="12.28515625" style="223" customWidth="1"/>
    <col min="7945" max="7945" width="13.7109375" style="223" customWidth="1"/>
    <col min="7946" max="8185" width="9.140625" style="223"/>
    <col min="8186" max="8186" width="9.7109375" style="223" customWidth="1"/>
    <col min="8187" max="8187" width="48.7109375" style="223" customWidth="1"/>
    <col min="8188" max="8188" width="10.85546875" style="223" customWidth="1"/>
    <col min="8189" max="8189" width="10.7109375" style="223" customWidth="1"/>
    <col min="8190" max="8190" width="12.42578125" style="223" customWidth="1"/>
    <col min="8191" max="8191" width="8.5703125" style="223" customWidth="1"/>
    <col min="8192" max="8192" width="10.7109375" style="223" customWidth="1"/>
    <col min="8193" max="8193" width="11.28515625" style="223" customWidth="1"/>
    <col min="8194" max="8194" width="13.28515625" style="223" customWidth="1"/>
    <col min="8195" max="8195" width="13.42578125" style="223" customWidth="1"/>
    <col min="8196" max="8196" width="12.28515625" style="223" customWidth="1"/>
    <col min="8197" max="8197" width="12.42578125" style="223" customWidth="1"/>
    <col min="8198" max="8198" width="12.28515625" style="223" customWidth="1"/>
    <col min="8199" max="8199" width="12.42578125" style="223" customWidth="1"/>
    <col min="8200" max="8200" width="12.28515625" style="223" customWidth="1"/>
    <col min="8201" max="8201" width="13.7109375" style="223" customWidth="1"/>
    <col min="8202" max="8441" width="9.140625" style="223"/>
    <col min="8442" max="8442" width="9.7109375" style="223" customWidth="1"/>
    <col min="8443" max="8443" width="48.7109375" style="223" customWidth="1"/>
    <col min="8444" max="8444" width="10.85546875" style="223" customWidth="1"/>
    <col min="8445" max="8445" width="10.7109375" style="223" customWidth="1"/>
    <col min="8446" max="8446" width="12.42578125" style="223" customWidth="1"/>
    <col min="8447" max="8447" width="8.5703125" style="223" customWidth="1"/>
    <col min="8448" max="8448" width="10.7109375" style="223" customWidth="1"/>
    <col min="8449" max="8449" width="11.28515625" style="223" customWidth="1"/>
    <col min="8450" max="8450" width="13.28515625" style="223" customWidth="1"/>
    <col min="8451" max="8451" width="13.42578125" style="223" customWidth="1"/>
    <col min="8452" max="8452" width="12.28515625" style="223" customWidth="1"/>
    <col min="8453" max="8453" width="12.42578125" style="223" customWidth="1"/>
    <col min="8454" max="8454" width="12.28515625" style="223" customWidth="1"/>
    <col min="8455" max="8455" width="12.42578125" style="223" customWidth="1"/>
    <col min="8456" max="8456" width="12.28515625" style="223" customWidth="1"/>
    <col min="8457" max="8457" width="13.7109375" style="223" customWidth="1"/>
    <col min="8458" max="8697" width="9.140625" style="223"/>
    <col min="8698" max="8698" width="9.7109375" style="223" customWidth="1"/>
    <col min="8699" max="8699" width="48.7109375" style="223" customWidth="1"/>
    <col min="8700" max="8700" width="10.85546875" style="223" customWidth="1"/>
    <col min="8701" max="8701" width="10.7109375" style="223" customWidth="1"/>
    <col min="8702" max="8702" width="12.42578125" style="223" customWidth="1"/>
    <col min="8703" max="8703" width="8.5703125" style="223" customWidth="1"/>
    <col min="8704" max="8704" width="10.7109375" style="223" customWidth="1"/>
    <col min="8705" max="8705" width="11.28515625" style="223" customWidth="1"/>
    <col min="8706" max="8706" width="13.28515625" style="223" customWidth="1"/>
    <col min="8707" max="8707" width="13.42578125" style="223" customWidth="1"/>
    <col min="8708" max="8708" width="12.28515625" style="223" customWidth="1"/>
    <col min="8709" max="8709" width="12.42578125" style="223" customWidth="1"/>
    <col min="8710" max="8710" width="12.28515625" style="223" customWidth="1"/>
    <col min="8711" max="8711" width="12.42578125" style="223" customWidth="1"/>
    <col min="8712" max="8712" width="12.28515625" style="223" customWidth="1"/>
    <col min="8713" max="8713" width="13.7109375" style="223" customWidth="1"/>
    <col min="8714" max="8953" width="9.140625" style="223"/>
    <col min="8954" max="8954" width="9.7109375" style="223" customWidth="1"/>
    <col min="8955" max="8955" width="48.7109375" style="223" customWidth="1"/>
    <col min="8956" max="8956" width="10.85546875" style="223" customWidth="1"/>
    <col min="8957" max="8957" width="10.7109375" style="223" customWidth="1"/>
    <col min="8958" max="8958" width="12.42578125" style="223" customWidth="1"/>
    <col min="8959" max="8959" width="8.5703125" style="223" customWidth="1"/>
    <col min="8960" max="8960" width="10.7109375" style="223" customWidth="1"/>
    <col min="8961" max="8961" width="11.28515625" style="223" customWidth="1"/>
    <col min="8962" max="8962" width="13.28515625" style="223" customWidth="1"/>
    <col min="8963" max="8963" width="13.42578125" style="223" customWidth="1"/>
    <col min="8964" max="8964" width="12.28515625" style="223" customWidth="1"/>
    <col min="8965" max="8965" width="12.42578125" style="223" customWidth="1"/>
    <col min="8966" max="8966" width="12.28515625" style="223" customWidth="1"/>
    <col min="8967" max="8967" width="12.42578125" style="223" customWidth="1"/>
    <col min="8968" max="8968" width="12.28515625" style="223" customWidth="1"/>
    <col min="8969" max="8969" width="13.7109375" style="223" customWidth="1"/>
    <col min="8970" max="9209" width="9.140625" style="223"/>
    <col min="9210" max="9210" width="9.7109375" style="223" customWidth="1"/>
    <col min="9211" max="9211" width="48.7109375" style="223" customWidth="1"/>
    <col min="9212" max="9212" width="10.85546875" style="223" customWidth="1"/>
    <col min="9213" max="9213" width="10.7109375" style="223" customWidth="1"/>
    <col min="9214" max="9214" width="12.42578125" style="223" customWidth="1"/>
    <col min="9215" max="9215" width="8.5703125" style="223" customWidth="1"/>
    <col min="9216" max="9216" width="10.7109375" style="223" customWidth="1"/>
    <col min="9217" max="9217" width="11.28515625" style="223" customWidth="1"/>
    <col min="9218" max="9218" width="13.28515625" style="223" customWidth="1"/>
    <col min="9219" max="9219" width="13.42578125" style="223" customWidth="1"/>
    <col min="9220" max="9220" width="12.28515625" style="223" customWidth="1"/>
    <col min="9221" max="9221" width="12.42578125" style="223" customWidth="1"/>
    <col min="9222" max="9222" width="12.28515625" style="223" customWidth="1"/>
    <col min="9223" max="9223" width="12.42578125" style="223" customWidth="1"/>
    <col min="9224" max="9224" width="12.28515625" style="223" customWidth="1"/>
    <col min="9225" max="9225" width="13.7109375" style="223" customWidth="1"/>
    <col min="9226" max="9465" width="9.140625" style="223"/>
    <col min="9466" max="9466" width="9.7109375" style="223" customWidth="1"/>
    <col min="9467" max="9467" width="48.7109375" style="223" customWidth="1"/>
    <col min="9468" max="9468" width="10.85546875" style="223" customWidth="1"/>
    <col min="9469" max="9469" width="10.7109375" style="223" customWidth="1"/>
    <col min="9470" max="9470" width="12.42578125" style="223" customWidth="1"/>
    <col min="9471" max="9471" width="8.5703125" style="223" customWidth="1"/>
    <col min="9472" max="9472" width="10.7109375" style="223" customWidth="1"/>
    <col min="9473" max="9473" width="11.28515625" style="223" customWidth="1"/>
    <col min="9474" max="9474" width="13.28515625" style="223" customWidth="1"/>
    <col min="9475" max="9475" width="13.42578125" style="223" customWidth="1"/>
    <col min="9476" max="9476" width="12.28515625" style="223" customWidth="1"/>
    <col min="9477" max="9477" width="12.42578125" style="223" customWidth="1"/>
    <col min="9478" max="9478" width="12.28515625" style="223" customWidth="1"/>
    <col min="9479" max="9479" width="12.42578125" style="223" customWidth="1"/>
    <col min="9480" max="9480" width="12.28515625" style="223" customWidth="1"/>
    <col min="9481" max="9481" width="13.7109375" style="223" customWidth="1"/>
    <col min="9482" max="9721" width="9.140625" style="223"/>
    <col min="9722" max="9722" width="9.7109375" style="223" customWidth="1"/>
    <col min="9723" max="9723" width="48.7109375" style="223" customWidth="1"/>
    <col min="9724" max="9724" width="10.85546875" style="223" customWidth="1"/>
    <col min="9725" max="9725" width="10.7109375" style="223" customWidth="1"/>
    <col min="9726" max="9726" width="12.42578125" style="223" customWidth="1"/>
    <col min="9727" max="9727" width="8.5703125" style="223" customWidth="1"/>
    <col min="9728" max="9728" width="10.7109375" style="223" customWidth="1"/>
    <col min="9729" max="9729" width="11.28515625" style="223" customWidth="1"/>
    <col min="9730" max="9730" width="13.28515625" style="223" customWidth="1"/>
    <col min="9731" max="9731" width="13.42578125" style="223" customWidth="1"/>
    <col min="9732" max="9732" width="12.28515625" style="223" customWidth="1"/>
    <col min="9733" max="9733" width="12.42578125" style="223" customWidth="1"/>
    <col min="9734" max="9734" width="12.28515625" style="223" customWidth="1"/>
    <col min="9735" max="9735" width="12.42578125" style="223" customWidth="1"/>
    <col min="9736" max="9736" width="12.28515625" style="223" customWidth="1"/>
    <col min="9737" max="9737" width="13.7109375" style="223" customWidth="1"/>
    <col min="9738" max="9977" width="9.140625" style="223"/>
    <col min="9978" max="9978" width="9.7109375" style="223" customWidth="1"/>
    <col min="9979" max="9979" width="48.7109375" style="223" customWidth="1"/>
    <col min="9980" max="9980" width="10.85546875" style="223" customWidth="1"/>
    <col min="9981" max="9981" width="10.7109375" style="223" customWidth="1"/>
    <col min="9982" max="9982" width="12.42578125" style="223" customWidth="1"/>
    <col min="9983" max="9983" width="8.5703125" style="223" customWidth="1"/>
    <col min="9984" max="9984" width="10.7109375" style="223" customWidth="1"/>
    <col min="9985" max="9985" width="11.28515625" style="223" customWidth="1"/>
    <col min="9986" max="9986" width="13.28515625" style="223" customWidth="1"/>
    <col min="9987" max="9987" width="13.42578125" style="223" customWidth="1"/>
    <col min="9988" max="9988" width="12.28515625" style="223" customWidth="1"/>
    <col min="9989" max="9989" width="12.42578125" style="223" customWidth="1"/>
    <col min="9990" max="9990" width="12.28515625" style="223" customWidth="1"/>
    <col min="9991" max="9991" width="12.42578125" style="223" customWidth="1"/>
    <col min="9992" max="9992" width="12.28515625" style="223" customWidth="1"/>
    <col min="9993" max="9993" width="13.7109375" style="223" customWidth="1"/>
    <col min="9994" max="10233" width="9.140625" style="223"/>
    <col min="10234" max="10234" width="9.7109375" style="223" customWidth="1"/>
    <col min="10235" max="10235" width="48.7109375" style="223" customWidth="1"/>
    <col min="10236" max="10236" width="10.85546875" style="223" customWidth="1"/>
    <col min="10237" max="10237" width="10.7109375" style="223" customWidth="1"/>
    <col min="10238" max="10238" width="12.42578125" style="223" customWidth="1"/>
    <col min="10239" max="10239" width="8.5703125" style="223" customWidth="1"/>
    <col min="10240" max="10240" width="10.7109375" style="223" customWidth="1"/>
    <col min="10241" max="10241" width="11.28515625" style="223" customWidth="1"/>
    <col min="10242" max="10242" width="13.28515625" style="223" customWidth="1"/>
    <col min="10243" max="10243" width="13.42578125" style="223" customWidth="1"/>
    <col min="10244" max="10244" width="12.28515625" style="223" customWidth="1"/>
    <col min="10245" max="10245" width="12.42578125" style="223" customWidth="1"/>
    <col min="10246" max="10246" width="12.28515625" style="223" customWidth="1"/>
    <col min="10247" max="10247" width="12.42578125" style="223" customWidth="1"/>
    <col min="10248" max="10248" width="12.28515625" style="223" customWidth="1"/>
    <col min="10249" max="10249" width="13.7109375" style="223" customWidth="1"/>
    <col min="10250" max="10489" width="9.140625" style="223"/>
    <col min="10490" max="10490" width="9.7109375" style="223" customWidth="1"/>
    <col min="10491" max="10491" width="48.7109375" style="223" customWidth="1"/>
    <col min="10492" max="10492" width="10.85546875" style="223" customWidth="1"/>
    <col min="10493" max="10493" width="10.7109375" style="223" customWidth="1"/>
    <col min="10494" max="10494" width="12.42578125" style="223" customWidth="1"/>
    <col min="10495" max="10495" width="8.5703125" style="223" customWidth="1"/>
    <col min="10496" max="10496" width="10.7109375" style="223" customWidth="1"/>
    <col min="10497" max="10497" width="11.28515625" style="223" customWidth="1"/>
    <col min="10498" max="10498" width="13.28515625" style="223" customWidth="1"/>
    <col min="10499" max="10499" width="13.42578125" style="223" customWidth="1"/>
    <col min="10500" max="10500" width="12.28515625" style="223" customWidth="1"/>
    <col min="10501" max="10501" width="12.42578125" style="223" customWidth="1"/>
    <col min="10502" max="10502" width="12.28515625" style="223" customWidth="1"/>
    <col min="10503" max="10503" width="12.42578125" style="223" customWidth="1"/>
    <col min="10504" max="10504" width="12.28515625" style="223" customWidth="1"/>
    <col min="10505" max="10505" width="13.7109375" style="223" customWidth="1"/>
    <col min="10506" max="10745" width="9.140625" style="223"/>
    <col min="10746" max="10746" width="9.7109375" style="223" customWidth="1"/>
    <col min="10747" max="10747" width="48.7109375" style="223" customWidth="1"/>
    <col min="10748" max="10748" width="10.85546875" style="223" customWidth="1"/>
    <col min="10749" max="10749" width="10.7109375" style="223" customWidth="1"/>
    <col min="10750" max="10750" width="12.42578125" style="223" customWidth="1"/>
    <col min="10751" max="10751" width="8.5703125" style="223" customWidth="1"/>
    <col min="10752" max="10752" width="10.7109375" style="223" customWidth="1"/>
    <col min="10753" max="10753" width="11.28515625" style="223" customWidth="1"/>
    <col min="10754" max="10754" width="13.28515625" style="223" customWidth="1"/>
    <col min="10755" max="10755" width="13.42578125" style="223" customWidth="1"/>
    <col min="10756" max="10756" width="12.28515625" style="223" customWidth="1"/>
    <col min="10757" max="10757" width="12.42578125" style="223" customWidth="1"/>
    <col min="10758" max="10758" width="12.28515625" style="223" customWidth="1"/>
    <col min="10759" max="10759" width="12.42578125" style="223" customWidth="1"/>
    <col min="10760" max="10760" width="12.28515625" style="223" customWidth="1"/>
    <col min="10761" max="10761" width="13.7109375" style="223" customWidth="1"/>
    <col min="10762" max="11001" width="9.140625" style="223"/>
    <col min="11002" max="11002" width="9.7109375" style="223" customWidth="1"/>
    <col min="11003" max="11003" width="48.7109375" style="223" customWidth="1"/>
    <col min="11004" max="11004" width="10.85546875" style="223" customWidth="1"/>
    <col min="11005" max="11005" width="10.7109375" style="223" customWidth="1"/>
    <col min="11006" max="11006" width="12.42578125" style="223" customWidth="1"/>
    <col min="11007" max="11007" width="8.5703125" style="223" customWidth="1"/>
    <col min="11008" max="11008" width="10.7109375" style="223" customWidth="1"/>
    <col min="11009" max="11009" width="11.28515625" style="223" customWidth="1"/>
    <col min="11010" max="11010" width="13.28515625" style="223" customWidth="1"/>
    <col min="11011" max="11011" width="13.42578125" style="223" customWidth="1"/>
    <col min="11012" max="11012" width="12.28515625" style="223" customWidth="1"/>
    <col min="11013" max="11013" width="12.42578125" style="223" customWidth="1"/>
    <col min="11014" max="11014" width="12.28515625" style="223" customWidth="1"/>
    <col min="11015" max="11015" width="12.42578125" style="223" customWidth="1"/>
    <col min="11016" max="11016" width="12.28515625" style="223" customWidth="1"/>
    <col min="11017" max="11017" width="13.7109375" style="223" customWidth="1"/>
    <col min="11018" max="11257" width="9.140625" style="223"/>
    <col min="11258" max="11258" width="9.7109375" style="223" customWidth="1"/>
    <col min="11259" max="11259" width="48.7109375" style="223" customWidth="1"/>
    <col min="11260" max="11260" width="10.85546875" style="223" customWidth="1"/>
    <col min="11261" max="11261" width="10.7109375" style="223" customWidth="1"/>
    <col min="11262" max="11262" width="12.42578125" style="223" customWidth="1"/>
    <col min="11263" max="11263" width="8.5703125" style="223" customWidth="1"/>
    <col min="11264" max="11264" width="10.7109375" style="223" customWidth="1"/>
    <col min="11265" max="11265" width="11.28515625" style="223" customWidth="1"/>
    <col min="11266" max="11266" width="13.28515625" style="223" customWidth="1"/>
    <col min="11267" max="11267" width="13.42578125" style="223" customWidth="1"/>
    <col min="11268" max="11268" width="12.28515625" style="223" customWidth="1"/>
    <col min="11269" max="11269" width="12.42578125" style="223" customWidth="1"/>
    <col min="11270" max="11270" width="12.28515625" style="223" customWidth="1"/>
    <col min="11271" max="11271" width="12.42578125" style="223" customWidth="1"/>
    <col min="11272" max="11272" width="12.28515625" style="223" customWidth="1"/>
    <col min="11273" max="11273" width="13.7109375" style="223" customWidth="1"/>
    <col min="11274" max="11513" width="9.140625" style="223"/>
    <col min="11514" max="11514" width="9.7109375" style="223" customWidth="1"/>
    <col min="11515" max="11515" width="48.7109375" style="223" customWidth="1"/>
    <col min="11516" max="11516" width="10.85546875" style="223" customWidth="1"/>
    <col min="11517" max="11517" width="10.7109375" style="223" customWidth="1"/>
    <col min="11518" max="11518" width="12.42578125" style="223" customWidth="1"/>
    <col min="11519" max="11519" width="8.5703125" style="223" customWidth="1"/>
    <col min="11520" max="11520" width="10.7109375" style="223" customWidth="1"/>
    <col min="11521" max="11521" width="11.28515625" style="223" customWidth="1"/>
    <col min="11522" max="11522" width="13.28515625" style="223" customWidth="1"/>
    <col min="11523" max="11523" width="13.42578125" style="223" customWidth="1"/>
    <col min="11524" max="11524" width="12.28515625" style="223" customWidth="1"/>
    <col min="11525" max="11525" width="12.42578125" style="223" customWidth="1"/>
    <col min="11526" max="11526" width="12.28515625" style="223" customWidth="1"/>
    <col min="11527" max="11527" width="12.42578125" style="223" customWidth="1"/>
    <col min="11528" max="11528" width="12.28515625" style="223" customWidth="1"/>
    <col min="11529" max="11529" width="13.7109375" style="223" customWidth="1"/>
    <col min="11530" max="11769" width="9.140625" style="223"/>
    <col min="11770" max="11770" width="9.7109375" style="223" customWidth="1"/>
    <col min="11771" max="11771" width="48.7109375" style="223" customWidth="1"/>
    <col min="11772" max="11772" width="10.85546875" style="223" customWidth="1"/>
    <col min="11773" max="11773" width="10.7109375" style="223" customWidth="1"/>
    <col min="11774" max="11774" width="12.42578125" style="223" customWidth="1"/>
    <col min="11775" max="11775" width="8.5703125" style="223" customWidth="1"/>
    <col min="11776" max="11776" width="10.7109375" style="223" customWidth="1"/>
    <col min="11777" max="11777" width="11.28515625" style="223" customWidth="1"/>
    <col min="11778" max="11778" width="13.28515625" style="223" customWidth="1"/>
    <col min="11779" max="11779" width="13.42578125" style="223" customWidth="1"/>
    <col min="11780" max="11780" width="12.28515625" style="223" customWidth="1"/>
    <col min="11781" max="11781" width="12.42578125" style="223" customWidth="1"/>
    <col min="11782" max="11782" width="12.28515625" style="223" customWidth="1"/>
    <col min="11783" max="11783" width="12.42578125" style="223" customWidth="1"/>
    <col min="11784" max="11784" width="12.28515625" style="223" customWidth="1"/>
    <col min="11785" max="11785" width="13.7109375" style="223" customWidth="1"/>
    <col min="11786" max="12025" width="9.140625" style="223"/>
    <col min="12026" max="12026" width="9.7109375" style="223" customWidth="1"/>
    <col min="12027" max="12027" width="48.7109375" style="223" customWidth="1"/>
    <col min="12028" max="12028" width="10.85546875" style="223" customWidth="1"/>
    <col min="12029" max="12029" width="10.7109375" style="223" customWidth="1"/>
    <col min="12030" max="12030" width="12.42578125" style="223" customWidth="1"/>
    <col min="12031" max="12031" width="8.5703125" style="223" customWidth="1"/>
    <col min="12032" max="12032" width="10.7109375" style="223" customWidth="1"/>
    <col min="12033" max="12033" width="11.28515625" style="223" customWidth="1"/>
    <col min="12034" max="12034" width="13.28515625" style="223" customWidth="1"/>
    <col min="12035" max="12035" width="13.42578125" style="223" customWidth="1"/>
    <col min="12036" max="12036" width="12.28515625" style="223" customWidth="1"/>
    <col min="12037" max="12037" width="12.42578125" style="223" customWidth="1"/>
    <col min="12038" max="12038" width="12.28515625" style="223" customWidth="1"/>
    <col min="12039" max="12039" width="12.42578125" style="223" customWidth="1"/>
    <col min="12040" max="12040" width="12.28515625" style="223" customWidth="1"/>
    <col min="12041" max="12041" width="13.7109375" style="223" customWidth="1"/>
    <col min="12042" max="12281" width="9.140625" style="223"/>
    <col min="12282" max="12282" width="9.7109375" style="223" customWidth="1"/>
    <col min="12283" max="12283" width="48.7109375" style="223" customWidth="1"/>
    <col min="12284" max="12284" width="10.85546875" style="223" customWidth="1"/>
    <col min="12285" max="12285" width="10.7109375" style="223" customWidth="1"/>
    <col min="12286" max="12286" width="12.42578125" style="223" customWidth="1"/>
    <col min="12287" max="12287" width="8.5703125" style="223" customWidth="1"/>
    <col min="12288" max="12288" width="10.7109375" style="223" customWidth="1"/>
    <col min="12289" max="12289" width="11.28515625" style="223" customWidth="1"/>
    <col min="12290" max="12290" width="13.28515625" style="223" customWidth="1"/>
    <col min="12291" max="12291" width="13.42578125" style="223" customWidth="1"/>
    <col min="12292" max="12292" width="12.28515625" style="223" customWidth="1"/>
    <col min="12293" max="12293" width="12.42578125" style="223" customWidth="1"/>
    <col min="12294" max="12294" width="12.28515625" style="223" customWidth="1"/>
    <col min="12295" max="12295" width="12.42578125" style="223" customWidth="1"/>
    <col min="12296" max="12296" width="12.28515625" style="223" customWidth="1"/>
    <col min="12297" max="12297" width="13.7109375" style="223" customWidth="1"/>
    <col min="12298" max="12537" width="9.140625" style="223"/>
    <col min="12538" max="12538" width="9.7109375" style="223" customWidth="1"/>
    <col min="12539" max="12539" width="48.7109375" style="223" customWidth="1"/>
    <col min="12540" max="12540" width="10.85546875" style="223" customWidth="1"/>
    <col min="12541" max="12541" width="10.7109375" style="223" customWidth="1"/>
    <col min="12542" max="12542" width="12.42578125" style="223" customWidth="1"/>
    <col min="12543" max="12543" width="8.5703125" style="223" customWidth="1"/>
    <col min="12544" max="12544" width="10.7109375" style="223" customWidth="1"/>
    <col min="12545" max="12545" width="11.28515625" style="223" customWidth="1"/>
    <col min="12546" max="12546" width="13.28515625" style="223" customWidth="1"/>
    <col min="12547" max="12547" width="13.42578125" style="223" customWidth="1"/>
    <col min="12548" max="12548" width="12.28515625" style="223" customWidth="1"/>
    <col min="12549" max="12549" width="12.42578125" style="223" customWidth="1"/>
    <col min="12550" max="12550" width="12.28515625" style="223" customWidth="1"/>
    <col min="12551" max="12551" width="12.42578125" style="223" customWidth="1"/>
    <col min="12552" max="12552" width="12.28515625" style="223" customWidth="1"/>
    <col min="12553" max="12553" width="13.7109375" style="223" customWidth="1"/>
    <col min="12554" max="12793" width="9.140625" style="223"/>
    <col min="12794" max="12794" width="9.7109375" style="223" customWidth="1"/>
    <col min="12795" max="12795" width="48.7109375" style="223" customWidth="1"/>
    <col min="12796" max="12796" width="10.85546875" style="223" customWidth="1"/>
    <col min="12797" max="12797" width="10.7109375" style="223" customWidth="1"/>
    <col min="12798" max="12798" width="12.42578125" style="223" customWidth="1"/>
    <col min="12799" max="12799" width="8.5703125" style="223" customWidth="1"/>
    <col min="12800" max="12800" width="10.7109375" style="223" customWidth="1"/>
    <col min="12801" max="12801" width="11.28515625" style="223" customWidth="1"/>
    <col min="12802" max="12802" width="13.28515625" style="223" customWidth="1"/>
    <col min="12803" max="12803" width="13.42578125" style="223" customWidth="1"/>
    <col min="12804" max="12804" width="12.28515625" style="223" customWidth="1"/>
    <col min="12805" max="12805" width="12.42578125" style="223" customWidth="1"/>
    <col min="12806" max="12806" width="12.28515625" style="223" customWidth="1"/>
    <col min="12807" max="12807" width="12.42578125" style="223" customWidth="1"/>
    <col min="12808" max="12808" width="12.28515625" style="223" customWidth="1"/>
    <col min="12809" max="12809" width="13.7109375" style="223" customWidth="1"/>
    <col min="12810" max="13049" width="9.140625" style="223"/>
    <col min="13050" max="13050" width="9.7109375" style="223" customWidth="1"/>
    <col min="13051" max="13051" width="48.7109375" style="223" customWidth="1"/>
    <col min="13052" max="13052" width="10.85546875" style="223" customWidth="1"/>
    <col min="13053" max="13053" width="10.7109375" style="223" customWidth="1"/>
    <col min="13054" max="13054" width="12.42578125" style="223" customWidth="1"/>
    <col min="13055" max="13055" width="8.5703125" style="223" customWidth="1"/>
    <col min="13056" max="13056" width="10.7109375" style="223" customWidth="1"/>
    <col min="13057" max="13057" width="11.28515625" style="223" customWidth="1"/>
    <col min="13058" max="13058" width="13.28515625" style="223" customWidth="1"/>
    <col min="13059" max="13059" width="13.42578125" style="223" customWidth="1"/>
    <col min="13060" max="13060" width="12.28515625" style="223" customWidth="1"/>
    <col min="13061" max="13061" width="12.42578125" style="223" customWidth="1"/>
    <col min="13062" max="13062" width="12.28515625" style="223" customWidth="1"/>
    <col min="13063" max="13063" width="12.42578125" style="223" customWidth="1"/>
    <col min="13064" max="13064" width="12.28515625" style="223" customWidth="1"/>
    <col min="13065" max="13065" width="13.7109375" style="223" customWidth="1"/>
    <col min="13066" max="13305" width="9.140625" style="223"/>
    <col min="13306" max="13306" width="9.7109375" style="223" customWidth="1"/>
    <col min="13307" max="13307" width="48.7109375" style="223" customWidth="1"/>
    <col min="13308" max="13308" width="10.85546875" style="223" customWidth="1"/>
    <col min="13309" max="13309" width="10.7109375" style="223" customWidth="1"/>
    <col min="13310" max="13310" width="12.42578125" style="223" customWidth="1"/>
    <col min="13311" max="13311" width="8.5703125" style="223" customWidth="1"/>
    <col min="13312" max="13312" width="10.7109375" style="223" customWidth="1"/>
    <col min="13313" max="13313" width="11.28515625" style="223" customWidth="1"/>
    <col min="13314" max="13314" width="13.28515625" style="223" customWidth="1"/>
    <col min="13315" max="13315" width="13.42578125" style="223" customWidth="1"/>
    <col min="13316" max="13316" width="12.28515625" style="223" customWidth="1"/>
    <col min="13317" max="13317" width="12.42578125" style="223" customWidth="1"/>
    <col min="13318" max="13318" width="12.28515625" style="223" customWidth="1"/>
    <col min="13319" max="13319" width="12.42578125" style="223" customWidth="1"/>
    <col min="13320" max="13320" width="12.28515625" style="223" customWidth="1"/>
    <col min="13321" max="13321" width="13.7109375" style="223" customWidth="1"/>
    <col min="13322" max="13561" width="9.140625" style="223"/>
    <col min="13562" max="13562" width="9.7109375" style="223" customWidth="1"/>
    <col min="13563" max="13563" width="48.7109375" style="223" customWidth="1"/>
    <col min="13564" max="13564" width="10.85546875" style="223" customWidth="1"/>
    <col min="13565" max="13565" width="10.7109375" style="223" customWidth="1"/>
    <col min="13566" max="13566" width="12.42578125" style="223" customWidth="1"/>
    <col min="13567" max="13567" width="8.5703125" style="223" customWidth="1"/>
    <col min="13568" max="13568" width="10.7109375" style="223" customWidth="1"/>
    <col min="13569" max="13569" width="11.28515625" style="223" customWidth="1"/>
    <col min="13570" max="13570" width="13.28515625" style="223" customWidth="1"/>
    <col min="13571" max="13571" width="13.42578125" style="223" customWidth="1"/>
    <col min="13572" max="13572" width="12.28515625" style="223" customWidth="1"/>
    <col min="13573" max="13573" width="12.42578125" style="223" customWidth="1"/>
    <col min="13574" max="13574" width="12.28515625" style="223" customWidth="1"/>
    <col min="13575" max="13575" width="12.42578125" style="223" customWidth="1"/>
    <col min="13576" max="13576" width="12.28515625" style="223" customWidth="1"/>
    <col min="13577" max="13577" width="13.7109375" style="223" customWidth="1"/>
    <col min="13578" max="13817" width="9.140625" style="223"/>
    <col min="13818" max="13818" width="9.7109375" style="223" customWidth="1"/>
    <col min="13819" max="13819" width="48.7109375" style="223" customWidth="1"/>
    <col min="13820" max="13820" width="10.85546875" style="223" customWidth="1"/>
    <col min="13821" max="13821" width="10.7109375" style="223" customWidth="1"/>
    <col min="13822" max="13822" width="12.42578125" style="223" customWidth="1"/>
    <col min="13823" max="13823" width="8.5703125" style="223" customWidth="1"/>
    <col min="13824" max="13824" width="10.7109375" style="223" customWidth="1"/>
    <col min="13825" max="13825" width="11.28515625" style="223" customWidth="1"/>
    <col min="13826" max="13826" width="13.28515625" style="223" customWidth="1"/>
    <col min="13827" max="13827" width="13.42578125" style="223" customWidth="1"/>
    <col min="13828" max="13828" width="12.28515625" style="223" customWidth="1"/>
    <col min="13829" max="13829" width="12.42578125" style="223" customWidth="1"/>
    <col min="13830" max="13830" width="12.28515625" style="223" customWidth="1"/>
    <col min="13831" max="13831" width="12.42578125" style="223" customWidth="1"/>
    <col min="13832" max="13832" width="12.28515625" style="223" customWidth="1"/>
    <col min="13833" max="13833" width="13.7109375" style="223" customWidth="1"/>
    <col min="13834" max="14073" width="9.140625" style="223"/>
    <col min="14074" max="14074" width="9.7109375" style="223" customWidth="1"/>
    <col min="14075" max="14075" width="48.7109375" style="223" customWidth="1"/>
    <col min="14076" max="14076" width="10.85546875" style="223" customWidth="1"/>
    <col min="14077" max="14077" width="10.7109375" style="223" customWidth="1"/>
    <col min="14078" max="14078" width="12.42578125" style="223" customWidth="1"/>
    <col min="14079" max="14079" width="8.5703125" style="223" customWidth="1"/>
    <col min="14080" max="14080" width="10.7109375" style="223" customWidth="1"/>
    <col min="14081" max="14081" width="11.28515625" style="223" customWidth="1"/>
    <col min="14082" max="14082" width="13.28515625" style="223" customWidth="1"/>
    <col min="14083" max="14083" width="13.42578125" style="223" customWidth="1"/>
    <col min="14084" max="14084" width="12.28515625" style="223" customWidth="1"/>
    <col min="14085" max="14085" width="12.42578125" style="223" customWidth="1"/>
    <col min="14086" max="14086" width="12.28515625" style="223" customWidth="1"/>
    <col min="14087" max="14087" width="12.42578125" style="223" customWidth="1"/>
    <col min="14088" max="14088" width="12.28515625" style="223" customWidth="1"/>
    <col min="14089" max="14089" width="13.7109375" style="223" customWidth="1"/>
    <col min="14090" max="14329" width="9.140625" style="223"/>
    <col min="14330" max="14330" width="9.7109375" style="223" customWidth="1"/>
    <col min="14331" max="14331" width="48.7109375" style="223" customWidth="1"/>
    <col min="14332" max="14332" width="10.85546875" style="223" customWidth="1"/>
    <col min="14333" max="14333" width="10.7109375" style="223" customWidth="1"/>
    <col min="14334" max="14334" width="12.42578125" style="223" customWidth="1"/>
    <col min="14335" max="14335" width="8.5703125" style="223" customWidth="1"/>
    <col min="14336" max="14336" width="10.7109375" style="223" customWidth="1"/>
    <col min="14337" max="14337" width="11.28515625" style="223" customWidth="1"/>
    <col min="14338" max="14338" width="13.28515625" style="223" customWidth="1"/>
    <col min="14339" max="14339" width="13.42578125" style="223" customWidth="1"/>
    <col min="14340" max="14340" width="12.28515625" style="223" customWidth="1"/>
    <col min="14341" max="14341" width="12.42578125" style="223" customWidth="1"/>
    <col min="14342" max="14342" width="12.28515625" style="223" customWidth="1"/>
    <col min="14343" max="14343" width="12.42578125" style="223" customWidth="1"/>
    <col min="14344" max="14344" width="12.28515625" style="223" customWidth="1"/>
    <col min="14345" max="14345" width="13.7109375" style="223" customWidth="1"/>
    <col min="14346" max="14585" width="9.140625" style="223"/>
    <col min="14586" max="14586" width="9.7109375" style="223" customWidth="1"/>
    <col min="14587" max="14587" width="48.7109375" style="223" customWidth="1"/>
    <col min="14588" max="14588" width="10.85546875" style="223" customWidth="1"/>
    <col min="14589" max="14589" width="10.7109375" style="223" customWidth="1"/>
    <col min="14590" max="14590" width="12.42578125" style="223" customWidth="1"/>
    <col min="14591" max="14591" width="8.5703125" style="223" customWidth="1"/>
    <col min="14592" max="14592" width="10.7109375" style="223" customWidth="1"/>
    <col min="14593" max="14593" width="11.28515625" style="223" customWidth="1"/>
    <col min="14594" max="14594" width="13.28515625" style="223" customWidth="1"/>
    <col min="14595" max="14595" width="13.42578125" style="223" customWidth="1"/>
    <col min="14596" max="14596" width="12.28515625" style="223" customWidth="1"/>
    <col min="14597" max="14597" width="12.42578125" style="223" customWidth="1"/>
    <col min="14598" max="14598" width="12.28515625" style="223" customWidth="1"/>
    <col min="14599" max="14599" width="12.42578125" style="223" customWidth="1"/>
    <col min="14600" max="14600" width="12.28515625" style="223" customWidth="1"/>
    <col min="14601" max="14601" width="13.7109375" style="223" customWidth="1"/>
    <col min="14602" max="14841" width="9.140625" style="223"/>
    <col min="14842" max="14842" width="9.7109375" style="223" customWidth="1"/>
    <col min="14843" max="14843" width="48.7109375" style="223" customWidth="1"/>
    <col min="14844" max="14844" width="10.85546875" style="223" customWidth="1"/>
    <col min="14845" max="14845" width="10.7109375" style="223" customWidth="1"/>
    <col min="14846" max="14846" width="12.42578125" style="223" customWidth="1"/>
    <col min="14847" max="14847" width="8.5703125" style="223" customWidth="1"/>
    <col min="14848" max="14848" width="10.7109375" style="223" customWidth="1"/>
    <col min="14849" max="14849" width="11.28515625" style="223" customWidth="1"/>
    <col min="14850" max="14850" width="13.28515625" style="223" customWidth="1"/>
    <col min="14851" max="14851" width="13.42578125" style="223" customWidth="1"/>
    <col min="14852" max="14852" width="12.28515625" style="223" customWidth="1"/>
    <col min="14853" max="14853" width="12.42578125" style="223" customWidth="1"/>
    <col min="14854" max="14854" width="12.28515625" style="223" customWidth="1"/>
    <col min="14855" max="14855" width="12.42578125" style="223" customWidth="1"/>
    <col min="14856" max="14856" width="12.28515625" style="223" customWidth="1"/>
    <col min="14857" max="14857" width="13.7109375" style="223" customWidth="1"/>
    <col min="14858" max="15097" width="9.140625" style="223"/>
    <col min="15098" max="15098" width="9.7109375" style="223" customWidth="1"/>
    <col min="15099" max="15099" width="48.7109375" style="223" customWidth="1"/>
    <col min="15100" max="15100" width="10.85546875" style="223" customWidth="1"/>
    <col min="15101" max="15101" width="10.7109375" style="223" customWidth="1"/>
    <col min="15102" max="15102" width="12.42578125" style="223" customWidth="1"/>
    <col min="15103" max="15103" width="8.5703125" style="223" customWidth="1"/>
    <col min="15104" max="15104" width="10.7109375" style="223" customWidth="1"/>
    <col min="15105" max="15105" width="11.28515625" style="223" customWidth="1"/>
    <col min="15106" max="15106" width="13.28515625" style="223" customWidth="1"/>
    <col min="15107" max="15107" width="13.42578125" style="223" customWidth="1"/>
    <col min="15108" max="15108" width="12.28515625" style="223" customWidth="1"/>
    <col min="15109" max="15109" width="12.42578125" style="223" customWidth="1"/>
    <col min="15110" max="15110" width="12.28515625" style="223" customWidth="1"/>
    <col min="15111" max="15111" width="12.42578125" style="223" customWidth="1"/>
    <col min="15112" max="15112" width="12.28515625" style="223" customWidth="1"/>
    <col min="15113" max="15113" width="13.7109375" style="223" customWidth="1"/>
    <col min="15114" max="15353" width="9.140625" style="223"/>
    <col min="15354" max="15354" width="9.7109375" style="223" customWidth="1"/>
    <col min="15355" max="15355" width="48.7109375" style="223" customWidth="1"/>
    <col min="15356" max="15356" width="10.85546875" style="223" customWidth="1"/>
    <col min="15357" max="15357" width="10.7109375" style="223" customWidth="1"/>
    <col min="15358" max="15358" width="12.42578125" style="223" customWidth="1"/>
    <col min="15359" max="15359" width="8.5703125" style="223" customWidth="1"/>
    <col min="15360" max="15360" width="10.7109375" style="223" customWidth="1"/>
    <col min="15361" max="15361" width="11.28515625" style="223" customWidth="1"/>
    <col min="15362" max="15362" width="13.28515625" style="223" customWidth="1"/>
    <col min="15363" max="15363" width="13.42578125" style="223" customWidth="1"/>
    <col min="15364" max="15364" width="12.28515625" style="223" customWidth="1"/>
    <col min="15365" max="15365" width="12.42578125" style="223" customWidth="1"/>
    <col min="15366" max="15366" width="12.28515625" style="223" customWidth="1"/>
    <col min="15367" max="15367" width="12.42578125" style="223" customWidth="1"/>
    <col min="15368" max="15368" width="12.28515625" style="223" customWidth="1"/>
    <col min="15369" max="15369" width="13.7109375" style="223" customWidth="1"/>
    <col min="15370" max="15609" width="9.140625" style="223"/>
    <col min="15610" max="15610" width="9.7109375" style="223" customWidth="1"/>
    <col min="15611" max="15611" width="48.7109375" style="223" customWidth="1"/>
    <col min="15612" max="15612" width="10.85546875" style="223" customWidth="1"/>
    <col min="15613" max="15613" width="10.7109375" style="223" customWidth="1"/>
    <col min="15614" max="15614" width="12.42578125" style="223" customWidth="1"/>
    <col min="15615" max="15615" width="8.5703125" style="223" customWidth="1"/>
    <col min="15616" max="15616" width="10.7109375" style="223" customWidth="1"/>
    <col min="15617" max="15617" width="11.28515625" style="223" customWidth="1"/>
    <col min="15618" max="15618" width="13.28515625" style="223" customWidth="1"/>
    <col min="15619" max="15619" width="13.42578125" style="223" customWidth="1"/>
    <col min="15620" max="15620" width="12.28515625" style="223" customWidth="1"/>
    <col min="15621" max="15621" width="12.42578125" style="223" customWidth="1"/>
    <col min="15622" max="15622" width="12.28515625" style="223" customWidth="1"/>
    <col min="15623" max="15623" width="12.42578125" style="223" customWidth="1"/>
    <col min="15624" max="15624" width="12.28515625" style="223" customWidth="1"/>
    <col min="15625" max="15625" width="13.7109375" style="223" customWidth="1"/>
    <col min="15626" max="15865" width="9.140625" style="223"/>
    <col min="15866" max="15866" width="9.7109375" style="223" customWidth="1"/>
    <col min="15867" max="15867" width="48.7109375" style="223" customWidth="1"/>
    <col min="15868" max="15868" width="10.85546875" style="223" customWidth="1"/>
    <col min="15869" max="15869" width="10.7109375" style="223" customWidth="1"/>
    <col min="15870" max="15870" width="12.42578125" style="223" customWidth="1"/>
    <col min="15871" max="15871" width="8.5703125" style="223" customWidth="1"/>
    <col min="15872" max="15872" width="10.7109375" style="223" customWidth="1"/>
    <col min="15873" max="15873" width="11.28515625" style="223" customWidth="1"/>
    <col min="15874" max="15874" width="13.28515625" style="223" customWidth="1"/>
    <col min="15875" max="15875" width="13.42578125" style="223" customWidth="1"/>
    <col min="15876" max="15876" width="12.28515625" style="223" customWidth="1"/>
    <col min="15877" max="15877" width="12.42578125" style="223" customWidth="1"/>
    <col min="15878" max="15878" width="12.28515625" style="223" customWidth="1"/>
    <col min="15879" max="15879" width="12.42578125" style="223" customWidth="1"/>
    <col min="15880" max="15880" width="12.28515625" style="223" customWidth="1"/>
    <col min="15881" max="15881" width="13.7109375" style="223" customWidth="1"/>
    <col min="15882" max="16121" width="9.140625" style="223"/>
    <col min="16122" max="16122" width="9.7109375" style="223" customWidth="1"/>
    <col min="16123" max="16123" width="48.7109375" style="223" customWidth="1"/>
    <col min="16124" max="16124" width="10.85546875" style="223" customWidth="1"/>
    <col min="16125" max="16125" width="10.7109375" style="223" customWidth="1"/>
    <col min="16126" max="16126" width="12.42578125" style="223" customWidth="1"/>
    <col min="16127" max="16127" width="8.5703125" style="223" customWidth="1"/>
    <col min="16128" max="16128" width="10.7109375" style="223" customWidth="1"/>
    <col min="16129" max="16129" width="11.28515625" style="223" customWidth="1"/>
    <col min="16130" max="16130" width="13.28515625" style="223" customWidth="1"/>
    <col min="16131" max="16131" width="13.42578125" style="223" customWidth="1"/>
    <col min="16132" max="16132" width="12.28515625" style="223" customWidth="1"/>
    <col min="16133" max="16133" width="12.42578125" style="223" customWidth="1"/>
    <col min="16134" max="16134" width="12.28515625" style="223" customWidth="1"/>
    <col min="16135" max="16135" width="12.42578125" style="223" customWidth="1"/>
    <col min="16136" max="16136" width="12.28515625" style="223" customWidth="1"/>
    <col min="16137" max="16137" width="13.7109375" style="223" customWidth="1"/>
    <col min="16138" max="16384" width="9.140625" style="223"/>
  </cols>
  <sheetData>
    <row r="2" spans="1:17">
      <c r="I2" s="304" t="s">
        <v>1286</v>
      </c>
    </row>
    <row r="3" spans="1:17">
      <c r="I3" s="304"/>
    </row>
    <row r="4" spans="1:17">
      <c r="A4" s="568" t="s">
        <v>1517</v>
      </c>
      <c r="B4" s="568"/>
      <c r="C4" s="569"/>
      <c r="D4" s="569"/>
      <c r="E4" s="569"/>
      <c r="F4" s="570"/>
      <c r="G4" s="569"/>
      <c r="H4" s="569"/>
      <c r="I4" s="569"/>
    </row>
    <row r="5" spans="1:17">
      <c r="A5" s="568"/>
      <c r="B5" s="568"/>
      <c r="C5" s="569"/>
      <c r="D5" s="569"/>
      <c r="E5" s="569"/>
      <c r="F5" s="570"/>
      <c r="G5" s="569"/>
      <c r="H5" s="569"/>
      <c r="I5" s="569"/>
    </row>
    <row r="6" spans="1:17">
      <c r="A6" s="640"/>
      <c r="B6" s="640"/>
      <c r="C6" s="641"/>
      <c r="D6" s="305"/>
      <c r="E6" s="305"/>
      <c r="F6" s="546"/>
      <c r="G6" s="305"/>
      <c r="H6" s="305"/>
      <c r="I6" s="305"/>
    </row>
    <row r="7" spans="1:17" s="226" customFormat="1" ht="43.5">
      <c r="A7" s="227" t="s">
        <v>1129</v>
      </c>
      <c r="B7" s="227" t="s">
        <v>1130</v>
      </c>
      <c r="C7" s="571" t="s">
        <v>1124</v>
      </c>
      <c r="D7" s="571" t="s">
        <v>1151</v>
      </c>
      <c r="E7" s="571" t="s">
        <v>1125</v>
      </c>
      <c r="F7" s="572" t="s">
        <v>1126</v>
      </c>
      <c r="G7" s="571" t="s">
        <v>1127</v>
      </c>
      <c r="H7" s="571" t="s">
        <v>1128</v>
      </c>
      <c r="I7" s="571" t="s">
        <v>522</v>
      </c>
      <c r="J7" s="573"/>
      <c r="K7" s="573"/>
      <c r="L7" s="573"/>
      <c r="M7" s="573"/>
      <c r="N7" s="573"/>
      <c r="O7" s="573"/>
      <c r="P7" s="573"/>
      <c r="Q7" s="573"/>
    </row>
    <row r="8" spans="1:17" ht="29.25">
      <c r="A8" s="228" t="s">
        <v>3</v>
      </c>
      <c r="B8" s="229" t="s">
        <v>339</v>
      </c>
      <c r="C8" s="416">
        <f t="shared" ref="C8:I8" si="0">SUM(C9:C9)</f>
        <v>2394160</v>
      </c>
      <c r="D8" s="416">
        <f t="shared" si="0"/>
        <v>256260</v>
      </c>
      <c r="E8" s="416">
        <f t="shared" si="0"/>
        <v>210684</v>
      </c>
      <c r="F8" s="416">
        <f t="shared" si="0"/>
        <v>129250</v>
      </c>
      <c r="G8" s="416">
        <f t="shared" si="0"/>
        <v>95908</v>
      </c>
      <c r="H8" s="416">
        <f t="shared" si="0"/>
        <v>237366</v>
      </c>
      <c r="I8" s="416">
        <f t="shared" si="0"/>
        <v>247817</v>
      </c>
    </row>
    <row r="9" spans="1:17">
      <c r="A9" s="230" t="s">
        <v>697</v>
      </c>
      <c r="B9" s="231" t="s">
        <v>1131</v>
      </c>
      <c r="C9" s="417">
        <v>2394160</v>
      </c>
      <c r="D9" s="417">
        <v>256260</v>
      </c>
      <c r="E9" s="417">
        <v>210684</v>
      </c>
      <c r="F9" s="417">
        <v>129250</v>
      </c>
      <c r="G9" s="574">
        <v>95908</v>
      </c>
      <c r="H9" s="417">
        <v>237366</v>
      </c>
      <c r="I9" s="417">
        <v>247817</v>
      </c>
    </row>
    <row r="10" spans="1:17">
      <c r="A10" s="228" t="s">
        <v>663</v>
      </c>
      <c r="B10" s="232" t="s">
        <v>345</v>
      </c>
      <c r="C10" s="416">
        <f t="shared" ref="C10:I10" si="1">SUM(C11:C13)</f>
        <v>88563</v>
      </c>
      <c r="D10" s="416">
        <f t="shared" si="1"/>
        <v>23350</v>
      </c>
      <c r="E10" s="416">
        <f t="shared" si="1"/>
        <v>13860</v>
      </c>
      <c r="F10" s="416">
        <f t="shared" si="1"/>
        <v>7300</v>
      </c>
      <c r="G10" s="416">
        <f t="shared" si="1"/>
        <v>2829</v>
      </c>
      <c r="H10" s="416">
        <f t="shared" si="1"/>
        <v>116114</v>
      </c>
      <c r="I10" s="416">
        <f t="shared" si="1"/>
        <v>14435</v>
      </c>
    </row>
    <row r="11" spans="1:17">
      <c r="A11" s="230" t="s">
        <v>664</v>
      </c>
      <c r="B11" s="231" t="s">
        <v>1132</v>
      </c>
      <c r="C11" s="417">
        <v>8830</v>
      </c>
      <c r="D11" s="417">
        <v>18720</v>
      </c>
      <c r="E11" s="417">
        <v>5040</v>
      </c>
      <c r="F11" s="417">
        <v>4200</v>
      </c>
      <c r="G11" s="417"/>
      <c r="H11" s="417">
        <v>80000</v>
      </c>
      <c r="I11" s="417">
        <v>0</v>
      </c>
    </row>
    <row r="12" spans="1:17" ht="30">
      <c r="A12" s="230" t="s">
        <v>1036</v>
      </c>
      <c r="B12" s="231" t="s">
        <v>1133</v>
      </c>
      <c r="C12" s="417">
        <v>60733</v>
      </c>
      <c r="D12" s="417">
        <v>4630</v>
      </c>
      <c r="E12" s="417">
        <v>6320</v>
      </c>
      <c r="F12" s="417">
        <v>3100</v>
      </c>
      <c r="G12" s="574">
        <v>2829</v>
      </c>
      <c r="H12" s="417">
        <v>4100</v>
      </c>
      <c r="I12" s="417">
        <v>7435</v>
      </c>
    </row>
    <row r="13" spans="1:17">
      <c r="A13" s="230" t="s">
        <v>699</v>
      </c>
      <c r="B13" s="231" t="s">
        <v>1134</v>
      </c>
      <c r="C13" s="417">
        <v>19000</v>
      </c>
      <c r="D13" s="414"/>
      <c r="E13" s="417">
        <v>2500</v>
      </c>
      <c r="F13" s="417"/>
      <c r="G13" s="414"/>
      <c r="H13" s="417">
        <v>32014</v>
      </c>
      <c r="I13" s="417">
        <v>7000</v>
      </c>
    </row>
    <row r="14" spans="1:17">
      <c r="A14" s="228" t="s">
        <v>703</v>
      </c>
      <c r="B14" s="229" t="s">
        <v>355</v>
      </c>
      <c r="C14" s="416">
        <f t="shared" ref="C14:I14" si="2">SUM(C15:C17)</f>
        <v>481827</v>
      </c>
      <c r="D14" s="416">
        <f t="shared" si="2"/>
        <v>50143</v>
      </c>
      <c r="E14" s="416">
        <f t="shared" si="2"/>
        <v>41274</v>
      </c>
      <c r="F14" s="416">
        <f t="shared" si="2"/>
        <v>25800</v>
      </c>
      <c r="G14" s="416">
        <f t="shared" si="2"/>
        <v>18434</v>
      </c>
      <c r="H14" s="416">
        <f t="shared" si="2"/>
        <v>60363</v>
      </c>
      <c r="I14" s="416">
        <f t="shared" si="2"/>
        <v>47650</v>
      </c>
    </row>
    <row r="15" spans="1:17" ht="30">
      <c r="A15" s="230" t="s">
        <v>704</v>
      </c>
      <c r="B15" s="231" t="s">
        <v>1135</v>
      </c>
      <c r="C15" s="417">
        <v>314165</v>
      </c>
      <c r="D15" s="417">
        <v>30754</v>
      </c>
      <c r="E15" s="417">
        <v>24782</v>
      </c>
      <c r="F15" s="417">
        <v>16100</v>
      </c>
      <c r="G15" s="574">
        <v>11145</v>
      </c>
      <c r="H15" s="417">
        <v>36244</v>
      </c>
      <c r="I15" s="417">
        <v>28800</v>
      </c>
    </row>
    <row r="16" spans="1:17">
      <c r="A16" s="230" t="s">
        <v>706</v>
      </c>
      <c r="B16" s="231" t="s">
        <v>1136</v>
      </c>
      <c r="C16" s="417">
        <v>119172</v>
      </c>
      <c r="D16" s="417">
        <v>12522</v>
      </c>
      <c r="E16" s="417">
        <v>10416</v>
      </c>
      <c r="F16" s="417">
        <v>6600</v>
      </c>
      <c r="G16" s="574">
        <v>4604</v>
      </c>
      <c r="H16" s="417">
        <v>15233</v>
      </c>
      <c r="I16" s="417">
        <v>11900</v>
      </c>
    </row>
    <row r="17" spans="1:9">
      <c r="A17" s="230" t="s">
        <v>708</v>
      </c>
      <c r="B17" s="231" t="s">
        <v>1137</v>
      </c>
      <c r="C17" s="417">
        <v>48490</v>
      </c>
      <c r="D17" s="417">
        <v>6867</v>
      </c>
      <c r="E17" s="417">
        <v>6076</v>
      </c>
      <c r="F17" s="417">
        <v>3100</v>
      </c>
      <c r="G17" s="574">
        <v>2685</v>
      </c>
      <c r="H17" s="417">
        <v>8886</v>
      </c>
      <c r="I17" s="417">
        <v>6950</v>
      </c>
    </row>
    <row r="18" spans="1:9">
      <c r="A18" s="228" t="s">
        <v>666</v>
      </c>
      <c r="B18" s="228" t="s">
        <v>365</v>
      </c>
      <c r="C18" s="416">
        <f t="shared" ref="C18:I18" si="3">SUM(C19:C29)</f>
        <v>784634</v>
      </c>
      <c r="D18" s="416">
        <f t="shared" si="3"/>
        <v>223500</v>
      </c>
      <c r="E18" s="416">
        <f t="shared" si="3"/>
        <v>121044</v>
      </c>
      <c r="F18" s="416">
        <f t="shared" si="3"/>
        <v>33550</v>
      </c>
      <c r="G18" s="416">
        <f t="shared" si="3"/>
        <v>49550</v>
      </c>
      <c r="H18" s="416">
        <f t="shared" si="3"/>
        <v>61000</v>
      </c>
      <c r="I18" s="416">
        <f t="shared" si="3"/>
        <v>113000</v>
      </c>
    </row>
    <row r="19" spans="1:9">
      <c r="A19" s="230" t="s">
        <v>722</v>
      </c>
      <c r="B19" s="230" t="s">
        <v>634</v>
      </c>
      <c r="C19" s="414"/>
      <c r="D19" s="417"/>
      <c r="E19" s="414"/>
      <c r="F19" s="417"/>
      <c r="G19" s="417"/>
      <c r="H19" s="417"/>
      <c r="I19" s="417"/>
    </row>
    <row r="20" spans="1:9">
      <c r="A20" s="230" t="s">
        <v>724</v>
      </c>
      <c r="B20" s="230" t="s">
        <v>635</v>
      </c>
      <c r="C20" s="417">
        <v>1300</v>
      </c>
      <c r="D20" s="417">
        <v>200</v>
      </c>
      <c r="E20" s="414"/>
      <c r="F20" s="417"/>
      <c r="G20" s="417"/>
      <c r="H20" s="417"/>
      <c r="I20" s="417"/>
    </row>
    <row r="21" spans="1:9">
      <c r="A21" s="230" t="s">
        <v>714</v>
      </c>
      <c r="B21" s="230" t="s">
        <v>636</v>
      </c>
      <c r="C21" s="417">
        <v>43650</v>
      </c>
      <c r="D21" s="417">
        <v>3300</v>
      </c>
      <c r="E21" s="417">
        <v>3916</v>
      </c>
      <c r="F21" s="417">
        <v>1650</v>
      </c>
      <c r="G21" s="574">
        <v>7500</v>
      </c>
      <c r="H21" s="417">
        <v>4000</v>
      </c>
      <c r="I21" s="417">
        <v>3800</v>
      </c>
    </row>
    <row r="22" spans="1:9">
      <c r="A22" s="230" t="s">
        <v>667</v>
      </c>
      <c r="B22" s="230" t="s">
        <v>1138</v>
      </c>
      <c r="C22" s="417">
        <v>334484</v>
      </c>
      <c r="D22" s="417">
        <v>30000</v>
      </c>
      <c r="E22" s="417">
        <v>9828</v>
      </c>
      <c r="F22" s="417">
        <v>6500</v>
      </c>
      <c r="G22" s="574">
        <v>10250</v>
      </c>
      <c r="H22" s="417">
        <v>9000</v>
      </c>
      <c r="I22" s="417">
        <v>27800</v>
      </c>
    </row>
    <row r="23" spans="1:9">
      <c r="A23" s="230" t="s">
        <v>716</v>
      </c>
      <c r="B23" s="230" t="s">
        <v>1139</v>
      </c>
      <c r="C23" s="417">
        <v>230000</v>
      </c>
      <c r="D23" s="417">
        <v>130000</v>
      </c>
      <c r="E23" s="417">
        <v>19412</v>
      </c>
      <c r="F23" s="417">
        <v>9400</v>
      </c>
      <c r="G23" s="574">
        <v>14900</v>
      </c>
      <c r="H23" s="417">
        <v>26000</v>
      </c>
      <c r="I23" s="417">
        <v>50000</v>
      </c>
    </row>
    <row r="24" spans="1:9">
      <c r="A24" s="230" t="s">
        <v>677</v>
      </c>
      <c r="B24" s="230" t="s">
        <v>1140</v>
      </c>
      <c r="C24" s="417">
        <v>139500</v>
      </c>
      <c r="D24" s="417">
        <v>45000</v>
      </c>
      <c r="E24" s="417">
        <v>86088</v>
      </c>
      <c r="F24" s="417">
        <v>16000</v>
      </c>
      <c r="G24" s="574">
        <v>15900</v>
      </c>
      <c r="H24" s="417">
        <v>12000</v>
      </c>
      <c r="I24" s="417">
        <v>20200</v>
      </c>
    </row>
    <row r="25" spans="1:9">
      <c r="A25" s="230" t="s">
        <v>679</v>
      </c>
      <c r="B25" s="230" t="s">
        <v>639</v>
      </c>
      <c r="C25" s="417">
        <v>5500</v>
      </c>
      <c r="D25" s="417"/>
      <c r="E25" s="414"/>
      <c r="F25" s="417"/>
      <c r="G25" s="417"/>
      <c r="H25" s="417"/>
      <c r="I25" s="417">
        <v>4900</v>
      </c>
    </row>
    <row r="26" spans="1:9">
      <c r="A26" s="230" t="s">
        <v>668</v>
      </c>
      <c r="B26" s="230" t="s">
        <v>1141</v>
      </c>
      <c r="C26" s="417">
        <v>200</v>
      </c>
      <c r="D26" s="417"/>
      <c r="E26" s="417">
        <v>1000</v>
      </c>
      <c r="F26" s="417"/>
      <c r="G26" s="417"/>
      <c r="H26" s="417">
        <v>2000</v>
      </c>
      <c r="I26" s="417"/>
    </row>
    <row r="27" spans="1:9" s="303" customFormat="1">
      <c r="A27" s="586">
        <v>1052</v>
      </c>
      <c r="B27" s="586" t="s">
        <v>1316</v>
      </c>
      <c r="C27" s="587"/>
      <c r="D27" s="587"/>
      <c r="E27" s="587"/>
      <c r="F27" s="587"/>
      <c r="G27" s="587"/>
      <c r="H27" s="587">
        <v>8000</v>
      </c>
      <c r="I27" s="587"/>
    </row>
    <row r="28" spans="1:9">
      <c r="A28" s="230" t="s">
        <v>685</v>
      </c>
      <c r="B28" s="230" t="s">
        <v>1142</v>
      </c>
      <c r="C28" s="417">
        <v>30000</v>
      </c>
      <c r="D28" s="417">
        <v>15000</v>
      </c>
      <c r="E28" s="417">
        <v>800</v>
      </c>
      <c r="F28" s="417"/>
      <c r="G28" s="574">
        <v>1000</v>
      </c>
      <c r="H28" s="417"/>
      <c r="I28" s="417">
        <v>6300</v>
      </c>
    </row>
    <row r="29" spans="1:9">
      <c r="A29" s="230">
        <v>1092</v>
      </c>
      <c r="B29" s="230" t="s">
        <v>1249</v>
      </c>
      <c r="C29" s="414"/>
      <c r="D29" s="417"/>
      <c r="E29" s="414"/>
      <c r="F29" s="417"/>
      <c r="G29" s="417"/>
      <c r="H29" s="417"/>
      <c r="I29" s="417"/>
    </row>
    <row r="30" spans="1:9">
      <c r="A30" s="228" t="s">
        <v>726</v>
      </c>
      <c r="B30" s="229" t="s">
        <v>248</v>
      </c>
      <c r="C30" s="416">
        <f t="shared" ref="C30:I30" si="4">SUM(C31:C32)</f>
        <v>9268</v>
      </c>
      <c r="D30" s="416">
        <f t="shared" si="4"/>
        <v>5000</v>
      </c>
      <c r="E30" s="416">
        <f t="shared" si="4"/>
        <v>3951</v>
      </c>
      <c r="F30" s="416">
        <f t="shared" si="4"/>
        <v>200</v>
      </c>
      <c r="G30" s="416">
        <f t="shared" si="4"/>
        <v>1340</v>
      </c>
      <c r="H30" s="416">
        <f t="shared" si="4"/>
        <v>5700</v>
      </c>
      <c r="I30" s="416">
        <f t="shared" si="4"/>
        <v>26935</v>
      </c>
    </row>
    <row r="31" spans="1:9">
      <c r="A31" s="230" t="s">
        <v>727</v>
      </c>
      <c r="B31" s="231" t="s">
        <v>1143</v>
      </c>
      <c r="C31" s="417">
        <v>4348</v>
      </c>
      <c r="D31" s="417"/>
      <c r="E31" s="417">
        <v>2725</v>
      </c>
      <c r="F31" s="417">
        <v>200</v>
      </c>
      <c r="G31" s="574">
        <v>1000</v>
      </c>
      <c r="H31" s="417"/>
      <c r="I31" s="417"/>
    </row>
    <row r="32" spans="1:9">
      <c r="A32" s="230" t="s">
        <v>741</v>
      </c>
      <c r="B32" s="231" t="s">
        <v>1144</v>
      </c>
      <c r="C32" s="417">
        <v>4920</v>
      </c>
      <c r="D32" s="417">
        <v>5000</v>
      </c>
      <c r="E32" s="417">
        <v>1226</v>
      </c>
      <c r="F32" s="417"/>
      <c r="G32" s="574">
        <v>340</v>
      </c>
      <c r="H32" s="417">
        <v>5700</v>
      </c>
      <c r="I32" s="417">
        <v>26935</v>
      </c>
    </row>
    <row r="33" spans="1:13">
      <c r="A33" s="224" t="s">
        <v>673</v>
      </c>
      <c r="B33" s="230"/>
      <c r="C33" s="416">
        <f t="shared" ref="C33:I33" si="5">SUM(C8+C10+C14+C18+C30)</f>
        <v>3758452</v>
      </c>
      <c r="D33" s="416">
        <f t="shared" si="5"/>
        <v>558253</v>
      </c>
      <c r="E33" s="416">
        <f t="shared" si="5"/>
        <v>390813</v>
      </c>
      <c r="F33" s="416">
        <f t="shared" si="5"/>
        <v>196100</v>
      </c>
      <c r="G33" s="416">
        <f t="shared" si="5"/>
        <v>168061</v>
      </c>
      <c r="H33" s="416">
        <f t="shared" si="5"/>
        <v>480543</v>
      </c>
      <c r="I33" s="416">
        <f t="shared" si="5"/>
        <v>449837</v>
      </c>
    </row>
    <row r="34" spans="1:13">
      <c r="A34" s="233"/>
      <c r="B34" s="233"/>
      <c r="C34" s="420"/>
      <c r="D34" s="420"/>
      <c r="E34" s="420"/>
      <c r="F34" s="420"/>
      <c r="G34" s="420"/>
      <c r="H34" s="415"/>
      <c r="I34" s="415"/>
    </row>
    <row r="35" spans="1:13">
      <c r="A35" s="228" t="s">
        <v>682</v>
      </c>
      <c r="B35" s="229" t="s">
        <v>647</v>
      </c>
      <c r="C35" s="416">
        <f t="shared" ref="C35:I35" si="6">SUM(C36:C41)</f>
        <v>389515</v>
      </c>
      <c r="D35" s="416">
        <f t="shared" si="6"/>
        <v>0</v>
      </c>
      <c r="E35" s="416">
        <f t="shared" si="6"/>
        <v>4449</v>
      </c>
      <c r="F35" s="416">
        <f t="shared" si="6"/>
        <v>3000</v>
      </c>
      <c r="G35" s="416">
        <f t="shared" si="6"/>
        <v>0</v>
      </c>
      <c r="H35" s="416">
        <f t="shared" si="6"/>
        <v>3000</v>
      </c>
      <c r="I35" s="416">
        <f t="shared" si="6"/>
        <v>8800</v>
      </c>
    </row>
    <row r="36" spans="1:13">
      <c r="A36" s="230">
        <v>5201</v>
      </c>
      <c r="B36" s="231" t="s">
        <v>1152</v>
      </c>
      <c r="C36" s="417">
        <v>3900</v>
      </c>
      <c r="D36" s="417"/>
      <c r="E36" s="417">
        <v>2461</v>
      </c>
      <c r="F36" s="417"/>
      <c r="G36" s="417"/>
      <c r="H36" s="417">
        <v>3000</v>
      </c>
      <c r="I36" s="417">
        <v>3900</v>
      </c>
    </row>
    <row r="37" spans="1:13">
      <c r="A37" s="230" t="s">
        <v>710</v>
      </c>
      <c r="B37" s="231" t="s">
        <v>1145</v>
      </c>
      <c r="C37" s="417"/>
      <c r="D37" s="417"/>
      <c r="E37" s="417">
        <v>1988</v>
      </c>
      <c r="F37" s="417">
        <v>3000</v>
      </c>
      <c r="G37" s="417"/>
      <c r="H37" s="414"/>
      <c r="I37" s="417">
        <v>4900</v>
      </c>
    </row>
    <row r="38" spans="1:13">
      <c r="A38" s="230" t="s">
        <v>922</v>
      </c>
      <c r="B38" s="230" t="s">
        <v>1146</v>
      </c>
      <c r="C38" s="417">
        <v>350532</v>
      </c>
      <c r="D38" s="417"/>
      <c r="E38" s="417"/>
      <c r="F38" s="417"/>
      <c r="G38" s="417"/>
      <c r="H38" s="414"/>
      <c r="I38" s="417"/>
    </row>
    <row r="39" spans="1:13">
      <c r="A39" s="230" t="s">
        <v>920</v>
      </c>
      <c r="B39" s="230" t="s">
        <v>1147</v>
      </c>
      <c r="C39" s="417">
        <v>35083</v>
      </c>
      <c r="D39" s="417"/>
      <c r="E39" s="417"/>
      <c r="F39" s="417"/>
      <c r="G39" s="417"/>
      <c r="H39" s="417"/>
      <c r="I39" s="417"/>
    </row>
    <row r="40" spans="1:13">
      <c r="A40" s="230">
        <v>5206</v>
      </c>
      <c r="B40" s="230" t="s">
        <v>1250</v>
      </c>
      <c r="C40" s="417"/>
      <c r="D40" s="417"/>
      <c r="E40" s="417"/>
      <c r="F40" s="417"/>
      <c r="G40" s="417"/>
      <c r="H40" s="417"/>
      <c r="I40" s="417"/>
    </row>
    <row r="41" spans="1:13">
      <c r="A41" s="230" t="s">
        <v>1049</v>
      </c>
      <c r="B41" s="230" t="s">
        <v>1148</v>
      </c>
      <c r="C41" s="417"/>
      <c r="D41" s="417"/>
      <c r="E41" s="417"/>
      <c r="F41" s="417"/>
      <c r="G41" s="417"/>
      <c r="H41" s="417"/>
      <c r="I41" s="417"/>
    </row>
    <row r="42" spans="1:13">
      <c r="A42" s="224" t="s">
        <v>1149</v>
      </c>
      <c r="B42" s="224"/>
      <c r="C42" s="416">
        <f t="shared" ref="C42:I42" si="7">SUM(C35)</f>
        <v>389515</v>
      </c>
      <c r="D42" s="416">
        <f t="shared" si="7"/>
        <v>0</v>
      </c>
      <c r="E42" s="416">
        <f t="shared" si="7"/>
        <v>4449</v>
      </c>
      <c r="F42" s="416">
        <f t="shared" si="7"/>
        <v>3000</v>
      </c>
      <c r="G42" s="416">
        <f t="shared" si="7"/>
        <v>0</v>
      </c>
      <c r="H42" s="416">
        <f t="shared" si="7"/>
        <v>3000</v>
      </c>
      <c r="I42" s="416">
        <f t="shared" si="7"/>
        <v>8800</v>
      </c>
    </row>
    <row r="43" spans="1:13">
      <c r="A43" s="224"/>
      <c r="B43" s="224"/>
      <c r="C43" s="418"/>
      <c r="D43" s="418"/>
      <c r="E43" s="418"/>
      <c r="F43" s="418"/>
      <c r="G43" s="418"/>
      <c r="H43" s="418"/>
      <c r="I43" s="418"/>
    </row>
    <row r="44" spans="1:13">
      <c r="A44" s="225" t="s">
        <v>1150</v>
      </c>
      <c r="B44" s="224"/>
      <c r="C44" s="419">
        <f t="shared" ref="C44:I44" si="8">SUM(C33+C42)</f>
        <v>4147967</v>
      </c>
      <c r="D44" s="419">
        <f t="shared" si="8"/>
        <v>558253</v>
      </c>
      <c r="E44" s="419">
        <f t="shared" si="8"/>
        <v>395262</v>
      </c>
      <c r="F44" s="419">
        <f t="shared" si="8"/>
        <v>199100</v>
      </c>
      <c r="G44" s="419">
        <f t="shared" si="8"/>
        <v>168061</v>
      </c>
      <c r="H44" s="419">
        <f t="shared" si="8"/>
        <v>483543</v>
      </c>
      <c r="I44" s="419">
        <f t="shared" si="8"/>
        <v>458637</v>
      </c>
    </row>
    <row r="45" spans="1:13" s="575" customFormat="1">
      <c r="E45" s="576"/>
      <c r="F45" s="576"/>
      <c r="K45" s="577"/>
      <c r="L45" s="577"/>
      <c r="M45" s="578"/>
    </row>
    <row r="46" spans="1:13" s="575" customFormat="1">
      <c r="A46" s="579" t="s">
        <v>5</v>
      </c>
      <c r="C46" s="579" t="s">
        <v>52</v>
      </c>
      <c r="E46" s="576"/>
      <c r="F46" s="576"/>
      <c r="G46" s="580" t="s">
        <v>12</v>
      </c>
      <c r="J46" s="581"/>
      <c r="K46" s="577"/>
      <c r="L46" s="582"/>
      <c r="M46" s="578"/>
    </row>
    <row r="47" spans="1:13" s="575" customFormat="1">
      <c r="A47" s="583" t="s">
        <v>6</v>
      </c>
      <c r="C47" s="583" t="s">
        <v>10</v>
      </c>
      <c r="F47" s="576"/>
      <c r="G47" s="584" t="s">
        <v>1577</v>
      </c>
      <c r="J47" s="581"/>
      <c r="K47" s="577"/>
      <c r="L47" s="577"/>
      <c r="M47" s="578"/>
    </row>
    <row r="48" spans="1:13" s="575" customFormat="1">
      <c r="A48" s="579"/>
      <c r="C48" s="579"/>
      <c r="F48" s="576"/>
      <c r="J48" s="581"/>
      <c r="K48" s="577"/>
      <c r="L48" s="577"/>
      <c r="M48" s="578"/>
    </row>
    <row r="49" spans="1:13" s="575" customFormat="1">
      <c r="A49" s="585" t="s">
        <v>7</v>
      </c>
      <c r="C49" s="579" t="s">
        <v>53</v>
      </c>
      <c r="F49" s="576"/>
      <c r="G49" s="584"/>
      <c r="J49" s="581"/>
      <c r="K49" s="577"/>
      <c r="L49" s="577"/>
      <c r="M49" s="578"/>
    </row>
    <row r="50" spans="1:13" s="575" customFormat="1">
      <c r="A50" s="579" t="s">
        <v>8</v>
      </c>
      <c r="C50" s="583" t="s">
        <v>11</v>
      </c>
      <c r="F50" s="576"/>
      <c r="J50" s="581"/>
      <c r="K50" s="577"/>
      <c r="L50" s="577"/>
      <c r="M50" s="578"/>
    </row>
    <row r="51" spans="1:13" s="575" customFormat="1">
      <c r="A51" s="583" t="s">
        <v>9</v>
      </c>
      <c r="F51" s="576"/>
      <c r="J51" s="581"/>
      <c r="K51" s="577"/>
      <c r="L51" s="577"/>
      <c r="M51" s="578"/>
    </row>
    <row r="52" spans="1:13" s="575" customFormat="1">
      <c r="A52" s="585"/>
      <c r="F52" s="576"/>
      <c r="J52" s="581"/>
      <c r="K52" s="577"/>
      <c r="L52" s="577"/>
      <c r="M52" s="578"/>
    </row>
  </sheetData>
  <mergeCells count="1">
    <mergeCell ref="A6:C6"/>
  </mergeCells>
  <pageMargins left="0.31496062992125984" right="0.11811023622047245" top="0.35433070866141736" bottom="0.35433070866141736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42"/>
  <sheetViews>
    <sheetView zoomScaleNormal="100" workbookViewId="0">
      <pane ySplit="10" topLeftCell="A128" activePane="bottomLeft" state="frozen"/>
      <selection sqref="A1:IV4"/>
      <selection pane="bottomLeft" activeCell="A142" sqref="A142"/>
    </sheetView>
  </sheetViews>
  <sheetFormatPr defaultRowHeight="15"/>
  <cols>
    <col min="1" max="1" width="53.28515625" style="489" customWidth="1"/>
    <col min="2" max="2" width="11" style="490" customWidth="1"/>
    <col min="3" max="3" width="13.5703125" style="490" customWidth="1"/>
    <col min="4" max="4" width="16.140625" style="490" customWidth="1"/>
    <col min="5" max="5" width="14.28515625" style="490" customWidth="1"/>
    <col min="6" max="6" width="11.140625" style="490" customWidth="1"/>
    <col min="7" max="7" width="15.5703125" style="490" bestFit="1" customWidth="1"/>
    <col min="8" max="16384" width="9.140625" style="490"/>
  </cols>
  <sheetData>
    <row r="1" spans="1:7">
      <c r="G1" s="491" t="s">
        <v>1554</v>
      </c>
    </row>
    <row r="2" spans="1:7">
      <c r="F2" s="492"/>
    </row>
    <row r="4" spans="1:7" s="495" customFormat="1">
      <c r="A4" s="493" t="s">
        <v>1465</v>
      </c>
      <c r="B4" s="494"/>
      <c r="C4" s="494"/>
      <c r="D4" s="494"/>
      <c r="E4" s="494"/>
      <c r="F4" s="494"/>
      <c r="G4" s="494"/>
    </row>
    <row r="5" spans="1:7" s="495" customFormat="1">
      <c r="A5" s="493"/>
      <c r="B5" s="494"/>
      <c r="C5" s="494"/>
      <c r="D5" s="494"/>
      <c r="E5" s="494"/>
      <c r="F5" s="494"/>
      <c r="G5" s="494"/>
    </row>
    <row r="6" spans="1:7" s="495" customFormat="1">
      <c r="A6" s="493" t="s">
        <v>298</v>
      </c>
      <c r="B6" s="494"/>
      <c r="C6" s="494"/>
      <c r="D6" s="494"/>
      <c r="E6" s="494"/>
      <c r="F6" s="494"/>
      <c r="G6" s="494"/>
    </row>
    <row r="7" spans="1:7" s="495" customFormat="1">
      <c r="A7" s="493" t="s">
        <v>1466</v>
      </c>
      <c r="B7" s="494"/>
      <c r="C7" s="494"/>
      <c r="D7" s="494"/>
      <c r="E7" s="494"/>
      <c r="F7" s="494"/>
      <c r="G7" s="494"/>
    </row>
    <row r="8" spans="1:7" s="495" customFormat="1">
      <c r="A8" s="493"/>
      <c r="B8" s="494"/>
      <c r="C8" s="494"/>
      <c r="D8" s="494"/>
      <c r="E8" s="494"/>
      <c r="F8" s="494"/>
      <c r="G8" s="494"/>
    </row>
    <row r="9" spans="1:7" s="497" customFormat="1">
      <c r="A9" s="496"/>
      <c r="B9" s="496"/>
      <c r="C9" s="493"/>
      <c r="D9" s="493"/>
      <c r="E9" s="493"/>
      <c r="F9" s="493"/>
      <c r="G9" s="493"/>
    </row>
    <row r="10" spans="1:7" s="502" customFormat="1" ht="99.75">
      <c r="A10" s="498" t="s">
        <v>1467</v>
      </c>
      <c r="B10" s="499" t="s">
        <v>299</v>
      </c>
      <c r="C10" s="500" t="s">
        <v>1468</v>
      </c>
      <c r="D10" s="501" t="s">
        <v>988</v>
      </c>
      <c r="E10" s="501" t="s">
        <v>989</v>
      </c>
      <c r="F10" s="501" t="s">
        <v>990</v>
      </c>
      <c r="G10" s="501" t="s">
        <v>991</v>
      </c>
    </row>
    <row r="11" spans="1:7" s="502" customFormat="1">
      <c r="A11" s="503" t="s">
        <v>300</v>
      </c>
      <c r="B11" s="504"/>
      <c r="C11" s="505" t="s">
        <v>1469</v>
      </c>
      <c r="D11" s="506" t="s">
        <v>1469</v>
      </c>
      <c r="E11" s="506" t="s">
        <v>1469</v>
      </c>
      <c r="F11" s="506" t="s">
        <v>1469</v>
      </c>
      <c r="G11" s="505" t="s">
        <v>1469</v>
      </c>
    </row>
    <row r="12" spans="1:7" ht="28.5">
      <c r="A12" s="507" t="s">
        <v>301</v>
      </c>
      <c r="B12" s="508"/>
      <c r="C12" s="509"/>
      <c r="D12" s="509"/>
      <c r="E12" s="509"/>
      <c r="F12" s="509"/>
      <c r="G12" s="509"/>
    </row>
    <row r="13" spans="1:7">
      <c r="A13" s="510"/>
      <c r="B13" s="511"/>
      <c r="C13" s="509"/>
      <c r="D13" s="509"/>
      <c r="E13" s="509"/>
      <c r="F13" s="509"/>
      <c r="G13" s="509"/>
    </row>
    <row r="14" spans="1:7" s="502" customFormat="1">
      <c r="A14" s="510" t="s">
        <v>0</v>
      </c>
      <c r="B14" s="504" t="s">
        <v>302</v>
      </c>
      <c r="C14" s="512">
        <f>SUM(D14:G14)</f>
        <v>57</v>
      </c>
      <c r="D14" s="513">
        <f>SUM(D15)</f>
        <v>0</v>
      </c>
      <c r="E14" s="513">
        <f t="shared" ref="E14:G14" si="0">SUM(E15)</f>
        <v>57</v>
      </c>
      <c r="F14" s="513">
        <f t="shared" si="0"/>
        <v>0</v>
      </c>
      <c r="G14" s="513">
        <f t="shared" si="0"/>
        <v>0</v>
      </c>
    </row>
    <row r="15" spans="1:7" s="502" customFormat="1">
      <c r="A15" s="514" t="s">
        <v>303</v>
      </c>
      <c r="B15" s="515" t="s">
        <v>304</v>
      </c>
      <c r="C15" s="516">
        <f t="shared" ref="C15:C28" si="1">SUM(D15:G15)</f>
        <v>57</v>
      </c>
      <c r="D15" s="509"/>
      <c r="E15" s="509">
        <v>57</v>
      </c>
      <c r="F15" s="509"/>
      <c r="G15" s="509"/>
    </row>
    <row r="16" spans="1:7" s="502" customFormat="1">
      <c r="A16" s="510" t="s">
        <v>305</v>
      </c>
      <c r="B16" s="504" t="s">
        <v>1470</v>
      </c>
      <c r="C16" s="512">
        <f t="shared" si="1"/>
        <v>0</v>
      </c>
      <c r="D16" s="513">
        <f>SUM(D17)</f>
        <v>0</v>
      </c>
      <c r="E16" s="513">
        <f t="shared" ref="E16:G18" si="2">SUM(E17)</f>
        <v>0</v>
      </c>
      <c r="F16" s="513">
        <f t="shared" si="2"/>
        <v>0</v>
      </c>
      <c r="G16" s="513">
        <f t="shared" si="2"/>
        <v>0</v>
      </c>
    </row>
    <row r="17" spans="1:7" s="502" customFormat="1" ht="30">
      <c r="A17" s="514" t="s">
        <v>1471</v>
      </c>
      <c r="B17" s="515" t="s">
        <v>1472</v>
      </c>
      <c r="C17" s="516">
        <f t="shared" si="1"/>
        <v>0</v>
      </c>
      <c r="D17" s="509"/>
      <c r="E17" s="509"/>
      <c r="F17" s="509"/>
      <c r="G17" s="509"/>
    </row>
    <row r="18" spans="1:7" s="502" customFormat="1">
      <c r="A18" s="510" t="s">
        <v>628</v>
      </c>
      <c r="B18" s="504" t="s">
        <v>1473</v>
      </c>
      <c r="C18" s="512">
        <f t="shared" si="1"/>
        <v>10370</v>
      </c>
      <c r="D18" s="513">
        <f>SUM(D19)</f>
        <v>0</v>
      </c>
      <c r="E18" s="513">
        <f t="shared" si="2"/>
        <v>0</v>
      </c>
      <c r="F18" s="513">
        <f t="shared" si="2"/>
        <v>10370</v>
      </c>
      <c r="G18" s="513">
        <f t="shared" si="2"/>
        <v>0</v>
      </c>
    </row>
    <row r="19" spans="1:7" s="502" customFormat="1" ht="30">
      <c r="A19" s="514" t="s">
        <v>1474</v>
      </c>
      <c r="B19" s="515" t="s">
        <v>1475</v>
      </c>
      <c r="C19" s="516">
        <f t="shared" si="1"/>
        <v>10370</v>
      </c>
      <c r="D19" s="509"/>
      <c r="E19" s="509"/>
      <c r="F19" s="509">
        <v>10370</v>
      </c>
      <c r="G19" s="509"/>
    </row>
    <row r="20" spans="1:7" s="502" customFormat="1">
      <c r="A20" s="510" t="s">
        <v>1476</v>
      </c>
      <c r="B20" s="504" t="s">
        <v>1477</v>
      </c>
      <c r="C20" s="512">
        <f t="shared" si="1"/>
        <v>0</v>
      </c>
      <c r="D20" s="513">
        <f>SUM(D21)</f>
        <v>0</v>
      </c>
      <c r="E20" s="513">
        <f t="shared" ref="E20:G20" si="3">SUM(E21)</f>
        <v>0</v>
      </c>
      <c r="F20" s="513">
        <f t="shared" si="3"/>
        <v>0</v>
      </c>
      <c r="G20" s="513">
        <f t="shared" si="3"/>
        <v>0</v>
      </c>
    </row>
    <row r="21" spans="1:7" s="502" customFormat="1" ht="30">
      <c r="A21" s="514" t="s">
        <v>1478</v>
      </c>
      <c r="B21" s="515" t="s">
        <v>1479</v>
      </c>
      <c r="C21" s="516">
        <f t="shared" si="1"/>
        <v>0</v>
      </c>
      <c r="D21" s="509"/>
      <c r="E21" s="509"/>
      <c r="F21" s="509"/>
      <c r="G21" s="509"/>
    </row>
    <row r="22" spans="1:7" s="502" customFormat="1">
      <c r="A22" s="510" t="s">
        <v>306</v>
      </c>
      <c r="B22" s="504" t="s">
        <v>397</v>
      </c>
      <c r="C22" s="512">
        <f t="shared" si="1"/>
        <v>0</v>
      </c>
      <c r="D22" s="513">
        <f>SUM(D23:D24)</f>
        <v>0</v>
      </c>
      <c r="E22" s="513">
        <f t="shared" ref="E22:G22" si="4">SUM(E23:E24)</f>
        <v>0</v>
      </c>
      <c r="F22" s="513">
        <f t="shared" si="4"/>
        <v>0</v>
      </c>
      <c r="G22" s="513">
        <f t="shared" si="4"/>
        <v>0</v>
      </c>
    </row>
    <row r="23" spans="1:7" s="502" customFormat="1">
      <c r="A23" s="514" t="s">
        <v>1284</v>
      </c>
      <c r="B23" s="515" t="s">
        <v>1283</v>
      </c>
      <c r="C23" s="516">
        <f t="shared" si="1"/>
        <v>0</v>
      </c>
      <c r="D23" s="509"/>
      <c r="E23" s="509"/>
      <c r="F23" s="509"/>
      <c r="G23" s="509"/>
    </row>
    <row r="24" spans="1:7" s="502" customFormat="1">
      <c r="A24" s="514" t="s">
        <v>1480</v>
      </c>
      <c r="B24" s="515" t="s">
        <v>1481</v>
      </c>
      <c r="C24" s="516">
        <f t="shared" si="1"/>
        <v>0</v>
      </c>
      <c r="D24" s="509"/>
      <c r="E24" s="509"/>
      <c r="F24" s="509"/>
      <c r="G24" s="509"/>
    </row>
    <row r="25" spans="1:7" s="502" customFormat="1">
      <c r="A25" s="510" t="s">
        <v>306</v>
      </c>
      <c r="B25" s="504" t="s">
        <v>307</v>
      </c>
      <c r="C25" s="512">
        <f t="shared" si="1"/>
        <v>7404713</v>
      </c>
      <c r="D25" s="513">
        <f>SUM(D26:D27)</f>
        <v>0</v>
      </c>
      <c r="E25" s="513">
        <f t="shared" ref="E25:G25" si="5">SUM(E26:E27)</f>
        <v>0</v>
      </c>
      <c r="F25" s="513">
        <f t="shared" si="5"/>
        <v>7404713</v>
      </c>
      <c r="G25" s="513">
        <f t="shared" si="5"/>
        <v>0</v>
      </c>
    </row>
    <row r="26" spans="1:7" s="502" customFormat="1">
      <c r="A26" s="514" t="s">
        <v>308</v>
      </c>
      <c r="B26" s="515" t="s">
        <v>309</v>
      </c>
      <c r="C26" s="516">
        <f t="shared" si="1"/>
        <v>16332</v>
      </c>
      <c r="D26" s="509"/>
      <c r="E26" s="509"/>
      <c r="F26" s="509">
        <v>16332</v>
      </c>
      <c r="G26" s="509"/>
    </row>
    <row r="27" spans="1:7" s="502" customFormat="1">
      <c r="A27" s="514" t="s">
        <v>1155</v>
      </c>
      <c r="B27" s="515" t="s">
        <v>1156</v>
      </c>
      <c r="C27" s="516">
        <f t="shared" si="1"/>
        <v>7388381</v>
      </c>
      <c r="D27" s="509"/>
      <c r="E27" s="509"/>
      <c r="F27" s="509">
        <v>7388381</v>
      </c>
      <c r="G27" s="509"/>
    </row>
    <row r="28" spans="1:7" s="502" customFormat="1" ht="28.5">
      <c r="A28" s="510" t="s">
        <v>1482</v>
      </c>
      <c r="B28" s="504" t="s">
        <v>1483</v>
      </c>
      <c r="C28" s="512">
        <f t="shared" si="1"/>
        <v>42415</v>
      </c>
      <c r="D28" s="513">
        <f>SUM(D29:D30)</f>
        <v>0</v>
      </c>
      <c r="E28" s="513">
        <f t="shared" ref="E28:G28" si="6">SUM(E29:E30)</f>
        <v>0</v>
      </c>
      <c r="F28" s="513">
        <f t="shared" si="6"/>
        <v>0</v>
      </c>
      <c r="G28" s="513">
        <f t="shared" si="6"/>
        <v>42415</v>
      </c>
    </row>
    <row r="29" spans="1:7" s="502" customFormat="1" ht="30">
      <c r="A29" s="514" t="s">
        <v>1484</v>
      </c>
      <c r="B29" s="515" t="s">
        <v>1485</v>
      </c>
      <c r="C29" s="516">
        <f>SUM(D29:G29)</f>
        <v>28028</v>
      </c>
      <c r="D29" s="513"/>
      <c r="E29" s="513"/>
      <c r="F29" s="513"/>
      <c r="G29" s="513">
        <v>28028</v>
      </c>
    </row>
    <row r="30" spans="1:7" s="502" customFormat="1" ht="30">
      <c r="A30" s="514" t="s">
        <v>1486</v>
      </c>
      <c r="B30" s="515" t="s">
        <v>1487</v>
      </c>
      <c r="C30" s="516">
        <f>SUM(D30:G30)</f>
        <v>14387</v>
      </c>
      <c r="D30" s="513"/>
      <c r="E30" s="513"/>
      <c r="F30" s="513"/>
      <c r="G30" s="513">
        <v>14387</v>
      </c>
    </row>
    <row r="31" spans="1:7" s="502" customFormat="1">
      <c r="A31" s="514"/>
      <c r="B31" s="515"/>
      <c r="C31" s="516"/>
      <c r="D31" s="509"/>
      <c r="E31" s="509"/>
      <c r="F31" s="509"/>
      <c r="G31" s="509"/>
    </row>
    <row r="32" spans="1:7" s="502" customFormat="1">
      <c r="A32" s="507" t="s">
        <v>310</v>
      </c>
      <c r="B32" s="503" t="s">
        <v>311</v>
      </c>
      <c r="C32" s="517">
        <f>SUM(D32:G32)</f>
        <v>7457555</v>
      </c>
      <c r="D32" s="517">
        <f>SUM(D14,D16,D20,D25,D22,D18,D28)</f>
        <v>0</v>
      </c>
      <c r="E32" s="517">
        <f t="shared" ref="E32:G32" si="7">SUM(E14,E16,E20,E25,E22,E18,E28)</f>
        <v>57</v>
      </c>
      <c r="F32" s="517">
        <f t="shared" si="7"/>
        <v>7415083</v>
      </c>
      <c r="G32" s="517">
        <f t="shared" si="7"/>
        <v>42415</v>
      </c>
    </row>
    <row r="33" spans="1:7" s="502" customFormat="1">
      <c r="A33" s="507"/>
      <c r="B33" s="503"/>
      <c r="C33" s="517"/>
      <c r="D33" s="513"/>
      <c r="E33" s="513"/>
      <c r="F33" s="513"/>
      <c r="G33" s="513"/>
    </row>
    <row r="34" spans="1:7" s="502" customFormat="1">
      <c r="A34" s="518" t="s">
        <v>312</v>
      </c>
      <c r="B34" s="519"/>
      <c r="C34" s="517"/>
      <c r="D34" s="513"/>
      <c r="E34" s="513"/>
      <c r="F34" s="513"/>
      <c r="G34" s="513"/>
    </row>
    <row r="35" spans="1:7" s="502" customFormat="1">
      <c r="A35" s="514"/>
      <c r="B35" s="515"/>
      <c r="C35" s="509"/>
      <c r="D35" s="509"/>
      <c r="E35" s="509"/>
      <c r="F35" s="509"/>
      <c r="G35" s="509"/>
    </row>
    <row r="36" spans="1:7" s="502" customFormat="1" ht="28.5">
      <c r="A36" s="510" t="s">
        <v>313</v>
      </c>
      <c r="B36" s="504" t="s">
        <v>314</v>
      </c>
      <c r="C36" s="512">
        <f t="shared" ref="C36:C41" si="8">SUM(D36:G36)</f>
        <v>11658237</v>
      </c>
      <c r="D36" s="513">
        <f>SUM(D37:D38)</f>
        <v>0</v>
      </c>
      <c r="E36" s="513">
        <f t="shared" ref="E36:G36" si="9">SUM(E37:E38)</f>
        <v>2691082</v>
      </c>
      <c r="F36" s="513">
        <f t="shared" si="9"/>
        <v>8967155</v>
      </c>
      <c r="G36" s="513">
        <f t="shared" si="9"/>
        <v>0</v>
      </c>
    </row>
    <row r="37" spans="1:7" s="502" customFormat="1">
      <c r="A37" s="514" t="s">
        <v>315</v>
      </c>
      <c r="B37" s="515" t="s">
        <v>316</v>
      </c>
      <c r="C37" s="516">
        <f t="shared" si="8"/>
        <v>11676392</v>
      </c>
      <c r="D37" s="509"/>
      <c r="E37" s="509">
        <v>2691082</v>
      </c>
      <c r="F37" s="509">
        <v>8985310</v>
      </c>
      <c r="G37" s="509"/>
    </row>
    <row r="38" spans="1:7" s="520" customFormat="1">
      <c r="A38" s="514" t="s">
        <v>1488</v>
      </c>
      <c r="B38" s="515" t="s">
        <v>1489</v>
      </c>
      <c r="C38" s="516">
        <f t="shared" si="8"/>
        <v>-18155</v>
      </c>
      <c r="D38" s="509"/>
      <c r="E38" s="509"/>
      <c r="F38" s="509">
        <v>-18155</v>
      </c>
      <c r="G38" s="509"/>
    </row>
    <row r="39" spans="1:7" s="520" customFormat="1" ht="28.5">
      <c r="A39" s="510" t="s">
        <v>317</v>
      </c>
      <c r="B39" s="504" t="s">
        <v>318</v>
      </c>
      <c r="C39" s="512">
        <f t="shared" si="8"/>
        <v>12224752</v>
      </c>
      <c r="D39" s="513">
        <f>SUM(D40:D41)</f>
        <v>0</v>
      </c>
      <c r="E39" s="513">
        <f t="shared" ref="E39:G39" si="10">SUM(E40:E41)</f>
        <v>11239329</v>
      </c>
      <c r="F39" s="513">
        <f t="shared" si="10"/>
        <v>440042</v>
      </c>
      <c r="G39" s="513">
        <f t="shared" si="10"/>
        <v>545381</v>
      </c>
    </row>
    <row r="40" spans="1:7" s="521" customFormat="1">
      <c r="A40" s="514" t="s">
        <v>319</v>
      </c>
      <c r="B40" s="515" t="s">
        <v>320</v>
      </c>
      <c r="C40" s="516">
        <f t="shared" si="8"/>
        <v>12224825</v>
      </c>
      <c r="D40" s="509"/>
      <c r="E40" s="509">
        <v>11239385</v>
      </c>
      <c r="F40" s="509">
        <v>440042</v>
      </c>
      <c r="G40" s="509">
        <v>545398</v>
      </c>
    </row>
    <row r="41" spans="1:7" s="502" customFormat="1">
      <c r="A41" s="514" t="s">
        <v>321</v>
      </c>
      <c r="B41" s="515" t="s">
        <v>322</v>
      </c>
      <c r="C41" s="516">
        <f t="shared" si="8"/>
        <v>-73</v>
      </c>
      <c r="D41" s="509"/>
      <c r="E41" s="509">
        <v>-56</v>
      </c>
      <c r="F41" s="509"/>
      <c r="G41" s="509">
        <v>-17</v>
      </c>
    </row>
    <row r="42" spans="1:7" s="502" customFormat="1">
      <c r="A42" s="514"/>
      <c r="B42" s="515"/>
      <c r="C42" s="516"/>
      <c r="D42" s="509"/>
      <c r="E42" s="509"/>
      <c r="F42" s="509"/>
      <c r="G42" s="509"/>
    </row>
    <row r="43" spans="1:7" s="520" customFormat="1" ht="14.25">
      <c r="A43" s="518" t="s">
        <v>120</v>
      </c>
      <c r="B43" s="508" t="s">
        <v>311</v>
      </c>
      <c r="C43" s="517">
        <f t="shared" ref="C43" si="11">SUM(D43:G43)</f>
        <v>23882989</v>
      </c>
      <c r="D43" s="517">
        <f>SUM(D36,D39)</f>
        <v>0</v>
      </c>
      <c r="E43" s="517">
        <f t="shared" ref="E43:G43" si="12">SUM(E36,E39)</f>
        <v>13930411</v>
      </c>
      <c r="F43" s="517">
        <f t="shared" si="12"/>
        <v>9407197</v>
      </c>
      <c r="G43" s="517">
        <f t="shared" si="12"/>
        <v>545381</v>
      </c>
    </row>
    <row r="44" spans="1:7" s="520" customFormat="1" ht="14.25">
      <c r="A44" s="518"/>
      <c r="B44" s="508"/>
      <c r="C44" s="517"/>
      <c r="D44" s="513"/>
      <c r="E44" s="513"/>
      <c r="F44" s="513"/>
      <c r="G44" s="513"/>
    </row>
    <row r="45" spans="1:7" s="523" customFormat="1">
      <c r="A45" s="518" t="s">
        <v>323</v>
      </c>
      <c r="B45" s="522"/>
      <c r="C45" s="517"/>
      <c r="D45" s="513"/>
      <c r="E45" s="513"/>
      <c r="F45" s="513"/>
      <c r="G45" s="513"/>
    </row>
    <row r="46" spans="1:7" s="502" customFormat="1" ht="28.5">
      <c r="A46" s="524" t="s">
        <v>324</v>
      </c>
      <c r="B46" s="525" t="s">
        <v>325</v>
      </c>
      <c r="C46" s="512">
        <f>SUM(D46:G46)</f>
        <v>-2289500</v>
      </c>
      <c r="D46" s="513"/>
      <c r="E46" s="513">
        <v>-1721764</v>
      </c>
      <c r="F46" s="513">
        <v>-24517</v>
      </c>
      <c r="G46" s="513">
        <v>-543219</v>
      </c>
    </row>
    <row r="47" spans="1:7" s="523" customFormat="1" ht="28.5">
      <c r="A47" s="524" t="s">
        <v>1157</v>
      </c>
      <c r="B47" s="525" t="s">
        <v>1158</v>
      </c>
      <c r="C47" s="512">
        <f>SUM(D47:G47)</f>
        <v>0</v>
      </c>
      <c r="D47" s="513"/>
      <c r="E47" s="513"/>
      <c r="F47" s="513"/>
      <c r="G47" s="513"/>
    </row>
    <row r="48" spans="1:7" s="523" customFormat="1" ht="14.25">
      <c r="A48" s="518" t="s">
        <v>120</v>
      </c>
      <c r="B48" s="508" t="s">
        <v>311</v>
      </c>
      <c r="C48" s="517">
        <f>SUM(D48:G48)</f>
        <v>-2289500</v>
      </c>
      <c r="D48" s="517">
        <f>SUM(D46:D47)</f>
        <v>0</v>
      </c>
      <c r="E48" s="517">
        <f t="shared" ref="E48:G48" si="13">SUM(E46:E47)</f>
        <v>-1721764</v>
      </c>
      <c r="F48" s="517">
        <f t="shared" si="13"/>
        <v>-24517</v>
      </c>
      <c r="G48" s="517">
        <f t="shared" si="13"/>
        <v>-543219</v>
      </c>
    </row>
    <row r="49" spans="1:7" s="502" customFormat="1">
      <c r="A49" s="518"/>
      <c r="B49" s="508"/>
      <c r="C49" s="509"/>
      <c r="D49" s="509"/>
      <c r="E49" s="509"/>
      <c r="F49" s="509"/>
      <c r="G49" s="509"/>
    </row>
    <row r="50" spans="1:7" s="502" customFormat="1" ht="28.5">
      <c r="A50" s="518" t="s">
        <v>326</v>
      </c>
      <c r="B50" s="503"/>
      <c r="C50" s="526"/>
      <c r="D50" s="509"/>
      <c r="E50" s="509"/>
      <c r="F50" s="509"/>
      <c r="G50" s="509"/>
    </row>
    <row r="51" spans="1:7" s="502" customFormat="1">
      <c r="A51" s="514"/>
      <c r="B51" s="515"/>
      <c r="C51" s="526"/>
      <c r="D51" s="509"/>
      <c r="E51" s="509"/>
      <c r="F51" s="509"/>
      <c r="G51" s="509"/>
    </row>
    <row r="52" spans="1:7" s="502" customFormat="1" ht="28.5">
      <c r="A52" s="524" t="s">
        <v>327</v>
      </c>
      <c r="B52" s="525" t="s">
        <v>328</v>
      </c>
      <c r="C52" s="512">
        <f t="shared" ref="C52:C59" si="14">SUM(D52:G52)</f>
        <v>972603</v>
      </c>
      <c r="D52" s="513">
        <f>SUM(D53)</f>
        <v>0</v>
      </c>
      <c r="E52" s="513">
        <f t="shared" ref="E52:G52" si="15">SUM(E53)</f>
        <v>211356</v>
      </c>
      <c r="F52" s="513">
        <f t="shared" si="15"/>
        <v>761230</v>
      </c>
      <c r="G52" s="513">
        <f t="shared" si="15"/>
        <v>17</v>
      </c>
    </row>
    <row r="53" spans="1:7" ht="30">
      <c r="A53" s="527" t="s">
        <v>329</v>
      </c>
      <c r="B53" s="522" t="s">
        <v>330</v>
      </c>
      <c r="C53" s="516">
        <f t="shared" si="14"/>
        <v>972603</v>
      </c>
      <c r="D53" s="509"/>
      <c r="E53" s="509">
        <v>211356</v>
      </c>
      <c r="F53" s="509">
        <v>761230</v>
      </c>
      <c r="G53" s="509">
        <v>17</v>
      </c>
    </row>
    <row r="54" spans="1:7" s="502" customFormat="1" ht="42.75">
      <c r="A54" s="528" t="s">
        <v>331</v>
      </c>
      <c r="B54" s="525" t="s">
        <v>332</v>
      </c>
      <c r="C54" s="512">
        <f t="shared" si="14"/>
        <v>658868</v>
      </c>
      <c r="D54" s="513">
        <f>SUM(D55:D56)</f>
        <v>0</v>
      </c>
      <c r="E54" s="513">
        <f t="shared" ref="E54:G54" si="16">SUM(E55:E56)</f>
        <v>658868</v>
      </c>
      <c r="F54" s="513">
        <f t="shared" si="16"/>
        <v>0</v>
      </c>
      <c r="G54" s="513">
        <f t="shared" si="16"/>
        <v>0</v>
      </c>
    </row>
    <row r="55" spans="1:7" s="502" customFormat="1">
      <c r="A55" s="527" t="s">
        <v>333</v>
      </c>
      <c r="B55" s="522" t="s">
        <v>334</v>
      </c>
      <c r="C55" s="516">
        <f t="shared" si="14"/>
        <v>658944</v>
      </c>
      <c r="D55" s="509"/>
      <c r="E55" s="509">
        <v>658944</v>
      </c>
      <c r="F55" s="509"/>
      <c r="G55" s="509"/>
    </row>
    <row r="56" spans="1:7" s="502" customFormat="1">
      <c r="A56" s="527" t="s">
        <v>335</v>
      </c>
      <c r="B56" s="522" t="s">
        <v>336</v>
      </c>
      <c r="C56" s="516">
        <f t="shared" si="14"/>
        <v>-76</v>
      </c>
      <c r="D56" s="509"/>
      <c r="E56" s="509">
        <v>-76</v>
      </c>
      <c r="F56" s="509"/>
      <c r="G56" s="509"/>
    </row>
    <row r="57" spans="1:7" s="502" customFormat="1" ht="28.5">
      <c r="A57" s="518" t="s">
        <v>337</v>
      </c>
      <c r="B57" s="503" t="s">
        <v>311</v>
      </c>
      <c r="C57" s="517">
        <f t="shared" si="14"/>
        <v>1631471</v>
      </c>
      <c r="D57" s="517">
        <f>SUM(D52,D54)</f>
        <v>0</v>
      </c>
      <c r="E57" s="517">
        <f t="shared" ref="E57:G57" si="17">SUM(E52,E54)</f>
        <v>870224</v>
      </c>
      <c r="F57" s="517">
        <f t="shared" si="17"/>
        <v>761230</v>
      </c>
      <c r="G57" s="517">
        <f t="shared" si="17"/>
        <v>17</v>
      </c>
    </row>
    <row r="58" spans="1:7" s="502" customFormat="1">
      <c r="A58" s="529"/>
      <c r="B58" s="530"/>
      <c r="C58" s="531"/>
      <c r="D58" s="509"/>
      <c r="E58" s="509"/>
      <c r="F58" s="509"/>
      <c r="G58" s="509"/>
    </row>
    <row r="59" spans="1:7" s="502" customFormat="1">
      <c r="A59" s="507" t="s">
        <v>338</v>
      </c>
      <c r="B59" s="503" t="s">
        <v>311</v>
      </c>
      <c r="C59" s="517">
        <f t="shared" si="14"/>
        <v>30682515</v>
      </c>
      <c r="D59" s="517">
        <f>SUM(D32,D43,D48,D57)</f>
        <v>0</v>
      </c>
      <c r="E59" s="517">
        <f t="shared" ref="E59:G59" si="18">SUM(E32,E43,E48,E57)</f>
        <v>13078928</v>
      </c>
      <c r="F59" s="517">
        <f t="shared" si="18"/>
        <v>17558993</v>
      </c>
      <c r="G59" s="517">
        <f t="shared" si="18"/>
        <v>44594</v>
      </c>
    </row>
    <row r="60" spans="1:7" s="502" customFormat="1">
      <c r="A60" s="507"/>
      <c r="B60" s="503"/>
      <c r="C60" s="517"/>
      <c r="D60" s="513"/>
      <c r="E60" s="513"/>
      <c r="F60" s="513"/>
      <c r="G60" s="517"/>
    </row>
    <row r="61" spans="1:7" s="502" customFormat="1">
      <c r="A61" s="532" t="s">
        <v>1490</v>
      </c>
      <c r="B61" s="533"/>
      <c r="C61" s="509"/>
      <c r="D61" s="509"/>
      <c r="E61" s="509"/>
      <c r="F61" s="509"/>
      <c r="G61" s="509"/>
    </row>
    <row r="62" spans="1:7" s="502" customFormat="1" ht="28.5">
      <c r="A62" s="524" t="s">
        <v>339</v>
      </c>
      <c r="B62" s="525" t="s">
        <v>340</v>
      </c>
      <c r="C62" s="512">
        <f>SUM(D62:G62)</f>
        <v>1830718</v>
      </c>
      <c r="D62" s="512">
        <f>SUM(D63:D64)</f>
        <v>0</v>
      </c>
      <c r="E62" s="512">
        <f t="shared" ref="E62:G62" si="19">SUM(E63:E64)</f>
        <v>1772338</v>
      </c>
      <c r="F62" s="512">
        <f t="shared" si="19"/>
        <v>58380</v>
      </c>
      <c r="G62" s="512">
        <f t="shared" si="19"/>
        <v>0</v>
      </c>
    </row>
    <row r="63" spans="1:7" s="502" customFormat="1" ht="30">
      <c r="A63" s="527" t="s">
        <v>341</v>
      </c>
      <c r="B63" s="522" t="s">
        <v>342</v>
      </c>
      <c r="C63" s="516">
        <f t="shared" ref="C63:C125" si="20">SUM(D63:G63)</f>
        <v>1713199</v>
      </c>
      <c r="D63" s="509"/>
      <c r="E63" s="509">
        <v>1694599</v>
      </c>
      <c r="F63" s="509">
        <v>18600</v>
      </c>
      <c r="G63" s="509"/>
    </row>
    <row r="64" spans="1:7" s="502" customFormat="1" ht="30">
      <c r="A64" s="527" t="s">
        <v>343</v>
      </c>
      <c r="B64" s="522" t="s">
        <v>344</v>
      </c>
      <c r="C64" s="516">
        <f t="shared" si="20"/>
        <v>117519</v>
      </c>
      <c r="D64" s="509"/>
      <c r="E64" s="509">
        <v>77739</v>
      </c>
      <c r="F64" s="509">
        <v>39780</v>
      </c>
      <c r="G64" s="509"/>
    </row>
    <row r="65" spans="1:7" s="502" customFormat="1">
      <c r="A65" s="524" t="s">
        <v>345</v>
      </c>
      <c r="B65" s="525" t="s">
        <v>346</v>
      </c>
      <c r="C65" s="512">
        <f t="shared" si="20"/>
        <v>63173</v>
      </c>
      <c r="D65" s="513">
        <f>SUM(D66:D70)</f>
        <v>0</v>
      </c>
      <c r="E65" s="513">
        <f t="shared" ref="E65:G65" si="21">SUM(E66:E70)</f>
        <v>11650</v>
      </c>
      <c r="F65" s="513">
        <f t="shared" si="21"/>
        <v>51523</v>
      </c>
      <c r="G65" s="513">
        <f t="shared" si="21"/>
        <v>0</v>
      </c>
    </row>
    <row r="66" spans="1:7" s="502" customFormat="1">
      <c r="A66" s="527" t="s">
        <v>347</v>
      </c>
      <c r="B66" s="522" t="s">
        <v>348</v>
      </c>
      <c r="C66" s="516">
        <f t="shared" si="20"/>
        <v>0</v>
      </c>
      <c r="D66" s="509"/>
      <c r="E66" s="509"/>
      <c r="F66" s="509"/>
      <c r="G66" s="509"/>
    </row>
    <row r="67" spans="1:7" s="502" customFormat="1">
      <c r="A67" s="527" t="s">
        <v>349</v>
      </c>
      <c r="B67" s="522" t="s">
        <v>350</v>
      </c>
      <c r="C67" s="516">
        <f t="shared" si="20"/>
        <v>62323</v>
      </c>
      <c r="D67" s="509"/>
      <c r="E67" s="509">
        <v>10800</v>
      </c>
      <c r="F67" s="509">
        <v>51523</v>
      </c>
      <c r="G67" s="509"/>
    </row>
    <row r="68" spans="1:7" s="502" customFormat="1" ht="30">
      <c r="A68" s="527" t="s">
        <v>351</v>
      </c>
      <c r="B68" s="522" t="s">
        <v>352</v>
      </c>
      <c r="C68" s="516">
        <f t="shared" si="20"/>
        <v>850</v>
      </c>
      <c r="D68" s="509"/>
      <c r="E68" s="509">
        <v>850</v>
      </c>
      <c r="F68" s="509"/>
      <c r="G68" s="509"/>
    </row>
    <row r="69" spans="1:7" s="502" customFormat="1" ht="30">
      <c r="A69" s="527" t="s">
        <v>1282</v>
      </c>
      <c r="B69" s="522" t="s">
        <v>1281</v>
      </c>
      <c r="C69" s="516">
        <f t="shared" si="20"/>
        <v>0</v>
      </c>
      <c r="D69" s="509"/>
      <c r="E69" s="509"/>
      <c r="F69" s="509"/>
      <c r="G69" s="509"/>
    </row>
    <row r="70" spans="1:7" s="502" customFormat="1">
      <c r="A70" s="527" t="s">
        <v>353</v>
      </c>
      <c r="B70" s="522" t="s">
        <v>354</v>
      </c>
      <c r="C70" s="516">
        <f t="shared" si="20"/>
        <v>0</v>
      </c>
      <c r="D70" s="509"/>
      <c r="E70" s="509"/>
      <c r="F70" s="509"/>
      <c r="G70" s="509"/>
    </row>
    <row r="71" spans="1:7" s="502" customFormat="1" ht="28.5">
      <c r="A71" s="524" t="s">
        <v>355</v>
      </c>
      <c r="B71" s="525" t="s">
        <v>356</v>
      </c>
      <c r="C71" s="512">
        <f t="shared" si="20"/>
        <v>481405</v>
      </c>
      <c r="D71" s="513">
        <f>SUM(D72:D75)</f>
        <v>0</v>
      </c>
      <c r="E71" s="513">
        <f t="shared" ref="E71:G71" si="22">SUM(E72:E75)</f>
        <v>455827</v>
      </c>
      <c r="F71" s="513">
        <f t="shared" si="22"/>
        <v>25578</v>
      </c>
      <c r="G71" s="513">
        <f t="shared" si="22"/>
        <v>0</v>
      </c>
    </row>
    <row r="72" spans="1:7" s="502" customFormat="1" ht="30">
      <c r="A72" s="534" t="s">
        <v>357</v>
      </c>
      <c r="B72" s="522" t="s">
        <v>358</v>
      </c>
      <c r="C72" s="516">
        <f t="shared" si="20"/>
        <v>289039</v>
      </c>
      <c r="D72" s="509"/>
      <c r="E72" s="509">
        <v>274172</v>
      </c>
      <c r="F72" s="509">
        <v>14867</v>
      </c>
      <c r="G72" s="509"/>
    </row>
    <row r="73" spans="1:7" s="502" customFormat="1" ht="30">
      <c r="A73" s="534" t="s">
        <v>359</v>
      </c>
      <c r="B73" s="522" t="s">
        <v>360</v>
      </c>
      <c r="C73" s="516">
        <f t="shared" si="20"/>
        <v>1734</v>
      </c>
      <c r="D73" s="509"/>
      <c r="E73" s="509">
        <v>1734</v>
      </c>
      <c r="F73" s="509"/>
      <c r="G73" s="509"/>
    </row>
    <row r="74" spans="1:7" s="502" customFormat="1">
      <c r="A74" s="527" t="s">
        <v>361</v>
      </c>
      <c r="B74" s="522" t="s">
        <v>362</v>
      </c>
      <c r="C74" s="516">
        <f t="shared" si="20"/>
        <v>119691</v>
      </c>
      <c r="D74" s="509"/>
      <c r="E74" s="509">
        <v>113082</v>
      </c>
      <c r="F74" s="509">
        <v>6609</v>
      </c>
      <c r="G74" s="509"/>
    </row>
    <row r="75" spans="1:7" s="502" customFormat="1" ht="30">
      <c r="A75" s="534" t="s">
        <v>363</v>
      </c>
      <c r="B75" s="522" t="s">
        <v>364</v>
      </c>
      <c r="C75" s="516">
        <f t="shared" si="20"/>
        <v>70941</v>
      </c>
      <c r="D75" s="509"/>
      <c r="E75" s="509">
        <v>66839</v>
      </c>
      <c r="F75" s="509">
        <v>4102</v>
      </c>
      <c r="G75" s="509"/>
    </row>
    <row r="76" spans="1:7" s="502" customFormat="1">
      <c r="A76" s="524" t="s">
        <v>365</v>
      </c>
      <c r="B76" s="525" t="s">
        <v>366</v>
      </c>
      <c r="C76" s="512">
        <f t="shared" si="20"/>
        <v>1888457</v>
      </c>
      <c r="D76" s="513">
        <f>SUM(D77:D92)</f>
        <v>0</v>
      </c>
      <c r="E76" s="513">
        <f t="shared" ref="E76:G76" si="23">SUM(E77:E92)</f>
        <v>1586843</v>
      </c>
      <c r="F76" s="513">
        <f t="shared" si="23"/>
        <v>257020</v>
      </c>
      <c r="G76" s="513">
        <f t="shared" si="23"/>
        <v>44594</v>
      </c>
    </row>
    <row r="77" spans="1:7" s="502" customFormat="1">
      <c r="A77" s="527" t="s">
        <v>367</v>
      </c>
      <c r="B77" s="522" t="s">
        <v>368</v>
      </c>
      <c r="C77" s="516">
        <f t="shared" si="20"/>
        <v>187600</v>
      </c>
      <c r="D77" s="509"/>
      <c r="E77" s="509">
        <v>187600</v>
      </c>
      <c r="F77" s="509"/>
      <c r="G77" s="509"/>
    </row>
    <row r="78" spans="1:7" s="502" customFormat="1">
      <c r="A78" s="527" t="s">
        <v>1116</v>
      </c>
      <c r="B78" s="522" t="s">
        <v>369</v>
      </c>
      <c r="C78" s="516">
        <f t="shared" si="20"/>
        <v>2846</v>
      </c>
      <c r="D78" s="509"/>
      <c r="E78" s="509">
        <v>2846</v>
      </c>
      <c r="F78" s="509"/>
      <c r="G78" s="509"/>
    </row>
    <row r="79" spans="1:7" s="502" customFormat="1">
      <c r="A79" s="527" t="s">
        <v>370</v>
      </c>
      <c r="B79" s="522" t="s">
        <v>371</v>
      </c>
      <c r="C79" s="516">
        <f t="shared" si="20"/>
        <v>8358</v>
      </c>
      <c r="D79" s="509"/>
      <c r="E79" s="509">
        <v>8358</v>
      </c>
      <c r="F79" s="509"/>
      <c r="G79" s="509"/>
    </row>
    <row r="80" spans="1:7" s="502" customFormat="1" ht="30">
      <c r="A80" s="527" t="s">
        <v>372</v>
      </c>
      <c r="B80" s="522" t="s">
        <v>373</v>
      </c>
      <c r="C80" s="516">
        <f t="shared" si="20"/>
        <v>200</v>
      </c>
      <c r="D80" s="509"/>
      <c r="E80" s="509">
        <v>200</v>
      </c>
      <c r="F80" s="509"/>
      <c r="G80" s="509"/>
    </row>
    <row r="81" spans="1:7" s="502" customFormat="1">
      <c r="A81" s="527" t="s">
        <v>374</v>
      </c>
      <c r="B81" s="522" t="s">
        <v>375</v>
      </c>
      <c r="C81" s="516">
        <f t="shared" si="20"/>
        <v>579147</v>
      </c>
      <c r="D81" s="509"/>
      <c r="E81" s="509">
        <v>519531</v>
      </c>
      <c r="F81" s="509">
        <v>55368</v>
      </c>
      <c r="G81" s="509">
        <v>4248</v>
      </c>
    </row>
    <row r="82" spans="1:7" s="502" customFormat="1">
      <c r="A82" s="527" t="s">
        <v>376</v>
      </c>
      <c r="B82" s="522" t="s">
        <v>377</v>
      </c>
      <c r="C82" s="516">
        <f t="shared" si="20"/>
        <v>170200</v>
      </c>
      <c r="D82" s="509"/>
      <c r="E82" s="509">
        <v>170200</v>
      </c>
      <c r="F82" s="509"/>
      <c r="G82" s="509"/>
    </row>
    <row r="83" spans="1:7" s="502" customFormat="1">
      <c r="A83" s="527" t="s">
        <v>378</v>
      </c>
      <c r="B83" s="522" t="s">
        <v>379</v>
      </c>
      <c r="C83" s="516">
        <f t="shared" si="20"/>
        <v>621453</v>
      </c>
      <c r="D83" s="509"/>
      <c r="E83" s="509">
        <v>453618</v>
      </c>
      <c r="F83" s="509">
        <v>160662</v>
      </c>
      <c r="G83" s="509">
        <v>7173</v>
      </c>
    </row>
    <row r="84" spans="1:7" s="502" customFormat="1">
      <c r="A84" s="527" t="s">
        <v>380</v>
      </c>
      <c r="B84" s="522" t="s">
        <v>381</v>
      </c>
      <c r="C84" s="516">
        <f t="shared" si="20"/>
        <v>19976</v>
      </c>
      <c r="D84" s="509"/>
      <c r="E84" s="509">
        <v>19976</v>
      </c>
      <c r="F84" s="509"/>
      <c r="G84" s="509"/>
    </row>
    <row r="85" spans="1:7" s="502" customFormat="1">
      <c r="A85" s="527" t="s">
        <v>382</v>
      </c>
      <c r="B85" s="522" t="s">
        <v>383</v>
      </c>
      <c r="C85" s="516">
        <f t="shared" si="20"/>
        <v>7900</v>
      </c>
      <c r="D85" s="509"/>
      <c r="E85" s="509">
        <v>5900</v>
      </c>
      <c r="F85" s="509">
        <v>2000</v>
      </c>
      <c r="G85" s="509"/>
    </row>
    <row r="86" spans="1:7" s="502" customFormat="1">
      <c r="A86" s="527" t="s">
        <v>384</v>
      </c>
      <c r="B86" s="522" t="s">
        <v>385</v>
      </c>
      <c r="C86" s="516">
        <f t="shared" si="20"/>
        <v>27324</v>
      </c>
      <c r="D86" s="509"/>
      <c r="E86" s="509"/>
      <c r="F86" s="509">
        <v>16816</v>
      </c>
      <c r="G86" s="509">
        <v>10508</v>
      </c>
    </row>
    <row r="87" spans="1:7" s="502" customFormat="1">
      <c r="A87" s="527" t="s">
        <v>386</v>
      </c>
      <c r="B87" s="522" t="s">
        <v>387</v>
      </c>
      <c r="C87" s="516">
        <f t="shared" si="20"/>
        <v>3400</v>
      </c>
      <c r="D87" s="509"/>
      <c r="E87" s="509">
        <v>3400</v>
      </c>
      <c r="F87" s="509"/>
      <c r="G87" s="509"/>
    </row>
    <row r="88" spans="1:7" s="502" customFormat="1">
      <c r="A88" s="535" t="s">
        <v>1491</v>
      </c>
      <c r="B88" s="536" t="s">
        <v>1492</v>
      </c>
      <c r="C88" s="516">
        <f t="shared" si="20"/>
        <v>0</v>
      </c>
      <c r="D88" s="509"/>
      <c r="E88" s="509"/>
      <c r="F88" s="509"/>
      <c r="G88" s="509"/>
    </row>
    <row r="89" spans="1:7" s="502" customFormat="1">
      <c r="A89" s="527" t="s">
        <v>1493</v>
      </c>
      <c r="B89" s="522" t="s">
        <v>1494</v>
      </c>
      <c r="C89" s="516">
        <f t="shared" si="20"/>
        <v>0</v>
      </c>
      <c r="D89" s="509"/>
      <c r="E89" s="509"/>
      <c r="F89" s="509"/>
      <c r="G89" s="509"/>
    </row>
    <row r="90" spans="1:7" s="502" customFormat="1" ht="30">
      <c r="A90" s="535" t="s">
        <v>1495</v>
      </c>
      <c r="B90" s="536" t="s">
        <v>1496</v>
      </c>
      <c r="C90" s="516">
        <f t="shared" si="20"/>
        <v>0</v>
      </c>
      <c r="D90" s="509"/>
      <c r="E90" s="509"/>
      <c r="F90" s="509"/>
      <c r="G90" s="509"/>
    </row>
    <row r="91" spans="1:7" s="502" customFormat="1" ht="30">
      <c r="A91" s="535" t="s">
        <v>1497</v>
      </c>
      <c r="B91" s="536" t="s">
        <v>1498</v>
      </c>
      <c r="C91" s="516">
        <f t="shared" si="20"/>
        <v>0</v>
      </c>
      <c r="D91" s="509"/>
      <c r="E91" s="509"/>
      <c r="F91" s="509"/>
      <c r="G91" s="509"/>
    </row>
    <row r="92" spans="1:7" s="537" customFormat="1" ht="30">
      <c r="A92" s="527" t="s">
        <v>388</v>
      </c>
      <c r="B92" s="522" t="s">
        <v>389</v>
      </c>
      <c r="C92" s="516">
        <f t="shared" si="20"/>
        <v>260053</v>
      </c>
      <c r="D92" s="509"/>
      <c r="E92" s="509">
        <v>215214</v>
      </c>
      <c r="F92" s="509">
        <v>22174</v>
      </c>
      <c r="G92" s="509">
        <v>22665</v>
      </c>
    </row>
    <row r="93" spans="1:7" s="502" customFormat="1" ht="28.5">
      <c r="A93" s="524" t="s">
        <v>248</v>
      </c>
      <c r="B93" s="525" t="s">
        <v>390</v>
      </c>
      <c r="C93" s="512">
        <f t="shared" si="20"/>
        <v>230</v>
      </c>
      <c r="D93" s="512">
        <f>SUM(D94:D96)</f>
        <v>0</v>
      </c>
      <c r="E93" s="512">
        <f t="shared" ref="E93:G93" si="24">SUM(E94:E96)</f>
        <v>230</v>
      </c>
      <c r="F93" s="512">
        <f t="shared" si="24"/>
        <v>0</v>
      </c>
      <c r="G93" s="512">
        <f t="shared" si="24"/>
        <v>0</v>
      </c>
    </row>
    <row r="94" spans="1:7" s="502" customFormat="1" ht="30">
      <c r="A94" s="527" t="s">
        <v>391</v>
      </c>
      <c r="B94" s="522" t="s">
        <v>392</v>
      </c>
      <c r="C94" s="516">
        <f t="shared" si="20"/>
        <v>230</v>
      </c>
      <c r="D94" s="509"/>
      <c r="E94" s="509">
        <v>230</v>
      </c>
      <c r="F94" s="509"/>
      <c r="G94" s="509"/>
    </row>
    <row r="95" spans="1:7" s="502" customFormat="1" ht="30">
      <c r="A95" s="535" t="s">
        <v>391</v>
      </c>
      <c r="B95" s="536" t="s">
        <v>1499</v>
      </c>
      <c r="C95" s="516">
        <f t="shared" si="20"/>
        <v>0</v>
      </c>
      <c r="D95" s="509"/>
      <c r="E95" s="509"/>
      <c r="F95" s="509"/>
      <c r="G95" s="509"/>
    </row>
    <row r="96" spans="1:7" s="502" customFormat="1" ht="37.5" customHeight="1">
      <c r="A96" s="535" t="s">
        <v>1500</v>
      </c>
      <c r="B96" s="536" t="s">
        <v>1501</v>
      </c>
      <c r="C96" s="516">
        <f t="shared" si="20"/>
        <v>0</v>
      </c>
      <c r="D96" s="509"/>
      <c r="E96" s="509"/>
      <c r="F96" s="509"/>
      <c r="G96" s="509"/>
    </row>
    <row r="97" spans="1:7" s="537" customFormat="1" ht="20.25" customHeight="1">
      <c r="A97" s="538" t="s">
        <v>643</v>
      </c>
      <c r="B97" s="539" t="s">
        <v>1502</v>
      </c>
      <c r="C97" s="540">
        <f t="shared" si="20"/>
        <v>0</v>
      </c>
      <c r="D97" s="540"/>
      <c r="E97" s="540"/>
      <c r="F97" s="540"/>
      <c r="G97" s="540"/>
    </row>
    <row r="98" spans="1:7" s="541" customFormat="1" ht="35.25" customHeight="1">
      <c r="A98" s="524" t="s">
        <v>249</v>
      </c>
      <c r="B98" s="525" t="s">
        <v>393</v>
      </c>
      <c r="C98" s="512">
        <f t="shared" si="20"/>
        <v>52260</v>
      </c>
      <c r="D98" s="512">
        <f>SUM(D99:D101)</f>
        <v>0</v>
      </c>
      <c r="E98" s="512">
        <f t="shared" ref="E98:G98" si="25">SUM(E99:E101)</f>
        <v>0</v>
      </c>
      <c r="F98" s="512">
        <f t="shared" si="25"/>
        <v>52260</v>
      </c>
      <c r="G98" s="512">
        <f t="shared" si="25"/>
        <v>0</v>
      </c>
    </row>
    <row r="99" spans="1:7" s="541" customFormat="1">
      <c r="A99" s="527" t="s">
        <v>394</v>
      </c>
      <c r="B99" s="522" t="s">
        <v>395</v>
      </c>
      <c r="C99" s="516">
        <f t="shared" si="20"/>
        <v>0</v>
      </c>
      <c r="D99" s="509"/>
      <c r="E99" s="509"/>
      <c r="F99" s="509"/>
      <c r="G99" s="509"/>
    </row>
    <row r="100" spans="1:7" s="502" customFormat="1" ht="30">
      <c r="A100" s="527" t="s">
        <v>1503</v>
      </c>
      <c r="B100" s="522" t="s">
        <v>1280</v>
      </c>
      <c r="C100" s="516">
        <f t="shared" si="20"/>
        <v>0</v>
      </c>
      <c r="D100" s="509"/>
      <c r="E100" s="509"/>
      <c r="F100" s="509"/>
      <c r="G100" s="509"/>
    </row>
    <row r="101" spans="1:7" s="502" customFormat="1">
      <c r="A101" s="527" t="s">
        <v>737</v>
      </c>
      <c r="B101" s="522" t="s">
        <v>1504</v>
      </c>
      <c r="C101" s="516">
        <f t="shared" si="20"/>
        <v>52260</v>
      </c>
      <c r="D101" s="509"/>
      <c r="E101" s="509"/>
      <c r="F101" s="509">
        <v>52260</v>
      </c>
      <c r="G101" s="509"/>
    </row>
    <row r="102" spans="1:7" s="523" customFormat="1" ht="28.5">
      <c r="A102" s="524" t="s">
        <v>396</v>
      </c>
      <c r="B102" s="525" t="s">
        <v>397</v>
      </c>
      <c r="C102" s="512">
        <f t="shared" si="20"/>
        <v>161834</v>
      </c>
      <c r="D102" s="512"/>
      <c r="E102" s="512"/>
      <c r="F102" s="512">
        <v>161834</v>
      </c>
      <c r="G102" s="512"/>
    </row>
    <row r="103" spans="1:7" s="523" customFormat="1" ht="28.5">
      <c r="A103" s="538" t="s">
        <v>412</v>
      </c>
      <c r="B103" s="539" t="s">
        <v>413</v>
      </c>
      <c r="C103" s="540">
        <f t="shared" si="20"/>
        <v>854638</v>
      </c>
      <c r="D103" s="540">
        <f>SUM(D104:D105)</f>
        <v>0</v>
      </c>
      <c r="E103" s="540">
        <f t="shared" ref="E103:G103" si="26">SUM(E104:E105)</f>
        <v>0</v>
      </c>
      <c r="F103" s="540">
        <f t="shared" si="26"/>
        <v>854638</v>
      </c>
      <c r="G103" s="540">
        <f t="shared" si="26"/>
        <v>0</v>
      </c>
    </row>
    <row r="104" spans="1:7" s="502" customFormat="1">
      <c r="A104" s="535" t="s">
        <v>1279</v>
      </c>
      <c r="B104" s="536" t="s">
        <v>414</v>
      </c>
      <c r="C104" s="542">
        <f t="shared" si="20"/>
        <v>0</v>
      </c>
      <c r="D104" s="542"/>
      <c r="E104" s="542"/>
      <c r="F104" s="542"/>
      <c r="G104" s="542"/>
    </row>
    <row r="105" spans="1:7" s="502" customFormat="1">
      <c r="A105" s="535" t="s">
        <v>415</v>
      </c>
      <c r="B105" s="536" t="s">
        <v>416</v>
      </c>
      <c r="C105" s="542">
        <f t="shared" si="20"/>
        <v>854638</v>
      </c>
      <c r="D105" s="542"/>
      <c r="E105" s="542"/>
      <c r="F105" s="542">
        <v>854638</v>
      </c>
      <c r="G105" s="542"/>
    </row>
    <row r="106" spans="1:7" s="502" customFormat="1">
      <c r="A106" s="524" t="s">
        <v>241</v>
      </c>
      <c r="B106" s="525" t="s">
        <v>311</v>
      </c>
      <c r="C106" s="512">
        <f t="shared" si="20"/>
        <v>5332715</v>
      </c>
      <c r="D106" s="512">
        <f>SUM(D62,D65,D71,D76,D93,D97,D98,D102,D103)</f>
        <v>0</v>
      </c>
      <c r="E106" s="512">
        <f t="shared" ref="E106:G106" si="27">SUM(E62,E65,E71,E76,E93,E97,E98,E102,E103)</f>
        <v>3826888</v>
      </c>
      <c r="F106" s="512">
        <f t="shared" si="27"/>
        <v>1461233</v>
      </c>
      <c r="G106" s="512">
        <f t="shared" si="27"/>
        <v>44594</v>
      </c>
    </row>
    <row r="107" spans="1:7" s="502" customFormat="1">
      <c r="A107" s="527"/>
      <c r="B107" s="522"/>
      <c r="C107" s="516"/>
      <c r="D107" s="509"/>
      <c r="E107" s="509"/>
      <c r="F107" s="509"/>
      <c r="G107" s="509"/>
    </row>
    <row r="108" spans="1:7" s="502" customFormat="1">
      <c r="A108" s="524" t="s">
        <v>398</v>
      </c>
      <c r="B108" s="525" t="s">
        <v>399</v>
      </c>
      <c r="C108" s="512">
        <f t="shared" si="20"/>
        <v>15204403</v>
      </c>
      <c r="D108" s="513"/>
      <c r="E108" s="513">
        <v>6758534</v>
      </c>
      <c r="F108" s="513">
        <v>8445869</v>
      </c>
      <c r="G108" s="513"/>
    </row>
    <row r="109" spans="1:7" s="502" customFormat="1">
      <c r="A109" s="524" t="s">
        <v>400</v>
      </c>
      <c r="B109" s="525" t="s">
        <v>401</v>
      </c>
      <c r="C109" s="512">
        <f t="shared" si="20"/>
        <v>10145397</v>
      </c>
      <c r="D109" s="513">
        <f>SUM(D110:D116)</f>
        <v>0</v>
      </c>
      <c r="E109" s="513">
        <f t="shared" ref="E109:G109" si="28">SUM(E110:E116)</f>
        <v>2493506</v>
      </c>
      <c r="F109" s="513">
        <f t="shared" si="28"/>
        <v>7651891</v>
      </c>
      <c r="G109" s="513">
        <f t="shared" si="28"/>
        <v>0</v>
      </c>
    </row>
    <row r="110" spans="1:7" s="502" customFormat="1">
      <c r="A110" s="527" t="s">
        <v>402</v>
      </c>
      <c r="B110" s="522" t="s">
        <v>403</v>
      </c>
      <c r="C110" s="516">
        <f t="shared" si="20"/>
        <v>17542</v>
      </c>
      <c r="D110" s="509"/>
      <c r="E110" s="509">
        <v>17542</v>
      </c>
      <c r="F110" s="509"/>
      <c r="G110" s="509"/>
    </row>
    <row r="111" spans="1:7" s="523" customFormat="1">
      <c r="A111" s="527" t="s">
        <v>1505</v>
      </c>
      <c r="B111" s="522" t="s">
        <v>1506</v>
      </c>
      <c r="C111" s="516">
        <f t="shared" si="20"/>
        <v>230800</v>
      </c>
      <c r="D111" s="509"/>
      <c r="E111" s="509">
        <v>230800</v>
      </c>
      <c r="F111" s="509"/>
      <c r="G111" s="509"/>
    </row>
    <row r="112" spans="1:7" s="502" customFormat="1" ht="30">
      <c r="A112" s="535" t="s">
        <v>404</v>
      </c>
      <c r="B112" s="536" t="s">
        <v>405</v>
      </c>
      <c r="C112" s="542">
        <f t="shared" si="20"/>
        <v>1053211</v>
      </c>
      <c r="D112" s="509"/>
      <c r="E112" s="509">
        <v>572211</v>
      </c>
      <c r="F112" s="509">
        <v>481000</v>
      </c>
      <c r="G112" s="509"/>
    </row>
    <row r="113" spans="1:7" s="502" customFormat="1">
      <c r="A113" s="535" t="s">
        <v>1159</v>
      </c>
      <c r="B113" s="536" t="s">
        <v>1160</v>
      </c>
      <c r="C113" s="542">
        <f t="shared" si="20"/>
        <v>0</v>
      </c>
      <c r="D113" s="509"/>
      <c r="E113" s="509"/>
      <c r="F113" s="509"/>
      <c r="G113" s="509"/>
    </row>
    <row r="114" spans="1:7" s="523" customFormat="1">
      <c r="A114" s="535" t="s">
        <v>1161</v>
      </c>
      <c r="B114" s="536" t="s">
        <v>1162</v>
      </c>
      <c r="C114" s="516">
        <f t="shared" si="20"/>
        <v>260309</v>
      </c>
      <c r="D114" s="509"/>
      <c r="E114" s="509">
        <v>260309</v>
      </c>
      <c r="F114" s="509"/>
      <c r="G114" s="509"/>
    </row>
    <row r="115" spans="1:7" s="523" customFormat="1">
      <c r="A115" s="527" t="s">
        <v>406</v>
      </c>
      <c r="B115" s="522" t="s">
        <v>407</v>
      </c>
      <c r="C115" s="516">
        <f t="shared" si="20"/>
        <v>7249040</v>
      </c>
      <c r="D115" s="509"/>
      <c r="E115" s="509">
        <v>78149</v>
      </c>
      <c r="F115" s="509">
        <v>7170891</v>
      </c>
      <c r="G115" s="509"/>
    </row>
    <row r="116" spans="1:7" s="502" customFormat="1">
      <c r="A116" s="535" t="s">
        <v>992</v>
      </c>
      <c r="B116" s="536" t="s">
        <v>993</v>
      </c>
      <c r="C116" s="516">
        <f t="shared" si="20"/>
        <v>1334495</v>
      </c>
      <c r="D116" s="509"/>
      <c r="E116" s="509">
        <v>1334495</v>
      </c>
      <c r="F116" s="509"/>
      <c r="G116" s="509"/>
    </row>
    <row r="117" spans="1:7" s="543" customFormat="1" ht="28.5">
      <c r="A117" s="524" t="s">
        <v>408</v>
      </c>
      <c r="B117" s="525" t="s">
        <v>1507</v>
      </c>
      <c r="C117" s="512">
        <f t="shared" si="20"/>
        <v>0</v>
      </c>
      <c r="D117" s="513">
        <f>SUM(D118:D119)</f>
        <v>0</v>
      </c>
      <c r="E117" s="513">
        <f t="shared" ref="E117:G117" si="29">SUM(E118:E119)</f>
        <v>0</v>
      </c>
      <c r="F117" s="513">
        <f t="shared" si="29"/>
        <v>0</v>
      </c>
      <c r="G117" s="513">
        <f t="shared" si="29"/>
        <v>0</v>
      </c>
    </row>
    <row r="118" spans="1:7" s="502" customFormat="1" ht="30">
      <c r="A118" s="527" t="s">
        <v>1508</v>
      </c>
      <c r="B118" s="522" t="s">
        <v>1509</v>
      </c>
      <c r="C118" s="516">
        <f t="shared" si="20"/>
        <v>0</v>
      </c>
      <c r="D118" s="509"/>
      <c r="E118" s="509"/>
      <c r="F118" s="509"/>
      <c r="G118" s="509"/>
    </row>
    <row r="119" spans="1:7" s="502" customFormat="1" ht="30">
      <c r="A119" s="527" t="s">
        <v>1510</v>
      </c>
      <c r="B119" s="522" t="s">
        <v>1511</v>
      </c>
      <c r="C119" s="516">
        <f t="shared" si="20"/>
        <v>0</v>
      </c>
      <c r="D119" s="509"/>
      <c r="E119" s="509"/>
      <c r="F119" s="509"/>
      <c r="G119" s="509"/>
    </row>
    <row r="120" spans="1:7">
      <c r="A120" s="524" t="s">
        <v>409</v>
      </c>
      <c r="B120" s="525" t="s">
        <v>1512</v>
      </c>
      <c r="C120" s="512">
        <f t="shared" si="20"/>
        <v>0</v>
      </c>
      <c r="D120" s="513"/>
      <c r="E120" s="513"/>
      <c r="F120" s="513"/>
      <c r="G120" s="513"/>
    </row>
    <row r="121" spans="1:7">
      <c r="A121" s="524" t="s">
        <v>1513</v>
      </c>
      <c r="B121" s="525" t="s">
        <v>1514</v>
      </c>
      <c r="C121" s="512">
        <f t="shared" si="20"/>
        <v>0</v>
      </c>
      <c r="D121" s="513">
        <f>SUM(D122:D122)</f>
        <v>0</v>
      </c>
      <c r="E121" s="513">
        <f t="shared" ref="E121:G121" si="30">SUM(E122:E122)</f>
        <v>0</v>
      </c>
      <c r="F121" s="513">
        <f t="shared" si="30"/>
        <v>0</v>
      </c>
      <c r="G121" s="513">
        <f t="shared" si="30"/>
        <v>0</v>
      </c>
    </row>
    <row r="122" spans="1:7">
      <c r="A122" s="527" t="s">
        <v>1515</v>
      </c>
      <c r="B122" s="522" t="s">
        <v>1516</v>
      </c>
      <c r="C122" s="516">
        <f t="shared" si="20"/>
        <v>0</v>
      </c>
      <c r="D122" s="509"/>
      <c r="E122" s="509"/>
      <c r="F122" s="509"/>
      <c r="G122" s="509"/>
    </row>
    <row r="123" spans="1:7">
      <c r="A123" s="524" t="s">
        <v>410</v>
      </c>
      <c r="B123" s="525" t="s">
        <v>311</v>
      </c>
      <c r="C123" s="512">
        <f t="shared" si="20"/>
        <v>25349800</v>
      </c>
      <c r="D123" s="513">
        <f>SUM(D108,D109,D117,D120,D121)</f>
        <v>0</v>
      </c>
      <c r="E123" s="513">
        <f t="shared" ref="E123:G123" si="31">SUM(E108,E109,E117,E120,E121)</f>
        <v>9252040</v>
      </c>
      <c r="F123" s="513">
        <f t="shared" si="31"/>
        <v>16097760</v>
      </c>
      <c r="G123" s="513">
        <f t="shared" si="31"/>
        <v>0</v>
      </c>
    </row>
    <row r="124" spans="1:7">
      <c r="A124" s="524"/>
      <c r="B124" s="525"/>
      <c r="C124" s="516">
        <f t="shared" si="20"/>
        <v>0</v>
      </c>
      <c r="D124" s="509"/>
      <c r="E124" s="509"/>
      <c r="F124" s="509"/>
      <c r="G124" s="509"/>
    </row>
    <row r="125" spans="1:7">
      <c r="A125" s="544" t="s">
        <v>411</v>
      </c>
      <c r="B125" s="544" t="s">
        <v>311</v>
      </c>
      <c r="C125" s="512">
        <f t="shared" si="20"/>
        <v>30682515</v>
      </c>
      <c r="D125" s="513">
        <f>SUM(D106,D123)</f>
        <v>0</v>
      </c>
      <c r="E125" s="513">
        <f t="shared" ref="E125:G125" si="32">SUM(E106,E123)</f>
        <v>13078928</v>
      </c>
      <c r="F125" s="513">
        <f t="shared" si="32"/>
        <v>17558993</v>
      </c>
      <c r="G125" s="513">
        <f t="shared" si="32"/>
        <v>44594</v>
      </c>
    </row>
    <row r="126" spans="1:7">
      <c r="C126" s="545">
        <f>C125-C59</f>
        <v>0</v>
      </c>
      <c r="D126" s="545">
        <f t="shared" ref="D126:G126" si="33">D125-D59</f>
        <v>0</v>
      </c>
      <c r="E126" s="545">
        <f t="shared" si="33"/>
        <v>0</v>
      </c>
      <c r="F126" s="545">
        <f t="shared" si="33"/>
        <v>0</v>
      </c>
      <c r="G126" s="545">
        <f t="shared" si="33"/>
        <v>0</v>
      </c>
    </row>
    <row r="128" spans="1:7">
      <c r="A128" s="104" t="s">
        <v>5</v>
      </c>
    </row>
    <row r="129" spans="1:1">
      <c r="A129" s="105" t="s">
        <v>6</v>
      </c>
    </row>
    <row r="130" spans="1:1">
      <c r="A130" s="104"/>
    </row>
    <row r="131" spans="1:1">
      <c r="A131" s="106" t="s">
        <v>7</v>
      </c>
    </row>
    <row r="132" spans="1:1">
      <c r="A132" s="104" t="s">
        <v>8</v>
      </c>
    </row>
    <row r="133" spans="1:1">
      <c r="A133" s="105" t="s">
        <v>9</v>
      </c>
    </row>
    <row r="134" spans="1:1">
      <c r="A134" s="106"/>
    </row>
    <row r="135" spans="1:1">
      <c r="A135" s="104" t="s">
        <v>52</v>
      </c>
    </row>
    <row r="136" spans="1:1">
      <c r="A136" s="105" t="s">
        <v>10</v>
      </c>
    </row>
    <row r="137" spans="1:1">
      <c r="A137" s="104"/>
    </row>
    <row r="138" spans="1:1">
      <c r="A138" s="104" t="s">
        <v>53</v>
      </c>
    </row>
    <row r="139" spans="1:1">
      <c r="A139" s="105" t="s">
        <v>11</v>
      </c>
    </row>
    <row r="140" spans="1:1">
      <c r="A140" s="105"/>
    </row>
    <row r="141" spans="1:1">
      <c r="A141" s="21" t="s">
        <v>12</v>
      </c>
    </row>
    <row r="142" spans="1:1">
      <c r="A142" s="23" t="s">
        <v>1578</v>
      </c>
    </row>
  </sheetData>
  <pageMargins left="0.19685039370078741" right="0.19685039370078741" top="0.39370078740157483" bottom="0.39370078740157483" header="0.51181102362204722" footer="0.51181102362204722"/>
  <pageSetup paperSize="9" scale="7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1"/>
  <sheetViews>
    <sheetView zoomScale="120" workbookViewId="0">
      <selection activeCell="A36" sqref="A36:A51"/>
    </sheetView>
  </sheetViews>
  <sheetFormatPr defaultRowHeight="15.75"/>
  <cols>
    <col min="1" max="1" width="5.85546875" style="5" bestFit="1" customWidth="1"/>
    <col min="2" max="2" width="47.85546875" style="5" customWidth="1"/>
    <col min="3" max="3" width="19.140625" style="65" customWidth="1"/>
    <col min="4" max="4" width="24.140625" style="65" customWidth="1"/>
    <col min="5" max="5" width="23.42578125" style="65" customWidth="1"/>
    <col min="6" max="6" width="14" style="5" customWidth="1"/>
    <col min="7" max="9" width="16.140625" style="5" customWidth="1"/>
    <col min="10" max="10" width="46.140625" style="5" customWidth="1"/>
    <col min="11" max="256" width="9.140625" style="5"/>
    <col min="257" max="257" width="5.7109375" style="5" bestFit="1" customWidth="1"/>
    <col min="258" max="258" width="38.28515625" style="5" bestFit="1" customWidth="1"/>
    <col min="259" max="259" width="13.42578125" style="5" customWidth="1"/>
    <col min="260" max="261" width="15.42578125" style="5" customWidth="1"/>
    <col min="262" max="262" width="8.85546875" style="5" bestFit="1" customWidth="1"/>
    <col min="263" max="263" width="9.28515625" style="5" bestFit="1" customWidth="1"/>
    <col min="264" max="264" width="7.42578125" style="5" bestFit="1" customWidth="1"/>
    <col min="265" max="265" width="9.5703125" style="5" customWidth="1"/>
    <col min="266" max="266" width="18.7109375" style="5" customWidth="1"/>
    <col min="267" max="512" width="9.140625" style="5"/>
    <col min="513" max="513" width="5.7109375" style="5" bestFit="1" customWidth="1"/>
    <col min="514" max="514" width="38.28515625" style="5" bestFit="1" customWidth="1"/>
    <col min="515" max="515" width="13.42578125" style="5" customWidth="1"/>
    <col min="516" max="517" width="15.42578125" style="5" customWidth="1"/>
    <col min="518" max="518" width="8.85546875" style="5" bestFit="1" customWidth="1"/>
    <col min="519" max="519" width="9.28515625" style="5" bestFit="1" customWidth="1"/>
    <col min="520" max="520" width="7.42578125" style="5" bestFit="1" customWidth="1"/>
    <col min="521" max="521" width="9.5703125" style="5" customWidth="1"/>
    <col min="522" max="522" width="18.7109375" style="5" customWidth="1"/>
    <col min="523" max="768" width="9.140625" style="5"/>
    <col min="769" max="769" width="5.7109375" style="5" bestFit="1" customWidth="1"/>
    <col min="770" max="770" width="38.28515625" style="5" bestFit="1" customWidth="1"/>
    <col min="771" max="771" width="13.42578125" style="5" customWidth="1"/>
    <col min="772" max="773" width="15.42578125" style="5" customWidth="1"/>
    <col min="774" max="774" width="8.85546875" style="5" bestFit="1" customWidth="1"/>
    <col min="775" max="775" width="9.28515625" style="5" bestFit="1" customWidth="1"/>
    <col min="776" max="776" width="7.42578125" style="5" bestFit="1" customWidth="1"/>
    <col min="777" max="777" width="9.5703125" style="5" customWidth="1"/>
    <col min="778" max="778" width="18.7109375" style="5" customWidth="1"/>
    <col min="779" max="1024" width="9.140625" style="5"/>
    <col min="1025" max="1025" width="5.7109375" style="5" bestFit="1" customWidth="1"/>
    <col min="1026" max="1026" width="38.28515625" style="5" bestFit="1" customWidth="1"/>
    <col min="1027" max="1027" width="13.42578125" style="5" customWidth="1"/>
    <col min="1028" max="1029" width="15.42578125" style="5" customWidth="1"/>
    <col min="1030" max="1030" width="8.85546875" style="5" bestFit="1" customWidth="1"/>
    <col min="1031" max="1031" width="9.28515625" style="5" bestFit="1" customWidth="1"/>
    <col min="1032" max="1032" width="7.42578125" style="5" bestFit="1" customWidth="1"/>
    <col min="1033" max="1033" width="9.5703125" style="5" customWidth="1"/>
    <col min="1034" max="1034" width="18.7109375" style="5" customWidth="1"/>
    <col min="1035" max="1280" width="9.140625" style="5"/>
    <col min="1281" max="1281" width="5.7109375" style="5" bestFit="1" customWidth="1"/>
    <col min="1282" max="1282" width="38.28515625" style="5" bestFit="1" customWidth="1"/>
    <col min="1283" max="1283" width="13.42578125" style="5" customWidth="1"/>
    <col min="1284" max="1285" width="15.42578125" style="5" customWidth="1"/>
    <col min="1286" max="1286" width="8.85546875" style="5" bestFit="1" customWidth="1"/>
    <col min="1287" max="1287" width="9.28515625" style="5" bestFit="1" customWidth="1"/>
    <col min="1288" max="1288" width="7.42578125" style="5" bestFit="1" customWidth="1"/>
    <col min="1289" max="1289" width="9.5703125" style="5" customWidth="1"/>
    <col min="1290" max="1290" width="18.7109375" style="5" customWidth="1"/>
    <col min="1291" max="1536" width="9.140625" style="5"/>
    <col min="1537" max="1537" width="5.7109375" style="5" bestFit="1" customWidth="1"/>
    <col min="1538" max="1538" width="38.28515625" style="5" bestFit="1" customWidth="1"/>
    <col min="1539" max="1539" width="13.42578125" style="5" customWidth="1"/>
    <col min="1540" max="1541" width="15.42578125" style="5" customWidth="1"/>
    <col min="1542" max="1542" width="8.85546875" style="5" bestFit="1" customWidth="1"/>
    <col min="1543" max="1543" width="9.28515625" style="5" bestFit="1" customWidth="1"/>
    <col min="1544" max="1544" width="7.42578125" style="5" bestFit="1" customWidth="1"/>
    <col min="1545" max="1545" width="9.5703125" style="5" customWidth="1"/>
    <col min="1546" max="1546" width="18.7109375" style="5" customWidth="1"/>
    <col min="1547" max="1792" width="9.140625" style="5"/>
    <col min="1793" max="1793" width="5.7109375" style="5" bestFit="1" customWidth="1"/>
    <col min="1794" max="1794" width="38.28515625" style="5" bestFit="1" customWidth="1"/>
    <col min="1795" max="1795" width="13.42578125" style="5" customWidth="1"/>
    <col min="1796" max="1797" width="15.42578125" style="5" customWidth="1"/>
    <col min="1798" max="1798" width="8.85546875" style="5" bestFit="1" customWidth="1"/>
    <col min="1799" max="1799" width="9.28515625" style="5" bestFit="1" customWidth="1"/>
    <col min="1800" max="1800" width="7.42578125" style="5" bestFit="1" customWidth="1"/>
    <col min="1801" max="1801" width="9.5703125" style="5" customWidth="1"/>
    <col min="1802" max="1802" width="18.7109375" style="5" customWidth="1"/>
    <col min="1803" max="2048" width="9.140625" style="5"/>
    <col min="2049" max="2049" width="5.7109375" style="5" bestFit="1" customWidth="1"/>
    <col min="2050" max="2050" width="38.28515625" style="5" bestFit="1" customWidth="1"/>
    <col min="2051" max="2051" width="13.42578125" style="5" customWidth="1"/>
    <col min="2052" max="2053" width="15.42578125" style="5" customWidth="1"/>
    <col min="2054" max="2054" width="8.85546875" style="5" bestFit="1" customWidth="1"/>
    <col min="2055" max="2055" width="9.28515625" style="5" bestFit="1" customWidth="1"/>
    <col min="2056" max="2056" width="7.42578125" style="5" bestFit="1" customWidth="1"/>
    <col min="2057" max="2057" width="9.5703125" style="5" customWidth="1"/>
    <col min="2058" max="2058" width="18.7109375" style="5" customWidth="1"/>
    <col min="2059" max="2304" width="9.140625" style="5"/>
    <col min="2305" max="2305" width="5.7109375" style="5" bestFit="1" customWidth="1"/>
    <col min="2306" max="2306" width="38.28515625" style="5" bestFit="1" customWidth="1"/>
    <col min="2307" max="2307" width="13.42578125" style="5" customWidth="1"/>
    <col min="2308" max="2309" width="15.42578125" style="5" customWidth="1"/>
    <col min="2310" max="2310" width="8.85546875" style="5" bestFit="1" customWidth="1"/>
    <col min="2311" max="2311" width="9.28515625" style="5" bestFit="1" customWidth="1"/>
    <col min="2312" max="2312" width="7.42578125" style="5" bestFit="1" customWidth="1"/>
    <col min="2313" max="2313" width="9.5703125" style="5" customWidth="1"/>
    <col min="2314" max="2314" width="18.7109375" style="5" customWidth="1"/>
    <col min="2315" max="2560" width="9.140625" style="5"/>
    <col min="2561" max="2561" width="5.7109375" style="5" bestFit="1" customWidth="1"/>
    <col min="2562" max="2562" width="38.28515625" style="5" bestFit="1" customWidth="1"/>
    <col min="2563" max="2563" width="13.42578125" style="5" customWidth="1"/>
    <col min="2564" max="2565" width="15.42578125" style="5" customWidth="1"/>
    <col min="2566" max="2566" width="8.85546875" style="5" bestFit="1" customWidth="1"/>
    <col min="2567" max="2567" width="9.28515625" style="5" bestFit="1" customWidth="1"/>
    <col min="2568" max="2568" width="7.42578125" style="5" bestFit="1" customWidth="1"/>
    <col min="2569" max="2569" width="9.5703125" style="5" customWidth="1"/>
    <col min="2570" max="2570" width="18.7109375" style="5" customWidth="1"/>
    <col min="2571" max="2816" width="9.140625" style="5"/>
    <col min="2817" max="2817" width="5.7109375" style="5" bestFit="1" customWidth="1"/>
    <col min="2818" max="2818" width="38.28515625" style="5" bestFit="1" customWidth="1"/>
    <col min="2819" max="2819" width="13.42578125" style="5" customWidth="1"/>
    <col min="2820" max="2821" width="15.42578125" style="5" customWidth="1"/>
    <col min="2822" max="2822" width="8.85546875" style="5" bestFit="1" customWidth="1"/>
    <col min="2823" max="2823" width="9.28515625" style="5" bestFit="1" customWidth="1"/>
    <col min="2824" max="2824" width="7.42578125" style="5" bestFit="1" customWidth="1"/>
    <col min="2825" max="2825" width="9.5703125" style="5" customWidth="1"/>
    <col min="2826" max="2826" width="18.7109375" style="5" customWidth="1"/>
    <col min="2827" max="3072" width="9.140625" style="5"/>
    <col min="3073" max="3073" width="5.7109375" style="5" bestFit="1" customWidth="1"/>
    <col min="3074" max="3074" width="38.28515625" style="5" bestFit="1" customWidth="1"/>
    <col min="3075" max="3075" width="13.42578125" style="5" customWidth="1"/>
    <col min="3076" max="3077" width="15.42578125" style="5" customWidth="1"/>
    <col min="3078" max="3078" width="8.85546875" style="5" bestFit="1" customWidth="1"/>
    <col min="3079" max="3079" width="9.28515625" style="5" bestFit="1" customWidth="1"/>
    <col min="3080" max="3080" width="7.42578125" style="5" bestFit="1" customWidth="1"/>
    <col min="3081" max="3081" width="9.5703125" style="5" customWidth="1"/>
    <col min="3082" max="3082" width="18.7109375" style="5" customWidth="1"/>
    <col min="3083" max="3328" width="9.140625" style="5"/>
    <col min="3329" max="3329" width="5.7109375" style="5" bestFit="1" customWidth="1"/>
    <col min="3330" max="3330" width="38.28515625" style="5" bestFit="1" customWidth="1"/>
    <col min="3331" max="3331" width="13.42578125" style="5" customWidth="1"/>
    <col min="3332" max="3333" width="15.42578125" style="5" customWidth="1"/>
    <col min="3334" max="3334" width="8.85546875" style="5" bestFit="1" customWidth="1"/>
    <col min="3335" max="3335" width="9.28515625" style="5" bestFit="1" customWidth="1"/>
    <col min="3336" max="3336" width="7.42578125" style="5" bestFit="1" customWidth="1"/>
    <col min="3337" max="3337" width="9.5703125" style="5" customWidth="1"/>
    <col min="3338" max="3338" width="18.7109375" style="5" customWidth="1"/>
    <col min="3339" max="3584" width="9.140625" style="5"/>
    <col min="3585" max="3585" width="5.7109375" style="5" bestFit="1" customWidth="1"/>
    <col min="3586" max="3586" width="38.28515625" style="5" bestFit="1" customWidth="1"/>
    <col min="3587" max="3587" width="13.42578125" style="5" customWidth="1"/>
    <col min="3588" max="3589" width="15.42578125" style="5" customWidth="1"/>
    <col min="3590" max="3590" width="8.85546875" style="5" bestFit="1" customWidth="1"/>
    <col min="3591" max="3591" width="9.28515625" style="5" bestFit="1" customWidth="1"/>
    <col min="3592" max="3592" width="7.42578125" style="5" bestFit="1" customWidth="1"/>
    <col min="3593" max="3593" width="9.5703125" style="5" customWidth="1"/>
    <col min="3594" max="3594" width="18.7109375" style="5" customWidth="1"/>
    <col min="3595" max="3840" width="9.140625" style="5"/>
    <col min="3841" max="3841" width="5.7109375" style="5" bestFit="1" customWidth="1"/>
    <col min="3842" max="3842" width="38.28515625" style="5" bestFit="1" customWidth="1"/>
    <col min="3843" max="3843" width="13.42578125" style="5" customWidth="1"/>
    <col min="3844" max="3845" width="15.42578125" style="5" customWidth="1"/>
    <col min="3846" max="3846" width="8.85546875" style="5" bestFit="1" customWidth="1"/>
    <col min="3847" max="3847" width="9.28515625" style="5" bestFit="1" customWidth="1"/>
    <col min="3848" max="3848" width="7.42578125" style="5" bestFit="1" customWidth="1"/>
    <col min="3849" max="3849" width="9.5703125" style="5" customWidth="1"/>
    <col min="3850" max="3850" width="18.7109375" style="5" customWidth="1"/>
    <col min="3851" max="4096" width="9.140625" style="5"/>
    <col min="4097" max="4097" width="5.7109375" style="5" bestFit="1" customWidth="1"/>
    <col min="4098" max="4098" width="38.28515625" style="5" bestFit="1" customWidth="1"/>
    <col min="4099" max="4099" width="13.42578125" style="5" customWidth="1"/>
    <col min="4100" max="4101" width="15.42578125" style="5" customWidth="1"/>
    <col min="4102" max="4102" width="8.85546875" style="5" bestFit="1" customWidth="1"/>
    <col min="4103" max="4103" width="9.28515625" style="5" bestFit="1" customWidth="1"/>
    <col min="4104" max="4104" width="7.42578125" style="5" bestFit="1" customWidth="1"/>
    <col min="4105" max="4105" width="9.5703125" style="5" customWidth="1"/>
    <col min="4106" max="4106" width="18.7109375" style="5" customWidth="1"/>
    <col min="4107" max="4352" width="9.140625" style="5"/>
    <col min="4353" max="4353" width="5.7109375" style="5" bestFit="1" customWidth="1"/>
    <col min="4354" max="4354" width="38.28515625" style="5" bestFit="1" customWidth="1"/>
    <col min="4355" max="4355" width="13.42578125" style="5" customWidth="1"/>
    <col min="4356" max="4357" width="15.42578125" style="5" customWidth="1"/>
    <col min="4358" max="4358" width="8.85546875" style="5" bestFit="1" customWidth="1"/>
    <col min="4359" max="4359" width="9.28515625" style="5" bestFit="1" customWidth="1"/>
    <col min="4360" max="4360" width="7.42578125" style="5" bestFit="1" customWidth="1"/>
    <col min="4361" max="4361" width="9.5703125" style="5" customWidth="1"/>
    <col min="4362" max="4362" width="18.7109375" style="5" customWidth="1"/>
    <col min="4363" max="4608" width="9.140625" style="5"/>
    <col min="4609" max="4609" width="5.7109375" style="5" bestFit="1" customWidth="1"/>
    <col min="4610" max="4610" width="38.28515625" style="5" bestFit="1" customWidth="1"/>
    <col min="4611" max="4611" width="13.42578125" style="5" customWidth="1"/>
    <col min="4612" max="4613" width="15.42578125" style="5" customWidth="1"/>
    <col min="4614" max="4614" width="8.85546875" style="5" bestFit="1" customWidth="1"/>
    <col min="4615" max="4615" width="9.28515625" style="5" bestFit="1" customWidth="1"/>
    <col min="4616" max="4616" width="7.42578125" style="5" bestFit="1" customWidth="1"/>
    <col min="4617" max="4617" width="9.5703125" style="5" customWidth="1"/>
    <col min="4618" max="4618" width="18.7109375" style="5" customWidth="1"/>
    <col min="4619" max="4864" width="9.140625" style="5"/>
    <col min="4865" max="4865" width="5.7109375" style="5" bestFit="1" customWidth="1"/>
    <col min="4866" max="4866" width="38.28515625" style="5" bestFit="1" customWidth="1"/>
    <col min="4867" max="4867" width="13.42578125" style="5" customWidth="1"/>
    <col min="4868" max="4869" width="15.42578125" style="5" customWidth="1"/>
    <col min="4870" max="4870" width="8.85546875" style="5" bestFit="1" customWidth="1"/>
    <col min="4871" max="4871" width="9.28515625" style="5" bestFit="1" customWidth="1"/>
    <col min="4872" max="4872" width="7.42578125" style="5" bestFit="1" customWidth="1"/>
    <col min="4873" max="4873" width="9.5703125" style="5" customWidth="1"/>
    <col min="4874" max="4874" width="18.7109375" style="5" customWidth="1"/>
    <col min="4875" max="5120" width="9.140625" style="5"/>
    <col min="5121" max="5121" width="5.7109375" style="5" bestFit="1" customWidth="1"/>
    <col min="5122" max="5122" width="38.28515625" style="5" bestFit="1" customWidth="1"/>
    <col min="5123" max="5123" width="13.42578125" style="5" customWidth="1"/>
    <col min="5124" max="5125" width="15.42578125" style="5" customWidth="1"/>
    <col min="5126" max="5126" width="8.85546875" style="5" bestFit="1" customWidth="1"/>
    <col min="5127" max="5127" width="9.28515625" style="5" bestFit="1" customWidth="1"/>
    <col min="5128" max="5128" width="7.42578125" style="5" bestFit="1" customWidth="1"/>
    <col min="5129" max="5129" width="9.5703125" style="5" customWidth="1"/>
    <col min="5130" max="5130" width="18.7109375" style="5" customWidth="1"/>
    <col min="5131" max="5376" width="9.140625" style="5"/>
    <col min="5377" max="5377" width="5.7109375" style="5" bestFit="1" customWidth="1"/>
    <col min="5378" max="5378" width="38.28515625" style="5" bestFit="1" customWidth="1"/>
    <col min="5379" max="5379" width="13.42578125" style="5" customWidth="1"/>
    <col min="5380" max="5381" width="15.42578125" style="5" customWidth="1"/>
    <col min="5382" max="5382" width="8.85546875" style="5" bestFit="1" customWidth="1"/>
    <col min="5383" max="5383" width="9.28515625" style="5" bestFit="1" customWidth="1"/>
    <col min="5384" max="5384" width="7.42578125" style="5" bestFit="1" customWidth="1"/>
    <col min="5385" max="5385" width="9.5703125" style="5" customWidth="1"/>
    <col min="5386" max="5386" width="18.7109375" style="5" customWidth="1"/>
    <col min="5387" max="5632" width="9.140625" style="5"/>
    <col min="5633" max="5633" width="5.7109375" style="5" bestFit="1" customWidth="1"/>
    <col min="5634" max="5634" width="38.28515625" style="5" bestFit="1" customWidth="1"/>
    <col min="5635" max="5635" width="13.42578125" style="5" customWidth="1"/>
    <col min="5636" max="5637" width="15.42578125" style="5" customWidth="1"/>
    <col min="5638" max="5638" width="8.85546875" style="5" bestFit="1" customWidth="1"/>
    <col min="5639" max="5639" width="9.28515625" style="5" bestFit="1" customWidth="1"/>
    <col min="5640" max="5640" width="7.42578125" style="5" bestFit="1" customWidth="1"/>
    <col min="5641" max="5641" width="9.5703125" style="5" customWidth="1"/>
    <col min="5642" max="5642" width="18.7109375" style="5" customWidth="1"/>
    <col min="5643" max="5888" width="9.140625" style="5"/>
    <col min="5889" max="5889" width="5.7109375" style="5" bestFit="1" customWidth="1"/>
    <col min="5890" max="5890" width="38.28515625" style="5" bestFit="1" customWidth="1"/>
    <col min="5891" max="5891" width="13.42578125" style="5" customWidth="1"/>
    <col min="5892" max="5893" width="15.42578125" style="5" customWidth="1"/>
    <col min="5894" max="5894" width="8.85546875" style="5" bestFit="1" customWidth="1"/>
    <col min="5895" max="5895" width="9.28515625" style="5" bestFit="1" customWidth="1"/>
    <col min="5896" max="5896" width="7.42578125" style="5" bestFit="1" customWidth="1"/>
    <col min="5897" max="5897" width="9.5703125" style="5" customWidth="1"/>
    <col min="5898" max="5898" width="18.7109375" style="5" customWidth="1"/>
    <col min="5899" max="6144" width="9.140625" style="5"/>
    <col min="6145" max="6145" width="5.7109375" style="5" bestFit="1" customWidth="1"/>
    <col min="6146" max="6146" width="38.28515625" style="5" bestFit="1" customWidth="1"/>
    <col min="6147" max="6147" width="13.42578125" style="5" customWidth="1"/>
    <col min="6148" max="6149" width="15.42578125" style="5" customWidth="1"/>
    <col min="6150" max="6150" width="8.85546875" style="5" bestFit="1" customWidth="1"/>
    <col min="6151" max="6151" width="9.28515625" style="5" bestFit="1" customWidth="1"/>
    <col min="6152" max="6152" width="7.42578125" style="5" bestFit="1" customWidth="1"/>
    <col min="6153" max="6153" width="9.5703125" style="5" customWidth="1"/>
    <col min="6154" max="6154" width="18.7109375" style="5" customWidth="1"/>
    <col min="6155" max="6400" width="9.140625" style="5"/>
    <col min="6401" max="6401" width="5.7109375" style="5" bestFit="1" customWidth="1"/>
    <col min="6402" max="6402" width="38.28515625" style="5" bestFit="1" customWidth="1"/>
    <col min="6403" max="6403" width="13.42578125" style="5" customWidth="1"/>
    <col min="6404" max="6405" width="15.42578125" style="5" customWidth="1"/>
    <col min="6406" max="6406" width="8.85546875" style="5" bestFit="1" customWidth="1"/>
    <col min="6407" max="6407" width="9.28515625" style="5" bestFit="1" customWidth="1"/>
    <col min="6408" max="6408" width="7.42578125" style="5" bestFit="1" customWidth="1"/>
    <col min="6409" max="6409" width="9.5703125" style="5" customWidth="1"/>
    <col min="6410" max="6410" width="18.7109375" style="5" customWidth="1"/>
    <col min="6411" max="6656" width="9.140625" style="5"/>
    <col min="6657" max="6657" width="5.7109375" style="5" bestFit="1" customWidth="1"/>
    <col min="6658" max="6658" width="38.28515625" style="5" bestFit="1" customWidth="1"/>
    <col min="6659" max="6659" width="13.42578125" style="5" customWidth="1"/>
    <col min="6660" max="6661" width="15.42578125" style="5" customWidth="1"/>
    <col min="6662" max="6662" width="8.85546875" style="5" bestFit="1" customWidth="1"/>
    <col min="6663" max="6663" width="9.28515625" style="5" bestFit="1" customWidth="1"/>
    <col min="6664" max="6664" width="7.42578125" style="5" bestFit="1" customWidth="1"/>
    <col min="6665" max="6665" width="9.5703125" style="5" customWidth="1"/>
    <col min="6666" max="6666" width="18.7109375" style="5" customWidth="1"/>
    <col min="6667" max="6912" width="9.140625" style="5"/>
    <col min="6913" max="6913" width="5.7109375" style="5" bestFit="1" customWidth="1"/>
    <col min="6914" max="6914" width="38.28515625" style="5" bestFit="1" customWidth="1"/>
    <col min="6915" max="6915" width="13.42578125" style="5" customWidth="1"/>
    <col min="6916" max="6917" width="15.42578125" style="5" customWidth="1"/>
    <col min="6918" max="6918" width="8.85546875" style="5" bestFit="1" customWidth="1"/>
    <col min="6919" max="6919" width="9.28515625" style="5" bestFit="1" customWidth="1"/>
    <col min="6920" max="6920" width="7.42578125" style="5" bestFit="1" customWidth="1"/>
    <col min="6921" max="6921" width="9.5703125" style="5" customWidth="1"/>
    <col min="6922" max="6922" width="18.7109375" style="5" customWidth="1"/>
    <col min="6923" max="7168" width="9.140625" style="5"/>
    <col min="7169" max="7169" width="5.7109375" style="5" bestFit="1" customWidth="1"/>
    <col min="7170" max="7170" width="38.28515625" style="5" bestFit="1" customWidth="1"/>
    <col min="7171" max="7171" width="13.42578125" style="5" customWidth="1"/>
    <col min="7172" max="7173" width="15.42578125" style="5" customWidth="1"/>
    <col min="7174" max="7174" width="8.85546875" style="5" bestFit="1" customWidth="1"/>
    <col min="7175" max="7175" width="9.28515625" style="5" bestFit="1" customWidth="1"/>
    <col min="7176" max="7176" width="7.42578125" style="5" bestFit="1" customWidth="1"/>
    <col min="7177" max="7177" width="9.5703125" style="5" customWidth="1"/>
    <col min="7178" max="7178" width="18.7109375" style="5" customWidth="1"/>
    <col min="7179" max="7424" width="9.140625" style="5"/>
    <col min="7425" max="7425" width="5.7109375" style="5" bestFit="1" customWidth="1"/>
    <col min="7426" max="7426" width="38.28515625" style="5" bestFit="1" customWidth="1"/>
    <col min="7427" max="7427" width="13.42578125" style="5" customWidth="1"/>
    <col min="7428" max="7429" width="15.42578125" style="5" customWidth="1"/>
    <col min="7430" max="7430" width="8.85546875" style="5" bestFit="1" customWidth="1"/>
    <col min="7431" max="7431" width="9.28515625" style="5" bestFit="1" customWidth="1"/>
    <col min="7432" max="7432" width="7.42578125" style="5" bestFit="1" customWidth="1"/>
    <col min="7433" max="7433" width="9.5703125" style="5" customWidth="1"/>
    <col min="7434" max="7434" width="18.7109375" style="5" customWidth="1"/>
    <col min="7435" max="7680" width="9.140625" style="5"/>
    <col min="7681" max="7681" width="5.7109375" style="5" bestFit="1" customWidth="1"/>
    <col min="7682" max="7682" width="38.28515625" style="5" bestFit="1" customWidth="1"/>
    <col min="7683" max="7683" width="13.42578125" style="5" customWidth="1"/>
    <col min="7684" max="7685" width="15.42578125" style="5" customWidth="1"/>
    <col min="7686" max="7686" width="8.85546875" style="5" bestFit="1" customWidth="1"/>
    <col min="7687" max="7687" width="9.28515625" style="5" bestFit="1" customWidth="1"/>
    <col min="7688" max="7688" width="7.42578125" style="5" bestFit="1" customWidth="1"/>
    <col min="7689" max="7689" width="9.5703125" style="5" customWidth="1"/>
    <col min="7690" max="7690" width="18.7109375" style="5" customWidth="1"/>
    <col min="7691" max="7936" width="9.140625" style="5"/>
    <col min="7937" max="7937" width="5.7109375" style="5" bestFit="1" customWidth="1"/>
    <col min="7938" max="7938" width="38.28515625" style="5" bestFit="1" customWidth="1"/>
    <col min="7939" max="7939" width="13.42578125" style="5" customWidth="1"/>
    <col min="7940" max="7941" width="15.42578125" style="5" customWidth="1"/>
    <col min="7942" max="7942" width="8.85546875" style="5" bestFit="1" customWidth="1"/>
    <col min="7943" max="7943" width="9.28515625" style="5" bestFit="1" customWidth="1"/>
    <col min="7944" max="7944" width="7.42578125" style="5" bestFit="1" customWidth="1"/>
    <col min="7945" max="7945" width="9.5703125" style="5" customWidth="1"/>
    <col min="7946" max="7946" width="18.7109375" style="5" customWidth="1"/>
    <col min="7947" max="8192" width="9.140625" style="5"/>
    <col min="8193" max="8193" width="5.7109375" style="5" bestFit="1" customWidth="1"/>
    <col min="8194" max="8194" width="38.28515625" style="5" bestFit="1" customWidth="1"/>
    <col min="8195" max="8195" width="13.42578125" style="5" customWidth="1"/>
    <col min="8196" max="8197" width="15.42578125" style="5" customWidth="1"/>
    <col min="8198" max="8198" width="8.85546875" style="5" bestFit="1" customWidth="1"/>
    <col min="8199" max="8199" width="9.28515625" style="5" bestFit="1" customWidth="1"/>
    <col min="8200" max="8200" width="7.42578125" style="5" bestFit="1" customWidth="1"/>
    <col min="8201" max="8201" width="9.5703125" style="5" customWidth="1"/>
    <col min="8202" max="8202" width="18.7109375" style="5" customWidth="1"/>
    <col min="8203" max="8448" width="9.140625" style="5"/>
    <col min="8449" max="8449" width="5.7109375" style="5" bestFit="1" customWidth="1"/>
    <col min="8450" max="8450" width="38.28515625" style="5" bestFit="1" customWidth="1"/>
    <col min="8451" max="8451" width="13.42578125" style="5" customWidth="1"/>
    <col min="8452" max="8453" width="15.42578125" style="5" customWidth="1"/>
    <col min="8454" max="8454" width="8.85546875" style="5" bestFit="1" customWidth="1"/>
    <col min="8455" max="8455" width="9.28515625" style="5" bestFit="1" customWidth="1"/>
    <col min="8456" max="8456" width="7.42578125" style="5" bestFit="1" customWidth="1"/>
    <col min="8457" max="8457" width="9.5703125" style="5" customWidth="1"/>
    <col min="8458" max="8458" width="18.7109375" style="5" customWidth="1"/>
    <col min="8459" max="8704" width="9.140625" style="5"/>
    <col min="8705" max="8705" width="5.7109375" style="5" bestFit="1" customWidth="1"/>
    <col min="8706" max="8706" width="38.28515625" style="5" bestFit="1" customWidth="1"/>
    <col min="8707" max="8707" width="13.42578125" style="5" customWidth="1"/>
    <col min="8708" max="8709" width="15.42578125" style="5" customWidth="1"/>
    <col min="8710" max="8710" width="8.85546875" style="5" bestFit="1" customWidth="1"/>
    <col min="8711" max="8711" width="9.28515625" style="5" bestFit="1" customWidth="1"/>
    <col min="8712" max="8712" width="7.42578125" style="5" bestFit="1" customWidth="1"/>
    <col min="8713" max="8713" width="9.5703125" style="5" customWidth="1"/>
    <col min="8714" max="8714" width="18.7109375" style="5" customWidth="1"/>
    <col min="8715" max="8960" width="9.140625" style="5"/>
    <col min="8961" max="8961" width="5.7109375" style="5" bestFit="1" customWidth="1"/>
    <col min="8962" max="8962" width="38.28515625" style="5" bestFit="1" customWidth="1"/>
    <col min="8963" max="8963" width="13.42578125" style="5" customWidth="1"/>
    <col min="8964" max="8965" width="15.42578125" style="5" customWidth="1"/>
    <col min="8966" max="8966" width="8.85546875" style="5" bestFit="1" customWidth="1"/>
    <col min="8967" max="8967" width="9.28515625" style="5" bestFit="1" customWidth="1"/>
    <col min="8968" max="8968" width="7.42578125" style="5" bestFit="1" customWidth="1"/>
    <col min="8969" max="8969" width="9.5703125" style="5" customWidth="1"/>
    <col min="8970" max="8970" width="18.7109375" style="5" customWidth="1"/>
    <col min="8971" max="9216" width="9.140625" style="5"/>
    <col min="9217" max="9217" width="5.7109375" style="5" bestFit="1" customWidth="1"/>
    <col min="9218" max="9218" width="38.28515625" style="5" bestFit="1" customWidth="1"/>
    <col min="9219" max="9219" width="13.42578125" style="5" customWidth="1"/>
    <col min="9220" max="9221" width="15.42578125" style="5" customWidth="1"/>
    <col min="9222" max="9222" width="8.85546875" style="5" bestFit="1" customWidth="1"/>
    <col min="9223" max="9223" width="9.28515625" style="5" bestFit="1" customWidth="1"/>
    <col min="9224" max="9224" width="7.42578125" style="5" bestFit="1" customWidth="1"/>
    <col min="9225" max="9225" width="9.5703125" style="5" customWidth="1"/>
    <col min="9226" max="9226" width="18.7109375" style="5" customWidth="1"/>
    <col min="9227" max="9472" width="9.140625" style="5"/>
    <col min="9473" max="9473" width="5.7109375" style="5" bestFit="1" customWidth="1"/>
    <col min="9474" max="9474" width="38.28515625" style="5" bestFit="1" customWidth="1"/>
    <col min="9475" max="9475" width="13.42578125" style="5" customWidth="1"/>
    <col min="9476" max="9477" width="15.42578125" style="5" customWidth="1"/>
    <col min="9478" max="9478" width="8.85546875" style="5" bestFit="1" customWidth="1"/>
    <col min="9479" max="9479" width="9.28515625" style="5" bestFit="1" customWidth="1"/>
    <col min="9480" max="9480" width="7.42578125" style="5" bestFit="1" customWidth="1"/>
    <col min="9481" max="9481" width="9.5703125" style="5" customWidth="1"/>
    <col min="9482" max="9482" width="18.7109375" style="5" customWidth="1"/>
    <col min="9483" max="9728" width="9.140625" style="5"/>
    <col min="9729" max="9729" width="5.7109375" style="5" bestFit="1" customWidth="1"/>
    <col min="9730" max="9730" width="38.28515625" style="5" bestFit="1" customWidth="1"/>
    <col min="9731" max="9731" width="13.42578125" style="5" customWidth="1"/>
    <col min="9732" max="9733" width="15.42578125" style="5" customWidth="1"/>
    <col min="9734" max="9734" width="8.85546875" style="5" bestFit="1" customWidth="1"/>
    <col min="9735" max="9735" width="9.28515625" style="5" bestFit="1" customWidth="1"/>
    <col min="9736" max="9736" width="7.42578125" style="5" bestFit="1" customWidth="1"/>
    <col min="9737" max="9737" width="9.5703125" style="5" customWidth="1"/>
    <col min="9738" max="9738" width="18.7109375" style="5" customWidth="1"/>
    <col min="9739" max="9984" width="9.140625" style="5"/>
    <col min="9985" max="9985" width="5.7109375" style="5" bestFit="1" customWidth="1"/>
    <col min="9986" max="9986" width="38.28515625" style="5" bestFit="1" customWidth="1"/>
    <col min="9987" max="9987" width="13.42578125" style="5" customWidth="1"/>
    <col min="9988" max="9989" width="15.42578125" style="5" customWidth="1"/>
    <col min="9990" max="9990" width="8.85546875" style="5" bestFit="1" customWidth="1"/>
    <col min="9991" max="9991" width="9.28515625" style="5" bestFit="1" customWidth="1"/>
    <col min="9992" max="9992" width="7.42578125" style="5" bestFit="1" customWidth="1"/>
    <col min="9993" max="9993" width="9.5703125" style="5" customWidth="1"/>
    <col min="9994" max="9994" width="18.7109375" style="5" customWidth="1"/>
    <col min="9995" max="10240" width="9.140625" style="5"/>
    <col min="10241" max="10241" width="5.7109375" style="5" bestFit="1" customWidth="1"/>
    <col min="10242" max="10242" width="38.28515625" style="5" bestFit="1" customWidth="1"/>
    <col min="10243" max="10243" width="13.42578125" style="5" customWidth="1"/>
    <col min="10244" max="10245" width="15.42578125" style="5" customWidth="1"/>
    <col min="10246" max="10246" width="8.85546875" style="5" bestFit="1" customWidth="1"/>
    <col min="10247" max="10247" width="9.28515625" style="5" bestFit="1" customWidth="1"/>
    <col min="10248" max="10248" width="7.42578125" style="5" bestFit="1" customWidth="1"/>
    <col min="10249" max="10249" width="9.5703125" style="5" customWidth="1"/>
    <col min="10250" max="10250" width="18.7109375" style="5" customWidth="1"/>
    <col min="10251" max="10496" width="9.140625" style="5"/>
    <col min="10497" max="10497" width="5.7109375" style="5" bestFit="1" customWidth="1"/>
    <col min="10498" max="10498" width="38.28515625" style="5" bestFit="1" customWidth="1"/>
    <col min="10499" max="10499" width="13.42578125" style="5" customWidth="1"/>
    <col min="10500" max="10501" width="15.42578125" style="5" customWidth="1"/>
    <col min="10502" max="10502" width="8.85546875" style="5" bestFit="1" customWidth="1"/>
    <col min="10503" max="10503" width="9.28515625" style="5" bestFit="1" customWidth="1"/>
    <col min="10504" max="10504" width="7.42578125" style="5" bestFit="1" customWidth="1"/>
    <col min="10505" max="10505" width="9.5703125" style="5" customWidth="1"/>
    <col min="10506" max="10506" width="18.7109375" style="5" customWidth="1"/>
    <col min="10507" max="10752" width="9.140625" style="5"/>
    <col min="10753" max="10753" width="5.7109375" style="5" bestFit="1" customWidth="1"/>
    <col min="10754" max="10754" width="38.28515625" style="5" bestFit="1" customWidth="1"/>
    <col min="10755" max="10755" width="13.42578125" style="5" customWidth="1"/>
    <col min="10756" max="10757" width="15.42578125" style="5" customWidth="1"/>
    <col min="10758" max="10758" width="8.85546875" style="5" bestFit="1" customWidth="1"/>
    <col min="10759" max="10759" width="9.28515625" style="5" bestFit="1" customWidth="1"/>
    <col min="10760" max="10760" width="7.42578125" style="5" bestFit="1" customWidth="1"/>
    <col min="10761" max="10761" width="9.5703125" style="5" customWidth="1"/>
    <col min="10762" max="10762" width="18.7109375" style="5" customWidth="1"/>
    <col min="10763" max="11008" width="9.140625" style="5"/>
    <col min="11009" max="11009" width="5.7109375" style="5" bestFit="1" customWidth="1"/>
    <col min="11010" max="11010" width="38.28515625" style="5" bestFit="1" customWidth="1"/>
    <col min="11011" max="11011" width="13.42578125" style="5" customWidth="1"/>
    <col min="11012" max="11013" width="15.42578125" style="5" customWidth="1"/>
    <col min="11014" max="11014" width="8.85546875" style="5" bestFit="1" customWidth="1"/>
    <col min="11015" max="11015" width="9.28515625" style="5" bestFit="1" customWidth="1"/>
    <col min="11016" max="11016" width="7.42578125" style="5" bestFit="1" customWidth="1"/>
    <col min="11017" max="11017" width="9.5703125" style="5" customWidth="1"/>
    <col min="11018" max="11018" width="18.7109375" style="5" customWidth="1"/>
    <col min="11019" max="11264" width="9.140625" style="5"/>
    <col min="11265" max="11265" width="5.7109375" style="5" bestFit="1" customWidth="1"/>
    <col min="11266" max="11266" width="38.28515625" style="5" bestFit="1" customWidth="1"/>
    <col min="11267" max="11267" width="13.42578125" style="5" customWidth="1"/>
    <col min="11268" max="11269" width="15.42578125" style="5" customWidth="1"/>
    <col min="11270" max="11270" width="8.85546875" style="5" bestFit="1" customWidth="1"/>
    <col min="11271" max="11271" width="9.28515625" style="5" bestFit="1" customWidth="1"/>
    <col min="11272" max="11272" width="7.42578125" style="5" bestFit="1" customWidth="1"/>
    <col min="11273" max="11273" width="9.5703125" style="5" customWidth="1"/>
    <col min="11274" max="11274" width="18.7109375" style="5" customWidth="1"/>
    <col min="11275" max="11520" width="9.140625" style="5"/>
    <col min="11521" max="11521" width="5.7109375" style="5" bestFit="1" customWidth="1"/>
    <col min="11522" max="11522" width="38.28515625" style="5" bestFit="1" customWidth="1"/>
    <col min="11523" max="11523" width="13.42578125" style="5" customWidth="1"/>
    <col min="11524" max="11525" width="15.42578125" style="5" customWidth="1"/>
    <col min="11526" max="11526" width="8.85546875" style="5" bestFit="1" customWidth="1"/>
    <col min="11527" max="11527" width="9.28515625" style="5" bestFit="1" customWidth="1"/>
    <col min="11528" max="11528" width="7.42578125" style="5" bestFit="1" customWidth="1"/>
    <col min="11529" max="11529" width="9.5703125" style="5" customWidth="1"/>
    <col min="11530" max="11530" width="18.7109375" style="5" customWidth="1"/>
    <col min="11531" max="11776" width="9.140625" style="5"/>
    <col min="11777" max="11777" width="5.7109375" style="5" bestFit="1" customWidth="1"/>
    <col min="11778" max="11778" width="38.28515625" style="5" bestFit="1" customWidth="1"/>
    <col min="11779" max="11779" width="13.42578125" style="5" customWidth="1"/>
    <col min="11780" max="11781" width="15.42578125" style="5" customWidth="1"/>
    <col min="11782" max="11782" width="8.85546875" style="5" bestFit="1" customWidth="1"/>
    <col min="11783" max="11783" width="9.28515625" style="5" bestFit="1" customWidth="1"/>
    <col min="11784" max="11784" width="7.42578125" style="5" bestFit="1" customWidth="1"/>
    <col min="11785" max="11785" width="9.5703125" style="5" customWidth="1"/>
    <col min="11786" max="11786" width="18.7109375" style="5" customWidth="1"/>
    <col min="11787" max="12032" width="9.140625" style="5"/>
    <col min="12033" max="12033" width="5.7109375" style="5" bestFit="1" customWidth="1"/>
    <col min="12034" max="12034" width="38.28515625" style="5" bestFit="1" customWidth="1"/>
    <col min="12035" max="12035" width="13.42578125" style="5" customWidth="1"/>
    <col min="12036" max="12037" width="15.42578125" style="5" customWidth="1"/>
    <col min="12038" max="12038" width="8.85546875" style="5" bestFit="1" customWidth="1"/>
    <col min="12039" max="12039" width="9.28515625" style="5" bestFit="1" customWidth="1"/>
    <col min="12040" max="12040" width="7.42578125" style="5" bestFit="1" customWidth="1"/>
    <col min="12041" max="12041" width="9.5703125" style="5" customWidth="1"/>
    <col min="12042" max="12042" width="18.7109375" style="5" customWidth="1"/>
    <col min="12043" max="12288" width="9.140625" style="5"/>
    <col min="12289" max="12289" width="5.7109375" style="5" bestFit="1" customWidth="1"/>
    <col min="12290" max="12290" width="38.28515625" style="5" bestFit="1" customWidth="1"/>
    <col min="12291" max="12291" width="13.42578125" style="5" customWidth="1"/>
    <col min="12292" max="12293" width="15.42578125" style="5" customWidth="1"/>
    <col min="12294" max="12294" width="8.85546875" style="5" bestFit="1" customWidth="1"/>
    <col min="12295" max="12295" width="9.28515625" style="5" bestFit="1" customWidth="1"/>
    <col min="12296" max="12296" width="7.42578125" style="5" bestFit="1" customWidth="1"/>
    <col min="12297" max="12297" width="9.5703125" style="5" customWidth="1"/>
    <col min="12298" max="12298" width="18.7109375" style="5" customWidth="1"/>
    <col min="12299" max="12544" width="9.140625" style="5"/>
    <col min="12545" max="12545" width="5.7109375" style="5" bestFit="1" customWidth="1"/>
    <col min="12546" max="12546" width="38.28515625" style="5" bestFit="1" customWidth="1"/>
    <col min="12547" max="12547" width="13.42578125" style="5" customWidth="1"/>
    <col min="12548" max="12549" width="15.42578125" style="5" customWidth="1"/>
    <col min="12550" max="12550" width="8.85546875" style="5" bestFit="1" customWidth="1"/>
    <col min="12551" max="12551" width="9.28515625" style="5" bestFit="1" customWidth="1"/>
    <col min="12552" max="12552" width="7.42578125" style="5" bestFit="1" customWidth="1"/>
    <col min="12553" max="12553" width="9.5703125" style="5" customWidth="1"/>
    <col min="12554" max="12554" width="18.7109375" style="5" customWidth="1"/>
    <col min="12555" max="12800" width="9.140625" style="5"/>
    <col min="12801" max="12801" width="5.7109375" style="5" bestFit="1" customWidth="1"/>
    <col min="12802" max="12802" width="38.28515625" style="5" bestFit="1" customWidth="1"/>
    <col min="12803" max="12803" width="13.42578125" style="5" customWidth="1"/>
    <col min="12804" max="12805" width="15.42578125" style="5" customWidth="1"/>
    <col min="12806" max="12806" width="8.85546875" style="5" bestFit="1" customWidth="1"/>
    <col min="12807" max="12807" width="9.28515625" style="5" bestFit="1" customWidth="1"/>
    <col min="12808" max="12808" width="7.42578125" style="5" bestFit="1" customWidth="1"/>
    <col min="12809" max="12809" width="9.5703125" style="5" customWidth="1"/>
    <col min="12810" max="12810" width="18.7109375" style="5" customWidth="1"/>
    <col min="12811" max="13056" width="9.140625" style="5"/>
    <col min="13057" max="13057" width="5.7109375" style="5" bestFit="1" customWidth="1"/>
    <col min="13058" max="13058" width="38.28515625" style="5" bestFit="1" customWidth="1"/>
    <col min="13059" max="13059" width="13.42578125" style="5" customWidth="1"/>
    <col min="13060" max="13061" width="15.42578125" style="5" customWidth="1"/>
    <col min="13062" max="13062" width="8.85546875" style="5" bestFit="1" customWidth="1"/>
    <col min="13063" max="13063" width="9.28515625" style="5" bestFit="1" customWidth="1"/>
    <col min="13064" max="13064" width="7.42578125" style="5" bestFit="1" customWidth="1"/>
    <col min="13065" max="13065" width="9.5703125" style="5" customWidth="1"/>
    <col min="13066" max="13066" width="18.7109375" style="5" customWidth="1"/>
    <col min="13067" max="13312" width="9.140625" style="5"/>
    <col min="13313" max="13313" width="5.7109375" style="5" bestFit="1" customWidth="1"/>
    <col min="13314" max="13314" width="38.28515625" style="5" bestFit="1" customWidth="1"/>
    <col min="13315" max="13315" width="13.42578125" style="5" customWidth="1"/>
    <col min="13316" max="13317" width="15.42578125" style="5" customWidth="1"/>
    <col min="13318" max="13318" width="8.85546875" style="5" bestFit="1" customWidth="1"/>
    <col min="13319" max="13319" width="9.28515625" style="5" bestFit="1" customWidth="1"/>
    <col min="13320" max="13320" width="7.42578125" style="5" bestFit="1" customWidth="1"/>
    <col min="13321" max="13321" width="9.5703125" style="5" customWidth="1"/>
    <col min="13322" max="13322" width="18.7109375" style="5" customWidth="1"/>
    <col min="13323" max="13568" width="9.140625" style="5"/>
    <col min="13569" max="13569" width="5.7109375" style="5" bestFit="1" customWidth="1"/>
    <col min="13570" max="13570" width="38.28515625" style="5" bestFit="1" customWidth="1"/>
    <col min="13571" max="13571" width="13.42578125" style="5" customWidth="1"/>
    <col min="13572" max="13573" width="15.42578125" style="5" customWidth="1"/>
    <col min="13574" max="13574" width="8.85546875" style="5" bestFit="1" customWidth="1"/>
    <col min="13575" max="13575" width="9.28515625" style="5" bestFit="1" customWidth="1"/>
    <col min="13576" max="13576" width="7.42578125" style="5" bestFit="1" customWidth="1"/>
    <col min="13577" max="13577" width="9.5703125" style="5" customWidth="1"/>
    <col min="13578" max="13578" width="18.7109375" style="5" customWidth="1"/>
    <col min="13579" max="13824" width="9.140625" style="5"/>
    <col min="13825" max="13825" width="5.7109375" style="5" bestFit="1" customWidth="1"/>
    <col min="13826" max="13826" width="38.28515625" style="5" bestFit="1" customWidth="1"/>
    <col min="13827" max="13827" width="13.42578125" style="5" customWidth="1"/>
    <col min="13828" max="13829" width="15.42578125" style="5" customWidth="1"/>
    <col min="13830" max="13830" width="8.85546875" style="5" bestFit="1" customWidth="1"/>
    <col min="13831" max="13831" width="9.28515625" style="5" bestFit="1" customWidth="1"/>
    <col min="13832" max="13832" width="7.42578125" style="5" bestFit="1" customWidth="1"/>
    <col min="13833" max="13833" width="9.5703125" style="5" customWidth="1"/>
    <col min="13834" max="13834" width="18.7109375" style="5" customWidth="1"/>
    <col min="13835" max="14080" width="9.140625" style="5"/>
    <col min="14081" max="14081" width="5.7109375" style="5" bestFit="1" customWidth="1"/>
    <col min="14082" max="14082" width="38.28515625" style="5" bestFit="1" customWidth="1"/>
    <col min="14083" max="14083" width="13.42578125" style="5" customWidth="1"/>
    <col min="14084" max="14085" width="15.42578125" style="5" customWidth="1"/>
    <col min="14086" max="14086" width="8.85546875" style="5" bestFit="1" customWidth="1"/>
    <col min="14087" max="14087" width="9.28515625" style="5" bestFit="1" customWidth="1"/>
    <col min="14088" max="14088" width="7.42578125" style="5" bestFit="1" customWidth="1"/>
    <col min="14089" max="14089" width="9.5703125" style="5" customWidth="1"/>
    <col min="14090" max="14090" width="18.7109375" style="5" customWidth="1"/>
    <col min="14091" max="14336" width="9.140625" style="5"/>
    <col min="14337" max="14337" width="5.7109375" style="5" bestFit="1" customWidth="1"/>
    <col min="14338" max="14338" width="38.28515625" style="5" bestFit="1" customWidth="1"/>
    <col min="14339" max="14339" width="13.42578125" style="5" customWidth="1"/>
    <col min="14340" max="14341" width="15.42578125" style="5" customWidth="1"/>
    <col min="14342" max="14342" width="8.85546875" style="5" bestFit="1" customWidth="1"/>
    <col min="14343" max="14343" width="9.28515625" style="5" bestFit="1" customWidth="1"/>
    <col min="14344" max="14344" width="7.42578125" style="5" bestFit="1" customWidth="1"/>
    <col min="14345" max="14345" width="9.5703125" style="5" customWidth="1"/>
    <col min="14346" max="14346" width="18.7109375" style="5" customWidth="1"/>
    <col min="14347" max="14592" width="9.140625" style="5"/>
    <col min="14593" max="14593" width="5.7109375" style="5" bestFit="1" customWidth="1"/>
    <col min="14594" max="14594" width="38.28515625" style="5" bestFit="1" customWidth="1"/>
    <col min="14595" max="14595" width="13.42578125" style="5" customWidth="1"/>
    <col min="14596" max="14597" width="15.42578125" style="5" customWidth="1"/>
    <col min="14598" max="14598" width="8.85546875" style="5" bestFit="1" customWidth="1"/>
    <col min="14599" max="14599" width="9.28515625" style="5" bestFit="1" customWidth="1"/>
    <col min="14600" max="14600" width="7.42578125" style="5" bestFit="1" customWidth="1"/>
    <col min="14601" max="14601" width="9.5703125" style="5" customWidth="1"/>
    <col min="14602" max="14602" width="18.7109375" style="5" customWidth="1"/>
    <col min="14603" max="14848" width="9.140625" style="5"/>
    <col min="14849" max="14849" width="5.7109375" style="5" bestFit="1" customWidth="1"/>
    <col min="14850" max="14850" width="38.28515625" style="5" bestFit="1" customWidth="1"/>
    <col min="14851" max="14851" width="13.42578125" style="5" customWidth="1"/>
    <col min="14852" max="14853" width="15.42578125" style="5" customWidth="1"/>
    <col min="14854" max="14854" width="8.85546875" style="5" bestFit="1" customWidth="1"/>
    <col min="14855" max="14855" width="9.28515625" style="5" bestFit="1" customWidth="1"/>
    <col min="14856" max="14856" width="7.42578125" style="5" bestFit="1" customWidth="1"/>
    <col min="14857" max="14857" width="9.5703125" style="5" customWidth="1"/>
    <col min="14858" max="14858" width="18.7109375" style="5" customWidth="1"/>
    <col min="14859" max="15104" width="9.140625" style="5"/>
    <col min="15105" max="15105" width="5.7109375" style="5" bestFit="1" customWidth="1"/>
    <col min="15106" max="15106" width="38.28515625" style="5" bestFit="1" customWidth="1"/>
    <col min="15107" max="15107" width="13.42578125" style="5" customWidth="1"/>
    <col min="15108" max="15109" width="15.42578125" style="5" customWidth="1"/>
    <col min="15110" max="15110" width="8.85546875" style="5" bestFit="1" customWidth="1"/>
    <col min="15111" max="15111" width="9.28515625" style="5" bestFit="1" customWidth="1"/>
    <col min="15112" max="15112" width="7.42578125" style="5" bestFit="1" customWidth="1"/>
    <col min="15113" max="15113" width="9.5703125" style="5" customWidth="1"/>
    <col min="15114" max="15114" width="18.7109375" style="5" customWidth="1"/>
    <col min="15115" max="15360" width="9.140625" style="5"/>
    <col min="15361" max="15361" width="5.7109375" style="5" bestFit="1" customWidth="1"/>
    <col min="15362" max="15362" width="38.28515625" style="5" bestFit="1" customWidth="1"/>
    <col min="15363" max="15363" width="13.42578125" style="5" customWidth="1"/>
    <col min="15364" max="15365" width="15.42578125" style="5" customWidth="1"/>
    <col min="15366" max="15366" width="8.85546875" style="5" bestFit="1" customWidth="1"/>
    <col min="15367" max="15367" width="9.28515625" style="5" bestFit="1" customWidth="1"/>
    <col min="15368" max="15368" width="7.42578125" style="5" bestFit="1" customWidth="1"/>
    <col min="15369" max="15369" width="9.5703125" style="5" customWidth="1"/>
    <col min="15370" max="15370" width="18.7109375" style="5" customWidth="1"/>
    <col min="15371" max="15616" width="9.140625" style="5"/>
    <col min="15617" max="15617" width="5.7109375" style="5" bestFit="1" customWidth="1"/>
    <col min="15618" max="15618" width="38.28515625" style="5" bestFit="1" customWidth="1"/>
    <col min="15619" max="15619" width="13.42578125" style="5" customWidth="1"/>
    <col min="15620" max="15621" width="15.42578125" style="5" customWidth="1"/>
    <col min="15622" max="15622" width="8.85546875" style="5" bestFit="1" customWidth="1"/>
    <col min="15623" max="15623" width="9.28515625" style="5" bestFit="1" customWidth="1"/>
    <col min="15624" max="15624" width="7.42578125" style="5" bestFit="1" customWidth="1"/>
    <col min="15625" max="15625" width="9.5703125" style="5" customWidth="1"/>
    <col min="15626" max="15626" width="18.7109375" style="5" customWidth="1"/>
    <col min="15627" max="15872" width="9.140625" style="5"/>
    <col min="15873" max="15873" width="5.7109375" style="5" bestFit="1" customWidth="1"/>
    <col min="15874" max="15874" width="38.28515625" style="5" bestFit="1" customWidth="1"/>
    <col min="15875" max="15875" width="13.42578125" style="5" customWidth="1"/>
    <col min="15876" max="15877" width="15.42578125" style="5" customWidth="1"/>
    <col min="15878" max="15878" width="8.85546875" style="5" bestFit="1" customWidth="1"/>
    <col min="15879" max="15879" width="9.28515625" style="5" bestFit="1" customWidth="1"/>
    <col min="15880" max="15880" width="7.42578125" style="5" bestFit="1" customWidth="1"/>
    <col min="15881" max="15881" width="9.5703125" style="5" customWidth="1"/>
    <col min="15882" max="15882" width="18.7109375" style="5" customWidth="1"/>
    <col min="15883" max="16128" width="9.140625" style="5"/>
    <col min="16129" max="16129" width="5.7109375" style="5" bestFit="1" customWidth="1"/>
    <col min="16130" max="16130" width="38.28515625" style="5" bestFit="1" customWidth="1"/>
    <col min="16131" max="16131" width="13.42578125" style="5" customWidth="1"/>
    <col min="16132" max="16133" width="15.42578125" style="5" customWidth="1"/>
    <col min="16134" max="16134" width="8.85546875" style="5" bestFit="1" customWidth="1"/>
    <col min="16135" max="16135" width="9.28515625" style="5" bestFit="1" customWidth="1"/>
    <col min="16136" max="16136" width="7.42578125" style="5" bestFit="1" customWidth="1"/>
    <col min="16137" max="16137" width="9.5703125" style="5" customWidth="1"/>
    <col min="16138" max="16138" width="18.7109375" style="5" customWidth="1"/>
    <col min="16139" max="16384" width="9.140625" style="5"/>
  </cols>
  <sheetData>
    <row r="1" spans="1:10">
      <c r="C1" s="5"/>
      <c r="D1" s="5"/>
      <c r="E1" s="5"/>
      <c r="J1" s="76" t="s">
        <v>1285</v>
      </c>
    </row>
    <row r="3" spans="1:10" s="70" customFormat="1">
      <c r="A3" s="71"/>
      <c r="B3" s="71" t="s">
        <v>238</v>
      </c>
      <c r="C3" s="69"/>
      <c r="D3" s="69"/>
      <c r="E3" s="69"/>
      <c r="F3" s="71"/>
      <c r="G3" s="71"/>
      <c r="H3" s="71"/>
      <c r="I3" s="71"/>
      <c r="J3" s="71"/>
    </row>
    <row r="4" spans="1:10" s="70" customFormat="1">
      <c r="A4" s="71"/>
      <c r="B4" s="71" t="s">
        <v>252</v>
      </c>
      <c r="C4" s="69"/>
      <c r="D4" s="69"/>
      <c r="E4" s="69"/>
      <c r="F4" s="71"/>
      <c r="G4" s="71"/>
      <c r="H4" s="71"/>
      <c r="I4" s="71"/>
      <c r="J4" s="71"/>
    </row>
    <row r="5" spans="1:10" s="70" customFormat="1">
      <c r="A5" s="71"/>
      <c r="B5" s="71" t="s">
        <v>1550</v>
      </c>
      <c r="C5" s="69"/>
      <c r="D5" s="69"/>
      <c r="E5" s="69"/>
      <c r="F5" s="71"/>
      <c r="G5" s="71"/>
      <c r="H5" s="71"/>
      <c r="I5" s="71"/>
      <c r="J5" s="71"/>
    </row>
    <row r="6" spans="1:10">
      <c r="A6" s="72"/>
      <c r="B6" s="71"/>
      <c r="C6" s="73"/>
      <c r="D6" s="73"/>
      <c r="E6" s="73"/>
      <c r="F6" s="72"/>
      <c r="G6" s="72"/>
      <c r="H6" s="72"/>
      <c r="I6" s="72"/>
      <c r="J6" s="72"/>
    </row>
    <row r="7" spans="1:10" s="307" customFormat="1">
      <c r="A7" s="643" t="s">
        <v>253</v>
      </c>
      <c r="B7" s="643" t="s">
        <v>254</v>
      </c>
      <c r="C7" s="646" t="s">
        <v>255</v>
      </c>
      <c r="D7" s="646"/>
      <c r="E7" s="306"/>
      <c r="F7" s="647" t="s">
        <v>1551</v>
      </c>
      <c r="G7" s="648"/>
      <c r="H7" s="648"/>
      <c r="I7" s="648"/>
      <c r="J7" s="649"/>
    </row>
    <row r="8" spans="1:10" s="307" customFormat="1" ht="30.75" customHeight="1">
      <c r="A8" s="644"/>
      <c r="B8" s="644"/>
      <c r="C8" s="643" t="s">
        <v>1257</v>
      </c>
      <c r="D8" s="643" t="s">
        <v>1552</v>
      </c>
      <c r="E8" s="643" t="s">
        <v>1553</v>
      </c>
      <c r="F8" s="650" t="s">
        <v>256</v>
      </c>
      <c r="G8" s="650"/>
      <c r="H8" s="650"/>
      <c r="I8" s="650"/>
      <c r="J8" s="650" t="s">
        <v>257</v>
      </c>
    </row>
    <row r="9" spans="1:10" s="307" customFormat="1">
      <c r="A9" s="644"/>
      <c r="B9" s="644"/>
      <c r="C9" s="644"/>
      <c r="D9" s="644"/>
      <c r="E9" s="644"/>
      <c r="F9" s="643" t="s">
        <v>258</v>
      </c>
      <c r="G9" s="642" t="s">
        <v>259</v>
      </c>
      <c r="H9" s="642"/>
      <c r="I9" s="642"/>
      <c r="J9" s="650"/>
    </row>
    <row r="10" spans="1:10" s="307" customFormat="1" ht="47.25">
      <c r="A10" s="645"/>
      <c r="B10" s="645"/>
      <c r="C10" s="645"/>
      <c r="D10" s="645"/>
      <c r="E10" s="645"/>
      <c r="F10" s="645"/>
      <c r="G10" s="547" t="s">
        <v>260</v>
      </c>
      <c r="H10" s="308" t="s">
        <v>261</v>
      </c>
      <c r="I10" s="547" t="s">
        <v>262</v>
      </c>
      <c r="J10" s="650"/>
    </row>
    <row r="11" spans="1:10" s="307" customFormat="1">
      <c r="A11" s="309" t="s">
        <v>57</v>
      </c>
      <c r="B11" s="309" t="s">
        <v>263</v>
      </c>
      <c r="C11" s="310">
        <f>SUM(C12:C13)</f>
        <v>0</v>
      </c>
      <c r="D11" s="310">
        <f t="shared" ref="D11:E11" si="0">SUM(D12:D13)</f>
        <v>0</v>
      </c>
      <c r="E11" s="310">
        <f t="shared" si="0"/>
        <v>0</v>
      </c>
      <c r="F11" s="311">
        <f>SUM(G11+H11+I11)</f>
        <v>0</v>
      </c>
      <c r="G11" s="311"/>
      <c r="H11" s="311"/>
      <c r="I11" s="310">
        <f>SUM(I12:I13)</f>
        <v>0</v>
      </c>
      <c r="J11" s="310">
        <f>SUM(J12:J13)</f>
        <v>0</v>
      </c>
    </row>
    <row r="12" spans="1:10" s="316" customFormat="1">
      <c r="A12" s="312" t="s">
        <v>265</v>
      </c>
      <c r="B12" s="313" t="s">
        <v>266</v>
      </c>
      <c r="C12" s="314"/>
      <c r="D12" s="314"/>
      <c r="E12" s="314">
        <f t="shared" ref="E12:E13" si="1">C12+D12-G12</f>
        <v>0</v>
      </c>
      <c r="F12" s="315">
        <f t="shared" ref="F12:F13" si="2">SUM(G12+H12+I12)</f>
        <v>0</v>
      </c>
      <c r="G12" s="315"/>
      <c r="H12" s="315"/>
      <c r="I12" s="315">
        <v>0</v>
      </c>
      <c r="J12" s="315">
        <f>SUM(G12:I12)</f>
        <v>0</v>
      </c>
    </row>
    <row r="13" spans="1:10" s="316" customFormat="1">
      <c r="A13" s="312" t="s">
        <v>267</v>
      </c>
      <c r="B13" s="313" t="s">
        <v>268</v>
      </c>
      <c r="C13" s="314"/>
      <c r="D13" s="314"/>
      <c r="E13" s="314">
        <f t="shared" si="1"/>
        <v>0</v>
      </c>
      <c r="F13" s="315">
        <f t="shared" si="2"/>
        <v>0</v>
      </c>
      <c r="G13" s="315"/>
      <c r="H13" s="315"/>
      <c r="I13" s="315"/>
      <c r="J13" s="315">
        <f>SUM(G13:I13)</f>
        <v>0</v>
      </c>
    </row>
    <row r="14" spans="1:10" s="307" customFormat="1" ht="19.5" customHeight="1">
      <c r="A14" s="309" t="s">
        <v>59</v>
      </c>
      <c r="B14" s="317" t="s">
        <v>269</v>
      </c>
      <c r="C14" s="310">
        <f>SUM(C15+C22)</f>
        <v>1185222</v>
      </c>
      <c r="D14" s="310">
        <f t="shared" ref="D14:J14" si="3">SUM(D15+D22)</f>
        <v>8376567</v>
      </c>
      <c r="E14" s="310">
        <f t="shared" si="3"/>
        <v>5502397</v>
      </c>
      <c r="F14" s="310">
        <f t="shared" si="3"/>
        <v>4090092</v>
      </c>
      <c r="G14" s="310">
        <f>SUM(G15+G22)</f>
        <v>4059392</v>
      </c>
      <c r="H14" s="310">
        <f t="shared" si="3"/>
        <v>28100</v>
      </c>
      <c r="I14" s="310">
        <f t="shared" si="3"/>
        <v>2600</v>
      </c>
      <c r="J14" s="310">
        <f t="shared" si="3"/>
        <v>4090092</v>
      </c>
    </row>
    <row r="15" spans="1:10" s="307" customFormat="1" ht="21" customHeight="1">
      <c r="A15" s="318" t="s">
        <v>270</v>
      </c>
      <c r="B15" s="317" t="s">
        <v>271</v>
      </c>
      <c r="C15" s="310">
        <f>SUM(C16:C21)</f>
        <v>672149</v>
      </c>
      <c r="D15" s="310">
        <f t="shared" ref="D15:J15" si="4">SUM(D16:D21)</f>
        <v>7327851</v>
      </c>
      <c r="E15" s="310">
        <f t="shared" si="4"/>
        <v>4000000</v>
      </c>
      <c r="F15" s="310">
        <f t="shared" si="4"/>
        <v>4014000</v>
      </c>
      <c r="G15" s="310">
        <f t="shared" si="4"/>
        <v>4000000</v>
      </c>
      <c r="H15" s="310">
        <f t="shared" si="4"/>
        <v>14000</v>
      </c>
      <c r="I15" s="310">
        <f t="shared" si="4"/>
        <v>0</v>
      </c>
      <c r="J15" s="310">
        <f t="shared" si="4"/>
        <v>4014000</v>
      </c>
    </row>
    <row r="16" spans="1:10" s="316" customFormat="1" ht="18.75" customHeight="1">
      <c r="A16" s="312" t="s">
        <v>272</v>
      </c>
      <c r="B16" s="319" t="s">
        <v>273</v>
      </c>
      <c r="C16" s="314">
        <v>672149</v>
      </c>
      <c r="D16" s="314">
        <f>3327851+4000000</f>
        <v>7327851</v>
      </c>
      <c r="E16" s="314">
        <f>C16+D16-G16</f>
        <v>4000000</v>
      </c>
      <c r="F16" s="315">
        <f>SUM(G16+H16+I16)</f>
        <v>4014000</v>
      </c>
      <c r="G16" s="314">
        <v>4000000</v>
      </c>
      <c r="H16" s="315">
        <f>10000+4000</f>
        <v>14000</v>
      </c>
      <c r="I16" s="315">
        <v>0</v>
      </c>
      <c r="J16" s="315">
        <f>SUM(G16:I16)</f>
        <v>4014000</v>
      </c>
    </row>
    <row r="17" spans="1:10" s="316" customFormat="1" ht="31.5">
      <c r="A17" s="313" t="s">
        <v>274</v>
      </c>
      <c r="B17" s="319" t="s">
        <v>275</v>
      </c>
      <c r="C17" s="314"/>
      <c r="D17" s="314"/>
      <c r="E17" s="314">
        <f t="shared" ref="E17:E20" si="5">C17+D17-G17</f>
        <v>0</v>
      </c>
      <c r="F17" s="315">
        <f t="shared" ref="F17:F19" si="6">SUM(G17+H17+I17)</f>
        <v>0</v>
      </c>
      <c r="G17" s="315"/>
      <c r="H17" s="315"/>
      <c r="I17" s="315">
        <v>0</v>
      </c>
      <c r="J17" s="315">
        <f t="shared" ref="J17:J21" si="7">SUM(G17:I17)</f>
        <v>0</v>
      </c>
    </row>
    <row r="18" spans="1:10" s="316" customFormat="1" ht="20.25" customHeight="1">
      <c r="A18" s="313" t="s">
        <v>276</v>
      </c>
      <c r="B18" s="319" t="s">
        <v>277</v>
      </c>
      <c r="C18" s="314"/>
      <c r="D18" s="314"/>
      <c r="E18" s="314">
        <f t="shared" si="5"/>
        <v>0</v>
      </c>
      <c r="F18" s="315">
        <f t="shared" si="6"/>
        <v>0</v>
      </c>
      <c r="G18" s="315"/>
      <c r="H18" s="315"/>
      <c r="I18" s="315">
        <v>0</v>
      </c>
      <c r="J18" s="315">
        <f t="shared" si="7"/>
        <v>0</v>
      </c>
    </row>
    <row r="19" spans="1:10" s="316" customFormat="1" ht="31.5">
      <c r="A19" s="313" t="s">
        <v>278</v>
      </c>
      <c r="B19" s="319" t="s">
        <v>279</v>
      </c>
      <c r="C19" s="314"/>
      <c r="D19" s="314"/>
      <c r="E19" s="314">
        <f t="shared" si="5"/>
        <v>0</v>
      </c>
      <c r="F19" s="315">
        <f t="shared" si="6"/>
        <v>0</v>
      </c>
      <c r="G19" s="315"/>
      <c r="H19" s="315"/>
      <c r="I19" s="315">
        <v>0</v>
      </c>
      <c r="J19" s="315">
        <f t="shared" si="7"/>
        <v>0</v>
      </c>
    </row>
    <row r="20" spans="1:10" s="316" customFormat="1" ht="19.5" customHeight="1">
      <c r="A20" s="313" t="s">
        <v>280</v>
      </c>
      <c r="B20" s="319" t="s">
        <v>281</v>
      </c>
      <c r="C20" s="314"/>
      <c r="D20" s="314"/>
      <c r="E20" s="314">
        <f t="shared" si="5"/>
        <v>0</v>
      </c>
      <c r="F20" s="315">
        <f>SUM(G20+I20)</f>
        <v>0</v>
      </c>
      <c r="G20" s="315"/>
      <c r="H20" s="315"/>
      <c r="I20" s="315">
        <v>0</v>
      </c>
      <c r="J20" s="315">
        <f t="shared" si="7"/>
        <v>0</v>
      </c>
    </row>
    <row r="21" spans="1:10" s="316" customFormat="1" ht="18.75" customHeight="1">
      <c r="A21" s="313" t="s">
        <v>282</v>
      </c>
      <c r="B21" s="319" t="s">
        <v>283</v>
      </c>
      <c r="C21" s="314"/>
      <c r="D21" s="314"/>
      <c r="E21" s="314">
        <f>C21+D21-G21</f>
        <v>0</v>
      </c>
      <c r="F21" s="315">
        <f>SUM(G21+H21+I21)</f>
        <v>0</v>
      </c>
      <c r="G21" s="314"/>
      <c r="H21" s="315"/>
      <c r="I21" s="315">
        <v>0</v>
      </c>
      <c r="J21" s="315">
        <f t="shared" si="7"/>
        <v>0</v>
      </c>
    </row>
    <row r="22" spans="1:10" s="307" customFormat="1">
      <c r="A22" s="309" t="s">
        <v>284</v>
      </c>
      <c r="B22" s="317" t="s">
        <v>285</v>
      </c>
      <c r="C22" s="310">
        <f>SUM(C23:C27)</f>
        <v>513073</v>
      </c>
      <c r="D22" s="310">
        <f t="shared" ref="D22:J22" si="8">SUM(D23:D27)</f>
        <v>1048716</v>
      </c>
      <c r="E22" s="310">
        <f t="shared" si="8"/>
        <v>1502397</v>
      </c>
      <c r="F22" s="310">
        <f t="shared" si="8"/>
        <v>76092</v>
      </c>
      <c r="G22" s="310">
        <f t="shared" si="8"/>
        <v>59392</v>
      </c>
      <c r="H22" s="310">
        <f t="shared" si="8"/>
        <v>14100</v>
      </c>
      <c r="I22" s="310">
        <f t="shared" si="8"/>
        <v>2600</v>
      </c>
      <c r="J22" s="310">
        <f t="shared" si="8"/>
        <v>76092</v>
      </c>
    </row>
    <row r="23" spans="1:10" s="316" customFormat="1" ht="31.5">
      <c r="A23" s="313" t="s">
        <v>286</v>
      </c>
      <c r="B23" s="319" t="s">
        <v>1194</v>
      </c>
      <c r="C23" s="314">
        <f>210998+302075</f>
        <v>513073</v>
      </c>
      <c r="D23" s="314">
        <f>551745+496971</f>
        <v>1048716</v>
      </c>
      <c r="E23" s="314">
        <f t="shared" ref="E23:E28" si="9">C23+D23-G23</f>
        <v>1502397</v>
      </c>
      <c r="F23" s="315">
        <f>SUM(G23+H23+I23)</f>
        <v>76092</v>
      </c>
      <c r="G23" s="314">
        <f>59392</f>
        <v>59392</v>
      </c>
      <c r="H23" s="315">
        <v>14100</v>
      </c>
      <c r="I23" s="315">
        <f>1450+1271-121</f>
        <v>2600</v>
      </c>
      <c r="J23" s="315">
        <f>SUM(G23:I23)</f>
        <v>76092</v>
      </c>
    </row>
    <row r="24" spans="1:10" s="316" customFormat="1" ht="31.5">
      <c r="A24" s="313" t="s">
        <v>287</v>
      </c>
      <c r="B24" s="319" t="s">
        <v>288</v>
      </c>
      <c r="C24" s="314"/>
      <c r="D24" s="314"/>
      <c r="E24" s="314">
        <f t="shared" si="9"/>
        <v>0</v>
      </c>
      <c r="F24" s="315">
        <f>SUM(G24+H24+I24)</f>
        <v>0</v>
      </c>
      <c r="G24" s="315"/>
      <c r="H24" s="315"/>
      <c r="I24" s="315"/>
      <c r="J24" s="315">
        <f t="shared" ref="J24:J26" si="10">SUM(G24:I24)</f>
        <v>0</v>
      </c>
    </row>
    <row r="25" spans="1:10" s="316" customFormat="1" ht="18.75" customHeight="1">
      <c r="A25" s="313" t="s">
        <v>289</v>
      </c>
      <c r="B25" s="319" t="s">
        <v>277</v>
      </c>
      <c r="C25" s="314"/>
      <c r="D25" s="314"/>
      <c r="E25" s="314">
        <f t="shared" si="9"/>
        <v>0</v>
      </c>
      <c r="F25" s="315">
        <f>SUM(G25+H25+I25)</f>
        <v>0</v>
      </c>
      <c r="G25" s="315"/>
      <c r="H25" s="315"/>
      <c r="I25" s="315"/>
      <c r="J25" s="315">
        <f t="shared" si="10"/>
        <v>0</v>
      </c>
    </row>
    <row r="26" spans="1:10" s="316" customFormat="1" ht="17.25" customHeight="1">
      <c r="A26" s="313" t="s">
        <v>290</v>
      </c>
      <c r="B26" s="319" t="s">
        <v>281</v>
      </c>
      <c r="C26" s="314"/>
      <c r="D26" s="314"/>
      <c r="E26" s="314">
        <f t="shared" si="9"/>
        <v>0</v>
      </c>
      <c r="F26" s="315">
        <f>SUM(G26+I26)</f>
        <v>0</v>
      </c>
      <c r="G26" s="315"/>
      <c r="H26" s="315" t="s">
        <v>264</v>
      </c>
      <c r="I26" s="315"/>
      <c r="J26" s="315">
        <f t="shared" si="10"/>
        <v>0</v>
      </c>
    </row>
    <row r="27" spans="1:10" s="316" customFormat="1" ht="18" customHeight="1">
      <c r="A27" s="313" t="s">
        <v>291</v>
      </c>
      <c r="B27" s="319" t="s">
        <v>1193</v>
      </c>
      <c r="C27" s="314"/>
      <c r="D27" s="314"/>
      <c r="E27" s="314">
        <f t="shared" si="9"/>
        <v>0</v>
      </c>
      <c r="F27" s="315">
        <f>SUM(G27+H27+I27)</f>
        <v>0</v>
      </c>
      <c r="G27" s="315"/>
      <c r="H27" s="315"/>
      <c r="I27" s="315">
        <v>0</v>
      </c>
      <c r="J27" s="315">
        <f>SUM(G27:I27)</f>
        <v>0</v>
      </c>
    </row>
    <row r="28" spans="1:10" s="307" customFormat="1">
      <c r="A28" s="309" t="s">
        <v>61</v>
      </c>
      <c r="B28" s="317" t="s">
        <v>292</v>
      </c>
      <c r="C28" s="310">
        <v>0</v>
      </c>
      <c r="D28" s="310">
        <v>0</v>
      </c>
      <c r="E28" s="310">
        <f t="shared" si="9"/>
        <v>0</v>
      </c>
      <c r="F28" s="311">
        <f>SUM(G28+H28+I28)</f>
        <v>0</v>
      </c>
      <c r="G28" s="311">
        <v>0</v>
      </c>
      <c r="H28" s="311">
        <v>0</v>
      </c>
      <c r="I28" s="311">
        <v>0</v>
      </c>
      <c r="J28" s="311">
        <f>SUM(F28)</f>
        <v>0</v>
      </c>
    </row>
    <row r="29" spans="1:10" s="307" customFormat="1">
      <c r="A29" s="320" t="s">
        <v>62</v>
      </c>
      <c r="B29" s="321" t="s">
        <v>293</v>
      </c>
      <c r="C29" s="311">
        <f>SUM(C11+C14+C28)</f>
        <v>1185222</v>
      </c>
      <c r="D29" s="311">
        <f>SUM(D11+D14+D28)</f>
        <v>8376567</v>
      </c>
      <c r="E29" s="311">
        <f>SUM(E11+E14+E28)</f>
        <v>5502397</v>
      </c>
      <c r="F29" s="311">
        <f>SUM(F11+F14+F28)</f>
        <v>4090092</v>
      </c>
      <c r="G29" s="311">
        <f>SUM(G14+G28)</f>
        <v>4059392</v>
      </c>
      <c r="H29" s="311">
        <f>SUM(H14+H28)</f>
        <v>28100</v>
      </c>
      <c r="I29" s="311">
        <f>SUM(I11+I14+I28)</f>
        <v>2600</v>
      </c>
      <c r="J29" s="311">
        <f>SUM(J11+J14+J28)</f>
        <v>4090092</v>
      </c>
    </row>
    <row r="30" spans="1:10" s="316" customFormat="1">
      <c r="A30" s="313" t="s">
        <v>63</v>
      </c>
      <c r="B30" s="319" t="s">
        <v>294</v>
      </c>
      <c r="C30" s="322"/>
      <c r="D30" s="322"/>
      <c r="E30" s="314"/>
      <c r="F30" s="315" t="s">
        <v>264</v>
      </c>
      <c r="G30" s="315" t="s">
        <v>264</v>
      </c>
      <c r="H30" s="315" t="s">
        <v>264</v>
      </c>
      <c r="I30" s="315" t="s">
        <v>264</v>
      </c>
      <c r="J30" s="315" t="s">
        <v>264</v>
      </c>
    </row>
    <row r="31" spans="1:10" s="307" customFormat="1">
      <c r="A31" s="309" t="s">
        <v>64</v>
      </c>
      <c r="B31" s="321" t="s">
        <v>295</v>
      </c>
      <c r="C31" s="311">
        <f>SUM(C29+C30)</f>
        <v>1185222</v>
      </c>
      <c r="D31" s="311">
        <f>SUM(D29+D30)</f>
        <v>8376567</v>
      </c>
      <c r="E31" s="311">
        <f>SUM(E29+E30)</f>
        <v>5502397</v>
      </c>
      <c r="F31" s="311" t="s">
        <v>264</v>
      </c>
      <c r="G31" s="311" t="s">
        <v>264</v>
      </c>
      <c r="H31" s="311" t="s">
        <v>264</v>
      </c>
      <c r="I31" s="311" t="s">
        <v>264</v>
      </c>
      <c r="J31" s="311" t="s">
        <v>264</v>
      </c>
    </row>
    <row r="32" spans="1:10" s="307" customFormat="1" ht="31.5">
      <c r="A32" s="323">
        <v>7</v>
      </c>
      <c r="B32" s="324" t="s">
        <v>296</v>
      </c>
      <c r="C32" s="311">
        <v>98762</v>
      </c>
      <c r="D32" s="310">
        <v>6380000</v>
      </c>
      <c r="E32" s="314">
        <f>C32+D32-G32</f>
        <v>6380000</v>
      </c>
      <c r="F32" s="311">
        <f>SUM(G32+H32+I32)</f>
        <v>278162</v>
      </c>
      <c r="G32" s="311">
        <v>98762</v>
      </c>
      <c r="H32" s="311">
        <f>8000+89000+73000</f>
        <v>170000</v>
      </c>
      <c r="I32" s="311">
        <f>800+8600</f>
        <v>9400</v>
      </c>
      <c r="J32" s="315">
        <f>SUM(G32:I32)</f>
        <v>278162</v>
      </c>
    </row>
    <row r="33" spans="1:10" s="307" customFormat="1">
      <c r="A33" s="309"/>
      <c r="B33" s="321" t="s">
        <v>297</v>
      </c>
      <c r="C33" s="311">
        <f>SUM(C31:C32)</f>
        <v>1283984</v>
      </c>
      <c r="D33" s="311">
        <f>SUM(D31:D32)</f>
        <v>14756567</v>
      </c>
      <c r="E33" s="311">
        <f>SUM(E31:E32)</f>
        <v>11882397</v>
      </c>
      <c r="F33" s="311" t="s">
        <v>264</v>
      </c>
      <c r="G33" s="311" t="s">
        <v>264</v>
      </c>
      <c r="H33" s="311" t="s">
        <v>264</v>
      </c>
      <c r="I33" s="311" t="s">
        <v>264</v>
      </c>
      <c r="J33" s="311" t="s">
        <v>264</v>
      </c>
    </row>
    <row r="34" spans="1:10" s="70" customFormat="1">
      <c r="B34" s="74"/>
      <c r="C34" s="75"/>
      <c r="D34" s="75"/>
      <c r="E34" s="75"/>
    </row>
    <row r="35" spans="1:10" s="70" customFormat="1">
      <c r="B35" s="74"/>
      <c r="C35" s="75"/>
      <c r="D35" s="75"/>
      <c r="E35" s="75"/>
    </row>
    <row r="36" spans="1:10" s="7" customFormat="1">
      <c r="A36" s="90" t="s">
        <v>5</v>
      </c>
      <c r="B36" s="13"/>
      <c r="C36" s="13"/>
      <c r="D36" s="13"/>
      <c r="E36" s="13"/>
      <c r="F36" s="13"/>
      <c r="G36" s="39"/>
      <c r="H36" s="39"/>
    </row>
    <row r="37" spans="1:10" s="7" customFormat="1">
      <c r="A37" s="91" t="s">
        <v>6</v>
      </c>
      <c r="B37" s="13"/>
      <c r="C37" s="13"/>
      <c r="D37" s="13"/>
      <c r="E37" s="13"/>
      <c r="F37" s="13"/>
      <c r="G37" s="39"/>
      <c r="H37" s="39"/>
    </row>
    <row r="38" spans="1:10" s="7" customFormat="1">
      <c r="A38" s="90"/>
      <c r="B38" s="13"/>
      <c r="C38" s="13"/>
      <c r="D38" s="13"/>
      <c r="E38" s="13"/>
      <c r="F38" s="13"/>
      <c r="G38" s="39"/>
      <c r="H38" s="39"/>
    </row>
    <row r="39" spans="1:10" s="7" customFormat="1">
      <c r="A39" s="92" t="s">
        <v>7</v>
      </c>
      <c r="B39" s="13"/>
      <c r="C39" s="13"/>
      <c r="D39" s="13"/>
      <c r="E39" s="13"/>
      <c r="F39" s="13"/>
      <c r="G39" s="42"/>
      <c r="H39" s="42"/>
    </row>
    <row r="40" spans="1:10" s="316" customFormat="1">
      <c r="A40" s="90" t="s">
        <v>8</v>
      </c>
    </row>
    <row r="41" spans="1:10" s="325" customFormat="1">
      <c r="A41" s="91" t="s">
        <v>9</v>
      </c>
    </row>
    <row r="42" spans="1:10">
      <c r="A42" s="92"/>
      <c r="B42" s="4"/>
      <c r="C42" s="4"/>
      <c r="D42" s="4"/>
      <c r="E42" s="4"/>
      <c r="F42" s="326"/>
      <c r="G42" s="326"/>
      <c r="H42" s="326"/>
    </row>
    <row r="43" spans="1:10" s="7" customFormat="1">
      <c r="A43" s="90" t="s">
        <v>52</v>
      </c>
      <c r="B43" s="6"/>
      <c r="C43" s="6"/>
      <c r="D43" s="6"/>
      <c r="E43" s="6"/>
      <c r="F43" s="95"/>
      <c r="G43" s="95"/>
      <c r="H43" s="95"/>
    </row>
    <row r="44" spans="1:10" s="9" customFormat="1">
      <c r="A44" s="91" t="s">
        <v>10</v>
      </c>
      <c r="B44" s="8"/>
      <c r="C44" s="8"/>
      <c r="D44" s="8"/>
      <c r="E44" s="8"/>
      <c r="F44" s="97"/>
      <c r="G44" s="97"/>
      <c r="H44" s="97"/>
    </row>
    <row r="45" spans="1:10" s="11" customFormat="1">
      <c r="A45" s="90"/>
      <c r="B45" s="10"/>
      <c r="C45" s="10"/>
      <c r="D45" s="10"/>
      <c r="E45" s="10"/>
      <c r="F45" s="99"/>
      <c r="G45" s="99"/>
      <c r="H45" s="99"/>
    </row>
    <row r="46" spans="1:10" s="7" customFormat="1">
      <c r="A46" s="90" t="s">
        <v>53</v>
      </c>
      <c r="B46" s="6"/>
      <c r="C46" s="6"/>
      <c r="D46" s="95"/>
      <c r="E46" s="95"/>
      <c r="F46" s="95"/>
      <c r="G46" s="95"/>
    </row>
    <row r="47" spans="1:10" s="9" customFormat="1">
      <c r="A47" s="91" t="s">
        <v>11</v>
      </c>
      <c r="B47" s="8"/>
      <c r="C47" s="8"/>
      <c r="D47" s="97"/>
      <c r="E47" s="97"/>
      <c r="F47" s="97"/>
      <c r="G47" s="97"/>
    </row>
    <row r="48" spans="1:10" s="9" customFormat="1">
      <c r="A48" s="91"/>
      <c r="B48" s="8"/>
      <c r="C48" s="8"/>
      <c r="D48" s="97"/>
      <c r="E48" s="97"/>
      <c r="F48" s="97"/>
      <c r="G48" s="97"/>
    </row>
    <row r="49" spans="1:8" s="9" customFormat="1">
      <c r="A49" s="44" t="s">
        <v>1549</v>
      </c>
      <c r="B49" s="12"/>
      <c r="C49" s="12"/>
      <c r="D49" s="12"/>
      <c r="E49" s="12"/>
      <c r="F49" s="100"/>
      <c r="G49" s="100"/>
      <c r="H49" s="100"/>
    </row>
    <row r="50" spans="1:8" s="92" customFormat="1">
      <c r="A50" s="45" t="s">
        <v>1580</v>
      </c>
      <c r="G50" s="90"/>
      <c r="H50" s="90"/>
    </row>
    <row r="51" spans="1:8" s="92" customFormat="1">
      <c r="A51" s="45" t="s">
        <v>1581</v>
      </c>
    </row>
  </sheetData>
  <mergeCells count="11">
    <mergeCell ref="G9:I9"/>
    <mergeCell ref="A7:A10"/>
    <mergeCell ref="B7:B10"/>
    <mergeCell ref="C7:D7"/>
    <mergeCell ref="F7:J7"/>
    <mergeCell ref="C8:C10"/>
    <mergeCell ref="D8:D10"/>
    <mergeCell ref="E8:E10"/>
    <mergeCell ref="F8:I8"/>
    <mergeCell ref="J8:J10"/>
    <mergeCell ref="F9:F10"/>
  </mergeCells>
  <printOptions horizontalCentered="1" verticalCentered="1"/>
  <pageMargins left="0.2362204724409449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V422"/>
  <sheetViews>
    <sheetView showGridLines="0" workbookViewId="0">
      <selection activeCell="A369" sqref="A369:XFD369"/>
    </sheetView>
  </sheetViews>
  <sheetFormatPr defaultColWidth="8.85546875" defaultRowHeight="15.75"/>
  <cols>
    <col min="1" max="1" width="70.42578125" style="613" customWidth="1"/>
    <col min="2" max="2" width="12.42578125" style="605" customWidth="1"/>
    <col min="3" max="3" width="20.42578125" style="614" customWidth="1"/>
    <col min="4" max="236" width="8.85546875" style="605"/>
    <col min="237" max="256" width="8.85546875" style="592"/>
    <col min="257" max="257" width="70.42578125" style="592" customWidth="1"/>
    <col min="258" max="258" width="12.42578125" style="592" customWidth="1"/>
    <col min="259" max="259" width="20.42578125" style="592" customWidth="1"/>
    <col min="260" max="512" width="8.85546875" style="592"/>
    <col min="513" max="513" width="70.42578125" style="592" customWidth="1"/>
    <col min="514" max="514" width="12.42578125" style="592" customWidth="1"/>
    <col min="515" max="515" width="20.42578125" style="592" customWidth="1"/>
    <col min="516" max="768" width="8.85546875" style="592"/>
    <col min="769" max="769" width="70.42578125" style="592" customWidth="1"/>
    <col min="770" max="770" width="12.42578125" style="592" customWidth="1"/>
    <col min="771" max="771" width="20.42578125" style="592" customWidth="1"/>
    <col min="772" max="1024" width="8.85546875" style="592"/>
    <col min="1025" max="1025" width="70.42578125" style="592" customWidth="1"/>
    <col min="1026" max="1026" width="12.42578125" style="592" customWidth="1"/>
    <col min="1027" max="1027" width="20.42578125" style="592" customWidth="1"/>
    <col min="1028" max="1280" width="8.85546875" style="592"/>
    <col min="1281" max="1281" width="70.42578125" style="592" customWidth="1"/>
    <col min="1282" max="1282" width="12.42578125" style="592" customWidth="1"/>
    <col min="1283" max="1283" width="20.42578125" style="592" customWidth="1"/>
    <col min="1284" max="1536" width="8.85546875" style="592"/>
    <col min="1537" max="1537" width="70.42578125" style="592" customWidth="1"/>
    <col min="1538" max="1538" width="12.42578125" style="592" customWidth="1"/>
    <col min="1539" max="1539" width="20.42578125" style="592" customWidth="1"/>
    <col min="1540" max="1792" width="8.85546875" style="592"/>
    <col min="1793" max="1793" width="70.42578125" style="592" customWidth="1"/>
    <col min="1794" max="1794" width="12.42578125" style="592" customWidth="1"/>
    <col min="1795" max="1795" width="20.42578125" style="592" customWidth="1"/>
    <col min="1796" max="2048" width="8.85546875" style="592"/>
    <col min="2049" max="2049" width="70.42578125" style="592" customWidth="1"/>
    <col min="2050" max="2050" width="12.42578125" style="592" customWidth="1"/>
    <col min="2051" max="2051" width="20.42578125" style="592" customWidth="1"/>
    <col min="2052" max="2304" width="8.85546875" style="592"/>
    <col min="2305" max="2305" width="70.42578125" style="592" customWidth="1"/>
    <col min="2306" max="2306" width="12.42578125" style="592" customWidth="1"/>
    <col min="2307" max="2307" width="20.42578125" style="592" customWidth="1"/>
    <col min="2308" max="2560" width="8.85546875" style="592"/>
    <col min="2561" max="2561" width="70.42578125" style="592" customWidth="1"/>
    <col min="2562" max="2562" width="12.42578125" style="592" customWidth="1"/>
    <col min="2563" max="2563" width="20.42578125" style="592" customWidth="1"/>
    <col min="2564" max="2816" width="8.85546875" style="592"/>
    <col min="2817" max="2817" width="70.42578125" style="592" customWidth="1"/>
    <col min="2818" max="2818" width="12.42578125" style="592" customWidth="1"/>
    <col min="2819" max="2819" width="20.42578125" style="592" customWidth="1"/>
    <col min="2820" max="3072" width="8.85546875" style="592"/>
    <col min="3073" max="3073" width="70.42578125" style="592" customWidth="1"/>
    <col min="3074" max="3074" width="12.42578125" style="592" customWidth="1"/>
    <col min="3075" max="3075" width="20.42578125" style="592" customWidth="1"/>
    <col min="3076" max="3328" width="8.85546875" style="592"/>
    <col min="3329" max="3329" width="70.42578125" style="592" customWidth="1"/>
    <col min="3330" max="3330" width="12.42578125" style="592" customWidth="1"/>
    <col min="3331" max="3331" width="20.42578125" style="592" customWidth="1"/>
    <col min="3332" max="3584" width="8.85546875" style="592"/>
    <col min="3585" max="3585" width="70.42578125" style="592" customWidth="1"/>
    <col min="3586" max="3586" width="12.42578125" style="592" customWidth="1"/>
    <col min="3587" max="3587" width="20.42578125" style="592" customWidth="1"/>
    <col min="3588" max="3840" width="8.85546875" style="592"/>
    <col min="3841" max="3841" width="70.42578125" style="592" customWidth="1"/>
    <col min="3842" max="3842" width="12.42578125" style="592" customWidth="1"/>
    <col min="3843" max="3843" width="20.42578125" style="592" customWidth="1"/>
    <col min="3844" max="4096" width="8.85546875" style="592"/>
    <col min="4097" max="4097" width="70.42578125" style="592" customWidth="1"/>
    <col min="4098" max="4098" width="12.42578125" style="592" customWidth="1"/>
    <col min="4099" max="4099" width="20.42578125" style="592" customWidth="1"/>
    <col min="4100" max="4352" width="8.85546875" style="592"/>
    <col min="4353" max="4353" width="70.42578125" style="592" customWidth="1"/>
    <col min="4354" max="4354" width="12.42578125" style="592" customWidth="1"/>
    <col min="4355" max="4355" width="20.42578125" style="592" customWidth="1"/>
    <col min="4356" max="4608" width="8.85546875" style="592"/>
    <col min="4609" max="4609" width="70.42578125" style="592" customWidth="1"/>
    <col min="4610" max="4610" width="12.42578125" style="592" customWidth="1"/>
    <col min="4611" max="4611" width="20.42578125" style="592" customWidth="1"/>
    <col min="4612" max="4864" width="8.85546875" style="592"/>
    <col min="4865" max="4865" width="70.42578125" style="592" customWidth="1"/>
    <col min="4866" max="4866" width="12.42578125" style="592" customWidth="1"/>
    <col min="4867" max="4867" width="20.42578125" style="592" customWidth="1"/>
    <col min="4868" max="5120" width="8.85546875" style="592"/>
    <col min="5121" max="5121" width="70.42578125" style="592" customWidth="1"/>
    <col min="5122" max="5122" width="12.42578125" style="592" customWidth="1"/>
    <col min="5123" max="5123" width="20.42578125" style="592" customWidth="1"/>
    <col min="5124" max="5376" width="8.85546875" style="592"/>
    <col min="5377" max="5377" width="70.42578125" style="592" customWidth="1"/>
    <col min="5378" max="5378" width="12.42578125" style="592" customWidth="1"/>
    <col min="5379" max="5379" width="20.42578125" style="592" customWidth="1"/>
    <col min="5380" max="5632" width="8.85546875" style="592"/>
    <col min="5633" max="5633" width="70.42578125" style="592" customWidth="1"/>
    <col min="5634" max="5634" width="12.42578125" style="592" customWidth="1"/>
    <col min="5635" max="5635" width="20.42578125" style="592" customWidth="1"/>
    <col min="5636" max="5888" width="8.85546875" style="592"/>
    <col min="5889" max="5889" width="70.42578125" style="592" customWidth="1"/>
    <col min="5890" max="5890" width="12.42578125" style="592" customWidth="1"/>
    <col min="5891" max="5891" width="20.42578125" style="592" customWidth="1"/>
    <col min="5892" max="6144" width="8.85546875" style="592"/>
    <col min="6145" max="6145" width="70.42578125" style="592" customWidth="1"/>
    <col min="6146" max="6146" width="12.42578125" style="592" customWidth="1"/>
    <col min="6147" max="6147" width="20.42578125" style="592" customWidth="1"/>
    <col min="6148" max="6400" width="8.85546875" style="592"/>
    <col min="6401" max="6401" width="70.42578125" style="592" customWidth="1"/>
    <col min="6402" max="6402" width="12.42578125" style="592" customWidth="1"/>
    <col min="6403" max="6403" width="20.42578125" style="592" customWidth="1"/>
    <col min="6404" max="6656" width="8.85546875" style="592"/>
    <col min="6657" max="6657" width="70.42578125" style="592" customWidth="1"/>
    <col min="6658" max="6658" width="12.42578125" style="592" customWidth="1"/>
    <col min="6659" max="6659" width="20.42578125" style="592" customWidth="1"/>
    <col min="6660" max="6912" width="8.85546875" style="592"/>
    <col min="6913" max="6913" width="70.42578125" style="592" customWidth="1"/>
    <col min="6914" max="6914" width="12.42578125" style="592" customWidth="1"/>
    <col min="6915" max="6915" width="20.42578125" style="592" customWidth="1"/>
    <col min="6916" max="7168" width="8.85546875" style="592"/>
    <col min="7169" max="7169" width="70.42578125" style="592" customWidth="1"/>
    <col min="7170" max="7170" width="12.42578125" style="592" customWidth="1"/>
    <col min="7171" max="7171" width="20.42578125" style="592" customWidth="1"/>
    <col min="7172" max="7424" width="8.85546875" style="592"/>
    <col min="7425" max="7425" width="70.42578125" style="592" customWidth="1"/>
    <col min="7426" max="7426" width="12.42578125" style="592" customWidth="1"/>
    <col min="7427" max="7427" width="20.42578125" style="592" customWidth="1"/>
    <col min="7428" max="7680" width="8.85546875" style="592"/>
    <col min="7681" max="7681" width="70.42578125" style="592" customWidth="1"/>
    <col min="7682" max="7682" width="12.42578125" style="592" customWidth="1"/>
    <col min="7683" max="7683" width="20.42578125" style="592" customWidth="1"/>
    <col min="7684" max="7936" width="8.85546875" style="592"/>
    <col min="7937" max="7937" width="70.42578125" style="592" customWidth="1"/>
    <col min="7938" max="7938" width="12.42578125" style="592" customWidth="1"/>
    <col min="7939" max="7939" width="20.42578125" style="592" customWidth="1"/>
    <col min="7940" max="8192" width="8.85546875" style="592"/>
    <col min="8193" max="8193" width="70.42578125" style="592" customWidth="1"/>
    <col min="8194" max="8194" width="12.42578125" style="592" customWidth="1"/>
    <col min="8195" max="8195" width="20.42578125" style="592" customWidth="1"/>
    <col min="8196" max="8448" width="8.85546875" style="592"/>
    <col min="8449" max="8449" width="70.42578125" style="592" customWidth="1"/>
    <col min="8450" max="8450" width="12.42578125" style="592" customWidth="1"/>
    <col min="8451" max="8451" width="20.42578125" style="592" customWidth="1"/>
    <col min="8452" max="8704" width="8.85546875" style="592"/>
    <col min="8705" max="8705" width="70.42578125" style="592" customWidth="1"/>
    <col min="8706" max="8706" width="12.42578125" style="592" customWidth="1"/>
    <col min="8707" max="8707" width="20.42578125" style="592" customWidth="1"/>
    <col min="8708" max="8960" width="8.85546875" style="592"/>
    <col min="8961" max="8961" width="70.42578125" style="592" customWidth="1"/>
    <col min="8962" max="8962" width="12.42578125" style="592" customWidth="1"/>
    <col min="8963" max="8963" width="20.42578125" style="592" customWidth="1"/>
    <col min="8964" max="9216" width="8.85546875" style="592"/>
    <col min="9217" max="9217" width="70.42578125" style="592" customWidth="1"/>
    <col min="9218" max="9218" width="12.42578125" style="592" customWidth="1"/>
    <col min="9219" max="9219" width="20.42578125" style="592" customWidth="1"/>
    <col min="9220" max="9472" width="8.85546875" style="592"/>
    <col min="9473" max="9473" width="70.42578125" style="592" customWidth="1"/>
    <col min="9474" max="9474" width="12.42578125" style="592" customWidth="1"/>
    <col min="9475" max="9475" width="20.42578125" style="592" customWidth="1"/>
    <col min="9476" max="9728" width="8.85546875" style="592"/>
    <col min="9729" max="9729" width="70.42578125" style="592" customWidth="1"/>
    <col min="9730" max="9730" width="12.42578125" style="592" customWidth="1"/>
    <col min="9731" max="9731" width="20.42578125" style="592" customWidth="1"/>
    <col min="9732" max="9984" width="8.85546875" style="592"/>
    <col min="9985" max="9985" width="70.42578125" style="592" customWidth="1"/>
    <col min="9986" max="9986" width="12.42578125" style="592" customWidth="1"/>
    <col min="9987" max="9987" width="20.42578125" style="592" customWidth="1"/>
    <col min="9988" max="10240" width="8.85546875" style="592"/>
    <col min="10241" max="10241" width="70.42578125" style="592" customWidth="1"/>
    <col min="10242" max="10242" width="12.42578125" style="592" customWidth="1"/>
    <col min="10243" max="10243" width="20.42578125" style="592" customWidth="1"/>
    <col min="10244" max="10496" width="8.85546875" style="592"/>
    <col min="10497" max="10497" width="70.42578125" style="592" customWidth="1"/>
    <col min="10498" max="10498" width="12.42578125" style="592" customWidth="1"/>
    <col min="10499" max="10499" width="20.42578125" style="592" customWidth="1"/>
    <col min="10500" max="10752" width="8.85546875" style="592"/>
    <col min="10753" max="10753" width="70.42578125" style="592" customWidth="1"/>
    <col min="10754" max="10754" width="12.42578125" style="592" customWidth="1"/>
    <col min="10755" max="10755" width="20.42578125" style="592" customWidth="1"/>
    <col min="10756" max="11008" width="8.85546875" style="592"/>
    <col min="11009" max="11009" width="70.42578125" style="592" customWidth="1"/>
    <col min="11010" max="11010" width="12.42578125" style="592" customWidth="1"/>
    <col min="11011" max="11011" width="20.42578125" style="592" customWidth="1"/>
    <col min="11012" max="11264" width="8.85546875" style="592"/>
    <col min="11265" max="11265" width="70.42578125" style="592" customWidth="1"/>
    <col min="11266" max="11266" width="12.42578125" style="592" customWidth="1"/>
    <col min="11267" max="11267" width="20.42578125" style="592" customWidth="1"/>
    <col min="11268" max="11520" width="8.85546875" style="592"/>
    <col min="11521" max="11521" width="70.42578125" style="592" customWidth="1"/>
    <col min="11522" max="11522" width="12.42578125" style="592" customWidth="1"/>
    <col min="11523" max="11523" width="20.42578125" style="592" customWidth="1"/>
    <col min="11524" max="11776" width="8.85546875" style="592"/>
    <col min="11777" max="11777" width="70.42578125" style="592" customWidth="1"/>
    <col min="11778" max="11778" width="12.42578125" style="592" customWidth="1"/>
    <col min="11779" max="11779" width="20.42578125" style="592" customWidth="1"/>
    <col min="11780" max="12032" width="8.85546875" style="592"/>
    <col min="12033" max="12033" width="70.42578125" style="592" customWidth="1"/>
    <col min="12034" max="12034" width="12.42578125" style="592" customWidth="1"/>
    <col min="12035" max="12035" width="20.42578125" style="592" customWidth="1"/>
    <col min="12036" max="12288" width="8.85546875" style="592"/>
    <col min="12289" max="12289" width="70.42578125" style="592" customWidth="1"/>
    <col min="12290" max="12290" width="12.42578125" style="592" customWidth="1"/>
    <col min="12291" max="12291" width="20.42578125" style="592" customWidth="1"/>
    <col min="12292" max="12544" width="8.85546875" style="592"/>
    <col min="12545" max="12545" width="70.42578125" style="592" customWidth="1"/>
    <col min="12546" max="12546" width="12.42578125" style="592" customWidth="1"/>
    <col min="12547" max="12547" width="20.42578125" style="592" customWidth="1"/>
    <col min="12548" max="12800" width="8.85546875" style="592"/>
    <col min="12801" max="12801" width="70.42578125" style="592" customWidth="1"/>
    <col min="12802" max="12802" width="12.42578125" style="592" customWidth="1"/>
    <col min="12803" max="12803" width="20.42578125" style="592" customWidth="1"/>
    <col min="12804" max="13056" width="8.85546875" style="592"/>
    <col min="13057" max="13057" width="70.42578125" style="592" customWidth="1"/>
    <col min="13058" max="13058" width="12.42578125" style="592" customWidth="1"/>
    <col min="13059" max="13059" width="20.42578125" style="592" customWidth="1"/>
    <col min="13060" max="13312" width="8.85546875" style="592"/>
    <col min="13313" max="13313" width="70.42578125" style="592" customWidth="1"/>
    <col min="13314" max="13314" width="12.42578125" style="592" customWidth="1"/>
    <col min="13315" max="13315" width="20.42578125" style="592" customWidth="1"/>
    <col min="13316" max="13568" width="8.85546875" style="592"/>
    <col min="13569" max="13569" width="70.42578125" style="592" customWidth="1"/>
    <col min="13570" max="13570" width="12.42578125" style="592" customWidth="1"/>
    <col min="13571" max="13571" width="20.42578125" style="592" customWidth="1"/>
    <col min="13572" max="13824" width="8.85546875" style="592"/>
    <col min="13825" max="13825" width="70.42578125" style="592" customWidth="1"/>
    <col min="13826" max="13826" width="12.42578125" style="592" customWidth="1"/>
    <col min="13827" max="13827" width="20.42578125" style="592" customWidth="1"/>
    <col min="13828" max="14080" width="8.85546875" style="592"/>
    <col min="14081" max="14081" width="70.42578125" style="592" customWidth="1"/>
    <col min="14082" max="14082" width="12.42578125" style="592" customWidth="1"/>
    <col min="14083" max="14083" width="20.42578125" style="592" customWidth="1"/>
    <col min="14084" max="14336" width="8.85546875" style="592"/>
    <col min="14337" max="14337" width="70.42578125" style="592" customWidth="1"/>
    <col min="14338" max="14338" width="12.42578125" style="592" customWidth="1"/>
    <col min="14339" max="14339" width="20.42578125" style="592" customWidth="1"/>
    <col min="14340" max="14592" width="8.85546875" style="592"/>
    <col min="14593" max="14593" width="70.42578125" style="592" customWidth="1"/>
    <col min="14594" max="14594" width="12.42578125" style="592" customWidth="1"/>
    <col min="14595" max="14595" width="20.42578125" style="592" customWidth="1"/>
    <col min="14596" max="14848" width="8.85546875" style="592"/>
    <col min="14849" max="14849" width="70.42578125" style="592" customWidth="1"/>
    <col min="14850" max="14850" width="12.42578125" style="592" customWidth="1"/>
    <col min="14851" max="14851" width="20.42578125" style="592" customWidth="1"/>
    <col min="14852" max="15104" width="8.85546875" style="592"/>
    <col min="15105" max="15105" width="70.42578125" style="592" customWidth="1"/>
    <col min="15106" max="15106" width="12.42578125" style="592" customWidth="1"/>
    <col min="15107" max="15107" width="20.42578125" style="592" customWidth="1"/>
    <col min="15108" max="15360" width="8.85546875" style="592"/>
    <col min="15361" max="15361" width="70.42578125" style="592" customWidth="1"/>
    <col min="15362" max="15362" width="12.42578125" style="592" customWidth="1"/>
    <col min="15363" max="15363" width="20.42578125" style="592" customWidth="1"/>
    <col min="15364" max="15616" width="8.85546875" style="592"/>
    <col min="15617" max="15617" width="70.42578125" style="592" customWidth="1"/>
    <col min="15618" max="15618" width="12.42578125" style="592" customWidth="1"/>
    <col min="15619" max="15619" width="20.42578125" style="592" customWidth="1"/>
    <col min="15620" max="15872" width="8.85546875" style="592"/>
    <col min="15873" max="15873" width="70.42578125" style="592" customWidth="1"/>
    <col min="15874" max="15874" width="12.42578125" style="592" customWidth="1"/>
    <col min="15875" max="15875" width="20.42578125" style="592" customWidth="1"/>
    <col min="15876" max="16128" width="8.85546875" style="592"/>
    <col min="16129" max="16129" width="70.42578125" style="592" customWidth="1"/>
    <col min="16130" max="16130" width="12.42578125" style="592" customWidth="1"/>
    <col min="16131" max="16131" width="20.42578125" style="592" customWidth="1"/>
    <col min="16132" max="16384" width="8.85546875" style="592"/>
  </cols>
  <sheetData>
    <row r="2" spans="1:256">
      <c r="A2" s="588"/>
      <c r="B2" s="589"/>
      <c r="C2" s="590" t="s">
        <v>1561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M2" s="591"/>
      <c r="EN2" s="591"/>
      <c r="EO2" s="591"/>
      <c r="EP2" s="591"/>
      <c r="EQ2" s="591"/>
      <c r="ER2" s="591"/>
      <c r="ES2" s="591"/>
      <c r="ET2" s="591"/>
      <c r="EU2" s="591"/>
      <c r="EV2" s="591"/>
      <c r="EW2" s="591"/>
      <c r="EX2" s="591"/>
      <c r="EY2" s="591"/>
      <c r="EZ2" s="591"/>
      <c r="FA2" s="591"/>
      <c r="FB2" s="591"/>
      <c r="FC2" s="591"/>
      <c r="FD2" s="591"/>
      <c r="FE2" s="591"/>
      <c r="FF2" s="591"/>
      <c r="FG2" s="591"/>
      <c r="FH2" s="591"/>
      <c r="FI2" s="591"/>
      <c r="FJ2" s="591"/>
      <c r="FK2" s="591"/>
      <c r="FL2" s="591"/>
      <c r="FM2" s="591"/>
      <c r="FN2" s="591"/>
      <c r="FO2" s="591"/>
      <c r="FP2" s="591"/>
      <c r="FQ2" s="591"/>
      <c r="FR2" s="591"/>
      <c r="FS2" s="591"/>
      <c r="FT2" s="591"/>
      <c r="FU2" s="591"/>
      <c r="FV2" s="591"/>
      <c r="FW2" s="591"/>
      <c r="FX2" s="591"/>
      <c r="FY2" s="591"/>
      <c r="FZ2" s="591"/>
      <c r="GA2" s="591"/>
      <c r="GB2" s="591"/>
      <c r="GC2" s="591"/>
      <c r="GD2" s="591"/>
      <c r="GE2" s="591"/>
      <c r="GF2" s="591"/>
      <c r="GG2" s="591"/>
      <c r="GH2" s="591"/>
      <c r="GI2" s="591"/>
      <c r="GJ2" s="591"/>
      <c r="GK2" s="591"/>
      <c r="GL2" s="591"/>
      <c r="GM2" s="591"/>
      <c r="GN2" s="591"/>
      <c r="GO2" s="591"/>
      <c r="GP2" s="591"/>
      <c r="GQ2" s="591"/>
      <c r="GR2" s="591"/>
      <c r="GS2" s="591"/>
      <c r="GT2" s="591"/>
      <c r="GU2" s="591"/>
      <c r="GV2" s="591"/>
      <c r="GW2" s="591"/>
      <c r="GX2" s="591"/>
      <c r="GY2" s="591"/>
      <c r="GZ2" s="591"/>
      <c r="HA2" s="591"/>
      <c r="HB2" s="591"/>
      <c r="HC2" s="591"/>
      <c r="HD2" s="591"/>
      <c r="HE2" s="591"/>
      <c r="HF2" s="591"/>
      <c r="HG2" s="591"/>
      <c r="HH2" s="591"/>
      <c r="HI2" s="591"/>
      <c r="HJ2" s="591"/>
      <c r="HK2" s="591"/>
      <c r="HL2" s="591"/>
      <c r="HM2" s="591"/>
      <c r="HN2" s="591"/>
      <c r="HO2" s="591"/>
      <c r="HP2" s="591"/>
      <c r="HQ2" s="591"/>
      <c r="HR2" s="591"/>
      <c r="HS2" s="591"/>
      <c r="HT2" s="591"/>
      <c r="HU2" s="591"/>
      <c r="HV2" s="591"/>
      <c r="HW2" s="591"/>
      <c r="HX2" s="591"/>
      <c r="HY2" s="591"/>
      <c r="HZ2" s="591"/>
      <c r="IA2" s="591"/>
      <c r="IB2" s="591"/>
      <c r="IC2" s="591"/>
      <c r="ID2" s="591"/>
      <c r="IE2" s="591"/>
      <c r="IF2" s="591"/>
      <c r="IG2" s="591"/>
      <c r="IH2" s="591"/>
      <c r="II2" s="591"/>
      <c r="IJ2" s="591"/>
      <c r="IK2" s="591"/>
      <c r="IL2" s="591"/>
      <c r="IM2" s="591"/>
      <c r="IN2" s="591"/>
      <c r="IO2" s="591"/>
      <c r="IP2" s="591"/>
      <c r="IQ2" s="591"/>
      <c r="IR2" s="591"/>
      <c r="IS2" s="591"/>
      <c r="IT2" s="591"/>
      <c r="IU2" s="591"/>
      <c r="IV2" s="591"/>
    </row>
    <row r="3" spans="1:256">
      <c r="A3" s="588"/>
      <c r="B3" s="589"/>
      <c r="C3" s="593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1"/>
      <c r="BK3" s="591"/>
      <c r="BL3" s="591"/>
      <c r="BM3" s="591"/>
      <c r="BN3" s="591"/>
      <c r="BO3" s="591"/>
      <c r="BP3" s="591"/>
      <c r="BQ3" s="591"/>
      <c r="BR3" s="591"/>
      <c r="BS3" s="591"/>
      <c r="BT3" s="591"/>
      <c r="BU3" s="591"/>
      <c r="BV3" s="591"/>
      <c r="BW3" s="591"/>
      <c r="BX3" s="591"/>
      <c r="BY3" s="591"/>
      <c r="BZ3" s="591"/>
      <c r="CA3" s="591"/>
      <c r="CB3" s="591"/>
      <c r="CC3" s="591"/>
      <c r="CD3" s="591"/>
      <c r="CE3" s="591"/>
      <c r="CF3" s="591"/>
      <c r="CG3" s="591"/>
      <c r="CH3" s="591"/>
      <c r="CI3" s="591"/>
      <c r="CJ3" s="591"/>
      <c r="CK3" s="591"/>
      <c r="CL3" s="591"/>
      <c r="CM3" s="591"/>
      <c r="CN3" s="591"/>
      <c r="CO3" s="591"/>
      <c r="CP3" s="591"/>
      <c r="CQ3" s="591"/>
      <c r="CR3" s="591"/>
      <c r="CS3" s="591"/>
      <c r="CT3" s="591"/>
      <c r="CU3" s="591"/>
      <c r="CV3" s="591"/>
      <c r="CW3" s="591"/>
      <c r="CX3" s="591"/>
      <c r="CY3" s="591"/>
      <c r="CZ3" s="591"/>
      <c r="DA3" s="591"/>
      <c r="DB3" s="591"/>
      <c r="DC3" s="591"/>
      <c r="DD3" s="591"/>
      <c r="DE3" s="591"/>
      <c r="DF3" s="591"/>
      <c r="DG3" s="591"/>
      <c r="DH3" s="591"/>
      <c r="DI3" s="591"/>
      <c r="DJ3" s="591"/>
      <c r="DK3" s="591"/>
      <c r="DL3" s="591"/>
      <c r="DM3" s="591"/>
      <c r="DN3" s="591"/>
      <c r="DO3" s="591"/>
      <c r="DP3" s="591"/>
      <c r="DQ3" s="591"/>
      <c r="DR3" s="591"/>
      <c r="DS3" s="591"/>
      <c r="DT3" s="591"/>
      <c r="DU3" s="591"/>
      <c r="DV3" s="591"/>
      <c r="DW3" s="591"/>
      <c r="DX3" s="591"/>
      <c r="DY3" s="591"/>
      <c r="DZ3" s="591"/>
      <c r="EA3" s="591"/>
      <c r="EB3" s="591"/>
      <c r="EC3" s="591"/>
      <c r="ED3" s="591"/>
      <c r="EE3" s="591"/>
      <c r="EF3" s="591"/>
      <c r="EG3" s="591"/>
      <c r="EH3" s="591"/>
      <c r="EI3" s="591"/>
      <c r="EJ3" s="591"/>
      <c r="EK3" s="591"/>
      <c r="EL3" s="591"/>
      <c r="EM3" s="591"/>
      <c r="EN3" s="591"/>
      <c r="EO3" s="591"/>
      <c r="EP3" s="591"/>
      <c r="EQ3" s="591"/>
      <c r="ER3" s="591"/>
      <c r="ES3" s="591"/>
      <c r="ET3" s="591"/>
      <c r="EU3" s="591"/>
      <c r="EV3" s="591"/>
      <c r="EW3" s="591"/>
      <c r="EX3" s="591"/>
      <c r="EY3" s="591"/>
      <c r="EZ3" s="591"/>
      <c r="FA3" s="591"/>
      <c r="FB3" s="591"/>
      <c r="FC3" s="591"/>
      <c r="FD3" s="591"/>
      <c r="FE3" s="591"/>
      <c r="FF3" s="591"/>
      <c r="FG3" s="591"/>
      <c r="FH3" s="591"/>
      <c r="FI3" s="591"/>
      <c r="FJ3" s="591"/>
      <c r="FK3" s="591"/>
      <c r="FL3" s="591"/>
      <c r="FM3" s="591"/>
      <c r="FN3" s="591"/>
      <c r="FO3" s="591"/>
      <c r="FP3" s="591"/>
      <c r="FQ3" s="591"/>
      <c r="FR3" s="591"/>
      <c r="FS3" s="591"/>
      <c r="FT3" s="591"/>
      <c r="FU3" s="591"/>
      <c r="FV3" s="591"/>
      <c r="FW3" s="591"/>
      <c r="FX3" s="591"/>
      <c r="FY3" s="591"/>
      <c r="FZ3" s="591"/>
      <c r="GA3" s="591"/>
      <c r="GB3" s="591"/>
      <c r="GC3" s="591"/>
      <c r="GD3" s="591"/>
      <c r="GE3" s="591"/>
      <c r="GF3" s="591"/>
      <c r="GG3" s="591"/>
      <c r="GH3" s="591"/>
      <c r="GI3" s="591"/>
      <c r="GJ3" s="591"/>
      <c r="GK3" s="591"/>
      <c r="GL3" s="591"/>
      <c r="GM3" s="591"/>
      <c r="GN3" s="591"/>
      <c r="GO3" s="591"/>
      <c r="GP3" s="591"/>
      <c r="GQ3" s="591"/>
      <c r="GR3" s="591"/>
      <c r="GS3" s="591"/>
      <c r="GT3" s="591"/>
      <c r="GU3" s="591"/>
      <c r="GV3" s="591"/>
      <c r="GW3" s="591"/>
      <c r="GX3" s="591"/>
      <c r="GY3" s="591"/>
      <c r="GZ3" s="591"/>
      <c r="HA3" s="591"/>
      <c r="HB3" s="591"/>
      <c r="HC3" s="591"/>
      <c r="HD3" s="591"/>
      <c r="HE3" s="591"/>
      <c r="HF3" s="591"/>
      <c r="HG3" s="591"/>
      <c r="HH3" s="591"/>
      <c r="HI3" s="591"/>
      <c r="HJ3" s="591"/>
      <c r="HK3" s="591"/>
      <c r="HL3" s="591"/>
      <c r="HM3" s="591"/>
      <c r="HN3" s="591"/>
      <c r="HO3" s="591"/>
      <c r="HP3" s="591"/>
      <c r="HQ3" s="591"/>
      <c r="HR3" s="591"/>
      <c r="HS3" s="591"/>
      <c r="HT3" s="591"/>
      <c r="HU3" s="591"/>
      <c r="HV3" s="591"/>
      <c r="HW3" s="591"/>
      <c r="HX3" s="591"/>
      <c r="HY3" s="591"/>
      <c r="HZ3" s="591"/>
      <c r="IA3" s="591"/>
      <c r="IB3" s="591"/>
      <c r="IC3" s="591"/>
      <c r="ID3" s="591"/>
      <c r="IE3" s="591"/>
      <c r="IF3" s="591"/>
      <c r="IG3" s="591"/>
      <c r="IH3" s="591"/>
      <c r="II3" s="591"/>
      <c r="IJ3" s="591"/>
      <c r="IK3" s="591"/>
      <c r="IL3" s="591"/>
      <c r="IM3" s="591"/>
      <c r="IN3" s="591"/>
      <c r="IO3" s="591"/>
      <c r="IP3" s="591"/>
      <c r="IQ3" s="591"/>
      <c r="IR3" s="591"/>
      <c r="IS3" s="591"/>
      <c r="IT3" s="591"/>
      <c r="IU3" s="591"/>
      <c r="IV3" s="591"/>
    </row>
    <row r="4" spans="1:256">
      <c r="A4" s="594" t="s">
        <v>606</v>
      </c>
      <c r="B4" s="595"/>
      <c r="C4" s="596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597"/>
      <c r="AX4" s="597"/>
      <c r="AY4" s="597"/>
      <c r="AZ4" s="597"/>
      <c r="BA4" s="597"/>
      <c r="BB4" s="597"/>
      <c r="BC4" s="597"/>
      <c r="BD4" s="597"/>
      <c r="BE4" s="597"/>
      <c r="BF4" s="597"/>
      <c r="BG4" s="597"/>
      <c r="BH4" s="597"/>
      <c r="BI4" s="597"/>
      <c r="BJ4" s="597"/>
      <c r="BK4" s="597"/>
      <c r="BL4" s="597"/>
      <c r="BM4" s="597"/>
      <c r="BN4" s="597"/>
      <c r="BO4" s="597"/>
      <c r="BP4" s="597"/>
      <c r="BQ4" s="597"/>
      <c r="BR4" s="597"/>
      <c r="BS4" s="597"/>
      <c r="BT4" s="597"/>
      <c r="BU4" s="597"/>
      <c r="BV4" s="597"/>
      <c r="BW4" s="597"/>
      <c r="BX4" s="597"/>
      <c r="BY4" s="597"/>
      <c r="BZ4" s="597"/>
      <c r="CA4" s="597"/>
      <c r="CB4" s="597"/>
      <c r="CC4" s="597"/>
      <c r="CD4" s="597"/>
      <c r="CE4" s="597"/>
      <c r="CF4" s="597"/>
      <c r="CG4" s="597"/>
      <c r="CH4" s="597"/>
      <c r="CI4" s="597"/>
      <c r="CJ4" s="597"/>
      <c r="CK4" s="597"/>
      <c r="CL4" s="597"/>
      <c r="CM4" s="597"/>
      <c r="CN4" s="597"/>
      <c r="CO4" s="597"/>
      <c r="CP4" s="597"/>
      <c r="CQ4" s="597"/>
      <c r="CR4" s="597"/>
      <c r="CS4" s="597"/>
      <c r="CT4" s="597"/>
      <c r="CU4" s="597"/>
      <c r="CV4" s="597"/>
      <c r="CW4" s="597"/>
      <c r="CX4" s="597"/>
      <c r="CY4" s="597"/>
      <c r="CZ4" s="597"/>
      <c r="DA4" s="597"/>
      <c r="DB4" s="597"/>
      <c r="DC4" s="597"/>
      <c r="DD4" s="597"/>
      <c r="DE4" s="597"/>
      <c r="DF4" s="597"/>
      <c r="DG4" s="597"/>
      <c r="DH4" s="597"/>
      <c r="DI4" s="597"/>
      <c r="DJ4" s="597"/>
      <c r="DK4" s="597"/>
      <c r="DL4" s="597"/>
      <c r="DM4" s="597"/>
      <c r="DN4" s="597"/>
      <c r="DO4" s="597"/>
      <c r="DP4" s="597"/>
      <c r="DQ4" s="597"/>
      <c r="DR4" s="597"/>
      <c r="DS4" s="597"/>
      <c r="DT4" s="597"/>
      <c r="DU4" s="597"/>
      <c r="DV4" s="597"/>
      <c r="DW4" s="597"/>
      <c r="DX4" s="597"/>
      <c r="DY4" s="597"/>
      <c r="DZ4" s="597"/>
      <c r="EA4" s="597"/>
      <c r="EB4" s="597"/>
      <c r="EC4" s="597"/>
      <c r="ED4" s="597"/>
      <c r="EE4" s="597"/>
      <c r="EF4" s="597"/>
      <c r="EG4" s="597"/>
      <c r="EH4" s="597"/>
      <c r="EI4" s="597"/>
      <c r="EJ4" s="597"/>
      <c r="EK4" s="597"/>
      <c r="EL4" s="597"/>
      <c r="EM4" s="597"/>
      <c r="EN4" s="597"/>
      <c r="EO4" s="597"/>
      <c r="EP4" s="597"/>
      <c r="EQ4" s="597"/>
      <c r="ER4" s="597"/>
      <c r="ES4" s="597"/>
      <c r="ET4" s="597"/>
      <c r="EU4" s="597"/>
      <c r="EV4" s="597"/>
      <c r="EW4" s="597"/>
      <c r="EX4" s="597"/>
      <c r="EY4" s="597"/>
      <c r="EZ4" s="597"/>
      <c r="FA4" s="597"/>
      <c r="FB4" s="597"/>
      <c r="FC4" s="597"/>
      <c r="FD4" s="597"/>
      <c r="FE4" s="597"/>
      <c r="FF4" s="597"/>
      <c r="FG4" s="597"/>
      <c r="FH4" s="597"/>
      <c r="FI4" s="597"/>
      <c r="FJ4" s="597"/>
      <c r="FK4" s="597"/>
      <c r="FL4" s="597"/>
      <c r="FM4" s="597"/>
      <c r="FN4" s="597"/>
      <c r="FO4" s="597"/>
      <c r="FP4" s="597"/>
      <c r="FQ4" s="597"/>
      <c r="FR4" s="597"/>
      <c r="FS4" s="597"/>
      <c r="FT4" s="597"/>
      <c r="FU4" s="597"/>
      <c r="FV4" s="597"/>
      <c r="FW4" s="597"/>
      <c r="FX4" s="597"/>
      <c r="FY4" s="597"/>
      <c r="FZ4" s="597"/>
      <c r="GA4" s="597"/>
      <c r="GB4" s="597"/>
      <c r="GC4" s="597"/>
      <c r="GD4" s="597"/>
      <c r="GE4" s="597"/>
      <c r="GF4" s="597"/>
      <c r="GG4" s="597"/>
      <c r="GH4" s="597"/>
      <c r="GI4" s="597"/>
      <c r="GJ4" s="597"/>
      <c r="GK4" s="597"/>
      <c r="GL4" s="597"/>
      <c r="GM4" s="597"/>
      <c r="GN4" s="597"/>
      <c r="GO4" s="597"/>
      <c r="GP4" s="597"/>
      <c r="GQ4" s="597"/>
      <c r="GR4" s="597"/>
      <c r="GS4" s="597"/>
      <c r="GT4" s="597"/>
      <c r="GU4" s="597"/>
      <c r="GV4" s="597"/>
      <c r="GW4" s="597"/>
      <c r="GX4" s="597"/>
      <c r="GY4" s="597"/>
      <c r="GZ4" s="597"/>
      <c r="HA4" s="597"/>
      <c r="HB4" s="597"/>
      <c r="HC4" s="597"/>
      <c r="HD4" s="597"/>
      <c r="HE4" s="597"/>
      <c r="HF4" s="597"/>
      <c r="HG4" s="597"/>
      <c r="HH4" s="597"/>
      <c r="HI4" s="597"/>
      <c r="HJ4" s="597"/>
      <c r="HK4" s="597"/>
      <c r="HL4" s="597"/>
      <c r="HM4" s="597"/>
      <c r="HN4" s="597"/>
      <c r="HO4" s="597"/>
      <c r="HP4" s="597"/>
      <c r="HQ4" s="597"/>
      <c r="HR4" s="597"/>
      <c r="HS4" s="597"/>
      <c r="HT4" s="597"/>
      <c r="HU4" s="597"/>
      <c r="HV4" s="597"/>
      <c r="HW4" s="597"/>
      <c r="HX4" s="597"/>
      <c r="HY4" s="597"/>
      <c r="HZ4" s="597"/>
      <c r="IA4" s="597"/>
      <c r="IB4" s="597"/>
      <c r="IC4" s="597"/>
      <c r="ID4" s="597"/>
      <c r="IE4" s="597"/>
      <c r="IF4" s="597"/>
      <c r="IG4" s="597"/>
      <c r="IH4" s="597"/>
      <c r="II4" s="597"/>
      <c r="IJ4" s="597"/>
      <c r="IK4" s="597"/>
      <c r="IL4" s="597"/>
      <c r="IM4" s="597"/>
      <c r="IN4" s="597"/>
      <c r="IO4" s="597"/>
      <c r="IP4" s="597"/>
      <c r="IQ4" s="597"/>
      <c r="IR4" s="597"/>
      <c r="IS4" s="597"/>
      <c r="IT4" s="597"/>
      <c r="IU4" s="597"/>
      <c r="IV4" s="597"/>
    </row>
    <row r="5" spans="1:256">
      <c r="A5" s="594" t="s">
        <v>659</v>
      </c>
      <c r="B5" s="595"/>
      <c r="C5" s="596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597"/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597"/>
      <c r="BH5" s="597"/>
      <c r="BI5" s="597"/>
      <c r="BJ5" s="597"/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  <c r="BX5" s="597"/>
      <c r="BY5" s="597"/>
      <c r="BZ5" s="597"/>
      <c r="CA5" s="597"/>
      <c r="CB5" s="597"/>
      <c r="CC5" s="597"/>
      <c r="CD5" s="597"/>
      <c r="CE5" s="597"/>
      <c r="CF5" s="597"/>
      <c r="CG5" s="597"/>
      <c r="CH5" s="597"/>
      <c r="CI5" s="597"/>
      <c r="CJ5" s="597"/>
      <c r="CK5" s="597"/>
      <c r="CL5" s="597"/>
      <c r="CM5" s="597"/>
      <c r="CN5" s="597"/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597"/>
      <c r="DA5" s="597"/>
      <c r="DB5" s="597"/>
      <c r="DC5" s="597"/>
      <c r="DD5" s="597"/>
      <c r="DE5" s="597"/>
      <c r="DF5" s="597"/>
      <c r="DG5" s="597"/>
      <c r="DH5" s="597"/>
      <c r="DI5" s="597"/>
      <c r="DJ5" s="597"/>
      <c r="DK5" s="597"/>
      <c r="DL5" s="597"/>
      <c r="DM5" s="597"/>
      <c r="DN5" s="597"/>
      <c r="DO5" s="597"/>
      <c r="DP5" s="597"/>
      <c r="DQ5" s="597"/>
      <c r="DR5" s="597"/>
      <c r="DS5" s="597"/>
      <c r="DT5" s="597"/>
      <c r="DU5" s="597"/>
      <c r="DV5" s="597"/>
      <c r="DW5" s="597"/>
      <c r="DX5" s="597"/>
      <c r="DY5" s="597"/>
      <c r="DZ5" s="597"/>
      <c r="EA5" s="597"/>
      <c r="EB5" s="597"/>
      <c r="EC5" s="597"/>
      <c r="ED5" s="597"/>
      <c r="EE5" s="597"/>
      <c r="EF5" s="597"/>
      <c r="EG5" s="597"/>
      <c r="EH5" s="597"/>
      <c r="EI5" s="597"/>
      <c r="EJ5" s="597"/>
      <c r="EK5" s="597"/>
      <c r="EL5" s="597"/>
      <c r="EM5" s="597"/>
      <c r="EN5" s="597"/>
      <c r="EO5" s="597"/>
      <c r="EP5" s="597"/>
      <c r="EQ5" s="597"/>
      <c r="ER5" s="597"/>
      <c r="ES5" s="597"/>
      <c r="ET5" s="597"/>
      <c r="EU5" s="597"/>
      <c r="EV5" s="597"/>
      <c r="EW5" s="597"/>
      <c r="EX5" s="597"/>
      <c r="EY5" s="597"/>
      <c r="EZ5" s="597"/>
      <c r="FA5" s="597"/>
      <c r="FB5" s="597"/>
      <c r="FC5" s="597"/>
      <c r="FD5" s="597"/>
      <c r="FE5" s="597"/>
      <c r="FF5" s="597"/>
      <c r="FG5" s="597"/>
      <c r="FH5" s="597"/>
      <c r="FI5" s="597"/>
      <c r="FJ5" s="597"/>
      <c r="FK5" s="597"/>
      <c r="FL5" s="597"/>
      <c r="FM5" s="597"/>
      <c r="FN5" s="597"/>
      <c r="FO5" s="597"/>
      <c r="FP5" s="597"/>
      <c r="FQ5" s="597"/>
      <c r="FR5" s="597"/>
      <c r="FS5" s="597"/>
      <c r="FT5" s="597"/>
      <c r="FU5" s="597"/>
      <c r="FV5" s="597"/>
      <c r="FW5" s="597"/>
      <c r="FX5" s="597"/>
      <c r="FY5" s="597"/>
      <c r="FZ5" s="597"/>
      <c r="GA5" s="597"/>
      <c r="GB5" s="597"/>
      <c r="GC5" s="597"/>
      <c r="GD5" s="597"/>
      <c r="GE5" s="597"/>
      <c r="GF5" s="597"/>
      <c r="GG5" s="597"/>
      <c r="GH5" s="597"/>
      <c r="GI5" s="597"/>
      <c r="GJ5" s="597"/>
      <c r="GK5" s="597"/>
      <c r="GL5" s="597"/>
      <c r="GM5" s="597"/>
      <c r="GN5" s="597"/>
      <c r="GO5" s="597"/>
      <c r="GP5" s="597"/>
      <c r="GQ5" s="597"/>
      <c r="GR5" s="597"/>
      <c r="GS5" s="597"/>
      <c r="GT5" s="597"/>
      <c r="GU5" s="597"/>
      <c r="GV5" s="597"/>
      <c r="GW5" s="597"/>
      <c r="GX5" s="597"/>
      <c r="GY5" s="597"/>
      <c r="GZ5" s="597"/>
      <c r="HA5" s="597"/>
      <c r="HB5" s="597"/>
      <c r="HC5" s="597"/>
      <c r="HD5" s="597"/>
      <c r="HE5" s="597"/>
      <c r="HF5" s="597"/>
      <c r="HG5" s="597"/>
      <c r="HH5" s="597"/>
      <c r="HI5" s="597"/>
      <c r="HJ5" s="597"/>
      <c r="HK5" s="597"/>
      <c r="HL5" s="597"/>
      <c r="HM5" s="597"/>
      <c r="HN5" s="597"/>
      <c r="HO5" s="597"/>
      <c r="HP5" s="597"/>
      <c r="HQ5" s="597"/>
      <c r="HR5" s="597"/>
      <c r="HS5" s="597"/>
      <c r="HT5" s="597"/>
      <c r="HU5" s="597"/>
      <c r="HV5" s="597"/>
      <c r="HW5" s="597"/>
      <c r="HX5" s="597"/>
      <c r="HY5" s="597"/>
      <c r="HZ5" s="597"/>
      <c r="IA5" s="597"/>
      <c r="IB5" s="597"/>
      <c r="IC5" s="597"/>
      <c r="ID5" s="597"/>
      <c r="IE5" s="597"/>
      <c r="IF5" s="597"/>
      <c r="IG5" s="597"/>
      <c r="IH5" s="597"/>
      <c r="II5" s="597"/>
      <c r="IJ5" s="597"/>
      <c r="IK5" s="597"/>
      <c r="IL5" s="597"/>
      <c r="IM5" s="597"/>
      <c r="IN5" s="597"/>
      <c r="IO5" s="597"/>
      <c r="IP5" s="597"/>
      <c r="IQ5" s="597"/>
      <c r="IR5" s="597"/>
      <c r="IS5" s="597"/>
      <c r="IT5" s="597"/>
      <c r="IU5" s="597"/>
      <c r="IV5" s="597"/>
    </row>
    <row r="6" spans="1:256">
      <c r="A6" s="594" t="s">
        <v>1555</v>
      </c>
      <c r="B6" s="595"/>
      <c r="C6" s="596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597"/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597"/>
      <c r="DX6" s="597"/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597"/>
      <c r="EK6" s="597"/>
      <c r="EL6" s="597"/>
      <c r="EM6" s="597"/>
      <c r="EN6" s="597"/>
      <c r="EO6" s="597"/>
      <c r="EP6" s="597"/>
      <c r="EQ6" s="597"/>
      <c r="ER6" s="597"/>
      <c r="ES6" s="597"/>
      <c r="ET6" s="597"/>
      <c r="EU6" s="597"/>
      <c r="EV6" s="597"/>
      <c r="EW6" s="597"/>
      <c r="EX6" s="597"/>
      <c r="EY6" s="597"/>
      <c r="EZ6" s="597"/>
      <c r="FA6" s="597"/>
      <c r="FB6" s="597"/>
      <c r="FC6" s="597"/>
      <c r="FD6" s="597"/>
      <c r="FE6" s="597"/>
      <c r="FF6" s="597"/>
      <c r="FG6" s="597"/>
      <c r="FH6" s="597"/>
      <c r="FI6" s="597"/>
      <c r="FJ6" s="597"/>
      <c r="FK6" s="597"/>
      <c r="FL6" s="597"/>
      <c r="FM6" s="597"/>
      <c r="FN6" s="597"/>
      <c r="FO6" s="597"/>
      <c r="FP6" s="597"/>
      <c r="FQ6" s="597"/>
      <c r="FR6" s="597"/>
      <c r="FS6" s="597"/>
      <c r="FT6" s="597"/>
      <c r="FU6" s="597"/>
      <c r="FV6" s="597"/>
      <c r="FW6" s="597"/>
      <c r="FX6" s="597"/>
      <c r="FY6" s="597"/>
      <c r="FZ6" s="597"/>
      <c r="GA6" s="597"/>
      <c r="GB6" s="597"/>
      <c r="GC6" s="597"/>
      <c r="GD6" s="597"/>
      <c r="GE6" s="597"/>
      <c r="GF6" s="597"/>
      <c r="GG6" s="597"/>
      <c r="GH6" s="597"/>
      <c r="GI6" s="597"/>
      <c r="GJ6" s="597"/>
      <c r="GK6" s="597"/>
      <c r="GL6" s="597"/>
      <c r="GM6" s="597"/>
      <c r="GN6" s="597"/>
      <c r="GO6" s="597"/>
      <c r="GP6" s="597"/>
      <c r="GQ6" s="597"/>
      <c r="GR6" s="597"/>
      <c r="GS6" s="597"/>
      <c r="GT6" s="597"/>
      <c r="GU6" s="597"/>
      <c r="GV6" s="597"/>
      <c r="GW6" s="597"/>
      <c r="GX6" s="597"/>
      <c r="GY6" s="597"/>
      <c r="GZ6" s="597"/>
      <c r="HA6" s="597"/>
      <c r="HB6" s="597"/>
      <c r="HC6" s="597"/>
      <c r="HD6" s="597"/>
      <c r="HE6" s="597"/>
      <c r="HF6" s="597"/>
      <c r="HG6" s="597"/>
      <c r="HH6" s="597"/>
      <c r="HI6" s="597"/>
      <c r="HJ6" s="597"/>
      <c r="HK6" s="597"/>
      <c r="HL6" s="597"/>
      <c r="HM6" s="597"/>
      <c r="HN6" s="597"/>
      <c r="HO6" s="597"/>
      <c r="HP6" s="597"/>
      <c r="HQ6" s="597"/>
      <c r="HR6" s="597"/>
      <c r="HS6" s="597"/>
      <c r="HT6" s="597"/>
      <c r="HU6" s="597"/>
      <c r="HV6" s="597"/>
      <c r="HW6" s="597"/>
      <c r="HX6" s="597"/>
      <c r="HY6" s="597"/>
      <c r="HZ6" s="597"/>
      <c r="IA6" s="597"/>
      <c r="IB6" s="597"/>
      <c r="IC6" s="597"/>
      <c r="ID6" s="597"/>
      <c r="IE6" s="597"/>
      <c r="IF6" s="597"/>
      <c r="IG6" s="597"/>
      <c r="IH6" s="597"/>
      <c r="II6" s="597"/>
      <c r="IJ6" s="597"/>
      <c r="IK6" s="597"/>
      <c r="IL6" s="597"/>
      <c r="IM6" s="597"/>
      <c r="IN6" s="597"/>
      <c r="IO6" s="597"/>
      <c r="IP6" s="597"/>
      <c r="IQ6" s="597"/>
      <c r="IR6" s="597"/>
      <c r="IS6" s="597"/>
      <c r="IT6" s="597"/>
      <c r="IU6" s="597"/>
      <c r="IV6" s="597"/>
    </row>
    <row r="7" spans="1:256">
      <c r="A7" s="594"/>
      <c r="B7" s="595"/>
      <c r="C7" s="596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H7" s="597"/>
      <c r="EI7" s="597"/>
      <c r="EJ7" s="597"/>
      <c r="EK7" s="597"/>
      <c r="EL7" s="597"/>
      <c r="EM7" s="597"/>
      <c r="EN7" s="597"/>
      <c r="EO7" s="597"/>
      <c r="EP7" s="597"/>
      <c r="EQ7" s="597"/>
      <c r="ER7" s="597"/>
      <c r="ES7" s="597"/>
      <c r="ET7" s="597"/>
      <c r="EU7" s="597"/>
      <c r="EV7" s="597"/>
      <c r="EW7" s="597"/>
      <c r="EX7" s="597"/>
      <c r="EY7" s="597"/>
      <c r="EZ7" s="597"/>
      <c r="FA7" s="597"/>
      <c r="FB7" s="597"/>
      <c r="FC7" s="597"/>
      <c r="FD7" s="597"/>
      <c r="FE7" s="597"/>
      <c r="FF7" s="597"/>
      <c r="FG7" s="597"/>
      <c r="FH7" s="597"/>
      <c r="FI7" s="597"/>
      <c r="FJ7" s="597"/>
      <c r="FK7" s="597"/>
      <c r="FL7" s="597"/>
      <c r="FM7" s="597"/>
      <c r="FN7" s="597"/>
      <c r="FO7" s="597"/>
      <c r="FP7" s="597"/>
      <c r="FQ7" s="597"/>
      <c r="FR7" s="597"/>
      <c r="FS7" s="597"/>
      <c r="FT7" s="597"/>
      <c r="FU7" s="597"/>
      <c r="FV7" s="597"/>
      <c r="FW7" s="597"/>
      <c r="FX7" s="597"/>
      <c r="FY7" s="597"/>
      <c r="FZ7" s="597"/>
      <c r="GA7" s="597"/>
      <c r="GB7" s="597"/>
      <c r="GC7" s="597"/>
      <c r="GD7" s="597"/>
      <c r="GE7" s="597"/>
      <c r="GF7" s="597"/>
      <c r="GG7" s="597"/>
      <c r="GH7" s="597"/>
      <c r="GI7" s="597"/>
      <c r="GJ7" s="597"/>
      <c r="GK7" s="597"/>
      <c r="GL7" s="597"/>
      <c r="GM7" s="597"/>
      <c r="GN7" s="597"/>
      <c r="GO7" s="597"/>
      <c r="GP7" s="597"/>
      <c r="GQ7" s="597"/>
      <c r="GR7" s="597"/>
      <c r="GS7" s="597"/>
      <c r="GT7" s="597"/>
      <c r="GU7" s="597"/>
      <c r="GV7" s="597"/>
      <c r="GW7" s="597"/>
      <c r="GX7" s="597"/>
      <c r="GY7" s="597"/>
      <c r="GZ7" s="597"/>
      <c r="HA7" s="597"/>
      <c r="HB7" s="597"/>
      <c r="HC7" s="597"/>
      <c r="HD7" s="597"/>
      <c r="HE7" s="597"/>
      <c r="HF7" s="597"/>
      <c r="HG7" s="597"/>
      <c r="HH7" s="597"/>
      <c r="HI7" s="597"/>
      <c r="HJ7" s="597"/>
      <c r="HK7" s="597"/>
      <c r="HL7" s="597"/>
      <c r="HM7" s="597"/>
      <c r="HN7" s="597"/>
      <c r="HO7" s="597"/>
      <c r="HP7" s="597"/>
      <c r="HQ7" s="597"/>
      <c r="HR7" s="597"/>
      <c r="HS7" s="597"/>
      <c r="HT7" s="597"/>
      <c r="HU7" s="597"/>
      <c r="HV7" s="597"/>
      <c r="HW7" s="597"/>
      <c r="HX7" s="597"/>
      <c r="HY7" s="597"/>
      <c r="HZ7" s="597"/>
      <c r="IA7" s="597"/>
      <c r="IB7" s="597"/>
      <c r="IC7" s="597"/>
      <c r="ID7" s="597"/>
      <c r="IE7" s="597"/>
      <c r="IF7" s="597"/>
      <c r="IG7" s="597"/>
      <c r="IH7" s="597"/>
      <c r="II7" s="597"/>
      <c r="IJ7" s="597"/>
      <c r="IK7" s="597"/>
      <c r="IL7" s="597"/>
      <c r="IM7" s="597"/>
      <c r="IN7" s="597"/>
      <c r="IO7" s="597"/>
      <c r="IP7" s="597"/>
      <c r="IQ7" s="597"/>
      <c r="IR7" s="597"/>
      <c r="IS7" s="597"/>
      <c r="IT7" s="597"/>
      <c r="IU7" s="597"/>
      <c r="IV7" s="597"/>
    </row>
    <row r="8" spans="1:256" ht="31.5">
      <c r="A8" s="598" t="s">
        <v>1032</v>
      </c>
      <c r="B8" s="599" t="s">
        <v>660</v>
      </c>
      <c r="C8" s="600" t="s">
        <v>1556</v>
      </c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1"/>
      <c r="BH8" s="601"/>
      <c r="BI8" s="601"/>
      <c r="BJ8" s="601"/>
      <c r="BK8" s="601"/>
      <c r="BL8" s="601"/>
      <c r="BM8" s="601"/>
      <c r="BN8" s="601"/>
      <c r="BO8" s="601"/>
      <c r="BP8" s="601"/>
      <c r="BQ8" s="601"/>
      <c r="BR8" s="601"/>
      <c r="BS8" s="601"/>
      <c r="BT8" s="601"/>
      <c r="BU8" s="601"/>
      <c r="BV8" s="601"/>
      <c r="BW8" s="601"/>
      <c r="BX8" s="601"/>
      <c r="BY8" s="601"/>
      <c r="BZ8" s="601"/>
      <c r="CA8" s="601"/>
      <c r="CB8" s="601"/>
      <c r="CC8" s="601"/>
      <c r="CD8" s="601"/>
      <c r="CE8" s="601"/>
      <c r="CF8" s="601"/>
      <c r="CG8" s="601"/>
      <c r="CH8" s="601"/>
      <c r="CI8" s="601"/>
      <c r="CJ8" s="601"/>
      <c r="CK8" s="601"/>
      <c r="CL8" s="601"/>
      <c r="CM8" s="601"/>
      <c r="CN8" s="601"/>
      <c r="CO8" s="601"/>
      <c r="CP8" s="601"/>
      <c r="CQ8" s="601"/>
      <c r="CR8" s="601"/>
      <c r="CS8" s="601"/>
      <c r="CT8" s="601"/>
      <c r="CU8" s="601"/>
      <c r="CV8" s="601"/>
      <c r="CW8" s="601"/>
      <c r="CX8" s="601"/>
      <c r="CY8" s="601"/>
      <c r="CZ8" s="601"/>
      <c r="DA8" s="601"/>
      <c r="DB8" s="601"/>
      <c r="DC8" s="601"/>
      <c r="DD8" s="601"/>
      <c r="DE8" s="601"/>
      <c r="DF8" s="601"/>
      <c r="DG8" s="601"/>
      <c r="DH8" s="601"/>
      <c r="DI8" s="601"/>
      <c r="DJ8" s="601"/>
      <c r="DK8" s="601"/>
      <c r="DL8" s="601"/>
      <c r="DM8" s="601"/>
      <c r="DN8" s="601"/>
      <c r="DO8" s="601"/>
      <c r="DP8" s="601"/>
      <c r="DQ8" s="601"/>
      <c r="DR8" s="601"/>
      <c r="DS8" s="601"/>
      <c r="DT8" s="601"/>
      <c r="DU8" s="601"/>
      <c r="DV8" s="601"/>
      <c r="DW8" s="601"/>
      <c r="DX8" s="601"/>
      <c r="DY8" s="601"/>
      <c r="DZ8" s="601"/>
      <c r="EA8" s="601"/>
      <c r="EB8" s="601"/>
      <c r="EC8" s="601"/>
      <c r="ED8" s="601"/>
      <c r="EE8" s="601"/>
      <c r="EF8" s="601"/>
      <c r="EG8" s="601"/>
      <c r="EH8" s="601"/>
      <c r="EI8" s="601"/>
      <c r="EJ8" s="601"/>
      <c r="EK8" s="601"/>
      <c r="EL8" s="601"/>
      <c r="EM8" s="601"/>
      <c r="EN8" s="601"/>
      <c r="EO8" s="601"/>
      <c r="EP8" s="601"/>
      <c r="EQ8" s="601"/>
      <c r="ER8" s="601"/>
      <c r="ES8" s="601"/>
      <c r="ET8" s="601"/>
      <c r="EU8" s="601"/>
      <c r="EV8" s="601"/>
      <c r="EW8" s="601"/>
      <c r="EX8" s="601"/>
      <c r="EY8" s="601"/>
      <c r="EZ8" s="601"/>
      <c r="FA8" s="601"/>
      <c r="FB8" s="601"/>
      <c r="FC8" s="601"/>
      <c r="FD8" s="601"/>
      <c r="FE8" s="601"/>
      <c r="FF8" s="601"/>
      <c r="FG8" s="601"/>
      <c r="FH8" s="601"/>
      <c r="FI8" s="601"/>
      <c r="FJ8" s="601"/>
      <c r="FK8" s="601"/>
      <c r="FL8" s="601"/>
      <c r="FM8" s="601"/>
      <c r="FN8" s="601"/>
      <c r="FO8" s="601"/>
      <c r="FP8" s="601"/>
      <c r="FQ8" s="601"/>
      <c r="FR8" s="601"/>
      <c r="FS8" s="601"/>
      <c r="FT8" s="601"/>
      <c r="FU8" s="601"/>
      <c r="FV8" s="601"/>
      <c r="FW8" s="601"/>
      <c r="FX8" s="601"/>
      <c r="FY8" s="601"/>
      <c r="FZ8" s="601"/>
      <c r="GA8" s="601"/>
      <c r="GB8" s="601"/>
      <c r="GC8" s="601"/>
      <c r="GD8" s="601"/>
      <c r="GE8" s="601"/>
      <c r="GF8" s="601"/>
      <c r="GG8" s="601"/>
      <c r="GH8" s="601"/>
      <c r="GI8" s="601"/>
      <c r="GJ8" s="601"/>
      <c r="GK8" s="601"/>
      <c r="GL8" s="601"/>
      <c r="GM8" s="601"/>
      <c r="GN8" s="601"/>
      <c r="GO8" s="601"/>
      <c r="GP8" s="601"/>
      <c r="GQ8" s="601"/>
      <c r="GR8" s="601"/>
      <c r="GS8" s="601"/>
      <c r="GT8" s="601"/>
      <c r="GU8" s="601"/>
      <c r="GV8" s="601"/>
      <c r="GW8" s="601"/>
      <c r="GX8" s="601"/>
      <c r="GY8" s="601"/>
      <c r="GZ8" s="601"/>
      <c r="HA8" s="601"/>
      <c r="HB8" s="601"/>
      <c r="HC8" s="601"/>
      <c r="HD8" s="601"/>
      <c r="HE8" s="601"/>
      <c r="HF8" s="601"/>
      <c r="HG8" s="601"/>
      <c r="HH8" s="601"/>
      <c r="HI8" s="601"/>
      <c r="HJ8" s="601"/>
      <c r="HK8" s="601"/>
      <c r="HL8" s="601"/>
      <c r="HM8" s="601"/>
      <c r="HN8" s="601"/>
      <c r="HO8" s="601"/>
      <c r="HP8" s="601"/>
      <c r="HQ8" s="601"/>
      <c r="HR8" s="601"/>
      <c r="HS8" s="601"/>
      <c r="HT8" s="601"/>
      <c r="HU8" s="601"/>
      <c r="HV8" s="601"/>
      <c r="HW8" s="601"/>
      <c r="HX8" s="601"/>
      <c r="HY8" s="601"/>
      <c r="HZ8" s="601"/>
      <c r="IA8" s="601"/>
      <c r="IB8" s="601"/>
      <c r="IC8" s="601"/>
      <c r="ID8" s="601"/>
      <c r="IE8" s="601"/>
      <c r="IF8" s="601"/>
      <c r="IG8" s="601"/>
      <c r="IH8" s="601"/>
      <c r="II8" s="601"/>
      <c r="IJ8" s="601"/>
      <c r="IK8" s="601"/>
      <c r="IL8" s="601"/>
      <c r="IM8" s="601"/>
      <c r="IN8" s="601"/>
      <c r="IO8" s="601"/>
      <c r="IP8" s="601"/>
      <c r="IQ8" s="601"/>
      <c r="IR8" s="601"/>
      <c r="IS8" s="601"/>
      <c r="IT8" s="601"/>
      <c r="IU8" s="601"/>
      <c r="IV8" s="601"/>
    </row>
    <row r="9" spans="1:256">
      <c r="A9" s="602" t="s">
        <v>1044</v>
      </c>
      <c r="B9" s="603"/>
      <c r="C9" s="604"/>
    </row>
    <row r="10" spans="1:256">
      <c r="A10" s="602" t="s">
        <v>864</v>
      </c>
      <c r="B10" s="603"/>
      <c r="C10" s="604"/>
      <c r="IC10" s="606"/>
      <c r="ID10" s="606"/>
      <c r="IE10" s="606"/>
      <c r="IF10" s="606"/>
      <c r="IG10" s="606"/>
      <c r="IH10" s="606"/>
      <c r="II10" s="606"/>
      <c r="IJ10" s="606"/>
      <c r="IK10" s="606"/>
      <c r="IL10" s="606"/>
      <c r="IM10" s="606"/>
      <c r="IN10" s="606"/>
      <c r="IO10" s="606"/>
      <c r="IP10" s="606"/>
      <c r="IQ10" s="606"/>
      <c r="IR10" s="606"/>
      <c r="IS10" s="606"/>
      <c r="IT10" s="606"/>
      <c r="IU10" s="606"/>
      <c r="IV10" s="606"/>
    </row>
    <row r="11" spans="1:256">
      <c r="A11" s="602" t="s">
        <v>1545</v>
      </c>
      <c r="B11" s="603"/>
      <c r="C11" s="604"/>
      <c r="IC11" s="606"/>
      <c r="ID11" s="606"/>
      <c r="IE11" s="606"/>
      <c r="IF11" s="606"/>
      <c r="IG11" s="606"/>
      <c r="IH11" s="606"/>
      <c r="II11" s="606"/>
      <c r="IJ11" s="606"/>
      <c r="IK11" s="606"/>
      <c r="IL11" s="606"/>
      <c r="IM11" s="606"/>
      <c r="IN11" s="606"/>
      <c r="IO11" s="606"/>
      <c r="IP11" s="606"/>
      <c r="IQ11" s="606"/>
      <c r="IR11" s="606"/>
      <c r="IS11" s="606"/>
      <c r="IT11" s="606"/>
      <c r="IU11" s="606"/>
      <c r="IV11" s="606"/>
    </row>
    <row r="12" spans="1:256">
      <c r="A12" s="602" t="s">
        <v>673</v>
      </c>
      <c r="B12" s="607"/>
      <c r="C12" s="608"/>
      <c r="IC12" s="606"/>
      <c r="ID12" s="606"/>
      <c r="IE12" s="606"/>
      <c r="IF12" s="606"/>
      <c r="IG12" s="606"/>
      <c r="IH12" s="606"/>
      <c r="II12" s="606"/>
      <c r="IJ12" s="606"/>
      <c r="IK12" s="606"/>
      <c r="IL12" s="606"/>
      <c r="IM12" s="606"/>
      <c r="IN12" s="606"/>
      <c r="IO12" s="606"/>
      <c r="IP12" s="606"/>
      <c r="IQ12" s="606"/>
      <c r="IR12" s="606"/>
      <c r="IS12" s="606"/>
      <c r="IT12" s="606"/>
      <c r="IU12" s="606"/>
      <c r="IV12" s="606"/>
    </row>
    <row r="13" spans="1:256">
      <c r="A13" s="609" t="s">
        <v>345</v>
      </c>
      <c r="B13" s="610" t="s">
        <v>663</v>
      </c>
      <c r="C13" s="611">
        <f>SUM(C14)</f>
        <v>100</v>
      </c>
      <c r="IC13" s="606"/>
      <c r="ID13" s="606"/>
      <c r="IE13" s="606"/>
      <c r="IF13" s="606"/>
      <c r="IG13" s="606"/>
      <c r="IH13" s="606"/>
      <c r="II13" s="606"/>
      <c r="IJ13" s="606"/>
      <c r="IK13" s="606"/>
      <c r="IL13" s="606"/>
      <c r="IM13" s="606"/>
      <c r="IN13" s="606"/>
      <c r="IO13" s="606"/>
      <c r="IP13" s="606"/>
      <c r="IQ13" s="606"/>
      <c r="IR13" s="606"/>
      <c r="IS13" s="606"/>
      <c r="IT13" s="606"/>
      <c r="IU13" s="606"/>
      <c r="IV13" s="606"/>
    </row>
    <row r="14" spans="1:256">
      <c r="A14" s="609" t="s">
        <v>730</v>
      </c>
      <c r="B14" s="610" t="s">
        <v>729</v>
      </c>
      <c r="C14" s="611">
        <v>100</v>
      </c>
      <c r="IC14" s="606"/>
      <c r="ID14" s="606"/>
      <c r="IE14" s="606"/>
      <c r="IF14" s="606"/>
      <c r="IG14" s="606"/>
      <c r="IH14" s="606"/>
      <c r="II14" s="606"/>
      <c r="IJ14" s="606"/>
      <c r="IK14" s="606"/>
      <c r="IL14" s="606"/>
      <c r="IM14" s="606"/>
      <c r="IN14" s="606"/>
      <c r="IO14" s="606"/>
      <c r="IP14" s="606"/>
      <c r="IQ14" s="606"/>
      <c r="IR14" s="606"/>
      <c r="IS14" s="606"/>
      <c r="IT14" s="606"/>
      <c r="IU14" s="606"/>
      <c r="IV14" s="606"/>
    </row>
    <row r="15" spans="1:256">
      <c r="A15" s="602" t="s">
        <v>1557</v>
      </c>
      <c r="B15" s="602"/>
      <c r="C15" s="611">
        <f>SUM(C13)</f>
        <v>100</v>
      </c>
      <c r="IC15" s="606"/>
      <c r="ID15" s="606"/>
      <c r="IE15" s="606"/>
      <c r="IF15" s="606"/>
      <c r="IG15" s="606"/>
      <c r="IH15" s="606"/>
      <c r="II15" s="606"/>
      <c r="IJ15" s="606"/>
      <c r="IK15" s="606"/>
      <c r="IL15" s="606"/>
      <c r="IM15" s="606"/>
      <c r="IN15" s="606"/>
      <c r="IO15" s="606"/>
      <c r="IP15" s="606"/>
      <c r="IQ15" s="606"/>
      <c r="IR15" s="606"/>
      <c r="IS15" s="606"/>
      <c r="IT15" s="606"/>
      <c r="IU15" s="606"/>
      <c r="IV15" s="606"/>
    </row>
    <row r="16" spans="1:256">
      <c r="A16" s="609"/>
      <c r="B16" s="612"/>
      <c r="C16" s="611"/>
      <c r="IC16" s="606"/>
      <c r="ID16" s="606"/>
      <c r="IE16" s="606"/>
      <c r="IF16" s="606"/>
      <c r="IG16" s="606"/>
      <c r="IH16" s="606"/>
      <c r="II16" s="606"/>
      <c r="IJ16" s="606"/>
      <c r="IK16" s="606"/>
      <c r="IL16" s="606"/>
      <c r="IM16" s="606"/>
      <c r="IN16" s="606"/>
      <c r="IO16" s="606"/>
      <c r="IP16" s="606"/>
      <c r="IQ16" s="606"/>
      <c r="IR16" s="606"/>
      <c r="IS16" s="606"/>
      <c r="IT16" s="606"/>
      <c r="IU16" s="606"/>
      <c r="IV16" s="606"/>
    </row>
    <row r="17" spans="1:256" ht="31.5">
      <c r="A17" s="602" t="s">
        <v>1544</v>
      </c>
      <c r="B17" s="602"/>
      <c r="C17" s="611">
        <f>SUM(C15)</f>
        <v>100</v>
      </c>
      <c r="IC17" s="606"/>
      <c r="ID17" s="606"/>
      <c r="IE17" s="606"/>
      <c r="IF17" s="606"/>
      <c r="IG17" s="606"/>
      <c r="IH17" s="606"/>
      <c r="II17" s="606"/>
      <c r="IJ17" s="606"/>
      <c r="IK17" s="606"/>
      <c r="IL17" s="606"/>
      <c r="IM17" s="606"/>
      <c r="IN17" s="606"/>
      <c r="IO17" s="606"/>
      <c r="IP17" s="606"/>
      <c r="IQ17" s="606"/>
      <c r="IR17" s="606"/>
      <c r="IS17" s="606"/>
      <c r="IT17" s="606"/>
      <c r="IU17" s="606"/>
      <c r="IV17" s="606"/>
    </row>
    <row r="18" spans="1:256">
      <c r="A18" s="609"/>
      <c r="B18" s="612"/>
      <c r="C18" s="611"/>
      <c r="IC18" s="606"/>
      <c r="ID18" s="606"/>
      <c r="IE18" s="606"/>
      <c r="IF18" s="606"/>
      <c r="IG18" s="606"/>
      <c r="IH18" s="606"/>
      <c r="II18" s="606"/>
      <c r="IJ18" s="606"/>
      <c r="IK18" s="606"/>
      <c r="IL18" s="606"/>
      <c r="IM18" s="606"/>
      <c r="IN18" s="606"/>
      <c r="IO18" s="606"/>
      <c r="IP18" s="606"/>
      <c r="IQ18" s="606"/>
      <c r="IR18" s="606"/>
      <c r="IS18" s="606"/>
      <c r="IT18" s="606"/>
      <c r="IU18" s="606"/>
      <c r="IV18" s="606"/>
    </row>
    <row r="19" spans="1:256">
      <c r="A19" s="602" t="s">
        <v>861</v>
      </c>
      <c r="B19" s="602"/>
      <c r="C19" s="611">
        <f>SUM(C17)</f>
        <v>100</v>
      </c>
      <c r="IC19" s="606"/>
      <c r="ID19" s="606"/>
      <c r="IE19" s="606"/>
      <c r="IF19" s="606"/>
      <c r="IG19" s="606"/>
      <c r="IH19" s="606"/>
      <c r="II19" s="606"/>
      <c r="IJ19" s="606"/>
      <c r="IK19" s="606"/>
      <c r="IL19" s="606"/>
      <c r="IM19" s="606"/>
      <c r="IN19" s="606"/>
      <c r="IO19" s="606"/>
      <c r="IP19" s="606"/>
      <c r="IQ19" s="606"/>
      <c r="IR19" s="606"/>
      <c r="IS19" s="606"/>
      <c r="IT19" s="606"/>
      <c r="IU19" s="606"/>
      <c r="IV19" s="606"/>
    </row>
    <row r="20" spans="1:256">
      <c r="A20" s="609"/>
      <c r="B20" s="612"/>
      <c r="C20" s="611"/>
      <c r="IC20" s="606"/>
      <c r="ID20" s="606"/>
      <c r="IE20" s="606"/>
      <c r="IF20" s="606"/>
      <c r="IG20" s="606"/>
      <c r="IH20" s="606"/>
      <c r="II20" s="606"/>
      <c r="IJ20" s="606"/>
      <c r="IK20" s="606"/>
      <c r="IL20" s="606"/>
      <c r="IM20" s="606"/>
      <c r="IN20" s="606"/>
      <c r="IO20" s="606"/>
      <c r="IP20" s="606"/>
      <c r="IQ20" s="606"/>
      <c r="IR20" s="606"/>
      <c r="IS20" s="606"/>
      <c r="IT20" s="606"/>
      <c r="IU20" s="606"/>
      <c r="IV20" s="606"/>
    </row>
    <row r="21" spans="1:256">
      <c r="A21" s="602" t="s">
        <v>1043</v>
      </c>
      <c r="B21" s="602"/>
      <c r="C21" s="611">
        <f>SUM(C19)</f>
        <v>100</v>
      </c>
      <c r="IC21" s="606"/>
      <c r="ID21" s="606"/>
      <c r="IE21" s="606"/>
      <c r="IF21" s="606"/>
      <c r="IG21" s="606"/>
      <c r="IH21" s="606"/>
      <c r="II21" s="606"/>
      <c r="IJ21" s="606"/>
      <c r="IK21" s="606"/>
      <c r="IL21" s="606"/>
      <c r="IM21" s="606"/>
      <c r="IN21" s="606"/>
      <c r="IO21" s="606"/>
      <c r="IP21" s="606"/>
      <c r="IQ21" s="606"/>
      <c r="IR21" s="606"/>
      <c r="IS21" s="606"/>
      <c r="IT21" s="606"/>
      <c r="IU21" s="606"/>
      <c r="IV21" s="606"/>
    </row>
    <row r="22" spans="1:256">
      <c r="A22" s="609"/>
      <c r="B22" s="612"/>
      <c r="C22" s="611"/>
      <c r="IC22" s="606"/>
      <c r="ID22" s="606"/>
      <c r="IE22" s="606"/>
      <c r="IF22" s="606"/>
      <c r="IG22" s="606"/>
      <c r="IH22" s="606"/>
      <c r="II22" s="606"/>
      <c r="IJ22" s="606"/>
      <c r="IK22" s="606"/>
      <c r="IL22" s="606"/>
      <c r="IM22" s="606"/>
      <c r="IN22" s="606"/>
      <c r="IO22" s="606"/>
      <c r="IP22" s="606"/>
      <c r="IQ22" s="606"/>
      <c r="IR22" s="606"/>
      <c r="IS22" s="606"/>
      <c r="IT22" s="606"/>
      <c r="IU22" s="606"/>
      <c r="IV22" s="606"/>
    </row>
    <row r="23" spans="1:256">
      <c r="A23" s="602" t="s">
        <v>1033</v>
      </c>
      <c r="B23" s="603"/>
      <c r="C23" s="604"/>
      <c r="IC23" s="606"/>
      <c r="ID23" s="606"/>
      <c r="IE23" s="606"/>
      <c r="IF23" s="606"/>
      <c r="IG23" s="606"/>
      <c r="IH23" s="606"/>
      <c r="II23" s="606"/>
      <c r="IJ23" s="606"/>
      <c r="IK23" s="606"/>
      <c r="IL23" s="606"/>
      <c r="IM23" s="606"/>
      <c r="IN23" s="606"/>
      <c r="IO23" s="606"/>
      <c r="IP23" s="606"/>
      <c r="IQ23" s="606"/>
      <c r="IR23" s="606"/>
      <c r="IS23" s="606"/>
      <c r="IT23" s="606"/>
      <c r="IU23" s="606"/>
      <c r="IV23" s="606"/>
    </row>
    <row r="24" spans="1:256">
      <c r="A24" s="602" t="s">
        <v>661</v>
      </c>
      <c r="B24" s="603"/>
      <c r="C24" s="604"/>
      <c r="IC24" s="606"/>
      <c r="ID24" s="606"/>
      <c r="IE24" s="606"/>
      <c r="IF24" s="606"/>
      <c r="IG24" s="606"/>
      <c r="IH24" s="606"/>
      <c r="II24" s="606"/>
      <c r="IJ24" s="606"/>
      <c r="IK24" s="606"/>
      <c r="IL24" s="606"/>
      <c r="IM24" s="606"/>
      <c r="IN24" s="606"/>
      <c r="IO24" s="606"/>
      <c r="IP24" s="606"/>
      <c r="IQ24" s="606"/>
      <c r="IR24" s="606"/>
      <c r="IS24" s="606"/>
      <c r="IT24" s="606"/>
      <c r="IU24" s="606"/>
      <c r="IV24" s="606"/>
    </row>
    <row r="25" spans="1:256">
      <c r="A25" s="602" t="s">
        <v>662</v>
      </c>
      <c r="B25" s="603"/>
      <c r="C25" s="604"/>
      <c r="IC25" s="606"/>
      <c r="ID25" s="606"/>
      <c r="IE25" s="606"/>
      <c r="IF25" s="606"/>
      <c r="IG25" s="606"/>
      <c r="IH25" s="606"/>
      <c r="II25" s="606"/>
      <c r="IJ25" s="606"/>
      <c r="IK25" s="606"/>
      <c r="IL25" s="606"/>
      <c r="IM25" s="606"/>
      <c r="IN25" s="606"/>
      <c r="IO25" s="606"/>
      <c r="IP25" s="606"/>
      <c r="IQ25" s="606"/>
      <c r="IR25" s="606"/>
      <c r="IS25" s="606"/>
      <c r="IT25" s="606"/>
      <c r="IU25" s="606"/>
      <c r="IV25" s="606"/>
    </row>
    <row r="26" spans="1:256">
      <c r="A26" s="602" t="s">
        <v>673</v>
      </c>
      <c r="B26" s="607"/>
      <c r="C26" s="608"/>
      <c r="IC26" s="606"/>
      <c r="ID26" s="606"/>
      <c r="IE26" s="606"/>
      <c r="IF26" s="606"/>
      <c r="IG26" s="606"/>
      <c r="IH26" s="606"/>
      <c r="II26" s="606"/>
      <c r="IJ26" s="606"/>
      <c r="IK26" s="606"/>
      <c r="IL26" s="606"/>
      <c r="IM26" s="606"/>
      <c r="IN26" s="606"/>
      <c r="IO26" s="606"/>
      <c r="IP26" s="606"/>
      <c r="IQ26" s="606"/>
      <c r="IR26" s="606"/>
      <c r="IS26" s="606"/>
      <c r="IT26" s="606"/>
      <c r="IU26" s="606"/>
      <c r="IV26" s="606"/>
    </row>
    <row r="27" spans="1:256">
      <c r="A27" s="609" t="s">
        <v>345</v>
      </c>
      <c r="B27" s="610" t="s">
        <v>663</v>
      </c>
      <c r="C27" s="611">
        <v>76278</v>
      </c>
      <c r="IC27" s="606"/>
      <c r="ID27" s="606"/>
      <c r="IE27" s="606"/>
      <c r="IF27" s="606"/>
      <c r="IG27" s="606"/>
      <c r="IH27" s="606"/>
      <c r="II27" s="606"/>
      <c r="IJ27" s="606"/>
      <c r="IK27" s="606"/>
      <c r="IL27" s="606"/>
      <c r="IM27" s="606"/>
      <c r="IN27" s="606"/>
      <c r="IO27" s="606"/>
      <c r="IP27" s="606"/>
      <c r="IQ27" s="606"/>
      <c r="IR27" s="606"/>
      <c r="IS27" s="606"/>
      <c r="IT27" s="606"/>
      <c r="IU27" s="606"/>
      <c r="IV27" s="606"/>
    </row>
    <row r="28" spans="1:256">
      <c r="A28" s="609" t="s">
        <v>665</v>
      </c>
      <c r="B28" s="610" t="s">
        <v>664</v>
      </c>
      <c r="C28" s="611">
        <v>76278</v>
      </c>
      <c r="IC28" s="606"/>
      <c r="ID28" s="606"/>
      <c r="IE28" s="606"/>
      <c r="IF28" s="606"/>
      <c r="IG28" s="606"/>
      <c r="IH28" s="606"/>
      <c r="II28" s="606"/>
      <c r="IJ28" s="606"/>
      <c r="IK28" s="606"/>
      <c r="IL28" s="606"/>
      <c r="IM28" s="606"/>
      <c r="IN28" s="606"/>
      <c r="IO28" s="606"/>
      <c r="IP28" s="606"/>
      <c r="IQ28" s="606"/>
      <c r="IR28" s="606"/>
      <c r="IS28" s="606"/>
      <c r="IT28" s="606"/>
      <c r="IU28" s="606"/>
      <c r="IV28" s="606"/>
    </row>
    <row r="29" spans="1:256">
      <c r="A29" s="609" t="s">
        <v>355</v>
      </c>
      <c r="B29" s="610" t="s">
        <v>703</v>
      </c>
      <c r="C29" s="611">
        <v>1039</v>
      </c>
      <c r="IC29" s="606"/>
      <c r="ID29" s="606"/>
      <c r="IE29" s="606"/>
      <c r="IF29" s="606"/>
      <c r="IG29" s="606"/>
      <c r="IH29" s="606"/>
      <c r="II29" s="606"/>
      <c r="IJ29" s="606"/>
      <c r="IK29" s="606"/>
      <c r="IL29" s="606"/>
      <c r="IM29" s="606"/>
      <c r="IN29" s="606"/>
      <c r="IO29" s="606"/>
      <c r="IP29" s="606"/>
      <c r="IQ29" s="606"/>
      <c r="IR29" s="606"/>
      <c r="IS29" s="606"/>
      <c r="IT29" s="606"/>
      <c r="IU29" s="606"/>
      <c r="IV29" s="606"/>
    </row>
    <row r="30" spans="1:256" ht="31.5">
      <c r="A30" s="609" t="s">
        <v>705</v>
      </c>
      <c r="B30" s="610" t="s">
        <v>704</v>
      </c>
      <c r="C30" s="611">
        <v>825</v>
      </c>
      <c r="IC30" s="606"/>
      <c r="ID30" s="606"/>
      <c r="IE30" s="606"/>
      <c r="IF30" s="606"/>
      <c r="IG30" s="606"/>
      <c r="IH30" s="606"/>
      <c r="II30" s="606"/>
      <c r="IJ30" s="606"/>
      <c r="IK30" s="606"/>
      <c r="IL30" s="606"/>
      <c r="IM30" s="606"/>
      <c r="IN30" s="606"/>
      <c r="IO30" s="606"/>
      <c r="IP30" s="606"/>
      <c r="IQ30" s="606"/>
      <c r="IR30" s="606"/>
      <c r="IS30" s="606"/>
      <c r="IT30" s="606"/>
      <c r="IU30" s="606"/>
      <c r="IV30" s="606"/>
    </row>
    <row r="31" spans="1:256">
      <c r="A31" s="609" t="s">
        <v>707</v>
      </c>
      <c r="B31" s="610" t="s">
        <v>706</v>
      </c>
      <c r="C31" s="611">
        <v>164</v>
      </c>
      <c r="IC31" s="606"/>
      <c r="ID31" s="606"/>
      <c r="IE31" s="606"/>
      <c r="IF31" s="606"/>
      <c r="IG31" s="606"/>
      <c r="IH31" s="606"/>
      <c r="II31" s="606"/>
      <c r="IJ31" s="606"/>
      <c r="IK31" s="606"/>
      <c r="IL31" s="606"/>
      <c r="IM31" s="606"/>
      <c r="IN31" s="606"/>
      <c r="IO31" s="606"/>
      <c r="IP31" s="606"/>
      <c r="IQ31" s="606"/>
      <c r="IR31" s="606"/>
      <c r="IS31" s="606"/>
      <c r="IT31" s="606"/>
      <c r="IU31" s="606"/>
      <c r="IV31" s="606"/>
    </row>
    <row r="32" spans="1:256">
      <c r="A32" s="609" t="s">
        <v>709</v>
      </c>
      <c r="B32" s="610" t="s">
        <v>708</v>
      </c>
      <c r="C32" s="611">
        <v>50</v>
      </c>
      <c r="IC32" s="606"/>
      <c r="ID32" s="606"/>
      <c r="IE32" s="606"/>
      <c r="IF32" s="606"/>
      <c r="IG32" s="606"/>
      <c r="IH32" s="606"/>
      <c r="II32" s="606"/>
      <c r="IJ32" s="606"/>
      <c r="IK32" s="606"/>
      <c r="IL32" s="606"/>
      <c r="IM32" s="606"/>
      <c r="IN32" s="606"/>
      <c r="IO32" s="606"/>
      <c r="IP32" s="606"/>
      <c r="IQ32" s="606"/>
      <c r="IR32" s="606"/>
      <c r="IS32" s="606"/>
      <c r="IT32" s="606"/>
      <c r="IU32" s="606"/>
      <c r="IV32" s="606"/>
    </row>
    <row r="33" spans="1:256">
      <c r="A33" s="609" t="s">
        <v>365</v>
      </c>
      <c r="B33" s="610" t="s">
        <v>666</v>
      </c>
      <c r="C33" s="611">
        <v>10535</v>
      </c>
      <c r="IC33" s="606"/>
      <c r="ID33" s="606"/>
      <c r="IE33" s="606"/>
      <c r="IF33" s="606"/>
      <c r="IG33" s="606"/>
      <c r="IH33" s="606"/>
      <c r="II33" s="606"/>
      <c r="IJ33" s="606"/>
      <c r="IK33" s="606"/>
      <c r="IL33" s="606"/>
      <c r="IM33" s="606"/>
      <c r="IN33" s="606"/>
      <c r="IO33" s="606"/>
      <c r="IP33" s="606"/>
      <c r="IQ33" s="606"/>
      <c r="IR33" s="606"/>
      <c r="IS33" s="606"/>
      <c r="IT33" s="606"/>
      <c r="IU33" s="606"/>
      <c r="IV33" s="606"/>
    </row>
    <row r="34" spans="1:256">
      <c r="A34" s="609" t="s">
        <v>638</v>
      </c>
      <c r="B34" s="610" t="s">
        <v>716</v>
      </c>
      <c r="C34" s="611">
        <v>7346</v>
      </c>
      <c r="IC34" s="606"/>
      <c r="ID34" s="606"/>
      <c r="IE34" s="606"/>
      <c r="IF34" s="606"/>
      <c r="IG34" s="606"/>
      <c r="IH34" s="606"/>
      <c r="II34" s="606"/>
      <c r="IJ34" s="606"/>
      <c r="IK34" s="606"/>
      <c r="IL34" s="606"/>
      <c r="IM34" s="606"/>
      <c r="IN34" s="606"/>
      <c r="IO34" s="606"/>
      <c r="IP34" s="606"/>
      <c r="IQ34" s="606"/>
      <c r="IR34" s="606"/>
      <c r="IS34" s="606"/>
      <c r="IT34" s="606"/>
      <c r="IU34" s="606"/>
      <c r="IV34" s="606"/>
    </row>
    <row r="35" spans="1:256">
      <c r="A35" s="609" t="s">
        <v>678</v>
      </c>
      <c r="B35" s="610" t="s">
        <v>677</v>
      </c>
      <c r="C35" s="611">
        <v>626</v>
      </c>
      <c r="IC35" s="606"/>
      <c r="ID35" s="606"/>
      <c r="IE35" s="606"/>
      <c r="IF35" s="606"/>
      <c r="IG35" s="606"/>
      <c r="IH35" s="606"/>
      <c r="II35" s="606"/>
      <c r="IJ35" s="606"/>
      <c r="IK35" s="606"/>
      <c r="IL35" s="606"/>
      <c r="IM35" s="606"/>
      <c r="IN35" s="606"/>
      <c r="IO35" s="606"/>
      <c r="IP35" s="606"/>
      <c r="IQ35" s="606"/>
      <c r="IR35" s="606"/>
      <c r="IS35" s="606"/>
      <c r="IT35" s="606"/>
      <c r="IU35" s="606"/>
      <c r="IV35" s="606"/>
    </row>
    <row r="36" spans="1:256">
      <c r="A36" s="609" t="s">
        <v>669</v>
      </c>
      <c r="B36" s="610" t="s">
        <v>668</v>
      </c>
      <c r="C36" s="611">
        <v>40</v>
      </c>
      <c r="IC36" s="606"/>
      <c r="ID36" s="606"/>
      <c r="IE36" s="606"/>
      <c r="IF36" s="606"/>
      <c r="IG36" s="606"/>
      <c r="IH36" s="606"/>
      <c r="II36" s="606"/>
      <c r="IJ36" s="606"/>
      <c r="IK36" s="606"/>
      <c r="IL36" s="606"/>
      <c r="IM36" s="606"/>
      <c r="IN36" s="606"/>
      <c r="IO36" s="606"/>
      <c r="IP36" s="606"/>
      <c r="IQ36" s="606"/>
      <c r="IR36" s="606"/>
      <c r="IS36" s="606"/>
      <c r="IT36" s="606"/>
      <c r="IU36" s="606"/>
      <c r="IV36" s="606"/>
    </row>
    <row r="37" spans="1:256" ht="31.5">
      <c r="A37" s="609" t="s">
        <v>641</v>
      </c>
      <c r="B37" s="610" t="s">
        <v>672</v>
      </c>
      <c r="C37" s="611">
        <v>2523</v>
      </c>
      <c r="IC37" s="606"/>
      <c r="ID37" s="606"/>
      <c r="IE37" s="606"/>
      <c r="IF37" s="606"/>
      <c r="IG37" s="606"/>
      <c r="IH37" s="606"/>
      <c r="II37" s="606"/>
      <c r="IJ37" s="606"/>
      <c r="IK37" s="606"/>
      <c r="IL37" s="606"/>
      <c r="IM37" s="606"/>
      <c r="IN37" s="606"/>
      <c r="IO37" s="606"/>
      <c r="IP37" s="606"/>
      <c r="IQ37" s="606"/>
      <c r="IR37" s="606"/>
      <c r="IS37" s="606"/>
      <c r="IT37" s="606"/>
      <c r="IU37" s="606"/>
      <c r="IV37" s="606"/>
    </row>
    <row r="38" spans="1:256">
      <c r="A38" s="602" t="s">
        <v>1557</v>
      </c>
      <c r="B38" s="602"/>
      <c r="C38" s="611">
        <v>87852</v>
      </c>
      <c r="IC38" s="606"/>
      <c r="ID38" s="606"/>
      <c r="IE38" s="606"/>
      <c r="IF38" s="606"/>
      <c r="IG38" s="606"/>
      <c r="IH38" s="606"/>
      <c r="II38" s="606"/>
      <c r="IJ38" s="606"/>
      <c r="IK38" s="606"/>
      <c r="IL38" s="606"/>
      <c r="IM38" s="606"/>
      <c r="IN38" s="606"/>
      <c r="IO38" s="606"/>
      <c r="IP38" s="606"/>
      <c r="IQ38" s="606"/>
      <c r="IR38" s="606"/>
      <c r="IS38" s="606"/>
      <c r="IT38" s="606"/>
      <c r="IU38" s="606"/>
      <c r="IV38" s="606"/>
    </row>
    <row r="39" spans="1:256">
      <c r="A39" s="609"/>
      <c r="B39" s="612"/>
      <c r="C39" s="611"/>
      <c r="IC39" s="606"/>
      <c r="ID39" s="606"/>
      <c r="IE39" s="606"/>
      <c r="IF39" s="606"/>
      <c r="IG39" s="606"/>
      <c r="IH39" s="606"/>
      <c r="II39" s="606"/>
      <c r="IJ39" s="606"/>
      <c r="IK39" s="606"/>
      <c r="IL39" s="606"/>
      <c r="IM39" s="606"/>
      <c r="IN39" s="606"/>
      <c r="IO39" s="606"/>
      <c r="IP39" s="606"/>
      <c r="IQ39" s="606"/>
      <c r="IR39" s="606"/>
      <c r="IS39" s="606"/>
      <c r="IT39" s="606"/>
      <c r="IU39" s="606"/>
      <c r="IV39" s="606"/>
    </row>
    <row r="40" spans="1:256">
      <c r="A40" s="602" t="s">
        <v>860</v>
      </c>
      <c r="B40" s="602"/>
      <c r="C40" s="611">
        <v>87852</v>
      </c>
      <c r="IC40" s="606"/>
      <c r="ID40" s="606"/>
      <c r="IE40" s="606"/>
      <c r="IF40" s="606"/>
      <c r="IG40" s="606"/>
      <c r="IH40" s="606"/>
      <c r="II40" s="606"/>
      <c r="IJ40" s="606"/>
      <c r="IK40" s="606"/>
      <c r="IL40" s="606"/>
      <c r="IM40" s="606"/>
      <c r="IN40" s="606"/>
      <c r="IO40" s="606"/>
      <c r="IP40" s="606"/>
      <c r="IQ40" s="606"/>
      <c r="IR40" s="606"/>
      <c r="IS40" s="606"/>
      <c r="IT40" s="606"/>
      <c r="IU40" s="606"/>
      <c r="IV40" s="606"/>
    </row>
    <row r="41" spans="1:256">
      <c r="A41" s="609"/>
      <c r="B41" s="612"/>
      <c r="C41" s="611"/>
      <c r="IC41" s="606"/>
      <c r="ID41" s="606"/>
      <c r="IE41" s="606"/>
      <c r="IF41" s="606"/>
      <c r="IG41" s="606"/>
      <c r="IH41" s="606"/>
      <c r="II41" s="606"/>
      <c r="IJ41" s="606"/>
      <c r="IK41" s="606"/>
      <c r="IL41" s="606"/>
      <c r="IM41" s="606"/>
      <c r="IN41" s="606"/>
      <c r="IO41" s="606"/>
      <c r="IP41" s="606"/>
      <c r="IQ41" s="606"/>
      <c r="IR41" s="606"/>
      <c r="IS41" s="606"/>
      <c r="IT41" s="606"/>
      <c r="IU41" s="606"/>
      <c r="IV41" s="606"/>
    </row>
    <row r="42" spans="1:256">
      <c r="A42" s="602" t="s">
        <v>859</v>
      </c>
      <c r="B42" s="602"/>
      <c r="C42" s="611">
        <v>87852</v>
      </c>
      <c r="IC42" s="606"/>
      <c r="ID42" s="606"/>
      <c r="IE42" s="606"/>
      <c r="IF42" s="606"/>
      <c r="IG42" s="606"/>
      <c r="IH42" s="606"/>
      <c r="II42" s="606"/>
      <c r="IJ42" s="606"/>
      <c r="IK42" s="606"/>
      <c r="IL42" s="606"/>
      <c r="IM42" s="606"/>
      <c r="IN42" s="606"/>
      <c r="IO42" s="606"/>
      <c r="IP42" s="606"/>
      <c r="IQ42" s="606"/>
      <c r="IR42" s="606"/>
      <c r="IS42" s="606"/>
      <c r="IT42" s="606"/>
      <c r="IU42" s="606"/>
      <c r="IV42" s="606"/>
    </row>
    <row r="43" spans="1:256">
      <c r="A43" s="609"/>
      <c r="B43" s="612"/>
      <c r="C43" s="611"/>
      <c r="IC43" s="606"/>
      <c r="ID43" s="606"/>
      <c r="IE43" s="606"/>
      <c r="IF43" s="606"/>
      <c r="IG43" s="606"/>
      <c r="IH43" s="606"/>
      <c r="II43" s="606"/>
      <c r="IJ43" s="606"/>
      <c r="IK43" s="606"/>
      <c r="IL43" s="606"/>
      <c r="IM43" s="606"/>
      <c r="IN43" s="606"/>
      <c r="IO43" s="606"/>
      <c r="IP43" s="606"/>
      <c r="IQ43" s="606"/>
      <c r="IR43" s="606"/>
      <c r="IS43" s="606"/>
      <c r="IT43" s="606"/>
      <c r="IU43" s="606"/>
      <c r="IV43" s="606"/>
    </row>
    <row r="44" spans="1:256" ht="31.5">
      <c r="A44" s="602" t="s">
        <v>674</v>
      </c>
      <c r="B44" s="603"/>
      <c r="C44" s="604"/>
      <c r="IC44" s="606"/>
      <c r="ID44" s="606"/>
      <c r="IE44" s="606"/>
      <c r="IF44" s="606"/>
      <c r="IG44" s="606"/>
      <c r="IH44" s="606"/>
      <c r="II44" s="606"/>
      <c r="IJ44" s="606"/>
      <c r="IK44" s="606"/>
      <c r="IL44" s="606"/>
      <c r="IM44" s="606"/>
      <c r="IN44" s="606"/>
      <c r="IO44" s="606"/>
      <c r="IP44" s="606"/>
      <c r="IQ44" s="606"/>
      <c r="IR44" s="606"/>
      <c r="IS44" s="606"/>
      <c r="IT44" s="606"/>
      <c r="IU44" s="606"/>
      <c r="IV44" s="606"/>
    </row>
    <row r="45" spans="1:256" ht="31.5">
      <c r="A45" s="602" t="s">
        <v>676</v>
      </c>
      <c r="B45" s="603"/>
      <c r="C45" s="604"/>
      <c r="IC45" s="606"/>
      <c r="ID45" s="606"/>
      <c r="IE45" s="606"/>
      <c r="IF45" s="606"/>
      <c r="IG45" s="606"/>
      <c r="IH45" s="606"/>
      <c r="II45" s="606"/>
      <c r="IJ45" s="606"/>
      <c r="IK45" s="606"/>
      <c r="IL45" s="606"/>
      <c r="IM45" s="606"/>
      <c r="IN45" s="606"/>
      <c r="IO45" s="606"/>
      <c r="IP45" s="606"/>
      <c r="IQ45" s="606"/>
      <c r="IR45" s="606"/>
      <c r="IS45" s="606"/>
      <c r="IT45" s="606"/>
      <c r="IU45" s="606"/>
      <c r="IV45" s="606"/>
    </row>
    <row r="46" spans="1:256">
      <c r="A46" s="602" t="s">
        <v>673</v>
      </c>
      <c r="B46" s="607"/>
      <c r="C46" s="608"/>
      <c r="IC46" s="606"/>
      <c r="ID46" s="606"/>
      <c r="IE46" s="606"/>
      <c r="IF46" s="606"/>
      <c r="IG46" s="606"/>
      <c r="IH46" s="606"/>
      <c r="II46" s="606"/>
      <c r="IJ46" s="606"/>
      <c r="IK46" s="606"/>
      <c r="IL46" s="606"/>
      <c r="IM46" s="606"/>
      <c r="IN46" s="606"/>
      <c r="IO46" s="606"/>
      <c r="IP46" s="606"/>
      <c r="IQ46" s="606"/>
      <c r="IR46" s="606"/>
      <c r="IS46" s="606"/>
      <c r="IT46" s="606"/>
      <c r="IU46" s="606"/>
      <c r="IV46" s="606"/>
    </row>
    <row r="47" spans="1:256">
      <c r="A47" s="609" t="s">
        <v>365</v>
      </c>
      <c r="B47" s="610" t="s">
        <v>666</v>
      </c>
      <c r="C47" s="611">
        <f>SUM(C48:C49)</f>
        <v>87734</v>
      </c>
      <c r="IC47" s="606"/>
      <c r="ID47" s="606"/>
      <c r="IE47" s="606"/>
      <c r="IF47" s="606"/>
      <c r="IG47" s="606"/>
      <c r="IH47" s="606"/>
      <c r="II47" s="606"/>
      <c r="IJ47" s="606"/>
      <c r="IK47" s="606"/>
      <c r="IL47" s="606"/>
      <c r="IM47" s="606"/>
      <c r="IN47" s="606"/>
      <c r="IO47" s="606"/>
      <c r="IP47" s="606"/>
      <c r="IQ47" s="606"/>
      <c r="IR47" s="606"/>
      <c r="IS47" s="606"/>
      <c r="IT47" s="606"/>
      <c r="IU47" s="606"/>
      <c r="IV47" s="606"/>
    </row>
    <row r="48" spans="1:256">
      <c r="A48" s="609" t="s">
        <v>678</v>
      </c>
      <c r="B48" s="610" t="s">
        <v>677</v>
      </c>
      <c r="C48" s="611">
        <f>208992-208992</f>
        <v>0</v>
      </c>
      <c r="IC48" s="606"/>
      <c r="ID48" s="606"/>
      <c r="IE48" s="606"/>
      <c r="IF48" s="606"/>
      <c r="IG48" s="606"/>
      <c r="IH48" s="606"/>
      <c r="II48" s="606"/>
      <c r="IJ48" s="606"/>
      <c r="IK48" s="606"/>
      <c r="IL48" s="606"/>
      <c r="IM48" s="606"/>
      <c r="IN48" s="606"/>
      <c r="IO48" s="606"/>
      <c r="IP48" s="606"/>
      <c r="IQ48" s="606"/>
      <c r="IR48" s="606"/>
      <c r="IS48" s="606"/>
      <c r="IT48" s="606"/>
      <c r="IU48" s="606"/>
      <c r="IV48" s="606"/>
    </row>
    <row r="49" spans="1:256">
      <c r="A49" s="609" t="s">
        <v>680</v>
      </c>
      <c r="B49" s="610" t="s">
        <v>679</v>
      </c>
      <c r="C49" s="611">
        <f>90473-2739</f>
        <v>87734</v>
      </c>
      <c r="IC49" s="606"/>
      <c r="ID49" s="606"/>
      <c r="IE49" s="606"/>
      <c r="IF49" s="606"/>
      <c r="IG49" s="606"/>
      <c r="IH49" s="606"/>
      <c r="II49" s="606"/>
      <c r="IJ49" s="606"/>
      <c r="IK49" s="606"/>
      <c r="IL49" s="606"/>
      <c r="IM49" s="606"/>
      <c r="IN49" s="606"/>
      <c r="IO49" s="606"/>
      <c r="IP49" s="606"/>
      <c r="IQ49" s="606"/>
      <c r="IR49" s="606"/>
      <c r="IS49" s="606"/>
      <c r="IT49" s="606"/>
      <c r="IU49" s="606"/>
      <c r="IV49" s="606"/>
    </row>
    <row r="50" spans="1:256">
      <c r="A50" s="602" t="s">
        <v>1557</v>
      </c>
      <c r="B50" s="602"/>
      <c r="C50" s="611">
        <f>SUM(C47)</f>
        <v>87734</v>
      </c>
      <c r="IC50" s="606"/>
      <c r="ID50" s="606"/>
      <c r="IE50" s="606"/>
      <c r="IF50" s="606"/>
      <c r="IG50" s="606"/>
      <c r="IH50" s="606"/>
      <c r="II50" s="606"/>
      <c r="IJ50" s="606"/>
      <c r="IK50" s="606"/>
      <c r="IL50" s="606"/>
      <c r="IM50" s="606"/>
      <c r="IN50" s="606"/>
      <c r="IO50" s="606"/>
      <c r="IP50" s="606"/>
      <c r="IQ50" s="606"/>
      <c r="IR50" s="606"/>
      <c r="IS50" s="606"/>
      <c r="IT50" s="606"/>
      <c r="IU50" s="606"/>
      <c r="IV50" s="606"/>
    </row>
    <row r="51" spans="1:256">
      <c r="A51" s="602" t="s">
        <v>1149</v>
      </c>
      <c r="B51" s="607"/>
      <c r="C51" s="608"/>
      <c r="IC51" s="606"/>
      <c r="ID51" s="606"/>
      <c r="IE51" s="606"/>
      <c r="IF51" s="606"/>
      <c r="IG51" s="606"/>
      <c r="IH51" s="606"/>
      <c r="II51" s="606"/>
      <c r="IJ51" s="606"/>
      <c r="IK51" s="606"/>
      <c r="IL51" s="606"/>
      <c r="IM51" s="606"/>
      <c r="IN51" s="606"/>
      <c r="IO51" s="606"/>
      <c r="IP51" s="606"/>
      <c r="IQ51" s="606"/>
      <c r="IR51" s="606"/>
      <c r="IS51" s="606"/>
      <c r="IT51" s="606"/>
      <c r="IU51" s="606"/>
      <c r="IV51" s="606"/>
    </row>
    <row r="52" spans="1:256">
      <c r="A52" s="609" t="s">
        <v>646</v>
      </c>
      <c r="B52" s="610" t="s">
        <v>681</v>
      </c>
      <c r="C52" s="611">
        <f>542938-5240</f>
        <v>537698</v>
      </c>
      <c r="IC52" s="606"/>
      <c r="ID52" s="606"/>
      <c r="IE52" s="606"/>
      <c r="IF52" s="606"/>
      <c r="IG52" s="606"/>
      <c r="IH52" s="606"/>
      <c r="II52" s="606"/>
      <c r="IJ52" s="606"/>
      <c r="IK52" s="606"/>
      <c r="IL52" s="606"/>
      <c r="IM52" s="606"/>
      <c r="IN52" s="606"/>
      <c r="IO52" s="606"/>
      <c r="IP52" s="606"/>
      <c r="IQ52" s="606"/>
      <c r="IR52" s="606"/>
      <c r="IS52" s="606"/>
      <c r="IT52" s="606"/>
      <c r="IU52" s="606"/>
      <c r="IV52" s="606"/>
    </row>
    <row r="53" spans="1:256">
      <c r="A53" s="602" t="s">
        <v>1558</v>
      </c>
      <c r="B53" s="602"/>
      <c r="C53" s="611">
        <f>542938-5240</f>
        <v>537698</v>
      </c>
      <c r="IC53" s="606"/>
      <c r="ID53" s="606"/>
      <c r="IE53" s="606"/>
      <c r="IF53" s="606"/>
      <c r="IG53" s="606"/>
      <c r="IH53" s="606"/>
      <c r="II53" s="606"/>
      <c r="IJ53" s="606"/>
      <c r="IK53" s="606"/>
      <c r="IL53" s="606"/>
      <c r="IM53" s="606"/>
      <c r="IN53" s="606"/>
      <c r="IO53" s="606"/>
      <c r="IP53" s="606"/>
      <c r="IQ53" s="606"/>
      <c r="IR53" s="606"/>
      <c r="IS53" s="606"/>
      <c r="IT53" s="606"/>
      <c r="IU53" s="606"/>
      <c r="IV53" s="606"/>
    </row>
    <row r="54" spans="1:256">
      <c r="A54" s="609"/>
      <c r="B54" s="612"/>
      <c r="C54" s="611"/>
      <c r="IC54" s="606"/>
      <c r="ID54" s="606"/>
      <c r="IE54" s="606"/>
      <c r="IF54" s="606"/>
      <c r="IG54" s="606"/>
      <c r="IH54" s="606"/>
      <c r="II54" s="606"/>
      <c r="IJ54" s="606"/>
      <c r="IK54" s="606"/>
      <c r="IL54" s="606"/>
      <c r="IM54" s="606"/>
      <c r="IN54" s="606"/>
      <c r="IO54" s="606"/>
      <c r="IP54" s="606"/>
      <c r="IQ54" s="606"/>
      <c r="IR54" s="606"/>
      <c r="IS54" s="606"/>
      <c r="IT54" s="606"/>
      <c r="IU54" s="606"/>
      <c r="IV54" s="606"/>
    </row>
    <row r="55" spans="1:256" ht="31.5">
      <c r="A55" s="602" t="s">
        <v>858</v>
      </c>
      <c r="B55" s="602"/>
      <c r="C55" s="611">
        <f>SUM(C50,C53)</f>
        <v>625432</v>
      </c>
      <c r="IC55" s="606"/>
      <c r="ID55" s="606"/>
      <c r="IE55" s="606"/>
      <c r="IF55" s="606"/>
      <c r="IG55" s="606"/>
      <c r="IH55" s="606"/>
      <c r="II55" s="606"/>
      <c r="IJ55" s="606"/>
      <c r="IK55" s="606"/>
      <c r="IL55" s="606"/>
      <c r="IM55" s="606"/>
      <c r="IN55" s="606"/>
      <c r="IO55" s="606"/>
      <c r="IP55" s="606"/>
      <c r="IQ55" s="606"/>
      <c r="IR55" s="606"/>
      <c r="IS55" s="606"/>
      <c r="IT55" s="606"/>
      <c r="IU55" s="606"/>
      <c r="IV55" s="606"/>
    </row>
    <row r="56" spans="1:256">
      <c r="A56" s="609"/>
      <c r="B56" s="612"/>
      <c r="C56" s="611"/>
      <c r="IC56" s="606"/>
      <c r="ID56" s="606"/>
      <c r="IE56" s="606"/>
      <c r="IF56" s="606"/>
      <c r="IG56" s="606"/>
      <c r="IH56" s="606"/>
      <c r="II56" s="606"/>
      <c r="IJ56" s="606"/>
      <c r="IK56" s="606"/>
      <c r="IL56" s="606"/>
      <c r="IM56" s="606"/>
      <c r="IN56" s="606"/>
      <c r="IO56" s="606"/>
      <c r="IP56" s="606"/>
      <c r="IQ56" s="606"/>
      <c r="IR56" s="606"/>
      <c r="IS56" s="606"/>
      <c r="IT56" s="606"/>
      <c r="IU56" s="606"/>
      <c r="IV56" s="606"/>
    </row>
    <row r="57" spans="1:256">
      <c r="A57" s="602" t="s">
        <v>684</v>
      </c>
      <c r="B57" s="603"/>
      <c r="C57" s="604"/>
      <c r="IC57" s="606"/>
      <c r="ID57" s="606"/>
      <c r="IE57" s="606"/>
      <c r="IF57" s="606"/>
      <c r="IG57" s="606"/>
      <c r="IH57" s="606"/>
      <c r="II57" s="606"/>
      <c r="IJ57" s="606"/>
      <c r="IK57" s="606"/>
      <c r="IL57" s="606"/>
      <c r="IM57" s="606"/>
      <c r="IN57" s="606"/>
      <c r="IO57" s="606"/>
      <c r="IP57" s="606"/>
      <c r="IQ57" s="606"/>
      <c r="IR57" s="606"/>
      <c r="IS57" s="606"/>
      <c r="IT57" s="606"/>
      <c r="IU57" s="606"/>
      <c r="IV57" s="606"/>
    </row>
    <row r="58" spans="1:256">
      <c r="A58" s="602" t="s">
        <v>673</v>
      </c>
      <c r="B58" s="607"/>
      <c r="C58" s="608"/>
      <c r="IC58" s="606"/>
      <c r="ID58" s="606"/>
      <c r="IE58" s="606"/>
      <c r="IF58" s="606"/>
      <c r="IG58" s="606"/>
      <c r="IH58" s="606"/>
      <c r="II58" s="606"/>
      <c r="IJ58" s="606"/>
      <c r="IK58" s="606"/>
      <c r="IL58" s="606"/>
      <c r="IM58" s="606"/>
      <c r="IN58" s="606"/>
      <c r="IO58" s="606"/>
      <c r="IP58" s="606"/>
      <c r="IQ58" s="606"/>
      <c r="IR58" s="606"/>
      <c r="IS58" s="606"/>
      <c r="IT58" s="606"/>
      <c r="IU58" s="606"/>
      <c r="IV58" s="606"/>
    </row>
    <row r="59" spans="1:256">
      <c r="A59" s="609" t="s">
        <v>365</v>
      </c>
      <c r="B59" s="610" t="s">
        <v>666</v>
      </c>
      <c r="C59" s="611">
        <v>9618</v>
      </c>
      <c r="IC59" s="606"/>
      <c r="ID59" s="606"/>
      <c r="IE59" s="606"/>
      <c r="IF59" s="606"/>
      <c r="IG59" s="606"/>
      <c r="IH59" s="606"/>
      <c r="II59" s="606"/>
      <c r="IJ59" s="606"/>
      <c r="IK59" s="606"/>
      <c r="IL59" s="606"/>
      <c r="IM59" s="606"/>
      <c r="IN59" s="606"/>
      <c r="IO59" s="606"/>
      <c r="IP59" s="606"/>
      <c r="IQ59" s="606"/>
      <c r="IR59" s="606"/>
      <c r="IS59" s="606"/>
      <c r="IT59" s="606"/>
      <c r="IU59" s="606"/>
      <c r="IV59" s="606"/>
    </row>
    <row r="60" spans="1:256">
      <c r="A60" s="609" t="s">
        <v>678</v>
      </c>
      <c r="B60" s="610" t="s">
        <v>677</v>
      </c>
      <c r="C60" s="611">
        <v>6318</v>
      </c>
      <c r="IC60" s="606"/>
      <c r="ID60" s="606"/>
      <c r="IE60" s="606"/>
      <c r="IF60" s="606"/>
      <c r="IG60" s="606"/>
      <c r="IH60" s="606"/>
      <c r="II60" s="606"/>
      <c r="IJ60" s="606"/>
      <c r="IK60" s="606"/>
      <c r="IL60" s="606"/>
      <c r="IM60" s="606"/>
      <c r="IN60" s="606"/>
      <c r="IO60" s="606"/>
      <c r="IP60" s="606"/>
      <c r="IQ60" s="606"/>
      <c r="IR60" s="606"/>
      <c r="IS60" s="606"/>
      <c r="IT60" s="606"/>
      <c r="IU60" s="606"/>
      <c r="IV60" s="606"/>
    </row>
    <row r="61" spans="1:256">
      <c r="A61" s="609" t="s">
        <v>686</v>
      </c>
      <c r="B61" s="610" t="s">
        <v>685</v>
      </c>
      <c r="C61" s="611">
        <v>3300</v>
      </c>
      <c r="IC61" s="606"/>
      <c r="ID61" s="606"/>
      <c r="IE61" s="606"/>
      <c r="IF61" s="606"/>
      <c r="IG61" s="606"/>
      <c r="IH61" s="606"/>
      <c r="II61" s="606"/>
      <c r="IJ61" s="606"/>
      <c r="IK61" s="606"/>
      <c r="IL61" s="606"/>
      <c r="IM61" s="606"/>
      <c r="IN61" s="606"/>
      <c r="IO61" s="606"/>
      <c r="IP61" s="606"/>
      <c r="IQ61" s="606"/>
      <c r="IR61" s="606"/>
      <c r="IS61" s="606"/>
      <c r="IT61" s="606"/>
      <c r="IU61" s="606"/>
      <c r="IV61" s="606"/>
    </row>
    <row r="62" spans="1:256">
      <c r="A62" s="602" t="s">
        <v>1557</v>
      </c>
      <c r="B62" s="602"/>
      <c r="C62" s="611">
        <v>9618</v>
      </c>
      <c r="IC62" s="606"/>
      <c r="ID62" s="606"/>
      <c r="IE62" s="606"/>
      <c r="IF62" s="606"/>
      <c r="IG62" s="606"/>
      <c r="IH62" s="606"/>
      <c r="II62" s="606"/>
      <c r="IJ62" s="606"/>
      <c r="IK62" s="606"/>
      <c r="IL62" s="606"/>
      <c r="IM62" s="606"/>
      <c r="IN62" s="606"/>
      <c r="IO62" s="606"/>
      <c r="IP62" s="606"/>
      <c r="IQ62" s="606"/>
      <c r="IR62" s="606"/>
      <c r="IS62" s="606"/>
      <c r="IT62" s="606"/>
      <c r="IU62" s="606"/>
      <c r="IV62" s="606"/>
    </row>
    <row r="63" spans="1:256">
      <c r="A63" s="609"/>
      <c r="B63" s="612"/>
      <c r="C63" s="611"/>
      <c r="IC63" s="606"/>
      <c r="ID63" s="606"/>
      <c r="IE63" s="606"/>
      <c r="IF63" s="606"/>
      <c r="IG63" s="606"/>
      <c r="IH63" s="606"/>
      <c r="II63" s="606"/>
      <c r="IJ63" s="606"/>
      <c r="IK63" s="606"/>
      <c r="IL63" s="606"/>
      <c r="IM63" s="606"/>
      <c r="IN63" s="606"/>
      <c r="IO63" s="606"/>
      <c r="IP63" s="606"/>
      <c r="IQ63" s="606"/>
      <c r="IR63" s="606"/>
      <c r="IS63" s="606"/>
      <c r="IT63" s="606"/>
      <c r="IU63" s="606"/>
      <c r="IV63" s="606"/>
    </row>
    <row r="64" spans="1:256">
      <c r="A64" s="602" t="s">
        <v>1170</v>
      </c>
      <c r="B64" s="602"/>
      <c r="C64" s="611">
        <v>9618</v>
      </c>
      <c r="IC64" s="606"/>
      <c r="ID64" s="606"/>
      <c r="IE64" s="606"/>
      <c r="IF64" s="606"/>
      <c r="IG64" s="606"/>
      <c r="IH64" s="606"/>
      <c r="II64" s="606"/>
      <c r="IJ64" s="606"/>
      <c r="IK64" s="606"/>
      <c r="IL64" s="606"/>
      <c r="IM64" s="606"/>
      <c r="IN64" s="606"/>
      <c r="IO64" s="606"/>
      <c r="IP64" s="606"/>
      <c r="IQ64" s="606"/>
      <c r="IR64" s="606"/>
      <c r="IS64" s="606"/>
      <c r="IT64" s="606"/>
      <c r="IU64" s="606"/>
      <c r="IV64" s="606"/>
    </row>
    <row r="65" spans="1:256">
      <c r="A65" s="609"/>
      <c r="B65" s="612"/>
      <c r="C65" s="611"/>
      <c r="IC65" s="606"/>
      <c r="ID65" s="606"/>
      <c r="IE65" s="606"/>
      <c r="IF65" s="606"/>
      <c r="IG65" s="606"/>
      <c r="IH65" s="606"/>
      <c r="II65" s="606"/>
      <c r="IJ65" s="606"/>
      <c r="IK65" s="606"/>
      <c r="IL65" s="606"/>
      <c r="IM65" s="606"/>
      <c r="IN65" s="606"/>
      <c r="IO65" s="606"/>
      <c r="IP65" s="606"/>
      <c r="IQ65" s="606"/>
      <c r="IR65" s="606"/>
      <c r="IS65" s="606"/>
      <c r="IT65" s="606"/>
      <c r="IU65" s="606"/>
      <c r="IV65" s="606"/>
    </row>
    <row r="66" spans="1:256" ht="31.5">
      <c r="A66" s="602" t="s">
        <v>857</v>
      </c>
      <c r="B66" s="602"/>
      <c r="C66" s="611">
        <f>SUM(C64,C55)</f>
        <v>635050</v>
      </c>
      <c r="IC66" s="606"/>
      <c r="ID66" s="606"/>
      <c r="IE66" s="606"/>
      <c r="IF66" s="606"/>
      <c r="IG66" s="606"/>
      <c r="IH66" s="606"/>
      <c r="II66" s="606"/>
      <c r="IJ66" s="606"/>
      <c r="IK66" s="606"/>
      <c r="IL66" s="606"/>
      <c r="IM66" s="606"/>
      <c r="IN66" s="606"/>
      <c r="IO66" s="606"/>
      <c r="IP66" s="606"/>
      <c r="IQ66" s="606"/>
      <c r="IR66" s="606"/>
      <c r="IS66" s="606"/>
      <c r="IT66" s="606"/>
      <c r="IU66" s="606"/>
      <c r="IV66" s="606"/>
    </row>
    <row r="67" spans="1:256">
      <c r="A67" s="609"/>
      <c r="B67" s="612"/>
      <c r="C67" s="611"/>
      <c r="IC67" s="606"/>
      <c r="ID67" s="606"/>
      <c r="IE67" s="606"/>
      <c r="IF67" s="606"/>
      <c r="IG67" s="606"/>
      <c r="IH67" s="606"/>
      <c r="II67" s="606"/>
      <c r="IJ67" s="606"/>
      <c r="IK67" s="606"/>
      <c r="IL67" s="606"/>
      <c r="IM67" s="606"/>
      <c r="IN67" s="606"/>
      <c r="IO67" s="606"/>
      <c r="IP67" s="606"/>
      <c r="IQ67" s="606"/>
      <c r="IR67" s="606"/>
      <c r="IS67" s="606"/>
      <c r="IT67" s="606"/>
      <c r="IU67" s="606"/>
      <c r="IV67" s="606"/>
    </row>
    <row r="68" spans="1:256">
      <c r="A68" s="602" t="s">
        <v>1042</v>
      </c>
      <c r="B68" s="602"/>
      <c r="C68" s="611">
        <f>SUM(C42,C66)</f>
        <v>722902</v>
      </c>
      <c r="IC68" s="606"/>
      <c r="ID68" s="606"/>
      <c r="IE68" s="606"/>
      <c r="IF68" s="606"/>
      <c r="IG68" s="606"/>
      <c r="IH68" s="606"/>
      <c r="II68" s="606"/>
      <c r="IJ68" s="606"/>
      <c r="IK68" s="606"/>
      <c r="IL68" s="606"/>
      <c r="IM68" s="606"/>
      <c r="IN68" s="606"/>
      <c r="IO68" s="606"/>
      <c r="IP68" s="606"/>
      <c r="IQ68" s="606"/>
      <c r="IR68" s="606"/>
      <c r="IS68" s="606"/>
      <c r="IT68" s="606"/>
      <c r="IU68" s="606"/>
      <c r="IV68" s="606"/>
    </row>
    <row r="69" spans="1:256">
      <c r="A69" s="609"/>
      <c r="B69" s="612"/>
      <c r="C69" s="611"/>
      <c r="IC69" s="606"/>
      <c r="ID69" s="606"/>
      <c r="IE69" s="606"/>
      <c r="IF69" s="606"/>
      <c r="IG69" s="606"/>
      <c r="IH69" s="606"/>
      <c r="II69" s="606"/>
      <c r="IJ69" s="606"/>
      <c r="IK69" s="606"/>
      <c r="IL69" s="606"/>
      <c r="IM69" s="606"/>
      <c r="IN69" s="606"/>
      <c r="IO69" s="606"/>
      <c r="IP69" s="606"/>
      <c r="IQ69" s="606"/>
      <c r="IR69" s="606"/>
      <c r="IS69" s="606"/>
      <c r="IT69" s="606"/>
      <c r="IU69" s="606"/>
      <c r="IV69" s="606"/>
    </row>
    <row r="70" spans="1:256">
      <c r="A70" s="602" t="s">
        <v>1034</v>
      </c>
      <c r="B70" s="603"/>
      <c r="C70" s="604"/>
      <c r="IC70" s="606"/>
      <c r="ID70" s="606"/>
      <c r="IE70" s="606"/>
      <c r="IF70" s="606"/>
      <c r="IG70" s="606"/>
      <c r="IH70" s="606"/>
      <c r="II70" s="606"/>
      <c r="IJ70" s="606"/>
      <c r="IK70" s="606"/>
      <c r="IL70" s="606"/>
      <c r="IM70" s="606"/>
      <c r="IN70" s="606"/>
      <c r="IO70" s="606"/>
      <c r="IP70" s="606"/>
      <c r="IQ70" s="606"/>
      <c r="IR70" s="606"/>
      <c r="IS70" s="606"/>
      <c r="IT70" s="606"/>
      <c r="IU70" s="606"/>
      <c r="IV70" s="606"/>
    </row>
    <row r="71" spans="1:256">
      <c r="A71" s="602" t="s">
        <v>687</v>
      </c>
      <c r="B71" s="603"/>
      <c r="C71" s="604"/>
      <c r="IC71" s="606"/>
      <c r="ID71" s="606"/>
      <c r="IE71" s="606"/>
      <c r="IF71" s="606"/>
      <c r="IG71" s="606"/>
      <c r="IH71" s="606"/>
      <c r="II71" s="606"/>
      <c r="IJ71" s="606"/>
      <c r="IK71" s="606"/>
      <c r="IL71" s="606"/>
      <c r="IM71" s="606"/>
      <c r="IN71" s="606"/>
      <c r="IO71" s="606"/>
      <c r="IP71" s="606"/>
      <c r="IQ71" s="606"/>
      <c r="IR71" s="606"/>
      <c r="IS71" s="606"/>
      <c r="IT71" s="606"/>
      <c r="IU71" s="606"/>
      <c r="IV71" s="606"/>
    </row>
    <row r="72" spans="1:256">
      <c r="A72" s="602" t="s">
        <v>673</v>
      </c>
      <c r="B72" s="607"/>
      <c r="C72" s="608"/>
      <c r="IC72" s="606"/>
      <c r="ID72" s="606"/>
      <c r="IE72" s="606"/>
      <c r="IF72" s="606"/>
      <c r="IG72" s="606"/>
      <c r="IH72" s="606"/>
      <c r="II72" s="606"/>
      <c r="IJ72" s="606"/>
      <c r="IK72" s="606"/>
      <c r="IL72" s="606"/>
      <c r="IM72" s="606"/>
      <c r="IN72" s="606"/>
      <c r="IO72" s="606"/>
      <c r="IP72" s="606"/>
      <c r="IQ72" s="606"/>
      <c r="IR72" s="606"/>
      <c r="IS72" s="606"/>
      <c r="IT72" s="606"/>
      <c r="IU72" s="606"/>
      <c r="IV72" s="606"/>
    </row>
    <row r="73" spans="1:256">
      <c r="A73" s="609" t="s">
        <v>365</v>
      </c>
      <c r="B73" s="610" t="s">
        <v>666</v>
      </c>
      <c r="C73" s="611">
        <v>1407220</v>
      </c>
      <c r="IC73" s="606"/>
      <c r="ID73" s="606"/>
      <c r="IE73" s="606"/>
      <c r="IF73" s="606"/>
      <c r="IG73" s="606"/>
      <c r="IH73" s="606"/>
      <c r="II73" s="606"/>
      <c r="IJ73" s="606"/>
      <c r="IK73" s="606"/>
      <c r="IL73" s="606"/>
      <c r="IM73" s="606"/>
      <c r="IN73" s="606"/>
      <c r="IO73" s="606"/>
      <c r="IP73" s="606"/>
      <c r="IQ73" s="606"/>
      <c r="IR73" s="606"/>
      <c r="IS73" s="606"/>
      <c r="IT73" s="606"/>
      <c r="IU73" s="606"/>
      <c r="IV73" s="606"/>
    </row>
    <row r="74" spans="1:256" ht="31.5">
      <c r="A74" s="609" t="s">
        <v>641</v>
      </c>
      <c r="B74" s="610" t="s">
        <v>672</v>
      </c>
      <c r="C74" s="611">
        <v>1407220</v>
      </c>
      <c r="IC74" s="606"/>
      <c r="ID74" s="606"/>
      <c r="IE74" s="606"/>
      <c r="IF74" s="606"/>
      <c r="IG74" s="606"/>
      <c r="IH74" s="606"/>
      <c r="II74" s="606"/>
      <c r="IJ74" s="606"/>
      <c r="IK74" s="606"/>
      <c r="IL74" s="606"/>
      <c r="IM74" s="606"/>
      <c r="IN74" s="606"/>
      <c r="IO74" s="606"/>
      <c r="IP74" s="606"/>
      <c r="IQ74" s="606"/>
      <c r="IR74" s="606"/>
      <c r="IS74" s="606"/>
      <c r="IT74" s="606"/>
      <c r="IU74" s="606"/>
      <c r="IV74" s="606"/>
    </row>
    <row r="75" spans="1:256">
      <c r="A75" s="602" t="s">
        <v>1557</v>
      </c>
      <c r="B75" s="602"/>
      <c r="C75" s="611">
        <v>1407220</v>
      </c>
      <c r="IC75" s="606"/>
      <c r="ID75" s="606"/>
      <c r="IE75" s="606"/>
      <c r="IF75" s="606"/>
      <c r="IG75" s="606"/>
      <c r="IH75" s="606"/>
      <c r="II75" s="606"/>
      <c r="IJ75" s="606"/>
      <c r="IK75" s="606"/>
      <c r="IL75" s="606"/>
      <c r="IM75" s="606"/>
      <c r="IN75" s="606"/>
      <c r="IO75" s="606"/>
      <c r="IP75" s="606"/>
      <c r="IQ75" s="606"/>
      <c r="IR75" s="606"/>
      <c r="IS75" s="606"/>
      <c r="IT75" s="606"/>
      <c r="IU75" s="606"/>
      <c r="IV75" s="606"/>
    </row>
    <row r="76" spans="1:256">
      <c r="A76" s="602" t="s">
        <v>1149</v>
      </c>
      <c r="B76" s="607"/>
      <c r="C76" s="608"/>
      <c r="IC76" s="606"/>
      <c r="ID76" s="606"/>
      <c r="IE76" s="606"/>
      <c r="IF76" s="606"/>
      <c r="IG76" s="606"/>
      <c r="IH76" s="606"/>
      <c r="II76" s="606"/>
      <c r="IJ76" s="606"/>
      <c r="IK76" s="606"/>
      <c r="IL76" s="606"/>
      <c r="IM76" s="606"/>
      <c r="IN76" s="606"/>
      <c r="IO76" s="606"/>
      <c r="IP76" s="606"/>
      <c r="IQ76" s="606"/>
      <c r="IR76" s="606"/>
      <c r="IS76" s="606"/>
      <c r="IT76" s="606"/>
      <c r="IU76" s="606"/>
      <c r="IV76" s="606"/>
    </row>
    <row r="77" spans="1:256">
      <c r="A77" s="609" t="s">
        <v>646</v>
      </c>
      <c r="B77" s="610" t="s">
        <v>681</v>
      </c>
      <c r="C77" s="611">
        <v>12053</v>
      </c>
      <c r="IC77" s="606"/>
      <c r="ID77" s="606"/>
      <c r="IE77" s="606"/>
      <c r="IF77" s="606"/>
      <c r="IG77" s="606"/>
      <c r="IH77" s="606"/>
      <c r="II77" s="606"/>
      <c r="IJ77" s="606"/>
      <c r="IK77" s="606"/>
      <c r="IL77" s="606"/>
      <c r="IM77" s="606"/>
      <c r="IN77" s="606"/>
      <c r="IO77" s="606"/>
      <c r="IP77" s="606"/>
      <c r="IQ77" s="606"/>
      <c r="IR77" s="606"/>
      <c r="IS77" s="606"/>
      <c r="IT77" s="606"/>
      <c r="IU77" s="606"/>
      <c r="IV77" s="606"/>
    </row>
    <row r="78" spans="1:256">
      <c r="A78" s="609" t="s">
        <v>647</v>
      </c>
      <c r="B78" s="610" t="s">
        <v>682</v>
      </c>
      <c r="C78" s="611">
        <v>14400</v>
      </c>
      <c r="IC78" s="606"/>
      <c r="ID78" s="606"/>
      <c r="IE78" s="606"/>
      <c r="IF78" s="606"/>
      <c r="IG78" s="606"/>
      <c r="IH78" s="606"/>
      <c r="II78" s="606"/>
      <c r="IJ78" s="606"/>
      <c r="IK78" s="606"/>
      <c r="IL78" s="606"/>
      <c r="IM78" s="606"/>
      <c r="IN78" s="606"/>
      <c r="IO78" s="606"/>
      <c r="IP78" s="606"/>
      <c r="IQ78" s="606"/>
      <c r="IR78" s="606"/>
      <c r="IS78" s="606"/>
      <c r="IT78" s="606"/>
      <c r="IU78" s="606"/>
      <c r="IV78" s="606"/>
    </row>
    <row r="79" spans="1:256">
      <c r="A79" s="609" t="s">
        <v>245</v>
      </c>
      <c r="B79" s="610" t="s">
        <v>710</v>
      </c>
      <c r="C79" s="611">
        <v>14400</v>
      </c>
      <c r="IC79" s="606"/>
      <c r="ID79" s="606"/>
      <c r="IE79" s="606"/>
      <c r="IF79" s="606"/>
      <c r="IG79" s="606"/>
      <c r="IH79" s="606"/>
      <c r="II79" s="606"/>
      <c r="IJ79" s="606"/>
      <c r="IK79" s="606"/>
      <c r="IL79" s="606"/>
      <c r="IM79" s="606"/>
      <c r="IN79" s="606"/>
      <c r="IO79" s="606"/>
      <c r="IP79" s="606"/>
      <c r="IQ79" s="606"/>
      <c r="IR79" s="606"/>
      <c r="IS79" s="606"/>
      <c r="IT79" s="606"/>
      <c r="IU79" s="606"/>
      <c r="IV79" s="606"/>
    </row>
    <row r="80" spans="1:256">
      <c r="A80" s="602" t="s">
        <v>1558</v>
      </c>
      <c r="B80" s="602"/>
      <c r="C80" s="611">
        <v>26453</v>
      </c>
      <c r="IC80" s="606"/>
      <c r="ID80" s="606"/>
      <c r="IE80" s="606"/>
      <c r="IF80" s="606"/>
      <c r="IG80" s="606"/>
      <c r="IH80" s="606"/>
      <c r="II80" s="606"/>
      <c r="IJ80" s="606"/>
      <c r="IK80" s="606"/>
      <c r="IL80" s="606"/>
      <c r="IM80" s="606"/>
      <c r="IN80" s="606"/>
      <c r="IO80" s="606"/>
      <c r="IP80" s="606"/>
      <c r="IQ80" s="606"/>
      <c r="IR80" s="606"/>
      <c r="IS80" s="606"/>
      <c r="IT80" s="606"/>
      <c r="IU80" s="606"/>
      <c r="IV80" s="606"/>
    </row>
    <row r="81" spans="1:256">
      <c r="A81" s="609"/>
      <c r="B81" s="612"/>
      <c r="C81" s="611"/>
      <c r="IC81" s="606"/>
      <c r="ID81" s="606"/>
      <c r="IE81" s="606"/>
      <c r="IF81" s="606"/>
      <c r="IG81" s="606"/>
      <c r="IH81" s="606"/>
      <c r="II81" s="606"/>
      <c r="IJ81" s="606"/>
      <c r="IK81" s="606"/>
      <c r="IL81" s="606"/>
      <c r="IM81" s="606"/>
      <c r="IN81" s="606"/>
      <c r="IO81" s="606"/>
      <c r="IP81" s="606"/>
      <c r="IQ81" s="606"/>
      <c r="IR81" s="606"/>
      <c r="IS81" s="606"/>
      <c r="IT81" s="606"/>
      <c r="IU81" s="606"/>
      <c r="IV81" s="606"/>
    </row>
    <row r="82" spans="1:256">
      <c r="A82" s="602" t="s">
        <v>953</v>
      </c>
      <c r="B82" s="602"/>
      <c r="C82" s="611">
        <v>1433673</v>
      </c>
      <c r="IC82" s="606"/>
      <c r="ID82" s="606"/>
      <c r="IE82" s="606"/>
      <c r="IF82" s="606"/>
      <c r="IG82" s="606"/>
      <c r="IH82" s="606"/>
      <c r="II82" s="606"/>
      <c r="IJ82" s="606"/>
      <c r="IK82" s="606"/>
      <c r="IL82" s="606"/>
      <c r="IM82" s="606"/>
      <c r="IN82" s="606"/>
      <c r="IO82" s="606"/>
      <c r="IP82" s="606"/>
      <c r="IQ82" s="606"/>
      <c r="IR82" s="606"/>
      <c r="IS82" s="606"/>
      <c r="IT82" s="606"/>
      <c r="IU82" s="606"/>
      <c r="IV82" s="606"/>
    </row>
    <row r="83" spans="1:256">
      <c r="A83" s="609"/>
      <c r="B83" s="612"/>
      <c r="C83" s="611"/>
      <c r="IC83" s="606"/>
      <c r="ID83" s="606"/>
      <c r="IE83" s="606"/>
      <c r="IF83" s="606"/>
      <c r="IG83" s="606"/>
      <c r="IH83" s="606"/>
      <c r="II83" s="606"/>
      <c r="IJ83" s="606"/>
      <c r="IK83" s="606"/>
      <c r="IL83" s="606"/>
      <c r="IM83" s="606"/>
      <c r="IN83" s="606"/>
      <c r="IO83" s="606"/>
      <c r="IP83" s="606"/>
      <c r="IQ83" s="606"/>
      <c r="IR83" s="606"/>
      <c r="IS83" s="606"/>
      <c r="IT83" s="606"/>
      <c r="IU83" s="606"/>
      <c r="IV83" s="606"/>
    </row>
    <row r="84" spans="1:256">
      <c r="A84" s="602" t="s">
        <v>688</v>
      </c>
      <c r="B84" s="603"/>
      <c r="C84" s="604"/>
      <c r="IC84" s="606"/>
      <c r="ID84" s="606"/>
      <c r="IE84" s="606"/>
      <c r="IF84" s="606"/>
      <c r="IG84" s="606"/>
      <c r="IH84" s="606"/>
      <c r="II84" s="606"/>
      <c r="IJ84" s="606"/>
      <c r="IK84" s="606"/>
      <c r="IL84" s="606"/>
      <c r="IM84" s="606"/>
      <c r="IN84" s="606"/>
      <c r="IO84" s="606"/>
      <c r="IP84" s="606"/>
      <c r="IQ84" s="606"/>
      <c r="IR84" s="606"/>
      <c r="IS84" s="606"/>
      <c r="IT84" s="606"/>
      <c r="IU84" s="606"/>
      <c r="IV84" s="606"/>
    </row>
    <row r="85" spans="1:256">
      <c r="A85" s="602" t="s">
        <v>673</v>
      </c>
      <c r="B85" s="607"/>
      <c r="C85" s="608"/>
      <c r="IC85" s="606"/>
      <c r="ID85" s="606"/>
      <c r="IE85" s="606"/>
      <c r="IF85" s="606"/>
      <c r="IG85" s="606"/>
      <c r="IH85" s="606"/>
      <c r="II85" s="606"/>
      <c r="IJ85" s="606"/>
      <c r="IK85" s="606"/>
      <c r="IL85" s="606"/>
      <c r="IM85" s="606"/>
      <c r="IN85" s="606"/>
      <c r="IO85" s="606"/>
      <c r="IP85" s="606"/>
      <c r="IQ85" s="606"/>
      <c r="IR85" s="606"/>
      <c r="IS85" s="606"/>
      <c r="IT85" s="606"/>
      <c r="IU85" s="606"/>
      <c r="IV85" s="606"/>
    </row>
    <row r="86" spans="1:256">
      <c r="A86" s="609" t="s">
        <v>365</v>
      </c>
      <c r="B86" s="610" t="s">
        <v>666</v>
      </c>
      <c r="C86" s="611">
        <v>104576</v>
      </c>
      <c r="IC86" s="606"/>
      <c r="ID86" s="606"/>
      <c r="IE86" s="606"/>
      <c r="IF86" s="606"/>
      <c r="IG86" s="606"/>
      <c r="IH86" s="606"/>
      <c r="II86" s="606"/>
      <c r="IJ86" s="606"/>
      <c r="IK86" s="606"/>
      <c r="IL86" s="606"/>
      <c r="IM86" s="606"/>
      <c r="IN86" s="606"/>
      <c r="IO86" s="606"/>
      <c r="IP86" s="606"/>
      <c r="IQ86" s="606"/>
      <c r="IR86" s="606"/>
      <c r="IS86" s="606"/>
      <c r="IT86" s="606"/>
      <c r="IU86" s="606"/>
      <c r="IV86" s="606"/>
    </row>
    <row r="87" spans="1:256" ht="31.5">
      <c r="A87" s="609" t="s">
        <v>641</v>
      </c>
      <c r="B87" s="610" t="s">
        <v>672</v>
      </c>
      <c r="C87" s="611">
        <v>104576</v>
      </c>
      <c r="IC87" s="606"/>
      <c r="ID87" s="606"/>
      <c r="IE87" s="606"/>
      <c r="IF87" s="606"/>
      <c r="IG87" s="606"/>
      <c r="IH87" s="606"/>
      <c r="II87" s="606"/>
      <c r="IJ87" s="606"/>
      <c r="IK87" s="606"/>
      <c r="IL87" s="606"/>
      <c r="IM87" s="606"/>
      <c r="IN87" s="606"/>
      <c r="IO87" s="606"/>
      <c r="IP87" s="606"/>
      <c r="IQ87" s="606"/>
      <c r="IR87" s="606"/>
      <c r="IS87" s="606"/>
      <c r="IT87" s="606"/>
      <c r="IU87" s="606"/>
      <c r="IV87" s="606"/>
    </row>
    <row r="88" spans="1:256">
      <c r="A88" s="602" t="s">
        <v>1557</v>
      </c>
      <c r="B88" s="602"/>
      <c r="C88" s="611">
        <v>104576</v>
      </c>
      <c r="IC88" s="606"/>
      <c r="ID88" s="606"/>
      <c r="IE88" s="606"/>
      <c r="IF88" s="606"/>
      <c r="IG88" s="606"/>
      <c r="IH88" s="606"/>
      <c r="II88" s="606"/>
      <c r="IJ88" s="606"/>
      <c r="IK88" s="606"/>
      <c r="IL88" s="606"/>
      <c r="IM88" s="606"/>
      <c r="IN88" s="606"/>
      <c r="IO88" s="606"/>
      <c r="IP88" s="606"/>
      <c r="IQ88" s="606"/>
      <c r="IR88" s="606"/>
      <c r="IS88" s="606"/>
      <c r="IT88" s="606"/>
      <c r="IU88" s="606"/>
      <c r="IV88" s="606"/>
    </row>
    <row r="89" spans="1:256">
      <c r="A89" s="602" t="s">
        <v>1171</v>
      </c>
      <c r="B89" s="602"/>
      <c r="C89" s="611">
        <v>104576</v>
      </c>
      <c r="IC89" s="606"/>
      <c r="ID89" s="606"/>
      <c r="IE89" s="606"/>
      <c r="IF89" s="606"/>
      <c r="IG89" s="606"/>
      <c r="IH89" s="606"/>
      <c r="II89" s="606"/>
      <c r="IJ89" s="606"/>
      <c r="IK89" s="606"/>
      <c r="IL89" s="606"/>
      <c r="IM89" s="606"/>
      <c r="IN89" s="606"/>
      <c r="IO89" s="606"/>
      <c r="IP89" s="606"/>
      <c r="IQ89" s="606"/>
      <c r="IR89" s="606"/>
      <c r="IS89" s="606"/>
      <c r="IT89" s="606"/>
      <c r="IU89" s="606"/>
      <c r="IV89" s="606"/>
    </row>
    <row r="90" spans="1:256">
      <c r="A90" s="609"/>
      <c r="B90" s="612"/>
      <c r="C90" s="611"/>
      <c r="IC90" s="606"/>
      <c r="ID90" s="606"/>
      <c r="IE90" s="606"/>
      <c r="IF90" s="606"/>
      <c r="IG90" s="606"/>
      <c r="IH90" s="606"/>
      <c r="II90" s="606"/>
      <c r="IJ90" s="606"/>
      <c r="IK90" s="606"/>
      <c r="IL90" s="606"/>
      <c r="IM90" s="606"/>
      <c r="IN90" s="606"/>
      <c r="IO90" s="606"/>
      <c r="IP90" s="606"/>
      <c r="IQ90" s="606"/>
      <c r="IR90" s="606"/>
      <c r="IS90" s="606"/>
      <c r="IT90" s="606"/>
      <c r="IU90" s="606"/>
      <c r="IV90" s="606"/>
    </row>
    <row r="91" spans="1:256">
      <c r="A91" s="602" t="s">
        <v>689</v>
      </c>
      <c r="B91" s="603"/>
      <c r="C91" s="604"/>
      <c r="IC91" s="606"/>
      <c r="ID91" s="606"/>
      <c r="IE91" s="606"/>
      <c r="IF91" s="606"/>
      <c r="IG91" s="606"/>
      <c r="IH91" s="606"/>
      <c r="II91" s="606"/>
      <c r="IJ91" s="606"/>
      <c r="IK91" s="606"/>
      <c r="IL91" s="606"/>
      <c r="IM91" s="606"/>
      <c r="IN91" s="606"/>
      <c r="IO91" s="606"/>
      <c r="IP91" s="606"/>
      <c r="IQ91" s="606"/>
      <c r="IR91" s="606"/>
      <c r="IS91" s="606"/>
      <c r="IT91" s="606"/>
      <c r="IU91" s="606"/>
      <c r="IV91" s="606"/>
    </row>
    <row r="92" spans="1:256">
      <c r="A92" s="602" t="s">
        <v>673</v>
      </c>
      <c r="B92" s="607"/>
      <c r="C92" s="608"/>
      <c r="IC92" s="606"/>
      <c r="ID92" s="606"/>
      <c r="IE92" s="606"/>
      <c r="IF92" s="606"/>
      <c r="IG92" s="606"/>
      <c r="IH92" s="606"/>
      <c r="II92" s="606"/>
      <c r="IJ92" s="606"/>
      <c r="IK92" s="606"/>
      <c r="IL92" s="606"/>
      <c r="IM92" s="606"/>
      <c r="IN92" s="606"/>
      <c r="IO92" s="606"/>
      <c r="IP92" s="606"/>
      <c r="IQ92" s="606"/>
      <c r="IR92" s="606"/>
      <c r="IS92" s="606"/>
      <c r="IT92" s="606"/>
      <c r="IU92" s="606"/>
      <c r="IV92" s="606"/>
    </row>
    <row r="93" spans="1:256">
      <c r="A93" s="609" t="s">
        <v>365</v>
      </c>
      <c r="B93" s="610" t="s">
        <v>666</v>
      </c>
      <c r="C93" s="611">
        <f>SUM(C94)</f>
        <v>1114749</v>
      </c>
      <c r="IC93" s="606"/>
      <c r="ID93" s="606"/>
      <c r="IE93" s="606"/>
      <c r="IF93" s="606"/>
      <c r="IG93" s="606"/>
      <c r="IH93" s="606"/>
      <c r="II93" s="606"/>
      <c r="IJ93" s="606"/>
      <c r="IK93" s="606"/>
      <c r="IL93" s="606"/>
      <c r="IM93" s="606"/>
      <c r="IN93" s="606"/>
      <c r="IO93" s="606"/>
      <c r="IP93" s="606"/>
      <c r="IQ93" s="606"/>
      <c r="IR93" s="606"/>
      <c r="IS93" s="606"/>
      <c r="IT93" s="606"/>
      <c r="IU93" s="606"/>
      <c r="IV93" s="606"/>
    </row>
    <row r="94" spans="1:256" ht="31.5">
      <c r="A94" s="609" t="s">
        <v>641</v>
      </c>
      <c r="B94" s="610" t="s">
        <v>672</v>
      </c>
      <c r="C94" s="611">
        <f>1114749</f>
        <v>1114749</v>
      </c>
      <c r="IC94" s="606"/>
      <c r="ID94" s="606"/>
      <c r="IE94" s="606"/>
      <c r="IF94" s="606"/>
      <c r="IG94" s="606"/>
      <c r="IH94" s="606"/>
      <c r="II94" s="606"/>
      <c r="IJ94" s="606"/>
      <c r="IK94" s="606"/>
      <c r="IL94" s="606"/>
      <c r="IM94" s="606"/>
      <c r="IN94" s="606"/>
      <c r="IO94" s="606"/>
      <c r="IP94" s="606"/>
      <c r="IQ94" s="606"/>
      <c r="IR94" s="606"/>
      <c r="IS94" s="606"/>
      <c r="IT94" s="606"/>
      <c r="IU94" s="606"/>
      <c r="IV94" s="606"/>
    </row>
    <row r="95" spans="1:256">
      <c r="A95" s="609" t="s">
        <v>643</v>
      </c>
      <c r="B95" s="610" t="s">
        <v>690</v>
      </c>
      <c r="C95" s="611">
        <v>323152</v>
      </c>
      <c r="IC95" s="606"/>
      <c r="ID95" s="606"/>
      <c r="IE95" s="606"/>
      <c r="IF95" s="606"/>
      <c r="IG95" s="606"/>
      <c r="IH95" s="606"/>
      <c r="II95" s="606"/>
      <c r="IJ95" s="606"/>
      <c r="IK95" s="606"/>
      <c r="IL95" s="606"/>
      <c r="IM95" s="606"/>
      <c r="IN95" s="606"/>
      <c r="IO95" s="606"/>
      <c r="IP95" s="606"/>
      <c r="IQ95" s="606"/>
      <c r="IR95" s="606"/>
      <c r="IS95" s="606"/>
      <c r="IT95" s="606"/>
      <c r="IU95" s="606"/>
      <c r="IV95" s="606"/>
    </row>
    <row r="96" spans="1:256">
      <c r="A96" s="602" t="s">
        <v>1557</v>
      </c>
      <c r="B96" s="602"/>
      <c r="C96" s="611">
        <f>SUM(C93,C95)</f>
        <v>1437901</v>
      </c>
      <c r="IC96" s="606"/>
      <c r="ID96" s="606"/>
      <c r="IE96" s="606"/>
      <c r="IF96" s="606"/>
      <c r="IG96" s="606"/>
      <c r="IH96" s="606"/>
      <c r="II96" s="606"/>
      <c r="IJ96" s="606"/>
      <c r="IK96" s="606"/>
      <c r="IL96" s="606"/>
      <c r="IM96" s="606"/>
      <c r="IN96" s="606"/>
      <c r="IO96" s="606"/>
      <c r="IP96" s="606"/>
      <c r="IQ96" s="606"/>
      <c r="IR96" s="606"/>
      <c r="IS96" s="606"/>
      <c r="IT96" s="606"/>
      <c r="IU96" s="606"/>
      <c r="IV96" s="606"/>
    </row>
    <row r="97" spans="1:256">
      <c r="A97" s="602" t="s">
        <v>1149</v>
      </c>
      <c r="B97" s="607"/>
      <c r="C97" s="608"/>
      <c r="IC97" s="606"/>
      <c r="ID97" s="606"/>
      <c r="IE97" s="606"/>
      <c r="IF97" s="606"/>
      <c r="IG97" s="606"/>
      <c r="IH97" s="606"/>
      <c r="II97" s="606"/>
      <c r="IJ97" s="606"/>
      <c r="IK97" s="606"/>
      <c r="IL97" s="606"/>
      <c r="IM97" s="606"/>
      <c r="IN97" s="606"/>
      <c r="IO97" s="606"/>
      <c r="IP97" s="606"/>
      <c r="IQ97" s="606"/>
      <c r="IR97" s="606"/>
      <c r="IS97" s="606"/>
      <c r="IT97" s="606"/>
      <c r="IU97" s="606"/>
      <c r="IV97" s="606"/>
    </row>
    <row r="98" spans="1:256">
      <c r="A98" s="609" t="s">
        <v>646</v>
      </c>
      <c r="B98" s="610" t="s">
        <v>681</v>
      </c>
      <c r="C98" s="611">
        <v>490834</v>
      </c>
      <c r="IC98" s="606"/>
      <c r="ID98" s="606"/>
      <c r="IE98" s="606"/>
      <c r="IF98" s="606"/>
      <c r="IG98" s="606"/>
      <c r="IH98" s="606"/>
      <c r="II98" s="606"/>
      <c r="IJ98" s="606"/>
      <c r="IK98" s="606"/>
      <c r="IL98" s="606"/>
      <c r="IM98" s="606"/>
      <c r="IN98" s="606"/>
      <c r="IO98" s="606"/>
      <c r="IP98" s="606"/>
      <c r="IQ98" s="606"/>
      <c r="IR98" s="606"/>
      <c r="IS98" s="606"/>
      <c r="IT98" s="606"/>
      <c r="IU98" s="606"/>
      <c r="IV98" s="606"/>
    </row>
    <row r="99" spans="1:256">
      <c r="A99" s="609" t="s">
        <v>647</v>
      </c>
      <c r="B99" s="610" t="s">
        <v>682</v>
      </c>
      <c r="C99" s="611">
        <v>8314</v>
      </c>
      <c r="IC99" s="606"/>
      <c r="ID99" s="606"/>
      <c r="IE99" s="606"/>
      <c r="IF99" s="606"/>
      <c r="IG99" s="606"/>
      <c r="IH99" s="606"/>
      <c r="II99" s="606"/>
      <c r="IJ99" s="606"/>
      <c r="IK99" s="606"/>
      <c r="IL99" s="606"/>
      <c r="IM99" s="606"/>
      <c r="IN99" s="606"/>
      <c r="IO99" s="606"/>
      <c r="IP99" s="606"/>
      <c r="IQ99" s="606"/>
      <c r="IR99" s="606"/>
      <c r="IS99" s="606"/>
      <c r="IT99" s="606"/>
      <c r="IU99" s="606"/>
      <c r="IV99" s="606"/>
    </row>
    <row r="100" spans="1:256">
      <c r="A100" s="609" t="s">
        <v>921</v>
      </c>
      <c r="B100" s="610" t="s">
        <v>920</v>
      </c>
      <c r="C100" s="611">
        <v>8314</v>
      </c>
      <c r="IC100" s="606"/>
      <c r="ID100" s="606"/>
      <c r="IE100" s="606"/>
      <c r="IF100" s="606"/>
      <c r="IG100" s="606"/>
      <c r="IH100" s="606"/>
      <c r="II100" s="606"/>
      <c r="IJ100" s="606"/>
      <c r="IK100" s="606"/>
      <c r="IL100" s="606"/>
      <c r="IM100" s="606"/>
      <c r="IN100" s="606"/>
      <c r="IO100" s="606"/>
      <c r="IP100" s="606"/>
      <c r="IQ100" s="606"/>
      <c r="IR100" s="606"/>
      <c r="IS100" s="606"/>
      <c r="IT100" s="606"/>
      <c r="IU100" s="606"/>
      <c r="IV100" s="606"/>
    </row>
    <row r="101" spans="1:256">
      <c r="A101" s="602" t="s">
        <v>1558</v>
      </c>
      <c r="B101" s="602"/>
      <c r="C101" s="611">
        <v>499148</v>
      </c>
      <c r="IC101" s="606"/>
      <c r="ID101" s="606"/>
      <c r="IE101" s="606"/>
      <c r="IF101" s="606"/>
      <c r="IG101" s="606"/>
      <c r="IH101" s="606"/>
      <c r="II101" s="606"/>
      <c r="IJ101" s="606"/>
      <c r="IK101" s="606"/>
      <c r="IL101" s="606"/>
      <c r="IM101" s="606"/>
      <c r="IN101" s="606"/>
      <c r="IO101" s="606"/>
      <c r="IP101" s="606"/>
      <c r="IQ101" s="606"/>
      <c r="IR101" s="606"/>
      <c r="IS101" s="606"/>
      <c r="IT101" s="606"/>
      <c r="IU101" s="606"/>
      <c r="IV101" s="606"/>
    </row>
    <row r="102" spans="1:256">
      <c r="A102" s="609"/>
      <c r="B102" s="612"/>
      <c r="C102" s="611"/>
      <c r="IC102" s="606"/>
      <c r="ID102" s="606"/>
      <c r="IE102" s="606"/>
      <c r="IF102" s="606"/>
      <c r="IG102" s="606"/>
      <c r="IH102" s="606"/>
      <c r="II102" s="606"/>
      <c r="IJ102" s="606"/>
      <c r="IK102" s="606"/>
      <c r="IL102" s="606"/>
      <c r="IM102" s="606"/>
      <c r="IN102" s="606"/>
      <c r="IO102" s="606"/>
      <c r="IP102" s="606"/>
      <c r="IQ102" s="606"/>
      <c r="IR102" s="606"/>
      <c r="IS102" s="606"/>
      <c r="IT102" s="606"/>
      <c r="IU102" s="606"/>
      <c r="IV102" s="606"/>
    </row>
    <row r="103" spans="1:256" ht="31.5">
      <c r="A103" s="602" t="s">
        <v>855</v>
      </c>
      <c r="B103" s="602"/>
      <c r="C103" s="611">
        <f>SUM(C96,C101)</f>
        <v>1937049</v>
      </c>
      <c r="IC103" s="606"/>
      <c r="ID103" s="606"/>
      <c r="IE103" s="606"/>
      <c r="IF103" s="606"/>
      <c r="IG103" s="606"/>
      <c r="IH103" s="606"/>
      <c r="II103" s="606"/>
      <c r="IJ103" s="606"/>
      <c r="IK103" s="606"/>
      <c r="IL103" s="606"/>
      <c r="IM103" s="606"/>
      <c r="IN103" s="606"/>
      <c r="IO103" s="606"/>
      <c r="IP103" s="606"/>
      <c r="IQ103" s="606"/>
      <c r="IR103" s="606"/>
      <c r="IS103" s="606"/>
      <c r="IT103" s="606"/>
      <c r="IU103" s="606"/>
      <c r="IV103" s="606"/>
    </row>
    <row r="104" spans="1:256">
      <c r="A104" s="609"/>
      <c r="B104" s="612"/>
      <c r="C104" s="611"/>
      <c r="IC104" s="606"/>
      <c r="ID104" s="606"/>
      <c r="IE104" s="606"/>
      <c r="IF104" s="606"/>
      <c r="IG104" s="606"/>
      <c r="IH104" s="606"/>
      <c r="II104" s="606"/>
      <c r="IJ104" s="606"/>
      <c r="IK104" s="606"/>
      <c r="IL104" s="606"/>
      <c r="IM104" s="606"/>
      <c r="IN104" s="606"/>
      <c r="IO104" s="606"/>
      <c r="IP104" s="606"/>
      <c r="IQ104" s="606"/>
      <c r="IR104" s="606"/>
      <c r="IS104" s="606"/>
      <c r="IT104" s="606"/>
      <c r="IU104" s="606"/>
      <c r="IV104" s="606"/>
    </row>
    <row r="105" spans="1:256">
      <c r="A105" s="602" t="s">
        <v>691</v>
      </c>
      <c r="B105" s="603"/>
      <c r="C105" s="604"/>
      <c r="IC105" s="606"/>
      <c r="ID105" s="606"/>
      <c r="IE105" s="606"/>
      <c r="IF105" s="606"/>
      <c r="IG105" s="606"/>
      <c r="IH105" s="606"/>
      <c r="II105" s="606"/>
      <c r="IJ105" s="606"/>
      <c r="IK105" s="606"/>
      <c r="IL105" s="606"/>
      <c r="IM105" s="606"/>
      <c r="IN105" s="606"/>
      <c r="IO105" s="606"/>
      <c r="IP105" s="606"/>
      <c r="IQ105" s="606"/>
      <c r="IR105" s="606"/>
      <c r="IS105" s="606"/>
      <c r="IT105" s="606"/>
      <c r="IU105" s="606"/>
      <c r="IV105" s="606"/>
    </row>
    <row r="106" spans="1:256">
      <c r="A106" s="602" t="s">
        <v>673</v>
      </c>
      <c r="B106" s="607"/>
      <c r="C106" s="608"/>
      <c r="IC106" s="606"/>
      <c r="ID106" s="606"/>
      <c r="IE106" s="606"/>
      <c r="IF106" s="606"/>
      <c r="IG106" s="606"/>
      <c r="IH106" s="606"/>
      <c r="II106" s="606"/>
      <c r="IJ106" s="606"/>
      <c r="IK106" s="606"/>
      <c r="IL106" s="606"/>
      <c r="IM106" s="606"/>
      <c r="IN106" s="606"/>
      <c r="IO106" s="606"/>
      <c r="IP106" s="606"/>
      <c r="IQ106" s="606"/>
      <c r="IR106" s="606"/>
      <c r="IS106" s="606"/>
      <c r="IT106" s="606"/>
      <c r="IU106" s="606"/>
      <c r="IV106" s="606"/>
    </row>
    <row r="107" spans="1:256">
      <c r="A107" s="609" t="s">
        <v>365</v>
      </c>
      <c r="B107" s="610" t="s">
        <v>666</v>
      </c>
      <c r="C107" s="611">
        <v>143874</v>
      </c>
      <c r="IC107" s="606"/>
      <c r="ID107" s="606"/>
      <c r="IE107" s="606"/>
      <c r="IF107" s="606"/>
      <c r="IG107" s="606"/>
      <c r="IH107" s="606"/>
      <c r="II107" s="606"/>
      <c r="IJ107" s="606"/>
      <c r="IK107" s="606"/>
      <c r="IL107" s="606"/>
      <c r="IM107" s="606"/>
      <c r="IN107" s="606"/>
      <c r="IO107" s="606"/>
      <c r="IP107" s="606"/>
      <c r="IQ107" s="606"/>
      <c r="IR107" s="606"/>
      <c r="IS107" s="606"/>
      <c r="IT107" s="606"/>
      <c r="IU107" s="606"/>
      <c r="IV107" s="606"/>
    </row>
    <row r="108" spans="1:256" ht="31.5">
      <c r="A108" s="609" t="s">
        <v>641</v>
      </c>
      <c r="B108" s="610" t="s">
        <v>672</v>
      </c>
      <c r="C108" s="611">
        <v>143874</v>
      </c>
      <c r="IC108" s="606"/>
      <c r="ID108" s="606"/>
      <c r="IE108" s="606"/>
      <c r="IF108" s="606"/>
      <c r="IG108" s="606"/>
      <c r="IH108" s="606"/>
      <c r="II108" s="606"/>
      <c r="IJ108" s="606"/>
      <c r="IK108" s="606"/>
      <c r="IL108" s="606"/>
      <c r="IM108" s="606"/>
      <c r="IN108" s="606"/>
      <c r="IO108" s="606"/>
      <c r="IP108" s="606"/>
      <c r="IQ108" s="606"/>
      <c r="IR108" s="606"/>
      <c r="IS108" s="606"/>
      <c r="IT108" s="606"/>
      <c r="IU108" s="606"/>
      <c r="IV108" s="606"/>
    </row>
    <row r="109" spans="1:256">
      <c r="A109" s="609" t="s">
        <v>643</v>
      </c>
      <c r="B109" s="610" t="s">
        <v>690</v>
      </c>
      <c r="C109" s="611">
        <v>3022</v>
      </c>
      <c r="IC109" s="606"/>
      <c r="ID109" s="606"/>
      <c r="IE109" s="606"/>
      <c r="IF109" s="606"/>
      <c r="IG109" s="606"/>
      <c r="IH109" s="606"/>
      <c r="II109" s="606"/>
      <c r="IJ109" s="606"/>
      <c r="IK109" s="606"/>
      <c r="IL109" s="606"/>
      <c r="IM109" s="606"/>
      <c r="IN109" s="606"/>
      <c r="IO109" s="606"/>
      <c r="IP109" s="606"/>
      <c r="IQ109" s="606"/>
      <c r="IR109" s="606"/>
      <c r="IS109" s="606"/>
      <c r="IT109" s="606"/>
      <c r="IU109" s="606"/>
      <c r="IV109" s="606"/>
    </row>
    <row r="110" spans="1:256">
      <c r="A110" s="602" t="s">
        <v>1557</v>
      </c>
      <c r="B110" s="602"/>
      <c r="C110" s="611">
        <v>146896</v>
      </c>
      <c r="IC110" s="606"/>
      <c r="ID110" s="606"/>
      <c r="IE110" s="606"/>
      <c r="IF110" s="606"/>
      <c r="IG110" s="606"/>
      <c r="IH110" s="606"/>
      <c r="II110" s="606"/>
      <c r="IJ110" s="606"/>
      <c r="IK110" s="606"/>
      <c r="IL110" s="606"/>
      <c r="IM110" s="606"/>
      <c r="IN110" s="606"/>
      <c r="IO110" s="606"/>
      <c r="IP110" s="606"/>
      <c r="IQ110" s="606"/>
      <c r="IR110" s="606"/>
      <c r="IS110" s="606"/>
      <c r="IT110" s="606"/>
      <c r="IU110" s="606"/>
      <c r="IV110" s="606"/>
    </row>
    <row r="111" spans="1:256">
      <c r="A111" s="609"/>
      <c r="B111" s="612"/>
      <c r="C111" s="611"/>
      <c r="IC111" s="606"/>
      <c r="ID111" s="606"/>
      <c r="IE111" s="606"/>
      <c r="IF111" s="606"/>
      <c r="IG111" s="606"/>
      <c r="IH111" s="606"/>
      <c r="II111" s="606"/>
      <c r="IJ111" s="606"/>
      <c r="IK111" s="606"/>
      <c r="IL111" s="606"/>
      <c r="IM111" s="606"/>
      <c r="IN111" s="606"/>
      <c r="IO111" s="606"/>
      <c r="IP111" s="606"/>
      <c r="IQ111" s="606"/>
      <c r="IR111" s="606"/>
      <c r="IS111" s="606"/>
      <c r="IT111" s="606"/>
      <c r="IU111" s="606"/>
      <c r="IV111" s="606"/>
    </row>
    <row r="112" spans="1:256">
      <c r="A112" s="602" t="s">
        <v>1172</v>
      </c>
      <c r="B112" s="602"/>
      <c r="C112" s="611">
        <v>146896</v>
      </c>
      <c r="IC112" s="606"/>
      <c r="ID112" s="606"/>
      <c r="IE112" s="606"/>
      <c r="IF112" s="606"/>
      <c r="IG112" s="606"/>
      <c r="IH112" s="606"/>
      <c r="II112" s="606"/>
      <c r="IJ112" s="606"/>
      <c r="IK112" s="606"/>
      <c r="IL112" s="606"/>
      <c r="IM112" s="606"/>
      <c r="IN112" s="606"/>
      <c r="IO112" s="606"/>
      <c r="IP112" s="606"/>
      <c r="IQ112" s="606"/>
      <c r="IR112" s="606"/>
      <c r="IS112" s="606"/>
      <c r="IT112" s="606"/>
      <c r="IU112" s="606"/>
      <c r="IV112" s="606"/>
    </row>
    <row r="113" spans="1:256">
      <c r="A113" s="609"/>
      <c r="B113" s="612"/>
      <c r="C113" s="611"/>
      <c r="IC113" s="606"/>
      <c r="ID113" s="606"/>
      <c r="IE113" s="606"/>
      <c r="IF113" s="606"/>
      <c r="IG113" s="606"/>
      <c r="IH113" s="606"/>
      <c r="II113" s="606"/>
      <c r="IJ113" s="606"/>
      <c r="IK113" s="606"/>
      <c r="IL113" s="606"/>
      <c r="IM113" s="606"/>
      <c r="IN113" s="606"/>
      <c r="IO113" s="606"/>
      <c r="IP113" s="606"/>
      <c r="IQ113" s="606"/>
      <c r="IR113" s="606"/>
      <c r="IS113" s="606"/>
      <c r="IT113" s="606"/>
      <c r="IU113" s="606"/>
      <c r="IV113" s="606"/>
    </row>
    <row r="114" spans="1:256" ht="31.5">
      <c r="A114" s="602" t="s">
        <v>692</v>
      </c>
      <c r="B114" s="603"/>
      <c r="C114" s="604"/>
      <c r="IC114" s="606"/>
      <c r="ID114" s="606"/>
      <c r="IE114" s="606"/>
      <c r="IF114" s="606"/>
      <c r="IG114" s="606"/>
      <c r="IH114" s="606"/>
      <c r="II114" s="606"/>
      <c r="IJ114" s="606"/>
      <c r="IK114" s="606"/>
      <c r="IL114" s="606"/>
      <c r="IM114" s="606"/>
      <c r="IN114" s="606"/>
      <c r="IO114" s="606"/>
      <c r="IP114" s="606"/>
      <c r="IQ114" s="606"/>
      <c r="IR114" s="606"/>
      <c r="IS114" s="606"/>
      <c r="IT114" s="606"/>
      <c r="IU114" s="606"/>
      <c r="IV114" s="606"/>
    </row>
    <row r="115" spans="1:256">
      <c r="A115" s="602" t="s">
        <v>673</v>
      </c>
      <c r="B115" s="607"/>
      <c r="C115" s="608"/>
      <c r="IC115" s="606"/>
      <c r="ID115" s="606"/>
      <c r="IE115" s="606"/>
      <c r="IF115" s="606"/>
      <c r="IG115" s="606"/>
      <c r="IH115" s="606"/>
      <c r="II115" s="606"/>
      <c r="IJ115" s="606"/>
      <c r="IK115" s="606"/>
      <c r="IL115" s="606"/>
      <c r="IM115" s="606"/>
      <c r="IN115" s="606"/>
      <c r="IO115" s="606"/>
      <c r="IP115" s="606"/>
      <c r="IQ115" s="606"/>
      <c r="IR115" s="606"/>
      <c r="IS115" s="606"/>
      <c r="IT115" s="606"/>
      <c r="IU115" s="606"/>
      <c r="IV115" s="606"/>
    </row>
    <row r="116" spans="1:256">
      <c r="A116" s="609" t="s">
        <v>365</v>
      </c>
      <c r="B116" s="610" t="s">
        <v>666</v>
      </c>
      <c r="C116" s="611">
        <v>34158</v>
      </c>
      <c r="IC116" s="606"/>
      <c r="ID116" s="606"/>
      <c r="IE116" s="606"/>
      <c r="IF116" s="606"/>
      <c r="IG116" s="606"/>
      <c r="IH116" s="606"/>
      <c r="II116" s="606"/>
      <c r="IJ116" s="606"/>
      <c r="IK116" s="606"/>
      <c r="IL116" s="606"/>
      <c r="IM116" s="606"/>
      <c r="IN116" s="606"/>
      <c r="IO116" s="606"/>
      <c r="IP116" s="606"/>
      <c r="IQ116" s="606"/>
      <c r="IR116" s="606"/>
      <c r="IS116" s="606"/>
      <c r="IT116" s="606"/>
      <c r="IU116" s="606"/>
      <c r="IV116" s="606"/>
    </row>
    <row r="117" spans="1:256" ht="31.5">
      <c r="A117" s="609" t="s">
        <v>641</v>
      </c>
      <c r="B117" s="610" t="s">
        <v>672</v>
      </c>
      <c r="C117" s="611">
        <v>34158</v>
      </c>
      <c r="IC117" s="606"/>
      <c r="ID117" s="606"/>
      <c r="IE117" s="606"/>
      <c r="IF117" s="606"/>
      <c r="IG117" s="606"/>
      <c r="IH117" s="606"/>
      <c r="II117" s="606"/>
      <c r="IJ117" s="606"/>
      <c r="IK117" s="606"/>
      <c r="IL117" s="606"/>
      <c r="IM117" s="606"/>
      <c r="IN117" s="606"/>
      <c r="IO117" s="606"/>
      <c r="IP117" s="606"/>
      <c r="IQ117" s="606"/>
      <c r="IR117" s="606"/>
      <c r="IS117" s="606"/>
      <c r="IT117" s="606"/>
      <c r="IU117" s="606"/>
      <c r="IV117" s="606"/>
    </row>
    <row r="118" spans="1:256">
      <c r="A118" s="609" t="s">
        <v>643</v>
      </c>
      <c r="B118" s="610" t="s">
        <v>690</v>
      </c>
      <c r="C118" s="611">
        <v>6080</v>
      </c>
      <c r="IC118" s="606"/>
      <c r="ID118" s="606"/>
      <c r="IE118" s="606"/>
      <c r="IF118" s="606"/>
      <c r="IG118" s="606"/>
      <c r="IH118" s="606"/>
      <c r="II118" s="606"/>
      <c r="IJ118" s="606"/>
      <c r="IK118" s="606"/>
      <c r="IL118" s="606"/>
      <c r="IM118" s="606"/>
      <c r="IN118" s="606"/>
      <c r="IO118" s="606"/>
      <c r="IP118" s="606"/>
      <c r="IQ118" s="606"/>
      <c r="IR118" s="606"/>
      <c r="IS118" s="606"/>
      <c r="IT118" s="606"/>
      <c r="IU118" s="606"/>
      <c r="IV118" s="606"/>
    </row>
    <row r="119" spans="1:256">
      <c r="A119" s="602" t="s">
        <v>1557</v>
      </c>
      <c r="B119" s="602"/>
      <c r="C119" s="611">
        <v>40238</v>
      </c>
      <c r="IC119" s="606"/>
      <c r="ID119" s="606"/>
      <c r="IE119" s="606"/>
      <c r="IF119" s="606"/>
      <c r="IG119" s="606"/>
      <c r="IH119" s="606"/>
      <c r="II119" s="606"/>
      <c r="IJ119" s="606"/>
      <c r="IK119" s="606"/>
      <c r="IL119" s="606"/>
      <c r="IM119" s="606"/>
      <c r="IN119" s="606"/>
      <c r="IO119" s="606"/>
      <c r="IP119" s="606"/>
      <c r="IQ119" s="606"/>
      <c r="IR119" s="606"/>
      <c r="IS119" s="606"/>
      <c r="IT119" s="606"/>
      <c r="IU119" s="606"/>
      <c r="IV119" s="606"/>
    </row>
    <row r="120" spans="1:256">
      <c r="A120" s="609"/>
      <c r="B120" s="612"/>
      <c r="C120" s="611"/>
      <c r="IC120" s="606"/>
      <c r="ID120" s="606"/>
      <c r="IE120" s="606"/>
      <c r="IF120" s="606"/>
      <c r="IG120" s="606"/>
      <c r="IH120" s="606"/>
      <c r="II120" s="606"/>
      <c r="IJ120" s="606"/>
      <c r="IK120" s="606"/>
      <c r="IL120" s="606"/>
      <c r="IM120" s="606"/>
      <c r="IN120" s="606"/>
      <c r="IO120" s="606"/>
      <c r="IP120" s="606"/>
      <c r="IQ120" s="606"/>
      <c r="IR120" s="606"/>
      <c r="IS120" s="606"/>
      <c r="IT120" s="606"/>
      <c r="IU120" s="606"/>
      <c r="IV120" s="606"/>
    </row>
    <row r="121" spans="1:256" ht="31.5">
      <c r="A121" s="602" t="s">
        <v>1173</v>
      </c>
      <c r="B121" s="602"/>
      <c r="C121" s="611">
        <v>40238</v>
      </c>
      <c r="IC121" s="606"/>
      <c r="ID121" s="606"/>
      <c r="IE121" s="606"/>
      <c r="IF121" s="606"/>
      <c r="IG121" s="606"/>
      <c r="IH121" s="606"/>
      <c r="II121" s="606"/>
      <c r="IJ121" s="606"/>
      <c r="IK121" s="606"/>
      <c r="IL121" s="606"/>
      <c r="IM121" s="606"/>
      <c r="IN121" s="606"/>
      <c r="IO121" s="606"/>
      <c r="IP121" s="606"/>
      <c r="IQ121" s="606"/>
      <c r="IR121" s="606"/>
      <c r="IS121" s="606"/>
      <c r="IT121" s="606"/>
      <c r="IU121" s="606"/>
      <c r="IV121" s="606"/>
    </row>
    <row r="122" spans="1:256">
      <c r="A122" s="609"/>
      <c r="B122" s="612"/>
      <c r="C122" s="611"/>
      <c r="IC122" s="606"/>
      <c r="ID122" s="606"/>
      <c r="IE122" s="606"/>
      <c r="IF122" s="606"/>
      <c r="IG122" s="606"/>
      <c r="IH122" s="606"/>
      <c r="II122" s="606"/>
      <c r="IJ122" s="606"/>
      <c r="IK122" s="606"/>
      <c r="IL122" s="606"/>
      <c r="IM122" s="606"/>
      <c r="IN122" s="606"/>
      <c r="IO122" s="606"/>
      <c r="IP122" s="606"/>
      <c r="IQ122" s="606"/>
      <c r="IR122" s="606"/>
      <c r="IS122" s="606"/>
      <c r="IT122" s="606"/>
      <c r="IU122" s="606"/>
      <c r="IV122" s="606"/>
    </row>
    <row r="123" spans="1:256">
      <c r="A123" s="602" t="s">
        <v>693</v>
      </c>
      <c r="B123" s="603"/>
      <c r="C123" s="604"/>
      <c r="IC123" s="606"/>
      <c r="ID123" s="606"/>
      <c r="IE123" s="606"/>
      <c r="IF123" s="606"/>
      <c r="IG123" s="606"/>
      <c r="IH123" s="606"/>
      <c r="II123" s="606"/>
      <c r="IJ123" s="606"/>
      <c r="IK123" s="606"/>
      <c r="IL123" s="606"/>
      <c r="IM123" s="606"/>
      <c r="IN123" s="606"/>
      <c r="IO123" s="606"/>
      <c r="IP123" s="606"/>
      <c r="IQ123" s="606"/>
      <c r="IR123" s="606"/>
      <c r="IS123" s="606"/>
      <c r="IT123" s="606"/>
      <c r="IU123" s="606"/>
      <c r="IV123" s="606"/>
    </row>
    <row r="124" spans="1:256">
      <c r="A124" s="602" t="s">
        <v>673</v>
      </c>
      <c r="B124" s="607"/>
      <c r="C124" s="608"/>
      <c r="IC124" s="606"/>
      <c r="ID124" s="606"/>
      <c r="IE124" s="606"/>
      <c r="IF124" s="606"/>
      <c r="IG124" s="606"/>
      <c r="IH124" s="606"/>
      <c r="II124" s="606"/>
      <c r="IJ124" s="606"/>
      <c r="IK124" s="606"/>
      <c r="IL124" s="606"/>
      <c r="IM124" s="606"/>
      <c r="IN124" s="606"/>
      <c r="IO124" s="606"/>
      <c r="IP124" s="606"/>
      <c r="IQ124" s="606"/>
      <c r="IR124" s="606"/>
      <c r="IS124" s="606"/>
      <c r="IT124" s="606"/>
      <c r="IU124" s="606"/>
      <c r="IV124" s="606"/>
    </row>
    <row r="125" spans="1:256">
      <c r="A125" s="609" t="s">
        <v>365</v>
      </c>
      <c r="B125" s="610" t="s">
        <v>666</v>
      </c>
      <c r="C125" s="611">
        <v>483038</v>
      </c>
      <c r="IC125" s="606"/>
      <c r="ID125" s="606"/>
      <c r="IE125" s="606"/>
      <c r="IF125" s="606"/>
      <c r="IG125" s="606"/>
      <c r="IH125" s="606"/>
      <c r="II125" s="606"/>
      <c r="IJ125" s="606"/>
      <c r="IK125" s="606"/>
      <c r="IL125" s="606"/>
      <c r="IM125" s="606"/>
      <c r="IN125" s="606"/>
      <c r="IO125" s="606"/>
      <c r="IP125" s="606"/>
      <c r="IQ125" s="606"/>
      <c r="IR125" s="606"/>
      <c r="IS125" s="606"/>
      <c r="IT125" s="606"/>
      <c r="IU125" s="606"/>
      <c r="IV125" s="606"/>
    </row>
    <row r="126" spans="1:256" ht="31.5">
      <c r="A126" s="609" t="s">
        <v>641</v>
      </c>
      <c r="B126" s="610" t="s">
        <v>672</v>
      </c>
      <c r="C126" s="611">
        <v>483038</v>
      </c>
      <c r="IC126" s="606"/>
      <c r="ID126" s="606"/>
      <c r="IE126" s="606"/>
      <c r="IF126" s="606"/>
      <c r="IG126" s="606"/>
      <c r="IH126" s="606"/>
      <c r="II126" s="606"/>
      <c r="IJ126" s="606"/>
      <c r="IK126" s="606"/>
      <c r="IL126" s="606"/>
      <c r="IM126" s="606"/>
      <c r="IN126" s="606"/>
      <c r="IO126" s="606"/>
      <c r="IP126" s="606"/>
      <c r="IQ126" s="606"/>
      <c r="IR126" s="606"/>
      <c r="IS126" s="606"/>
      <c r="IT126" s="606"/>
      <c r="IU126" s="606"/>
      <c r="IV126" s="606"/>
    </row>
    <row r="127" spans="1:256">
      <c r="A127" s="602" t="s">
        <v>1557</v>
      </c>
      <c r="B127" s="602"/>
      <c r="C127" s="611">
        <v>483038</v>
      </c>
      <c r="IC127" s="606"/>
      <c r="ID127" s="606"/>
      <c r="IE127" s="606"/>
      <c r="IF127" s="606"/>
      <c r="IG127" s="606"/>
      <c r="IH127" s="606"/>
      <c r="II127" s="606"/>
      <c r="IJ127" s="606"/>
      <c r="IK127" s="606"/>
      <c r="IL127" s="606"/>
      <c r="IM127" s="606"/>
      <c r="IN127" s="606"/>
      <c r="IO127" s="606"/>
      <c r="IP127" s="606"/>
      <c r="IQ127" s="606"/>
      <c r="IR127" s="606"/>
      <c r="IS127" s="606"/>
      <c r="IT127" s="606"/>
      <c r="IU127" s="606"/>
      <c r="IV127" s="606"/>
    </row>
    <row r="128" spans="1:256">
      <c r="A128" s="609"/>
      <c r="B128" s="612"/>
      <c r="C128" s="611"/>
      <c r="IC128" s="606"/>
      <c r="ID128" s="606"/>
      <c r="IE128" s="606"/>
      <c r="IF128" s="606"/>
      <c r="IG128" s="606"/>
      <c r="IH128" s="606"/>
      <c r="II128" s="606"/>
      <c r="IJ128" s="606"/>
      <c r="IK128" s="606"/>
      <c r="IL128" s="606"/>
      <c r="IM128" s="606"/>
      <c r="IN128" s="606"/>
      <c r="IO128" s="606"/>
      <c r="IP128" s="606"/>
      <c r="IQ128" s="606"/>
      <c r="IR128" s="606"/>
      <c r="IS128" s="606"/>
      <c r="IT128" s="606"/>
      <c r="IU128" s="606"/>
      <c r="IV128" s="606"/>
    </row>
    <row r="129" spans="1:256">
      <c r="A129" s="602" t="s">
        <v>1174</v>
      </c>
      <c r="B129" s="602"/>
      <c r="C129" s="611">
        <v>483038</v>
      </c>
      <c r="IC129" s="606"/>
      <c r="ID129" s="606"/>
      <c r="IE129" s="606"/>
      <c r="IF129" s="606"/>
      <c r="IG129" s="606"/>
      <c r="IH129" s="606"/>
      <c r="II129" s="606"/>
      <c r="IJ129" s="606"/>
      <c r="IK129" s="606"/>
      <c r="IL129" s="606"/>
      <c r="IM129" s="606"/>
      <c r="IN129" s="606"/>
      <c r="IO129" s="606"/>
      <c r="IP129" s="606"/>
      <c r="IQ129" s="606"/>
      <c r="IR129" s="606"/>
      <c r="IS129" s="606"/>
      <c r="IT129" s="606"/>
      <c r="IU129" s="606"/>
      <c r="IV129" s="606"/>
    </row>
    <row r="130" spans="1:256">
      <c r="A130" s="609"/>
      <c r="B130" s="612"/>
      <c r="C130" s="611"/>
      <c r="IC130" s="606"/>
      <c r="ID130" s="606"/>
      <c r="IE130" s="606"/>
      <c r="IF130" s="606"/>
      <c r="IG130" s="606"/>
      <c r="IH130" s="606"/>
      <c r="II130" s="606"/>
      <c r="IJ130" s="606"/>
      <c r="IK130" s="606"/>
      <c r="IL130" s="606"/>
      <c r="IM130" s="606"/>
      <c r="IN130" s="606"/>
      <c r="IO130" s="606"/>
      <c r="IP130" s="606"/>
      <c r="IQ130" s="606"/>
      <c r="IR130" s="606"/>
      <c r="IS130" s="606"/>
      <c r="IT130" s="606"/>
      <c r="IU130" s="606"/>
      <c r="IV130" s="606"/>
    </row>
    <row r="131" spans="1:256">
      <c r="A131" s="602" t="s">
        <v>694</v>
      </c>
      <c r="B131" s="603"/>
      <c r="C131" s="604"/>
      <c r="IC131" s="606"/>
      <c r="ID131" s="606"/>
      <c r="IE131" s="606"/>
      <c r="IF131" s="606"/>
      <c r="IG131" s="606"/>
      <c r="IH131" s="606"/>
      <c r="II131" s="606"/>
      <c r="IJ131" s="606"/>
      <c r="IK131" s="606"/>
      <c r="IL131" s="606"/>
      <c r="IM131" s="606"/>
      <c r="IN131" s="606"/>
      <c r="IO131" s="606"/>
      <c r="IP131" s="606"/>
      <c r="IQ131" s="606"/>
      <c r="IR131" s="606"/>
      <c r="IS131" s="606"/>
      <c r="IT131" s="606"/>
      <c r="IU131" s="606"/>
      <c r="IV131" s="606"/>
    </row>
    <row r="132" spans="1:256">
      <c r="A132" s="602" t="s">
        <v>673</v>
      </c>
      <c r="B132" s="607"/>
      <c r="C132" s="608"/>
      <c r="IC132" s="606"/>
      <c r="ID132" s="606"/>
      <c r="IE132" s="606"/>
      <c r="IF132" s="606"/>
      <c r="IG132" s="606"/>
      <c r="IH132" s="606"/>
      <c r="II132" s="606"/>
      <c r="IJ132" s="606"/>
      <c r="IK132" s="606"/>
      <c r="IL132" s="606"/>
      <c r="IM132" s="606"/>
      <c r="IN132" s="606"/>
      <c r="IO132" s="606"/>
      <c r="IP132" s="606"/>
      <c r="IQ132" s="606"/>
      <c r="IR132" s="606"/>
      <c r="IS132" s="606"/>
      <c r="IT132" s="606"/>
      <c r="IU132" s="606"/>
      <c r="IV132" s="606"/>
    </row>
    <row r="133" spans="1:256">
      <c r="A133" s="609" t="s">
        <v>365</v>
      </c>
      <c r="B133" s="610" t="s">
        <v>666</v>
      </c>
      <c r="C133" s="611">
        <v>49228</v>
      </c>
      <c r="IC133" s="606"/>
      <c r="ID133" s="606"/>
      <c r="IE133" s="606"/>
      <c r="IF133" s="606"/>
      <c r="IG133" s="606"/>
      <c r="IH133" s="606"/>
      <c r="II133" s="606"/>
      <c r="IJ133" s="606"/>
      <c r="IK133" s="606"/>
      <c r="IL133" s="606"/>
      <c r="IM133" s="606"/>
      <c r="IN133" s="606"/>
      <c r="IO133" s="606"/>
      <c r="IP133" s="606"/>
      <c r="IQ133" s="606"/>
      <c r="IR133" s="606"/>
      <c r="IS133" s="606"/>
      <c r="IT133" s="606"/>
      <c r="IU133" s="606"/>
      <c r="IV133" s="606"/>
    </row>
    <row r="134" spans="1:256" ht="31.5">
      <c r="A134" s="609" t="s">
        <v>641</v>
      </c>
      <c r="B134" s="610" t="s">
        <v>672</v>
      </c>
      <c r="C134" s="611">
        <v>49228</v>
      </c>
      <c r="IC134" s="606"/>
      <c r="ID134" s="606"/>
      <c r="IE134" s="606"/>
      <c r="IF134" s="606"/>
      <c r="IG134" s="606"/>
      <c r="IH134" s="606"/>
      <c r="II134" s="606"/>
      <c r="IJ134" s="606"/>
      <c r="IK134" s="606"/>
      <c r="IL134" s="606"/>
      <c r="IM134" s="606"/>
      <c r="IN134" s="606"/>
      <c r="IO134" s="606"/>
      <c r="IP134" s="606"/>
      <c r="IQ134" s="606"/>
      <c r="IR134" s="606"/>
      <c r="IS134" s="606"/>
      <c r="IT134" s="606"/>
      <c r="IU134" s="606"/>
      <c r="IV134" s="606"/>
    </row>
    <row r="135" spans="1:256">
      <c r="A135" s="602" t="s">
        <v>1557</v>
      </c>
      <c r="B135" s="602"/>
      <c r="C135" s="611">
        <v>49228</v>
      </c>
      <c r="IC135" s="606"/>
      <c r="ID135" s="606"/>
      <c r="IE135" s="606"/>
      <c r="IF135" s="606"/>
      <c r="IG135" s="606"/>
      <c r="IH135" s="606"/>
      <c r="II135" s="606"/>
      <c r="IJ135" s="606"/>
      <c r="IK135" s="606"/>
      <c r="IL135" s="606"/>
      <c r="IM135" s="606"/>
      <c r="IN135" s="606"/>
      <c r="IO135" s="606"/>
      <c r="IP135" s="606"/>
      <c r="IQ135" s="606"/>
      <c r="IR135" s="606"/>
      <c r="IS135" s="606"/>
      <c r="IT135" s="606"/>
      <c r="IU135" s="606"/>
      <c r="IV135" s="606"/>
    </row>
    <row r="136" spans="1:256">
      <c r="A136" s="609"/>
      <c r="B136" s="612"/>
      <c r="C136" s="611"/>
      <c r="IC136" s="606"/>
      <c r="ID136" s="606"/>
      <c r="IE136" s="606"/>
      <c r="IF136" s="606"/>
      <c r="IG136" s="606"/>
      <c r="IH136" s="606"/>
      <c r="II136" s="606"/>
      <c r="IJ136" s="606"/>
      <c r="IK136" s="606"/>
      <c r="IL136" s="606"/>
      <c r="IM136" s="606"/>
      <c r="IN136" s="606"/>
      <c r="IO136" s="606"/>
      <c r="IP136" s="606"/>
      <c r="IQ136" s="606"/>
      <c r="IR136" s="606"/>
      <c r="IS136" s="606"/>
      <c r="IT136" s="606"/>
      <c r="IU136" s="606"/>
      <c r="IV136" s="606"/>
    </row>
    <row r="137" spans="1:256">
      <c r="A137" s="602" t="s">
        <v>950</v>
      </c>
      <c r="B137" s="602"/>
      <c r="C137" s="611">
        <v>49228</v>
      </c>
      <c r="IC137" s="606"/>
      <c r="ID137" s="606"/>
      <c r="IE137" s="606"/>
      <c r="IF137" s="606"/>
      <c r="IG137" s="606"/>
      <c r="IH137" s="606"/>
      <c r="II137" s="606"/>
      <c r="IJ137" s="606"/>
      <c r="IK137" s="606"/>
      <c r="IL137" s="606"/>
      <c r="IM137" s="606"/>
      <c r="IN137" s="606"/>
      <c r="IO137" s="606"/>
      <c r="IP137" s="606"/>
      <c r="IQ137" s="606"/>
      <c r="IR137" s="606"/>
      <c r="IS137" s="606"/>
      <c r="IT137" s="606"/>
      <c r="IU137" s="606"/>
      <c r="IV137" s="606"/>
    </row>
    <row r="138" spans="1:256">
      <c r="A138" s="609"/>
      <c r="B138" s="612"/>
      <c r="C138" s="611"/>
      <c r="IC138" s="606"/>
      <c r="ID138" s="606"/>
      <c r="IE138" s="606"/>
      <c r="IF138" s="606"/>
      <c r="IG138" s="606"/>
      <c r="IH138" s="606"/>
      <c r="II138" s="606"/>
      <c r="IJ138" s="606"/>
      <c r="IK138" s="606"/>
      <c r="IL138" s="606"/>
      <c r="IM138" s="606"/>
      <c r="IN138" s="606"/>
      <c r="IO138" s="606"/>
      <c r="IP138" s="606"/>
      <c r="IQ138" s="606"/>
      <c r="IR138" s="606"/>
      <c r="IS138" s="606"/>
      <c r="IT138" s="606"/>
      <c r="IU138" s="606"/>
      <c r="IV138" s="606"/>
    </row>
    <row r="139" spans="1:256">
      <c r="A139" s="602" t="s">
        <v>695</v>
      </c>
      <c r="B139" s="603"/>
      <c r="C139" s="604"/>
      <c r="IC139" s="606"/>
      <c r="ID139" s="606"/>
      <c r="IE139" s="606"/>
      <c r="IF139" s="606"/>
      <c r="IG139" s="606"/>
      <c r="IH139" s="606"/>
      <c r="II139" s="606"/>
      <c r="IJ139" s="606"/>
      <c r="IK139" s="606"/>
      <c r="IL139" s="606"/>
      <c r="IM139" s="606"/>
      <c r="IN139" s="606"/>
      <c r="IO139" s="606"/>
      <c r="IP139" s="606"/>
      <c r="IQ139" s="606"/>
      <c r="IR139" s="606"/>
      <c r="IS139" s="606"/>
      <c r="IT139" s="606"/>
      <c r="IU139" s="606"/>
      <c r="IV139" s="606"/>
    </row>
    <row r="140" spans="1:256">
      <c r="A140" s="602" t="s">
        <v>673</v>
      </c>
      <c r="B140" s="607"/>
      <c r="C140" s="608"/>
      <c r="IC140" s="606"/>
      <c r="ID140" s="606"/>
      <c r="IE140" s="606"/>
      <c r="IF140" s="606"/>
      <c r="IG140" s="606"/>
      <c r="IH140" s="606"/>
      <c r="II140" s="606"/>
      <c r="IJ140" s="606"/>
      <c r="IK140" s="606"/>
      <c r="IL140" s="606"/>
      <c r="IM140" s="606"/>
      <c r="IN140" s="606"/>
      <c r="IO140" s="606"/>
      <c r="IP140" s="606"/>
      <c r="IQ140" s="606"/>
      <c r="IR140" s="606"/>
      <c r="IS140" s="606"/>
      <c r="IT140" s="606"/>
      <c r="IU140" s="606"/>
      <c r="IV140" s="606"/>
    </row>
    <row r="141" spans="1:256">
      <c r="A141" s="609" t="s">
        <v>365</v>
      </c>
      <c r="B141" s="610" t="s">
        <v>666</v>
      </c>
      <c r="C141" s="611">
        <v>126034</v>
      </c>
      <c r="IC141" s="606"/>
      <c r="ID141" s="606"/>
      <c r="IE141" s="606"/>
      <c r="IF141" s="606"/>
      <c r="IG141" s="606"/>
      <c r="IH141" s="606"/>
      <c r="II141" s="606"/>
      <c r="IJ141" s="606"/>
      <c r="IK141" s="606"/>
      <c r="IL141" s="606"/>
      <c r="IM141" s="606"/>
      <c r="IN141" s="606"/>
      <c r="IO141" s="606"/>
      <c r="IP141" s="606"/>
      <c r="IQ141" s="606"/>
      <c r="IR141" s="606"/>
      <c r="IS141" s="606"/>
      <c r="IT141" s="606"/>
      <c r="IU141" s="606"/>
      <c r="IV141" s="606"/>
    </row>
    <row r="142" spans="1:256" ht="31.5">
      <c r="A142" s="609" t="s">
        <v>641</v>
      </c>
      <c r="B142" s="610" t="s">
        <v>672</v>
      </c>
      <c r="C142" s="611">
        <v>126034</v>
      </c>
      <c r="IC142" s="606"/>
      <c r="ID142" s="606"/>
      <c r="IE142" s="606"/>
      <c r="IF142" s="606"/>
      <c r="IG142" s="606"/>
      <c r="IH142" s="606"/>
      <c r="II142" s="606"/>
      <c r="IJ142" s="606"/>
      <c r="IK142" s="606"/>
      <c r="IL142" s="606"/>
      <c r="IM142" s="606"/>
      <c r="IN142" s="606"/>
      <c r="IO142" s="606"/>
      <c r="IP142" s="606"/>
      <c r="IQ142" s="606"/>
      <c r="IR142" s="606"/>
      <c r="IS142" s="606"/>
      <c r="IT142" s="606"/>
      <c r="IU142" s="606"/>
      <c r="IV142" s="606"/>
    </row>
    <row r="143" spans="1:256">
      <c r="A143" s="602" t="s">
        <v>1557</v>
      </c>
      <c r="B143" s="602"/>
      <c r="C143" s="611">
        <v>126034</v>
      </c>
      <c r="IC143" s="606"/>
      <c r="ID143" s="606"/>
      <c r="IE143" s="606"/>
      <c r="IF143" s="606"/>
      <c r="IG143" s="606"/>
      <c r="IH143" s="606"/>
      <c r="II143" s="606"/>
      <c r="IJ143" s="606"/>
      <c r="IK143" s="606"/>
      <c r="IL143" s="606"/>
      <c r="IM143" s="606"/>
      <c r="IN143" s="606"/>
      <c r="IO143" s="606"/>
      <c r="IP143" s="606"/>
      <c r="IQ143" s="606"/>
      <c r="IR143" s="606"/>
      <c r="IS143" s="606"/>
      <c r="IT143" s="606"/>
      <c r="IU143" s="606"/>
      <c r="IV143" s="606"/>
    </row>
    <row r="144" spans="1:256">
      <c r="A144" s="609"/>
      <c r="B144" s="612"/>
      <c r="C144" s="611"/>
      <c r="IC144" s="606"/>
      <c r="ID144" s="606"/>
      <c r="IE144" s="606"/>
      <c r="IF144" s="606"/>
      <c r="IG144" s="606"/>
      <c r="IH144" s="606"/>
      <c r="II144" s="606"/>
      <c r="IJ144" s="606"/>
      <c r="IK144" s="606"/>
      <c r="IL144" s="606"/>
      <c r="IM144" s="606"/>
      <c r="IN144" s="606"/>
      <c r="IO144" s="606"/>
      <c r="IP144" s="606"/>
      <c r="IQ144" s="606"/>
      <c r="IR144" s="606"/>
      <c r="IS144" s="606"/>
      <c r="IT144" s="606"/>
      <c r="IU144" s="606"/>
      <c r="IV144" s="606"/>
    </row>
    <row r="145" spans="1:256">
      <c r="A145" s="602" t="s">
        <v>1175</v>
      </c>
      <c r="B145" s="602"/>
      <c r="C145" s="611">
        <v>126034</v>
      </c>
      <c r="IC145" s="606"/>
      <c r="ID145" s="606"/>
      <c r="IE145" s="606"/>
      <c r="IF145" s="606"/>
      <c r="IG145" s="606"/>
      <c r="IH145" s="606"/>
      <c r="II145" s="606"/>
      <c r="IJ145" s="606"/>
      <c r="IK145" s="606"/>
      <c r="IL145" s="606"/>
      <c r="IM145" s="606"/>
      <c r="IN145" s="606"/>
      <c r="IO145" s="606"/>
      <c r="IP145" s="606"/>
      <c r="IQ145" s="606"/>
      <c r="IR145" s="606"/>
      <c r="IS145" s="606"/>
      <c r="IT145" s="606"/>
      <c r="IU145" s="606"/>
      <c r="IV145" s="606"/>
    </row>
    <row r="146" spans="1:256">
      <c r="A146" s="602" t="s">
        <v>947</v>
      </c>
      <c r="B146" s="603"/>
      <c r="C146" s="604"/>
      <c r="IC146" s="606"/>
      <c r="ID146" s="606"/>
      <c r="IE146" s="606"/>
      <c r="IF146" s="606"/>
      <c r="IG146" s="606"/>
      <c r="IH146" s="606"/>
      <c r="II146" s="606"/>
      <c r="IJ146" s="606"/>
      <c r="IK146" s="606"/>
      <c r="IL146" s="606"/>
      <c r="IM146" s="606"/>
      <c r="IN146" s="606"/>
      <c r="IO146" s="606"/>
      <c r="IP146" s="606"/>
      <c r="IQ146" s="606"/>
      <c r="IR146" s="606"/>
      <c r="IS146" s="606"/>
      <c r="IT146" s="606"/>
      <c r="IU146" s="606"/>
      <c r="IV146" s="606"/>
    </row>
    <row r="147" spans="1:256">
      <c r="A147" s="602" t="s">
        <v>673</v>
      </c>
      <c r="B147" s="607"/>
      <c r="C147" s="608"/>
      <c r="IC147" s="606"/>
      <c r="ID147" s="606"/>
      <c r="IE147" s="606"/>
      <c r="IF147" s="606"/>
      <c r="IG147" s="606"/>
      <c r="IH147" s="606"/>
      <c r="II147" s="606"/>
      <c r="IJ147" s="606"/>
      <c r="IK147" s="606"/>
      <c r="IL147" s="606"/>
      <c r="IM147" s="606"/>
      <c r="IN147" s="606"/>
      <c r="IO147" s="606"/>
      <c r="IP147" s="606"/>
      <c r="IQ147" s="606"/>
      <c r="IR147" s="606"/>
      <c r="IS147" s="606"/>
      <c r="IT147" s="606"/>
      <c r="IU147" s="606"/>
      <c r="IV147" s="606"/>
    </row>
    <row r="148" spans="1:256">
      <c r="A148" s="609" t="s">
        <v>365</v>
      </c>
      <c r="B148" s="610" t="s">
        <v>666</v>
      </c>
      <c r="C148" s="611">
        <v>75046</v>
      </c>
      <c r="IC148" s="606"/>
      <c r="ID148" s="606"/>
      <c r="IE148" s="606"/>
      <c r="IF148" s="606"/>
      <c r="IG148" s="606"/>
      <c r="IH148" s="606"/>
      <c r="II148" s="606"/>
      <c r="IJ148" s="606"/>
      <c r="IK148" s="606"/>
      <c r="IL148" s="606"/>
      <c r="IM148" s="606"/>
      <c r="IN148" s="606"/>
      <c r="IO148" s="606"/>
      <c r="IP148" s="606"/>
      <c r="IQ148" s="606"/>
      <c r="IR148" s="606"/>
      <c r="IS148" s="606"/>
      <c r="IT148" s="606"/>
      <c r="IU148" s="606"/>
      <c r="IV148" s="606"/>
    </row>
    <row r="149" spans="1:256" ht="31.5">
      <c r="A149" s="609" t="s">
        <v>641</v>
      </c>
      <c r="B149" s="610" t="s">
        <v>672</v>
      </c>
      <c r="C149" s="611">
        <v>75046</v>
      </c>
      <c r="IC149" s="606"/>
      <c r="ID149" s="606"/>
      <c r="IE149" s="606"/>
      <c r="IF149" s="606"/>
      <c r="IG149" s="606"/>
      <c r="IH149" s="606"/>
      <c r="II149" s="606"/>
      <c r="IJ149" s="606"/>
      <c r="IK149" s="606"/>
      <c r="IL149" s="606"/>
      <c r="IM149" s="606"/>
      <c r="IN149" s="606"/>
      <c r="IO149" s="606"/>
      <c r="IP149" s="606"/>
      <c r="IQ149" s="606"/>
      <c r="IR149" s="606"/>
      <c r="IS149" s="606"/>
      <c r="IT149" s="606"/>
      <c r="IU149" s="606"/>
      <c r="IV149" s="606"/>
    </row>
    <row r="150" spans="1:256">
      <c r="A150" s="602" t="s">
        <v>1557</v>
      </c>
      <c r="B150" s="602"/>
      <c r="C150" s="611">
        <v>75046</v>
      </c>
      <c r="IC150" s="606"/>
      <c r="ID150" s="606"/>
      <c r="IE150" s="606"/>
      <c r="IF150" s="606"/>
      <c r="IG150" s="606"/>
      <c r="IH150" s="606"/>
      <c r="II150" s="606"/>
      <c r="IJ150" s="606"/>
      <c r="IK150" s="606"/>
      <c r="IL150" s="606"/>
      <c r="IM150" s="606"/>
      <c r="IN150" s="606"/>
      <c r="IO150" s="606"/>
      <c r="IP150" s="606"/>
      <c r="IQ150" s="606"/>
      <c r="IR150" s="606"/>
      <c r="IS150" s="606"/>
      <c r="IT150" s="606"/>
      <c r="IU150" s="606"/>
      <c r="IV150" s="606"/>
    </row>
    <row r="151" spans="1:256">
      <c r="A151" s="609"/>
      <c r="B151" s="612"/>
      <c r="C151" s="611"/>
      <c r="IC151" s="606"/>
      <c r="ID151" s="606"/>
      <c r="IE151" s="606"/>
      <c r="IF151" s="606"/>
      <c r="IG151" s="606"/>
      <c r="IH151" s="606"/>
      <c r="II151" s="606"/>
      <c r="IJ151" s="606"/>
      <c r="IK151" s="606"/>
      <c r="IL151" s="606"/>
      <c r="IM151" s="606"/>
      <c r="IN151" s="606"/>
      <c r="IO151" s="606"/>
      <c r="IP151" s="606"/>
      <c r="IQ151" s="606"/>
      <c r="IR151" s="606"/>
      <c r="IS151" s="606"/>
      <c r="IT151" s="606"/>
      <c r="IU151" s="606"/>
      <c r="IV151" s="606"/>
    </row>
    <row r="152" spans="1:256">
      <c r="A152" s="602" t="s">
        <v>946</v>
      </c>
      <c r="B152" s="602"/>
      <c r="C152" s="611">
        <v>75046</v>
      </c>
      <c r="IC152" s="606"/>
      <c r="ID152" s="606"/>
      <c r="IE152" s="606"/>
      <c r="IF152" s="606"/>
      <c r="IG152" s="606"/>
      <c r="IH152" s="606"/>
      <c r="II152" s="606"/>
      <c r="IJ152" s="606"/>
      <c r="IK152" s="606"/>
      <c r="IL152" s="606"/>
      <c r="IM152" s="606"/>
      <c r="IN152" s="606"/>
      <c r="IO152" s="606"/>
      <c r="IP152" s="606"/>
      <c r="IQ152" s="606"/>
      <c r="IR152" s="606"/>
      <c r="IS152" s="606"/>
      <c r="IT152" s="606"/>
      <c r="IU152" s="606"/>
      <c r="IV152" s="606"/>
    </row>
    <row r="153" spans="1:256">
      <c r="A153" s="609"/>
      <c r="B153" s="612"/>
      <c r="C153" s="611"/>
      <c r="IC153" s="606"/>
      <c r="ID153" s="606"/>
      <c r="IE153" s="606"/>
      <c r="IF153" s="606"/>
      <c r="IG153" s="606"/>
      <c r="IH153" s="606"/>
      <c r="II153" s="606"/>
      <c r="IJ153" s="606"/>
      <c r="IK153" s="606"/>
      <c r="IL153" s="606"/>
      <c r="IM153" s="606"/>
      <c r="IN153" s="606"/>
      <c r="IO153" s="606"/>
      <c r="IP153" s="606"/>
      <c r="IQ153" s="606"/>
      <c r="IR153" s="606"/>
      <c r="IS153" s="606"/>
      <c r="IT153" s="606"/>
      <c r="IU153" s="606"/>
      <c r="IV153" s="606"/>
    </row>
    <row r="154" spans="1:256">
      <c r="A154" s="602" t="s">
        <v>1041</v>
      </c>
      <c r="B154" s="602"/>
      <c r="C154" s="611">
        <v>4395778</v>
      </c>
      <c r="IC154" s="606"/>
      <c r="ID154" s="606"/>
      <c r="IE154" s="606"/>
      <c r="IF154" s="606"/>
      <c r="IG154" s="606"/>
      <c r="IH154" s="606"/>
      <c r="II154" s="606"/>
      <c r="IJ154" s="606"/>
      <c r="IK154" s="606"/>
      <c r="IL154" s="606"/>
      <c r="IM154" s="606"/>
      <c r="IN154" s="606"/>
      <c r="IO154" s="606"/>
      <c r="IP154" s="606"/>
      <c r="IQ154" s="606"/>
      <c r="IR154" s="606"/>
      <c r="IS154" s="606"/>
      <c r="IT154" s="606"/>
      <c r="IU154" s="606"/>
      <c r="IV154" s="606"/>
    </row>
    <row r="155" spans="1:256">
      <c r="A155" s="609"/>
      <c r="B155" s="612"/>
      <c r="C155" s="611"/>
      <c r="IC155" s="606"/>
      <c r="ID155" s="606"/>
      <c r="IE155" s="606"/>
      <c r="IF155" s="606"/>
      <c r="IG155" s="606"/>
      <c r="IH155" s="606"/>
      <c r="II155" s="606"/>
      <c r="IJ155" s="606"/>
      <c r="IK155" s="606"/>
      <c r="IL155" s="606"/>
      <c r="IM155" s="606"/>
      <c r="IN155" s="606"/>
      <c r="IO155" s="606"/>
      <c r="IP155" s="606"/>
      <c r="IQ155" s="606"/>
      <c r="IR155" s="606"/>
      <c r="IS155" s="606"/>
      <c r="IT155" s="606"/>
      <c r="IU155" s="606"/>
      <c r="IV155" s="606"/>
    </row>
    <row r="156" spans="1:256">
      <c r="A156" s="609"/>
      <c r="B156" s="612"/>
      <c r="C156" s="611"/>
      <c r="IC156" s="606"/>
      <c r="ID156" s="606"/>
      <c r="IE156" s="606"/>
      <c r="IF156" s="606"/>
      <c r="IG156" s="606"/>
      <c r="IH156" s="606"/>
      <c r="II156" s="606"/>
      <c r="IJ156" s="606"/>
      <c r="IK156" s="606"/>
      <c r="IL156" s="606"/>
      <c r="IM156" s="606"/>
      <c r="IN156" s="606"/>
      <c r="IO156" s="606"/>
      <c r="IP156" s="606"/>
      <c r="IQ156" s="606"/>
      <c r="IR156" s="606"/>
      <c r="IS156" s="606"/>
      <c r="IT156" s="606"/>
      <c r="IU156" s="606"/>
      <c r="IV156" s="606"/>
    </row>
    <row r="157" spans="1:256">
      <c r="A157" s="602" t="s">
        <v>1035</v>
      </c>
      <c r="B157" s="603"/>
      <c r="C157" s="604"/>
      <c r="IC157" s="606"/>
      <c r="ID157" s="606"/>
      <c r="IE157" s="606"/>
      <c r="IF157" s="606"/>
      <c r="IG157" s="606"/>
      <c r="IH157" s="606"/>
      <c r="II157" s="606"/>
      <c r="IJ157" s="606"/>
      <c r="IK157" s="606"/>
      <c r="IL157" s="606"/>
      <c r="IM157" s="606"/>
      <c r="IN157" s="606"/>
      <c r="IO157" s="606"/>
      <c r="IP157" s="606"/>
      <c r="IQ157" s="606"/>
      <c r="IR157" s="606"/>
      <c r="IS157" s="606"/>
      <c r="IT157" s="606"/>
      <c r="IU157" s="606"/>
      <c r="IV157" s="606"/>
    </row>
    <row r="158" spans="1:256">
      <c r="A158" s="602" t="s">
        <v>856</v>
      </c>
      <c r="B158" s="603"/>
      <c r="C158" s="604"/>
      <c r="IC158" s="606"/>
      <c r="ID158" s="606"/>
      <c r="IE158" s="606"/>
      <c r="IF158" s="606"/>
      <c r="IG158" s="606"/>
      <c r="IH158" s="606"/>
      <c r="II158" s="606"/>
      <c r="IJ158" s="606"/>
      <c r="IK158" s="606"/>
      <c r="IL158" s="606"/>
      <c r="IM158" s="606"/>
      <c r="IN158" s="606"/>
      <c r="IO158" s="606"/>
      <c r="IP158" s="606"/>
      <c r="IQ158" s="606"/>
      <c r="IR158" s="606"/>
      <c r="IS158" s="606"/>
      <c r="IT158" s="606"/>
      <c r="IU158" s="606"/>
      <c r="IV158" s="606"/>
    </row>
    <row r="159" spans="1:256">
      <c r="A159" s="602" t="s">
        <v>696</v>
      </c>
      <c r="B159" s="603"/>
      <c r="C159" s="604"/>
      <c r="IC159" s="606"/>
      <c r="ID159" s="606"/>
      <c r="IE159" s="606"/>
      <c r="IF159" s="606"/>
      <c r="IG159" s="606"/>
      <c r="IH159" s="606"/>
      <c r="II159" s="606"/>
      <c r="IJ159" s="606"/>
      <c r="IK159" s="606"/>
      <c r="IL159" s="606"/>
      <c r="IM159" s="606"/>
      <c r="IN159" s="606"/>
      <c r="IO159" s="606"/>
      <c r="IP159" s="606"/>
      <c r="IQ159" s="606"/>
      <c r="IR159" s="606"/>
      <c r="IS159" s="606"/>
      <c r="IT159" s="606"/>
      <c r="IU159" s="606"/>
      <c r="IV159" s="606"/>
    </row>
    <row r="160" spans="1:256">
      <c r="A160" s="602" t="s">
        <v>673</v>
      </c>
      <c r="B160" s="607"/>
      <c r="C160" s="608"/>
      <c r="IC160" s="606"/>
      <c r="ID160" s="606"/>
      <c r="IE160" s="606"/>
      <c r="IF160" s="606"/>
      <c r="IG160" s="606"/>
      <c r="IH160" s="606"/>
      <c r="II160" s="606"/>
      <c r="IJ160" s="606"/>
      <c r="IK160" s="606"/>
      <c r="IL160" s="606"/>
      <c r="IM160" s="606"/>
      <c r="IN160" s="606"/>
      <c r="IO160" s="606"/>
      <c r="IP160" s="606"/>
      <c r="IQ160" s="606"/>
      <c r="IR160" s="606"/>
      <c r="IS160" s="606"/>
      <c r="IT160" s="606"/>
      <c r="IU160" s="606"/>
      <c r="IV160" s="606"/>
    </row>
    <row r="161" spans="1:256">
      <c r="A161" s="609" t="s">
        <v>365</v>
      </c>
      <c r="B161" s="610" t="s">
        <v>666</v>
      </c>
      <c r="C161" s="611">
        <v>971276</v>
      </c>
      <c r="IC161" s="606"/>
      <c r="ID161" s="606"/>
      <c r="IE161" s="606"/>
      <c r="IF161" s="606"/>
      <c r="IG161" s="606"/>
      <c r="IH161" s="606"/>
      <c r="II161" s="606"/>
      <c r="IJ161" s="606"/>
      <c r="IK161" s="606"/>
      <c r="IL161" s="606"/>
      <c r="IM161" s="606"/>
      <c r="IN161" s="606"/>
      <c r="IO161" s="606"/>
      <c r="IP161" s="606"/>
      <c r="IQ161" s="606"/>
      <c r="IR161" s="606"/>
      <c r="IS161" s="606"/>
      <c r="IT161" s="606"/>
      <c r="IU161" s="606"/>
      <c r="IV161" s="606"/>
    </row>
    <row r="162" spans="1:256">
      <c r="A162" s="609" t="s">
        <v>678</v>
      </c>
      <c r="B162" s="610" t="s">
        <v>677</v>
      </c>
      <c r="C162" s="611">
        <v>971276</v>
      </c>
      <c r="IC162" s="606"/>
      <c r="ID162" s="606"/>
      <c r="IE162" s="606"/>
      <c r="IF162" s="606"/>
      <c r="IG162" s="606"/>
      <c r="IH162" s="606"/>
      <c r="II162" s="606"/>
      <c r="IJ162" s="606"/>
      <c r="IK162" s="606"/>
      <c r="IL162" s="606"/>
      <c r="IM162" s="606"/>
      <c r="IN162" s="606"/>
      <c r="IO162" s="606"/>
      <c r="IP162" s="606"/>
      <c r="IQ162" s="606"/>
      <c r="IR162" s="606"/>
      <c r="IS162" s="606"/>
      <c r="IT162" s="606"/>
      <c r="IU162" s="606"/>
      <c r="IV162" s="606"/>
    </row>
    <row r="163" spans="1:256">
      <c r="A163" s="602" t="s">
        <v>1557</v>
      </c>
      <c r="B163" s="602"/>
      <c r="C163" s="611">
        <v>971276</v>
      </c>
      <c r="IC163" s="606"/>
      <c r="ID163" s="606"/>
      <c r="IE163" s="606"/>
      <c r="IF163" s="606"/>
      <c r="IG163" s="606"/>
      <c r="IH163" s="606"/>
      <c r="II163" s="606"/>
      <c r="IJ163" s="606"/>
      <c r="IK163" s="606"/>
      <c r="IL163" s="606"/>
      <c r="IM163" s="606"/>
      <c r="IN163" s="606"/>
      <c r="IO163" s="606"/>
      <c r="IP163" s="606"/>
      <c r="IQ163" s="606"/>
      <c r="IR163" s="606"/>
      <c r="IS163" s="606"/>
      <c r="IT163" s="606"/>
      <c r="IU163" s="606"/>
      <c r="IV163" s="606"/>
    </row>
    <row r="164" spans="1:256">
      <c r="A164" s="609"/>
      <c r="B164" s="612"/>
      <c r="C164" s="611"/>
      <c r="IC164" s="606"/>
      <c r="ID164" s="606"/>
      <c r="IE164" s="606"/>
      <c r="IF164" s="606"/>
      <c r="IG164" s="606"/>
      <c r="IH164" s="606"/>
      <c r="II164" s="606"/>
      <c r="IJ164" s="606"/>
      <c r="IK164" s="606"/>
      <c r="IL164" s="606"/>
      <c r="IM164" s="606"/>
      <c r="IN164" s="606"/>
      <c r="IO164" s="606"/>
      <c r="IP164" s="606"/>
      <c r="IQ164" s="606"/>
      <c r="IR164" s="606"/>
      <c r="IS164" s="606"/>
      <c r="IT164" s="606"/>
      <c r="IU164" s="606"/>
      <c r="IV164" s="606"/>
    </row>
    <row r="165" spans="1:256" ht="31.5">
      <c r="A165" s="602" t="s">
        <v>943</v>
      </c>
      <c r="B165" s="602"/>
      <c r="C165" s="611">
        <v>971276</v>
      </c>
      <c r="IC165" s="606"/>
      <c r="ID165" s="606"/>
      <c r="IE165" s="606"/>
      <c r="IF165" s="606"/>
      <c r="IG165" s="606"/>
      <c r="IH165" s="606"/>
      <c r="II165" s="606"/>
      <c r="IJ165" s="606"/>
      <c r="IK165" s="606"/>
      <c r="IL165" s="606"/>
      <c r="IM165" s="606"/>
      <c r="IN165" s="606"/>
      <c r="IO165" s="606"/>
      <c r="IP165" s="606"/>
      <c r="IQ165" s="606"/>
      <c r="IR165" s="606"/>
      <c r="IS165" s="606"/>
      <c r="IT165" s="606"/>
      <c r="IU165" s="606"/>
      <c r="IV165" s="606"/>
    </row>
    <row r="166" spans="1:256">
      <c r="A166" s="609"/>
      <c r="B166" s="612"/>
      <c r="C166" s="611"/>
      <c r="IC166" s="606"/>
      <c r="ID166" s="606"/>
      <c r="IE166" s="606"/>
      <c r="IF166" s="606"/>
      <c r="IG166" s="606"/>
      <c r="IH166" s="606"/>
      <c r="II166" s="606"/>
      <c r="IJ166" s="606"/>
      <c r="IK166" s="606"/>
      <c r="IL166" s="606"/>
      <c r="IM166" s="606"/>
      <c r="IN166" s="606"/>
      <c r="IO166" s="606"/>
      <c r="IP166" s="606"/>
      <c r="IQ166" s="606"/>
      <c r="IR166" s="606"/>
      <c r="IS166" s="606"/>
      <c r="IT166" s="606"/>
      <c r="IU166" s="606"/>
      <c r="IV166" s="606"/>
    </row>
    <row r="167" spans="1:256">
      <c r="A167" s="602" t="s">
        <v>711</v>
      </c>
      <c r="B167" s="603"/>
      <c r="C167" s="604"/>
      <c r="IC167" s="606"/>
      <c r="ID167" s="606"/>
      <c r="IE167" s="606"/>
      <c r="IF167" s="606"/>
      <c r="IG167" s="606"/>
      <c r="IH167" s="606"/>
      <c r="II167" s="606"/>
      <c r="IJ167" s="606"/>
      <c r="IK167" s="606"/>
      <c r="IL167" s="606"/>
      <c r="IM167" s="606"/>
      <c r="IN167" s="606"/>
      <c r="IO167" s="606"/>
      <c r="IP167" s="606"/>
      <c r="IQ167" s="606"/>
      <c r="IR167" s="606"/>
      <c r="IS167" s="606"/>
      <c r="IT167" s="606"/>
      <c r="IU167" s="606"/>
      <c r="IV167" s="606"/>
    </row>
    <row r="168" spans="1:256">
      <c r="A168" s="602" t="s">
        <v>673</v>
      </c>
      <c r="B168" s="607"/>
      <c r="C168" s="608"/>
      <c r="IC168" s="606"/>
      <c r="ID168" s="606"/>
      <c r="IE168" s="606"/>
      <c r="IF168" s="606"/>
      <c r="IG168" s="606"/>
      <c r="IH168" s="606"/>
      <c r="II168" s="606"/>
      <c r="IJ168" s="606"/>
      <c r="IK168" s="606"/>
      <c r="IL168" s="606"/>
      <c r="IM168" s="606"/>
      <c r="IN168" s="606"/>
      <c r="IO168" s="606"/>
      <c r="IP168" s="606"/>
      <c r="IQ168" s="606"/>
      <c r="IR168" s="606"/>
      <c r="IS168" s="606"/>
      <c r="IT168" s="606"/>
      <c r="IU168" s="606"/>
      <c r="IV168" s="606"/>
    </row>
    <row r="169" spans="1:256">
      <c r="A169" s="609" t="s">
        <v>365</v>
      </c>
      <c r="B169" s="610" t="s">
        <v>666</v>
      </c>
      <c r="C169" s="611">
        <v>294148</v>
      </c>
      <c r="IC169" s="606"/>
      <c r="ID169" s="606"/>
      <c r="IE169" s="606"/>
      <c r="IF169" s="606"/>
      <c r="IG169" s="606"/>
      <c r="IH169" s="606"/>
      <c r="II169" s="606"/>
      <c r="IJ169" s="606"/>
      <c r="IK169" s="606"/>
      <c r="IL169" s="606"/>
      <c r="IM169" s="606"/>
      <c r="IN169" s="606"/>
      <c r="IO169" s="606"/>
      <c r="IP169" s="606"/>
      <c r="IQ169" s="606"/>
      <c r="IR169" s="606"/>
      <c r="IS169" s="606"/>
      <c r="IT169" s="606"/>
      <c r="IU169" s="606"/>
      <c r="IV169" s="606"/>
    </row>
    <row r="170" spans="1:256">
      <c r="A170" s="609" t="s">
        <v>678</v>
      </c>
      <c r="B170" s="610" t="s">
        <v>677</v>
      </c>
      <c r="C170" s="611">
        <v>294148</v>
      </c>
      <c r="IC170" s="606"/>
      <c r="ID170" s="606"/>
      <c r="IE170" s="606"/>
      <c r="IF170" s="606"/>
      <c r="IG170" s="606"/>
      <c r="IH170" s="606"/>
      <c r="II170" s="606"/>
      <c r="IJ170" s="606"/>
      <c r="IK170" s="606"/>
      <c r="IL170" s="606"/>
      <c r="IM170" s="606"/>
      <c r="IN170" s="606"/>
      <c r="IO170" s="606"/>
      <c r="IP170" s="606"/>
      <c r="IQ170" s="606"/>
      <c r="IR170" s="606"/>
      <c r="IS170" s="606"/>
      <c r="IT170" s="606"/>
      <c r="IU170" s="606"/>
      <c r="IV170" s="606"/>
    </row>
    <row r="171" spans="1:256">
      <c r="A171" s="602" t="s">
        <v>1557</v>
      </c>
      <c r="B171" s="602"/>
      <c r="C171" s="611">
        <v>294148</v>
      </c>
      <c r="IC171" s="606"/>
      <c r="ID171" s="606"/>
      <c r="IE171" s="606"/>
      <c r="IF171" s="606"/>
      <c r="IG171" s="606"/>
      <c r="IH171" s="606"/>
      <c r="II171" s="606"/>
      <c r="IJ171" s="606"/>
      <c r="IK171" s="606"/>
      <c r="IL171" s="606"/>
      <c r="IM171" s="606"/>
      <c r="IN171" s="606"/>
      <c r="IO171" s="606"/>
      <c r="IP171" s="606"/>
      <c r="IQ171" s="606"/>
      <c r="IR171" s="606"/>
      <c r="IS171" s="606"/>
      <c r="IT171" s="606"/>
      <c r="IU171" s="606"/>
      <c r="IV171" s="606"/>
    </row>
    <row r="172" spans="1:256">
      <c r="A172" s="609"/>
      <c r="B172" s="612"/>
      <c r="C172" s="611"/>
      <c r="IC172" s="606"/>
      <c r="ID172" s="606"/>
      <c r="IE172" s="606"/>
      <c r="IF172" s="606"/>
      <c r="IG172" s="606"/>
      <c r="IH172" s="606"/>
      <c r="II172" s="606"/>
      <c r="IJ172" s="606"/>
      <c r="IK172" s="606"/>
      <c r="IL172" s="606"/>
      <c r="IM172" s="606"/>
      <c r="IN172" s="606"/>
      <c r="IO172" s="606"/>
      <c r="IP172" s="606"/>
      <c r="IQ172" s="606"/>
      <c r="IR172" s="606"/>
      <c r="IS172" s="606"/>
      <c r="IT172" s="606"/>
      <c r="IU172" s="606"/>
      <c r="IV172" s="606"/>
    </row>
    <row r="173" spans="1:256" ht="23.25" customHeight="1">
      <c r="A173" s="602" t="s">
        <v>1176</v>
      </c>
      <c r="B173" s="602"/>
      <c r="C173" s="611">
        <v>294148</v>
      </c>
      <c r="IC173" s="606"/>
      <c r="ID173" s="606"/>
      <c r="IE173" s="606"/>
      <c r="IF173" s="606"/>
      <c r="IG173" s="606"/>
      <c r="IH173" s="606"/>
      <c r="II173" s="606"/>
      <c r="IJ173" s="606"/>
      <c r="IK173" s="606"/>
      <c r="IL173" s="606"/>
      <c r="IM173" s="606"/>
      <c r="IN173" s="606"/>
      <c r="IO173" s="606"/>
      <c r="IP173" s="606"/>
      <c r="IQ173" s="606"/>
      <c r="IR173" s="606"/>
      <c r="IS173" s="606"/>
      <c r="IT173" s="606"/>
      <c r="IU173" s="606"/>
      <c r="IV173" s="606"/>
    </row>
    <row r="174" spans="1:256">
      <c r="A174" s="609"/>
      <c r="B174" s="612"/>
      <c r="C174" s="611"/>
      <c r="IC174" s="606"/>
      <c r="ID174" s="606"/>
      <c r="IE174" s="606"/>
      <c r="IF174" s="606"/>
      <c r="IG174" s="606"/>
      <c r="IH174" s="606"/>
      <c r="II174" s="606"/>
      <c r="IJ174" s="606"/>
      <c r="IK174" s="606"/>
      <c r="IL174" s="606"/>
      <c r="IM174" s="606"/>
      <c r="IN174" s="606"/>
      <c r="IO174" s="606"/>
      <c r="IP174" s="606"/>
      <c r="IQ174" s="606"/>
      <c r="IR174" s="606"/>
      <c r="IS174" s="606"/>
      <c r="IT174" s="606"/>
      <c r="IU174" s="606"/>
      <c r="IV174" s="606"/>
    </row>
    <row r="175" spans="1:256">
      <c r="A175" s="602" t="s">
        <v>713</v>
      </c>
      <c r="B175" s="603"/>
      <c r="C175" s="604"/>
      <c r="IC175" s="606"/>
      <c r="ID175" s="606"/>
      <c r="IE175" s="606"/>
      <c r="IF175" s="606"/>
      <c r="IG175" s="606"/>
      <c r="IH175" s="606"/>
      <c r="II175" s="606"/>
      <c r="IJ175" s="606"/>
      <c r="IK175" s="606"/>
      <c r="IL175" s="606"/>
      <c r="IM175" s="606"/>
      <c r="IN175" s="606"/>
      <c r="IO175" s="606"/>
      <c r="IP175" s="606"/>
      <c r="IQ175" s="606"/>
      <c r="IR175" s="606"/>
      <c r="IS175" s="606"/>
      <c r="IT175" s="606"/>
      <c r="IU175" s="606"/>
      <c r="IV175" s="606"/>
    </row>
    <row r="176" spans="1:256">
      <c r="A176" s="602" t="s">
        <v>673</v>
      </c>
      <c r="B176" s="607"/>
      <c r="C176" s="608"/>
      <c r="IC176" s="606"/>
      <c r="ID176" s="606"/>
      <c r="IE176" s="606"/>
      <c r="IF176" s="606"/>
      <c r="IG176" s="606"/>
      <c r="IH176" s="606"/>
      <c r="II176" s="606"/>
      <c r="IJ176" s="606"/>
      <c r="IK176" s="606"/>
      <c r="IL176" s="606"/>
      <c r="IM176" s="606"/>
      <c r="IN176" s="606"/>
      <c r="IO176" s="606"/>
      <c r="IP176" s="606"/>
      <c r="IQ176" s="606"/>
      <c r="IR176" s="606"/>
      <c r="IS176" s="606"/>
      <c r="IT176" s="606"/>
      <c r="IU176" s="606"/>
      <c r="IV176" s="606"/>
    </row>
    <row r="177" spans="1:256">
      <c r="A177" s="609" t="s">
        <v>365</v>
      </c>
      <c r="B177" s="610" t="s">
        <v>666</v>
      </c>
      <c r="C177" s="611">
        <v>100129</v>
      </c>
      <c r="IC177" s="606"/>
      <c r="ID177" s="606"/>
      <c r="IE177" s="606"/>
      <c r="IF177" s="606"/>
      <c r="IG177" s="606"/>
      <c r="IH177" s="606"/>
      <c r="II177" s="606"/>
      <c r="IJ177" s="606"/>
      <c r="IK177" s="606"/>
      <c r="IL177" s="606"/>
      <c r="IM177" s="606"/>
      <c r="IN177" s="606"/>
      <c r="IO177" s="606"/>
      <c r="IP177" s="606"/>
      <c r="IQ177" s="606"/>
      <c r="IR177" s="606"/>
      <c r="IS177" s="606"/>
      <c r="IT177" s="606"/>
      <c r="IU177" s="606"/>
      <c r="IV177" s="606"/>
    </row>
    <row r="178" spans="1:256">
      <c r="A178" s="609" t="s">
        <v>678</v>
      </c>
      <c r="B178" s="610" t="s">
        <v>677</v>
      </c>
      <c r="C178" s="611">
        <v>77874</v>
      </c>
      <c r="IC178" s="606"/>
      <c r="ID178" s="606"/>
      <c r="IE178" s="606"/>
      <c r="IF178" s="606"/>
      <c r="IG178" s="606"/>
      <c r="IH178" s="606"/>
      <c r="II178" s="606"/>
      <c r="IJ178" s="606"/>
      <c r="IK178" s="606"/>
      <c r="IL178" s="606"/>
      <c r="IM178" s="606"/>
      <c r="IN178" s="606"/>
      <c r="IO178" s="606"/>
      <c r="IP178" s="606"/>
      <c r="IQ178" s="606"/>
      <c r="IR178" s="606"/>
      <c r="IS178" s="606"/>
      <c r="IT178" s="606"/>
      <c r="IU178" s="606"/>
      <c r="IV178" s="606"/>
    </row>
    <row r="179" spans="1:256" ht="31.5">
      <c r="A179" s="609" t="s">
        <v>641</v>
      </c>
      <c r="B179" s="610" t="s">
        <v>672</v>
      </c>
      <c r="C179" s="611">
        <v>22255</v>
      </c>
      <c r="IC179" s="606"/>
      <c r="ID179" s="606"/>
      <c r="IE179" s="606"/>
      <c r="IF179" s="606"/>
      <c r="IG179" s="606"/>
      <c r="IH179" s="606"/>
      <c r="II179" s="606"/>
      <c r="IJ179" s="606"/>
      <c r="IK179" s="606"/>
      <c r="IL179" s="606"/>
      <c r="IM179" s="606"/>
      <c r="IN179" s="606"/>
      <c r="IO179" s="606"/>
      <c r="IP179" s="606"/>
      <c r="IQ179" s="606"/>
      <c r="IR179" s="606"/>
      <c r="IS179" s="606"/>
      <c r="IT179" s="606"/>
      <c r="IU179" s="606"/>
      <c r="IV179" s="606"/>
    </row>
    <row r="180" spans="1:256">
      <c r="A180" s="602" t="s">
        <v>1557</v>
      </c>
      <c r="B180" s="602"/>
      <c r="C180" s="611">
        <v>100129</v>
      </c>
      <c r="IC180" s="606"/>
      <c r="ID180" s="606"/>
      <c r="IE180" s="606"/>
      <c r="IF180" s="606"/>
      <c r="IG180" s="606"/>
      <c r="IH180" s="606"/>
      <c r="II180" s="606"/>
      <c r="IJ180" s="606"/>
      <c r="IK180" s="606"/>
      <c r="IL180" s="606"/>
      <c r="IM180" s="606"/>
      <c r="IN180" s="606"/>
      <c r="IO180" s="606"/>
      <c r="IP180" s="606"/>
      <c r="IQ180" s="606"/>
      <c r="IR180" s="606"/>
      <c r="IS180" s="606"/>
      <c r="IT180" s="606"/>
      <c r="IU180" s="606"/>
      <c r="IV180" s="606"/>
    </row>
    <row r="181" spans="1:256">
      <c r="A181" s="609"/>
      <c r="B181" s="612"/>
      <c r="C181" s="611"/>
      <c r="IC181" s="606"/>
      <c r="ID181" s="606"/>
      <c r="IE181" s="606"/>
      <c r="IF181" s="606"/>
      <c r="IG181" s="606"/>
      <c r="IH181" s="606"/>
      <c r="II181" s="606"/>
      <c r="IJ181" s="606"/>
      <c r="IK181" s="606"/>
      <c r="IL181" s="606"/>
      <c r="IM181" s="606"/>
      <c r="IN181" s="606"/>
      <c r="IO181" s="606"/>
      <c r="IP181" s="606"/>
      <c r="IQ181" s="606"/>
      <c r="IR181" s="606"/>
      <c r="IS181" s="606"/>
      <c r="IT181" s="606"/>
      <c r="IU181" s="606"/>
      <c r="IV181" s="606"/>
    </row>
    <row r="182" spans="1:256">
      <c r="A182" s="602" t="s">
        <v>942</v>
      </c>
      <c r="B182" s="602"/>
      <c r="C182" s="611">
        <v>100129</v>
      </c>
      <c r="IC182" s="606"/>
      <c r="ID182" s="606"/>
      <c r="IE182" s="606"/>
      <c r="IF182" s="606"/>
      <c r="IG182" s="606"/>
      <c r="IH182" s="606"/>
      <c r="II182" s="606"/>
      <c r="IJ182" s="606"/>
      <c r="IK182" s="606"/>
      <c r="IL182" s="606"/>
      <c r="IM182" s="606"/>
      <c r="IN182" s="606"/>
      <c r="IO182" s="606"/>
      <c r="IP182" s="606"/>
      <c r="IQ182" s="606"/>
      <c r="IR182" s="606"/>
      <c r="IS182" s="606"/>
      <c r="IT182" s="606"/>
      <c r="IU182" s="606"/>
      <c r="IV182" s="606"/>
    </row>
    <row r="183" spans="1:256">
      <c r="A183" s="609"/>
      <c r="B183" s="612"/>
      <c r="C183" s="611"/>
      <c r="IC183" s="606"/>
      <c r="ID183" s="606"/>
      <c r="IE183" s="606"/>
      <c r="IF183" s="606"/>
      <c r="IG183" s="606"/>
      <c r="IH183" s="606"/>
      <c r="II183" s="606"/>
      <c r="IJ183" s="606"/>
      <c r="IK183" s="606"/>
      <c r="IL183" s="606"/>
      <c r="IM183" s="606"/>
      <c r="IN183" s="606"/>
      <c r="IO183" s="606"/>
      <c r="IP183" s="606"/>
      <c r="IQ183" s="606"/>
      <c r="IR183" s="606"/>
      <c r="IS183" s="606"/>
      <c r="IT183" s="606"/>
      <c r="IU183" s="606"/>
      <c r="IV183" s="606"/>
    </row>
    <row r="184" spans="1:256">
      <c r="A184" s="602" t="s">
        <v>1053</v>
      </c>
      <c r="B184" s="602"/>
      <c r="C184" s="611">
        <v>1365553</v>
      </c>
      <c r="IC184" s="606"/>
      <c r="ID184" s="606"/>
      <c r="IE184" s="606"/>
      <c r="IF184" s="606"/>
      <c r="IG184" s="606"/>
      <c r="IH184" s="606"/>
      <c r="II184" s="606"/>
      <c r="IJ184" s="606"/>
      <c r="IK184" s="606"/>
      <c r="IL184" s="606"/>
      <c r="IM184" s="606"/>
      <c r="IN184" s="606"/>
      <c r="IO184" s="606"/>
      <c r="IP184" s="606"/>
      <c r="IQ184" s="606"/>
      <c r="IR184" s="606"/>
      <c r="IS184" s="606"/>
      <c r="IT184" s="606"/>
      <c r="IU184" s="606"/>
      <c r="IV184" s="606"/>
    </row>
    <row r="185" spans="1:256">
      <c r="A185" s="609"/>
      <c r="B185" s="612"/>
      <c r="C185" s="611"/>
      <c r="IC185" s="606"/>
      <c r="ID185" s="606"/>
      <c r="IE185" s="606"/>
      <c r="IF185" s="606"/>
      <c r="IG185" s="606"/>
      <c r="IH185" s="606"/>
      <c r="II185" s="606"/>
      <c r="IJ185" s="606"/>
      <c r="IK185" s="606"/>
      <c r="IL185" s="606"/>
      <c r="IM185" s="606"/>
      <c r="IN185" s="606"/>
      <c r="IO185" s="606"/>
      <c r="IP185" s="606"/>
      <c r="IQ185" s="606"/>
      <c r="IR185" s="606"/>
      <c r="IS185" s="606"/>
      <c r="IT185" s="606"/>
      <c r="IU185" s="606"/>
      <c r="IV185" s="606"/>
    </row>
    <row r="186" spans="1:256">
      <c r="A186" s="602" t="s">
        <v>717</v>
      </c>
      <c r="B186" s="603"/>
      <c r="C186" s="604"/>
      <c r="IC186" s="606"/>
      <c r="ID186" s="606"/>
      <c r="IE186" s="606"/>
      <c r="IF186" s="606"/>
      <c r="IG186" s="606"/>
      <c r="IH186" s="606"/>
      <c r="II186" s="606"/>
      <c r="IJ186" s="606"/>
      <c r="IK186" s="606"/>
      <c r="IL186" s="606"/>
      <c r="IM186" s="606"/>
      <c r="IN186" s="606"/>
      <c r="IO186" s="606"/>
      <c r="IP186" s="606"/>
      <c r="IQ186" s="606"/>
      <c r="IR186" s="606"/>
      <c r="IS186" s="606"/>
      <c r="IT186" s="606"/>
      <c r="IU186" s="606"/>
      <c r="IV186" s="606"/>
    </row>
    <row r="187" spans="1:256" ht="31.5">
      <c r="A187" s="602" t="s">
        <v>1177</v>
      </c>
      <c r="B187" s="603"/>
      <c r="C187" s="604"/>
      <c r="IC187" s="606"/>
      <c r="ID187" s="606"/>
      <c r="IE187" s="606"/>
      <c r="IF187" s="606"/>
      <c r="IG187" s="606"/>
      <c r="IH187" s="606"/>
      <c r="II187" s="606"/>
      <c r="IJ187" s="606"/>
      <c r="IK187" s="606"/>
      <c r="IL187" s="606"/>
      <c r="IM187" s="606"/>
      <c r="IN187" s="606"/>
      <c r="IO187" s="606"/>
      <c r="IP187" s="606"/>
      <c r="IQ187" s="606"/>
      <c r="IR187" s="606"/>
      <c r="IS187" s="606"/>
      <c r="IT187" s="606"/>
      <c r="IU187" s="606"/>
      <c r="IV187" s="606"/>
    </row>
    <row r="188" spans="1:256">
      <c r="A188" s="602"/>
      <c r="B188" s="603"/>
      <c r="C188" s="604"/>
      <c r="IC188" s="606"/>
      <c r="ID188" s="606"/>
      <c r="IE188" s="606"/>
      <c r="IF188" s="606"/>
      <c r="IG188" s="606"/>
      <c r="IH188" s="606"/>
      <c r="II188" s="606"/>
      <c r="IJ188" s="606"/>
      <c r="IK188" s="606"/>
      <c r="IL188" s="606"/>
      <c r="IM188" s="606"/>
      <c r="IN188" s="606"/>
      <c r="IO188" s="606"/>
      <c r="IP188" s="606"/>
      <c r="IQ188" s="606"/>
      <c r="IR188" s="606"/>
      <c r="IS188" s="606"/>
      <c r="IT188" s="606"/>
      <c r="IU188" s="606"/>
      <c r="IV188" s="606"/>
    </row>
    <row r="189" spans="1:256">
      <c r="A189" s="602" t="s">
        <v>964</v>
      </c>
      <c r="B189" s="603"/>
      <c r="C189" s="604"/>
      <c r="IC189" s="606"/>
      <c r="ID189" s="606"/>
      <c r="IE189" s="606"/>
      <c r="IF189" s="606"/>
      <c r="IG189" s="606"/>
      <c r="IH189" s="606"/>
      <c r="II189" s="606"/>
      <c r="IJ189" s="606"/>
      <c r="IK189" s="606"/>
      <c r="IL189" s="606"/>
      <c r="IM189" s="606"/>
      <c r="IN189" s="606"/>
      <c r="IO189" s="606"/>
      <c r="IP189" s="606"/>
      <c r="IQ189" s="606"/>
      <c r="IR189" s="606"/>
      <c r="IS189" s="606"/>
      <c r="IT189" s="606"/>
      <c r="IU189" s="606"/>
      <c r="IV189" s="606"/>
    </row>
    <row r="190" spans="1:256">
      <c r="A190" s="602" t="s">
        <v>673</v>
      </c>
      <c r="B190" s="607"/>
      <c r="C190" s="608"/>
      <c r="IC190" s="606"/>
      <c r="ID190" s="606"/>
      <c r="IE190" s="606"/>
      <c r="IF190" s="606"/>
      <c r="IG190" s="606"/>
      <c r="IH190" s="606"/>
      <c r="II190" s="606"/>
      <c r="IJ190" s="606"/>
      <c r="IK190" s="606"/>
      <c r="IL190" s="606"/>
      <c r="IM190" s="606"/>
      <c r="IN190" s="606"/>
      <c r="IO190" s="606"/>
      <c r="IP190" s="606"/>
      <c r="IQ190" s="606"/>
      <c r="IR190" s="606"/>
      <c r="IS190" s="606"/>
      <c r="IT190" s="606"/>
      <c r="IU190" s="606"/>
      <c r="IV190" s="606"/>
    </row>
    <row r="191" spans="1:256">
      <c r="A191" s="609" t="s">
        <v>365</v>
      </c>
      <c r="B191" s="610" t="s">
        <v>666</v>
      </c>
      <c r="C191" s="611">
        <v>91076</v>
      </c>
      <c r="IC191" s="606"/>
      <c r="ID191" s="606"/>
      <c r="IE191" s="606"/>
      <c r="IF191" s="606"/>
      <c r="IG191" s="606"/>
      <c r="IH191" s="606"/>
      <c r="II191" s="606"/>
      <c r="IJ191" s="606"/>
      <c r="IK191" s="606"/>
      <c r="IL191" s="606"/>
      <c r="IM191" s="606"/>
      <c r="IN191" s="606"/>
      <c r="IO191" s="606"/>
      <c r="IP191" s="606"/>
      <c r="IQ191" s="606"/>
      <c r="IR191" s="606"/>
      <c r="IS191" s="606"/>
      <c r="IT191" s="606"/>
      <c r="IU191" s="606"/>
      <c r="IV191" s="606"/>
    </row>
    <row r="192" spans="1:256">
      <c r="A192" s="609" t="s">
        <v>678</v>
      </c>
      <c r="B192" s="610" t="s">
        <v>677</v>
      </c>
      <c r="C192" s="611">
        <v>91076</v>
      </c>
      <c r="IC192" s="606"/>
      <c r="ID192" s="606"/>
      <c r="IE192" s="606"/>
      <c r="IF192" s="606"/>
      <c r="IG192" s="606"/>
      <c r="IH192" s="606"/>
      <c r="II192" s="606"/>
      <c r="IJ192" s="606"/>
      <c r="IK192" s="606"/>
      <c r="IL192" s="606"/>
      <c r="IM192" s="606"/>
      <c r="IN192" s="606"/>
      <c r="IO192" s="606"/>
      <c r="IP192" s="606"/>
      <c r="IQ192" s="606"/>
      <c r="IR192" s="606"/>
      <c r="IS192" s="606"/>
      <c r="IT192" s="606"/>
      <c r="IU192" s="606"/>
      <c r="IV192" s="606"/>
    </row>
    <row r="193" spans="1:256">
      <c r="A193" s="602" t="s">
        <v>1557</v>
      </c>
      <c r="B193" s="602"/>
      <c r="C193" s="611">
        <v>91076</v>
      </c>
      <c r="IC193" s="606"/>
      <c r="ID193" s="606"/>
      <c r="IE193" s="606"/>
      <c r="IF193" s="606"/>
      <c r="IG193" s="606"/>
      <c r="IH193" s="606"/>
      <c r="II193" s="606"/>
      <c r="IJ193" s="606"/>
      <c r="IK193" s="606"/>
      <c r="IL193" s="606"/>
      <c r="IM193" s="606"/>
      <c r="IN193" s="606"/>
      <c r="IO193" s="606"/>
      <c r="IP193" s="606"/>
      <c r="IQ193" s="606"/>
      <c r="IR193" s="606"/>
      <c r="IS193" s="606"/>
      <c r="IT193" s="606"/>
      <c r="IU193" s="606"/>
      <c r="IV193" s="606"/>
    </row>
    <row r="194" spans="1:256">
      <c r="A194" s="609"/>
      <c r="B194" s="612"/>
      <c r="C194" s="611"/>
      <c r="IC194" s="606"/>
      <c r="ID194" s="606"/>
      <c r="IE194" s="606"/>
      <c r="IF194" s="606"/>
      <c r="IG194" s="606"/>
      <c r="IH194" s="606"/>
      <c r="II194" s="606"/>
      <c r="IJ194" s="606"/>
      <c r="IK194" s="606"/>
      <c r="IL194" s="606"/>
      <c r="IM194" s="606"/>
      <c r="IN194" s="606"/>
      <c r="IO194" s="606"/>
      <c r="IP194" s="606"/>
      <c r="IQ194" s="606"/>
      <c r="IR194" s="606"/>
      <c r="IS194" s="606"/>
      <c r="IT194" s="606"/>
      <c r="IU194" s="606"/>
      <c r="IV194" s="606"/>
    </row>
    <row r="195" spans="1:256">
      <c r="A195" s="602" t="s">
        <v>1178</v>
      </c>
      <c r="B195" s="602"/>
      <c r="C195" s="611">
        <v>91076</v>
      </c>
      <c r="IC195" s="606"/>
      <c r="ID195" s="606"/>
      <c r="IE195" s="606"/>
      <c r="IF195" s="606"/>
      <c r="IG195" s="606"/>
      <c r="IH195" s="606"/>
      <c r="II195" s="606"/>
      <c r="IJ195" s="606"/>
      <c r="IK195" s="606"/>
      <c r="IL195" s="606"/>
      <c r="IM195" s="606"/>
      <c r="IN195" s="606"/>
      <c r="IO195" s="606"/>
      <c r="IP195" s="606"/>
      <c r="IQ195" s="606"/>
      <c r="IR195" s="606"/>
      <c r="IS195" s="606"/>
      <c r="IT195" s="606"/>
      <c r="IU195" s="606"/>
      <c r="IV195" s="606"/>
    </row>
    <row r="196" spans="1:256">
      <c r="A196" s="602" t="s">
        <v>718</v>
      </c>
      <c r="B196" s="603"/>
      <c r="C196" s="604"/>
      <c r="IC196" s="606"/>
      <c r="ID196" s="606"/>
      <c r="IE196" s="606"/>
      <c r="IF196" s="606"/>
      <c r="IG196" s="606"/>
      <c r="IH196" s="606"/>
      <c r="II196" s="606"/>
      <c r="IJ196" s="606"/>
      <c r="IK196" s="606"/>
      <c r="IL196" s="606"/>
      <c r="IM196" s="606"/>
      <c r="IN196" s="606"/>
      <c r="IO196" s="606"/>
      <c r="IP196" s="606"/>
      <c r="IQ196" s="606"/>
      <c r="IR196" s="606"/>
      <c r="IS196" s="606"/>
      <c r="IT196" s="606"/>
      <c r="IU196" s="606"/>
      <c r="IV196" s="606"/>
    </row>
    <row r="197" spans="1:256">
      <c r="A197" s="602" t="s">
        <v>673</v>
      </c>
      <c r="B197" s="607"/>
      <c r="C197" s="608"/>
      <c r="IC197" s="606"/>
      <c r="ID197" s="606"/>
      <c r="IE197" s="606"/>
      <c r="IF197" s="606"/>
      <c r="IG197" s="606"/>
      <c r="IH197" s="606"/>
      <c r="II197" s="606"/>
      <c r="IJ197" s="606"/>
      <c r="IK197" s="606"/>
      <c r="IL197" s="606"/>
      <c r="IM197" s="606"/>
      <c r="IN197" s="606"/>
      <c r="IO197" s="606"/>
      <c r="IP197" s="606"/>
      <c r="IQ197" s="606"/>
      <c r="IR197" s="606"/>
      <c r="IS197" s="606"/>
      <c r="IT197" s="606"/>
      <c r="IU197" s="606"/>
      <c r="IV197" s="606"/>
    </row>
    <row r="198" spans="1:256">
      <c r="A198" s="609" t="s">
        <v>365</v>
      </c>
      <c r="B198" s="610" t="s">
        <v>666</v>
      </c>
      <c r="C198" s="611">
        <v>295207</v>
      </c>
      <c r="IC198" s="606"/>
      <c r="ID198" s="606"/>
      <c r="IE198" s="606"/>
      <c r="IF198" s="606"/>
      <c r="IG198" s="606"/>
      <c r="IH198" s="606"/>
      <c r="II198" s="606"/>
      <c r="IJ198" s="606"/>
      <c r="IK198" s="606"/>
      <c r="IL198" s="606"/>
      <c r="IM198" s="606"/>
      <c r="IN198" s="606"/>
      <c r="IO198" s="606"/>
      <c r="IP198" s="606"/>
      <c r="IQ198" s="606"/>
      <c r="IR198" s="606"/>
      <c r="IS198" s="606"/>
      <c r="IT198" s="606"/>
      <c r="IU198" s="606"/>
      <c r="IV198" s="606"/>
    </row>
    <row r="199" spans="1:256">
      <c r="A199" s="609" t="s">
        <v>678</v>
      </c>
      <c r="B199" s="610" t="s">
        <v>677</v>
      </c>
      <c r="C199" s="611">
        <v>295207</v>
      </c>
      <c r="IC199" s="606"/>
      <c r="ID199" s="606"/>
      <c r="IE199" s="606"/>
      <c r="IF199" s="606"/>
      <c r="IG199" s="606"/>
      <c r="IH199" s="606"/>
      <c r="II199" s="606"/>
      <c r="IJ199" s="606"/>
      <c r="IK199" s="606"/>
      <c r="IL199" s="606"/>
      <c r="IM199" s="606"/>
      <c r="IN199" s="606"/>
      <c r="IO199" s="606"/>
      <c r="IP199" s="606"/>
      <c r="IQ199" s="606"/>
      <c r="IR199" s="606"/>
      <c r="IS199" s="606"/>
      <c r="IT199" s="606"/>
      <c r="IU199" s="606"/>
      <c r="IV199" s="606"/>
    </row>
    <row r="200" spans="1:256">
      <c r="A200" s="609" t="s">
        <v>249</v>
      </c>
      <c r="B200" s="610" t="s">
        <v>719</v>
      </c>
      <c r="C200" s="611">
        <v>4370</v>
      </c>
      <c r="IC200" s="606"/>
      <c r="ID200" s="606"/>
      <c r="IE200" s="606"/>
      <c r="IF200" s="606"/>
      <c r="IG200" s="606"/>
      <c r="IH200" s="606"/>
      <c r="II200" s="606"/>
      <c r="IJ200" s="606"/>
      <c r="IK200" s="606"/>
      <c r="IL200" s="606"/>
      <c r="IM200" s="606"/>
      <c r="IN200" s="606"/>
      <c r="IO200" s="606"/>
      <c r="IP200" s="606"/>
      <c r="IQ200" s="606"/>
      <c r="IR200" s="606"/>
      <c r="IS200" s="606"/>
      <c r="IT200" s="606"/>
      <c r="IU200" s="606"/>
      <c r="IV200" s="606"/>
    </row>
    <row r="201" spans="1:256">
      <c r="A201" s="609" t="s">
        <v>244</v>
      </c>
      <c r="B201" s="610" t="s">
        <v>720</v>
      </c>
      <c r="C201" s="611">
        <v>4370</v>
      </c>
      <c r="IC201" s="606"/>
      <c r="ID201" s="606"/>
      <c r="IE201" s="606"/>
      <c r="IF201" s="606"/>
      <c r="IG201" s="606"/>
      <c r="IH201" s="606"/>
      <c r="II201" s="606"/>
      <c r="IJ201" s="606"/>
      <c r="IK201" s="606"/>
      <c r="IL201" s="606"/>
      <c r="IM201" s="606"/>
      <c r="IN201" s="606"/>
      <c r="IO201" s="606"/>
      <c r="IP201" s="606"/>
      <c r="IQ201" s="606"/>
      <c r="IR201" s="606"/>
      <c r="IS201" s="606"/>
      <c r="IT201" s="606"/>
      <c r="IU201" s="606"/>
      <c r="IV201" s="606"/>
    </row>
    <row r="202" spans="1:256">
      <c r="A202" s="602" t="s">
        <v>1557</v>
      </c>
      <c r="B202" s="602"/>
      <c r="C202" s="611">
        <v>299577</v>
      </c>
      <c r="IC202" s="606"/>
      <c r="ID202" s="606"/>
      <c r="IE202" s="606"/>
      <c r="IF202" s="606"/>
      <c r="IG202" s="606"/>
      <c r="IH202" s="606"/>
      <c r="II202" s="606"/>
      <c r="IJ202" s="606"/>
      <c r="IK202" s="606"/>
      <c r="IL202" s="606"/>
      <c r="IM202" s="606"/>
      <c r="IN202" s="606"/>
      <c r="IO202" s="606"/>
      <c r="IP202" s="606"/>
      <c r="IQ202" s="606"/>
      <c r="IR202" s="606"/>
      <c r="IS202" s="606"/>
      <c r="IT202" s="606"/>
      <c r="IU202" s="606"/>
      <c r="IV202" s="606"/>
    </row>
    <row r="203" spans="1:256">
      <c r="A203" s="609"/>
      <c r="B203" s="612"/>
      <c r="C203" s="611"/>
      <c r="IC203" s="606"/>
      <c r="ID203" s="606"/>
      <c r="IE203" s="606"/>
      <c r="IF203" s="606"/>
      <c r="IG203" s="606"/>
      <c r="IH203" s="606"/>
      <c r="II203" s="606"/>
      <c r="IJ203" s="606"/>
      <c r="IK203" s="606"/>
      <c r="IL203" s="606"/>
      <c r="IM203" s="606"/>
      <c r="IN203" s="606"/>
      <c r="IO203" s="606"/>
      <c r="IP203" s="606"/>
      <c r="IQ203" s="606"/>
      <c r="IR203" s="606"/>
      <c r="IS203" s="606"/>
      <c r="IT203" s="606"/>
      <c r="IU203" s="606"/>
      <c r="IV203" s="606"/>
    </row>
    <row r="204" spans="1:256">
      <c r="A204" s="602" t="s">
        <v>854</v>
      </c>
      <c r="B204" s="602"/>
      <c r="C204" s="611">
        <v>299577</v>
      </c>
      <c r="IC204" s="606"/>
      <c r="ID204" s="606"/>
      <c r="IE204" s="606"/>
      <c r="IF204" s="606"/>
      <c r="IG204" s="606"/>
      <c r="IH204" s="606"/>
      <c r="II204" s="606"/>
      <c r="IJ204" s="606"/>
      <c r="IK204" s="606"/>
      <c r="IL204" s="606"/>
      <c r="IM204" s="606"/>
      <c r="IN204" s="606"/>
      <c r="IO204" s="606"/>
      <c r="IP204" s="606"/>
      <c r="IQ204" s="606"/>
      <c r="IR204" s="606"/>
      <c r="IS204" s="606"/>
      <c r="IT204" s="606"/>
      <c r="IU204" s="606"/>
      <c r="IV204" s="606"/>
    </row>
    <row r="205" spans="1:256">
      <c r="A205" s="609"/>
      <c r="B205" s="612"/>
      <c r="C205" s="611"/>
      <c r="IC205" s="606"/>
      <c r="ID205" s="606"/>
      <c r="IE205" s="606"/>
      <c r="IF205" s="606"/>
      <c r="IG205" s="606"/>
      <c r="IH205" s="606"/>
      <c r="II205" s="606"/>
      <c r="IJ205" s="606"/>
      <c r="IK205" s="606"/>
      <c r="IL205" s="606"/>
      <c r="IM205" s="606"/>
      <c r="IN205" s="606"/>
      <c r="IO205" s="606"/>
      <c r="IP205" s="606"/>
      <c r="IQ205" s="606"/>
      <c r="IR205" s="606"/>
      <c r="IS205" s="606"/>
      <c r="IT205" s="606"/>
      <c r="IU205" s="606"/>
      <c r="IV205" s="606"/>
    </row>
    <row r="206" spans="1:256">
      <c r="A206" s="602" t="s">
        <v>721</v>
      </c>
      <c r="B206" s="603"/>
      <c r="C206" s="604"/>
      <c r="IC206" s="606"/>
      <c r="ID206" s="606"/>
      <c r="IE206" s="606"/>
      <c r="IF206" s="606"/>
      <c r="IG206" s="606"/>
      <c r="IH206" s="606"/>
      <c r="II206" s="606"/>
      <c r="IJ206" s="606"/>
      <c r="IK206" s="606"/>
      <c r="IL206" s="606"/>
      <c r="IM206" s="606"/>
      <c r="IN206" s="606"/>
      <c r="IO206" s="606"/>
      <c r="IP206" s="606"/>
      <c r="IQ206" s="606"/>
      <c r="IR206" s="606"/>
      <c r="IS206" s="606"/>
      <c r="IT206" s="606"/>
      <c r="IU206" s="606"/>
      <c r="IV206" s="606"/>
    </row>
    <row r="207" spans="1:256">
      <c r="A207" s="602" t="s">
        <v>673</v>
      </c>
      <c r="B207" s="607"/>
      <c r="C207" s="608"/>
      <c r="IC207" s="606"/>
      <c r="ID207" s="606"/>
      <c r="IE207" s="606"/>
      <c r="IF207" s="606"/>
      <c r="IG207" s="606"/>
      <c r="IH207" s="606"/>
      <c r="II207" s="606"/>
      <c r="IJ207" s="606"/>
      <c r="IK207" s="606"/>
      <c r="IL207" s="606"/>
      <c r="IM207" s="606"/>
      <c r="IN207" s="606"/>
      <c r="IO207" s="606"/>
      <c r="IP207" s="606"/>
      <c r="IQ207" s="606"/>
      <c r="IR207" s="606"/>
      <c r="IS207" s="606"/>
      <c r="IT207" s="606"/>
      <c r="IU207" s="606"/>
      <c r="IV207" s="606"/>
    </row>
    <row r="208" spans="1:256">
      <c r="A208" s="609" t="s">
        <v>365</v>
      </c>
      <c r="B208" s="610" t="s">
        <v>666</v>
      </c>
      <c r="C208" s="611">
        <v>271900</v>
      </c>
      <c r="IC208" s="606"/>
      <c r="ID208" s="606"/>
      <c r="IE208" s="606"/>
      <c r="IF208" s="606"/>
      <c r="IG208" s="606"/>
      <c r="IH208" s="606"/>
      <c r="II208" s="606"/>
      <c r="IJ208" s="606"/>
      <c r="IK208" s="606"/>
      <c r="IL208" s="606"/>
      <c r="IM208" s="606"/>
      <c r="IN208" s="606"/>
      <c r="IO208" s="606"/>
      <c r="IP208" s="606"/>
      <c r="IQ208" s="606"/>
      <c r="IR208" s="606"/>
      <c r="IS208" s="606"/>
      <c r="IT208" s="606"/>
      <c r="IU208" s="606"/>
      <c r="IV208" s="606"/>
    </row>
    <row r="209" spans="1:256">
      <c r="A209" s="609" t="s">
        <v>678</v>
      </c>
      <c r="B209" s="610" t="s">
        <v>677</v>
      </c>
      <c r="C209" s="611">
        <v>271900</v>
      </c>
      <c r="IC209" s="606"/>
      <c r="ID209" s="606"/>
      <c r="IE209" s="606"/>
      <c r="IF209" s="606"/>
      <c r="IG209" s="606"/>
      <c r="IH209" s="606"/>
      <c r="II209" s="606"/>
      <c r="IJ209" s="606"/>
      <c r="IK209" s="606"/>
      <c r="IL209" s="606"/>
      <c r="IM209" s="606"/>
      <c r="IN209" s="606"/>
      <c r="IO209" s="606"/>
      <c r="IP209" s="606"/>
      <c r="IQ209" s="606"/>
      <c r="IR209" s="606"/>
      <c r="IS209" s="606"/>
      <c r="IT209" s="606"/>
      <c r="IU209" s="606"/>
      <c r="IV209" s="606"/>
    </row>
    <row r="210" spans="1:256">
      <c r="A210" s="609" t="s">
        <v>249</v>
      </c>
      <c r="B210" s="610" t="s">
        <v>719</v>
      </c>
      <c r="C210" s="611">
        <v>20778</v>
      </c>
      <c r="IC210" s="606"/>
      <c r="ID210" s="606"/>
      <c r="IE210" s="606"/>
      <c r="IF210" s="606"/>
      <c r="IG210" s="606"/>
      <c r="IH210" s="606"/>
      <c r="II210" s="606"/>
      <c r="IJ210" s="606"/>
      <c r="IK210" s="606"/>
      <c r="IL210" s="606"/>
      <c r="IM210" s="606"/>
      <c r="IN210" s="606"/>
      <c r="IO210" s="606"/>
      <c r="IP210" s="606"/>
      <c r="IQ210" s="606"/>
      <c r="IR210" s="606"/>
      <c r="IS210" s="606"/>
      <c r="IT210" s="606"/>
      <c r="IU210" s="606"/>
      <c r="IV210" s="606"/>
    </row>
    <row r="211" spans="1:256">
      <c r="A211" s="609" t="s">
        <v>244</v>
      </c>
      <c r="B211" s="610" t="s">
        <v>720</v>
      </c>
      <c r="C211" s="611">
        <v>20778</v>
      </c>
      <c r="IC211" s="606"/>
      <c r="ID211" s="606"/>
      <c r="IE211" s="606"/>
      <c r="IF211" s="606"/>
      <c r="IG211" s="606"/>
      <c r="IH211" s="606"/>
      <c r="II211" s="606"/>
      <c r="IJ211" s="606"/>
      <c r="IK211" s="606"/>
      <c r="IL211" s="606"/>
      <c r="IM211" s="606"/>
      <c r="IN211" s="606"/>
      <c r="IO211" s="606"/>
      <c r="IP211" s="606"/>
      <c r="IQ211" s="606"/>
      <c r="IR211" s="606"/>
      <c r="IS211" s="606"/>
      <c r="IT211" s="606"/>
      <c r="IU211" s="606"/>
      <c r="IV211" s="606"/>
    </row>
    <row r="212" spans="1:256">
      <c r="A212" s="602" t="s">
        <v>1557</v>
      </c>
      <c r="B212" s="602"/>
      <c r="C212" s="611">
        <v>292678</v>
      </c>
      <c r="IC212" s="606"/>
      <c r="ID212" s="606"/>
      <c r="IE212" s="606"/>
      <c r="IF212" s="606"/>
      <c r="IG212" s="606"/>
      <c r="IH212" s="606"/>
      <c r="II212" s="606"/>
      <c r="IJ212" s="606"/>
      <c r="IK212" s="606"/>
      <c r="IL212" s="606"/>
      <c r="IM212" s="606"/>
      <c r="IN212" s="606"/>
      <c r="IO212" s="606"/>
      <c r="IP212" s="606"/>
      <c r="IQ212" s="606"/>
      <c r="IR212" s="606"/>
      <c r="IS212" s="606"/>
      <c r="IT212" s="606"/>
      <c r="IU212" s="606"/>
      <c r="IV212" s="606"/>
    </row>
    <row r="213" spans="1:256">
      <c r="A213" s="609"/>
      <c r="B213" s="612"/>
      <c r="C213" s="611"/>
      <c r="IC213" s="606"/>
      <c r="ID213" s="606"/>
      <c r="IE213" s="606"/>
      <c r="IF213" s="606"/>
      <c r="IG213" s="606"/>
      <c r="IH213" s="606"/>
      <c r="II213" s="606"/>
      <c r="IJ213" s="606"/>
      <c r="IK213" s="606"/>
      <c r="IL213" s="606"/>
      <c r="IM213" s="606"/>
      <c r="IN213" s="606"/>
      <c r="IO213" s="606"/>
      <c r="IP213" s="606"/>
      <c r="IQ213" s="606"/>
      <c r="IR213" s="606"/>
      <c r="IS213" s="606"/>
      <c r="IT213" s="606"/>
      <c r="IU213" s="606"/>
      <c r="IV213" s="606"/>
    </row>
    <row r="214" spans="1:256">
      <c r="A214" s="602" t="s">
        <v>853</v>
      </c>
      <c r="B214" s="602"/>
      <c r="C214" s="611">
        <v>292678</v>
      </c>
      <c r="IC214" s="606"/>
      <c r="ID214" s="606"/>
      <c r="IE214" s="606"/>
      <c r="IF214" s="606"/>
      <c r="IG214" s="606"/>
      <c r="IH214" s="606"/>
      <c r="II214" s="606"/>
      <c r="IJ214" s="606"/>
      <c r="IK214" s="606"/>
      <c r="IL214" s="606"/>
      <c r="IM214" s="606"/>
      <c r="IN214" s="606"/>
      <c r="IO214" s="606"/>
      <c r="IP214" s="606"/>
      <c r="IQ214" s="606"/>
      <c r="IR214" s="606"/>
      <c r="IS214" s="606"/>
      <c r="IT214" s="606"/>
      <c r="IU214" s="606"/>
      <c r="IV214" s="606"/>
    </row>
    <row r="215" spans="1:256">
      <c r="A215" s="609"/>
      <c r="B215" s="612"/>
      <c r="C215" s="611"/>
      <c r="IC215" s="606"/>
      <c r="ID215" s="606"/>
      <c r="IE215" s="606"/>
      <c r="IF215" s="606"/>
      <c r="IG215" s="606"/>
      <c r="IH215" s="606"/>
      <c r="II215" s="606"/>
      <c r="IJ215" s="606"/>
      <c r="IK215" s="606"/>
      <c r="IL215" s="606"/>
      <c r="IM215" s="606"/>
      <c r="IN215" s="606"/>
      <c r="IO215" s="606"/>
      <c r="IP215" s="606"/>
      <c r="IQ215" s="606"/>
      <c r="IR215" s="606"/>
      <c r="IS215" s="606"/>
      <c r="IT215" s="606"/>
      <c r="IU215" s="606"/>
      <c r="IV215" s="606"/>
    </row>
    <row r="216" spans="1:256">
      <c r="A216" s="602" t="s">
        <v>728</v>
      </c>
      <c r="B216" s="603"/>
      <c r="C216" s="604"/>
      <c r="IC216" s="606"/>
      <c r="ID216" s="606"/>
      <c r="IE216" s="606"/>
      <c r="IF216" s="606"/>
      <c r="IG216" s="606"/>
      <c r="IH216" s="606"/>
      <c r="II216" s="606"/>
      <c r="IJ216" s="606"/>
      <c r="IK216" s="606"/>
      <c r="IL216" s="606"/>
      <c r="IM216" s="606"/>
      <c r="IN216" s="606"/>
      <c r="IO216" s="606"/>
      <c r="IP216" s="606"/>
      <c r="IQ216" s="606"/>
      <c r="IR216" s="606"/>
      <c r="IS216" s="606"/>
      <c r="IT216" s="606"/>
      <c r="IU216" s="606"/>
      <c r="IV216" s="606"/>
    </row>
    <row r="217" spans="1:256">
      <c r="A217" s="602" t="s">
        <v>673</v>
      </c>
      <c r="B217" s="607"/>
      <c r="C217" s="608"/>
      <c r="IC217" s="606"/>
      <c r="ID217" s="606"/>
      <c r="IE217" s="606"/>
      <c r="IF217" s="606"/>
      <c r="IG217" s="606"/>
      <c r="IH217" s="606"/>
      <c r="II217" s="606"/>
      <c r="IJ217" s="606"/>
      <c r="IK217" s="606"/>
      <c r="IL217" s="606"/>
      <c r="IM217" s="606"/>
      <c r="IN217" s="606"/>
      <c r="IO217" s="606"/>
      <c r="IP217" s="606"/>
      <c r="IQ217" s="606"/>
      <c r="IR217" s="606"/>
      <c r="IS217" s="606"/>
      <c r="IT217" s="606"/>
      <c r="IU217" s="606"/>
      <c r="IV217" s="606"/>
    </row>
    <row r="218" spans="1:256">
      <c r="A218" s="609" t="s">
        <v>345</v>
      </c>
      <c r="B218" s="610" t="s">
        <v>663</v>
      </c>
      <c r="C218" s="611">
        <v>7868</v>
      </c>
      <c r="IC218" s="606"/>
      <c r="ID218" s="606"/>
      <c r="IE218" s="606"/>
      <c r="IF218" s="606"/>
      <c r="IG218" s="606"/>
      <c r="IH218" s="606"/>
      <c r="II218" s="606"/>
      <c r="IJ218" s="606"/>
      <c r="IK218" s="606"/>
      <c r="IL218" s="606"/>
      <c r="IM218" s="606"/>
      <c r="IN218" s="606"/>
      <c r="IO218" s="606"/>
      <c r="IP218" s="606"/>
      <c r="IQ218" s="606"/>
      <c r="IR218" s="606"/>
      <c r="IS218" s="606"/>
      <c r="IT218" s="606"/>
      <c r="IU218" s="606"/>
      <c r="IV218" s="606"/>
    </row>
    <row r="219" spans="1:256">
      <c r="A219" s="609" t="s">
        <v>730</v>
      </c>
      <c r="B219" s="610" t="s">
        <v>729</v>
      </c>
      <c r="C219" s="611">
        <v>7868</v>
      </c>
      <c r="IC219" s="606"/>
      <c r="ID219" s="606"/>
      <c r="IE219" s="606"/>
      <c r="IF219" s="606"/>
      <c r="IG219" s="606"/>
      <c r="IH219" s="606"/>
      <c r="II219" s="606"/>
      <c r="IJ219" s="606"/>
      <c r="IK219" s="606"/>
      <c r="IL219" s="606"/>
      <c r="IM219" s="606"/>
      <c r="IN219" s="606"/>
      <c r="IO219" s="606"/>
      <c r="IP219" s="606"/>
      <c r="IQ219" s="606"/>
      <c r="IR219" s="606"/>
      <c r="IS219" s="606"/>
      <c r="IT219" s="606"/>
      <c r="IU219" s="606"/>
      <c r="IV219" s="606"/>
    </row>
    <row r="220" spans="1:256">
      <c r="A220" s="602" t="s">
        <v>1557</v>
      </c>
      <c r="B220" s="602"/>
      <c r="C220" s="611">
        <v>7868</v>
      </c>
      <c r="IC220" s="606"/>
      <c r="ID220" s="606"/>
      <c r="IE220" s="606"/>
      <c r="IF220" s="606"/>
      <c r="IG220" s="606"/>
      <c r="IH220" s="606"/>
      <c r="II220" s="606"/>
      <c r="IJ220" s="606"/>
      <c r="IK220" s="606"/>
      <c r="IL220" s="606"/>
      <c r="IM220" s="606"/>
      <c r="IN220" s="606"/>
      <c r="IO220" s="606"/>
      <c r="IP220" s="606"/>
      <c r="IQ220" s="606"/>
      <c r="IR220" s="606"/>
      <c r="IS220" s="606"/>
      <c r="IT220" s="606"/>
      <c r="IU220" s="606"/>
      <c r="IV220" s="606"/>
    </row>
    <row r="221" spans="1:256">
      <c r="A221" s="609"/>
      <c r="B221" s="612"/>
      <c r="C221" s="611"/>
      <c r="IC221" s="606"/>
      <c r="ID221" s="606"/>
      <c r="IE221" s="606"/>
      <c r="IF221" s="606"/>
      <c r="IG221" s="606"/>
      <c r="IH221" s="606"/>
      <c r="II221" s="606"/>
      <c r="IJ221" s="606"/>
      <c r="IK221" s="606"/>
      <c r="IL221" s="606"/>
      <c r="IM221" s="606"/>
      <c r="IN221" s="606"/>
      <c r="IO221" s="606"/>
      <c r="IP221" s="606"/>
      <c r="IQ221" s="606"/>
      <c r="IR221" s="606"/>
      <c r="IS221" s="606"/>
      <c r="IT221" s="606"/>
      <c r="IU221" s="606"/>
      <c r="IV221" s="606"/>
    </row>
    <row r="222" spans="1:256">
      <c r="A222" s="602" t="s">
        <v>852</v>
      </c>
      <c r="B222" s="602"/>
      <c r="C222" s="611">
        <v>7868</v>
      </c>
      <c r="IC222" s="606"/>
      <c r="ID222" s="606"/>
      <c r="IE222" s="606"/>
      <c r="IF222" s="606"/>
      <c r="IG222" s="606"/>
      <c r="IH222" s="606"/>
      <c r="II222" s="606"/>
      <c r="IJ222" s="606"/>
      <c r="IK222" s="606"/>
      <c r="IL222" s="606"/>
      <c r="IM222" s="606"/>
      <c r="IN222" s="606"/>
      <c r="IO222" s="606"/>
      <c r="IP222" s="606"/>
      <c r="IQ222" s="606"/>
      <c r="IR222" s="606"/>
      <c r="IS222" s="606"/>
      <c r="IT222" s="606"/>
      <c r="IU222" s="606"/>
      <c r="IV222" s="606"/>
    </row>
    <row r="223" spans="1:256">
      <c r="A223" s="609"/>
      <c r="B223" s="612"/>
      <c r="C223" s="611"/>
      <c r="IC223" s="606"/>
      <c r="ID223" s="606"/>
      <c r="IE223" s="606"/>
      <c r="IF223" s="606"/>
      <c r="IG223" s="606"/>
      <c r="IH223" s="606"/>
      <c r="II223" s="606"/>
      <c r="IJ223" s="606"/>
      <c r="IK223" s="606"/>
      <c r="IL223" s="606"/>
      <c r="IM223" s="606"/>
      <c r="IN223" s="606"/>
      <c r="IO223" s="606"/>
      <c r="IP223" s="606"/>
      <c r="IQ223" s="606"/>
      <c r="IR223" s="606"/>
      <c r="IS223" s="606"/>
      <c r="IT223" s="606"/>
      <c r="IU223" s="606"/>
      <c r="IV223" s="606"/>
    </row>
    <row r="224" spans="1:256">
      <c r="A224" s="602" t="s">
        <v>963</v>
      </c>
      <c r="B224" s="603"/>
      <c r="C224" s="604"/>
      <c r="IC224" s="606"/>
      <c r="ID224" s="606"/>
      <c r="IE224" s="606"/>
      <c r="IF224" s="606"/>
      <c r="IG224" s="606"/>
      <c r="IH224" s="606"/>
      <c r="II224" s="606"/>
      <c r="IJ224" s="606"/>
      <c r="IK224" s="606"/>
      <c r="IL224" s="606"/>
      <c r="IM224" s="606"/>
      <c r="IN224" s="606"/>
      <c r="IO224" s="606"/>
      <c r="IP224" s="606"/>
      <c r="IQ224" s="606"/>
      <c r="IR224" s="606"/>
      <c r="IS224" s="606"/>
      <c r="IT224" s="606"/>
      <c r="IU224" s="606"/>
      <c r="IV224" s="606"/>
    </row>
    <row r="225" spans="1:256">
      <c r="A225" s="602" t="s">
        <v>673</v>
      </c>
      <c r="B225" s="607"/>
      <c r="C225" s="608"/>
      <c r="IC225" s="606"/>
      <c r="ID225" s="606"/>
      <c r="IE225" s="606"/>
      <c r="IF225" s="606"/>
      <c r="IG225" s="606"/>
      <c r="IH225" s="606"/>
      <c r="II225" s="606"/>
      <c r="IJ225" s="606"/>
      <c r="IK225" s="606"/>
      <c r="IL225" s="606"/>
      <c r="IM225" s="606"/>
      <c r="IN225" s="606"/>
      <c r="IO225" s="606"/>
      <c r="IP225" s="606"/>
      <c r="IQ225" s="606"/>
      <c r="IR225" s="606"/>
      <c r="IS225" s="606"/>
      <c r="IT225" s="606"/>
      <c r="IU225" s="606"/>
      <c r="IV225" s="606"/>
    </row>
    <row r="226" spans="1:256">
      <c r="A226" s="609" t="s">
        <v>365</v>
      </c>
      <c r="B226" s="610" t="s">
        <v>666</v>
      </c>
      <c r="C226" s="611">
        <v>25720</v>
      </c>
      <c r="IC226" s="606"/>
      <c r="ID226" s="606"/>
      <c r="IE226" s="606"/>
      <c r="IF226" s="606"/>
      <c r="IG226" s="606"/>
      <c r="IH226" s="606"/>
      <c r="II226" s="606"/>
      <c r="IJ226" s="606"/>
      <c r="IK226" s="606"/>
      <c r="IL226" s="606"/>
      <c r="IM226" s="606"/>
      <c r="IN226" s="606"/>
      <c r="IO226" s="606"/>
      <c r="IP226" s="606"/>
      <c r="IQ226" s="606"/>
      <c r="IR226" s="606"/>
      <c r="IS226" s="606"/>
      <c r="IT226" s="606"/>
      <c r="IU226" s="606"/>
      <c r="IV226" s="606"/>
    </row>
    <row r="227" spans="1:256">
      <c r="A227" s="609" t="s">
        <v>678</v>
      </c>
      <c r="B227" s="610" t="s">
        <v>677</v>
      </c>
      <c r="C227" s="611">
        <v>19761</v>
      </c>
      <c r="IC227" s="606"/>
      <c r="ID227" s="606"/>
      <c r="IE227" s="606"/>
      <c r="IF227" s="606"/>
      <c r="IG227" s="606"/>
      <c r="IH227" s="606"/>
      <c r="II227" s="606"/>
      <c r="IJ227" s="606"/>
      <c r="IK227" s="606"/>
      <c r="IL227" s="606"/>
      <c r="IM227" s="606"/>
      <c r="IN227" s="606"/>
      <c r="IO227" s="606"/>
      <c r="IP227" s="606"/>
      <c r="IQ227" s="606"/>
      <c r="IR227" s="606"/>
      <c r="IS227" s="606"/>
      <c r="IT227" s="606"/>
      <c r="IU227" s="606"/>
      <c r="IV227" s="606"/>
    </row>
    <row r="228" spans="1:256" ht="31.5">
      <c r="A228" s="609" t="s">
        <v>641</v>
      </c>
      <c r="B228" s="610" t="s">
        <v>672</v>
      </c>
      <c r="C228" s="611">
        <v>5959</v>
      </c>
      <c r="IC228" s="606"/>
      <c r="ID228" s="606"/>
      <c r="IE228" s="606"/>
      <c r="IF228" s="606"/>
      <c r="IG228" s="606"/>
      <c r="IH228" s="606"/>
      <c r="II228" s="606"/>
      <c r="IJ228" s="606"/>
      <c r="IK228" s="606"/>
      <c r="IL228" s="606"/>
      <c r="IM228" s="606"/>
      <c r="IN228" s="606"/>
      <c r="IO228" s="606"/>
      <c r="IP228" s="606"/>
      <c r="IQ228" s="606"/>
      <c r="IR228" s="606"/>
      <c r="IS228" s="606"/>
      <c r="IT228" s="606"/>
      <c r="IU228" s="606"/>
      <c r="IV228" s="606"/>
    </row>
    <row r="229" spans="1:256">
      <c r="A229" s="602" t="s">
        <v>1557</v>
      </c>
      <c r="B229" s="602"/>
      <c r="C229" s="611">
        <v>25720</v>
      </c>
      <c r="IC229" s="606"/>
      <c r="ID229" s="606"/>
      <c r="IE229" s="606"/>
      <c r="IF229" s="606"/>
      <c r="IG229" s="606"/>
      <c r="IH229" s="606"/>
      <c r="II229" s="606"/>
      <c r="IJ229" s="606"/>
      <c r="IK229" s="606"/>
      <c r="IL229" s="606"/>
      <c r="IM229" s="606"/>
      <c r="IN229" s="606"/>
      <c r="IO229" s="606"/>
      <c r="IP229" s="606"/>
      <c r="IQ229" s="606"/>
      <c r="IR229" s="606"/>
      <c r="IS229" s="606"/>
      <c r="IT229" s="606"/>
      <c r="IU229" s="606"/>
      <c r="IV229" s="606"/>
    </row>
    <row r="230" spans="1:256">
      <c r="A230" s="609"/>
      <c r="B230" s="612"/>
      <c r="C230" s="611"/>
      <c r="IC230" s="606"/>
      <c r="ID230" s="606"/>
      <c r="IE230" s="606"/>
      <c r="IF230" s="606"/>
      <c r="IG230" s="606"/>
      <c r="IH230" s="606"/>
      <c r="II230" s="606"/>
      <c r="IJ230" s="606"/>
      <c r="IK230" s="606"/>
      <c r="IL230" s="606"/>
      <c r="IM230" s="606"/>
      <c r="IN230" s="606"/>
      <c r="IO230" s="606"/>
      <c r="IP230" s="606"/>
      <c r="IQ230" s="606"/>
      <c r="IR230" s="606"/>
      <c r="IS230" s="606"/>
      <c r="IT230" s="606"/>
      <c r="IU230" s="606"/>
      <c r="IV230" s="606"/>
    </row>
    <row r="231" spans="1:256">
      <c r="A231" s="602" t="s">
        <v>1179</v>
      </c>
      <c r="B231" s="602"/>
      <c r="C231" s="611">
        <v>25720</v>
      </c>
      <c r="IC231" s="606"/>
      <c r="ID231" s="606"/>
      <c r="IE231" s="606"/>
      <c r="IF231" s="606"/>
      <c r="IG231" s="606"/>
      <c r="IH231" s="606"/>
      <c r="II231" s="606"/>
      <c r="IJ231" s="606"/>
      <c r="IK231" s="606"/>
      <c r="IL231" s="606"/>
      <c r="IM231" s="606"/>
      <c r="IN231" s="606"/>
      <c r="IO231" s="606"/>
      <c r="IP231" s="606"/>
      <c r="IQ231" s="606"/>
      <c r="IR231" s="606"/>
      <c r="IS231" s="606"/>
      <c r="IT231" s="606"/>
      <c r="IU231" s="606"/>
      <c r="IV231" s="606"/>
    </row>
    <row r="232" spans="1:256">
      <c r="A232" s="609"/>
      <c r="B232" s="612"/>
      <c r="C232" s="611"/>
      <c r="IC232" s="606"/>
      <c r="ID232" s="606"/>
      <c r="IE232" s="606"/>
      <c r="IF232" s="606"/>
      <c r="IG232" s="606"/>
      <c r="IH232" s="606"/>
      <c r="II232" s="606"/>
      <c r="IJ232" s="606"/>
      <c r="IK232" s="606"/>
      <c r="IL232" s="606"/>
      <c r="IM232" s="606"/>
      <c r="IN232" s="606"/>
      <c r="IO232" s="606"/>
      <c r="IP232" s="606"/>
      <c r="IQ232" s="606"/>
      <c r="IR232" s="606"/>
      <c r="IS232" s="606"/>
      <c r="IT232" s="606"/>
      <c r="IU232" s="606"/>
      <c r="IV232" s="606"/>
    </row>
    <row r="233" spans="1:256">
      <c r="A233" s="602" t="s">
        <v>962</v>
      </c>
      <c r="B233" s="603"/>
      <c r="C233" s="604"/>
      <c r="IC233" s="606"/>
      <c r="ID233" s="606"/>
      <c r="IE233" s="606"/>
      <c r="IF233" s="606"/>
      <c r="IG233" s="606"/>
      <c r="IH233" s="606"/>
      <c r="II233" s="606"/>
      <c r="IJ233" s="606"/>
      <c r="IK233" s="606"/>
      <c r="IL233" s="606"/>
      <c r="IM233" s="606"/>
      <c r="IN233" s="606"/>
      <c r="IO233" s="606"/>
      <c r="IP233" s="606"/>
      <c r="IQ233" s="606"/>
      <c r="IR233" s="606"/>
      <c r="IS233" s="606"/>
      <c r="IT233" s="606"/>
      <c r="IU233" s="606"/>
      <c r="IV233" s="606"/>
    </row>
    <row r="234" spans="1:256">
      <c r="A234" s="602" t="s">
        <v>673</v>
      </c>
      <c r="B234" s="607"/>
      <c r="C234" s="608"/>
      <c r="IC234" s="606"/>
      <c r="ID234" s="606"/>
      <c r="IE234" s="606"/>
      <c r="IF234" s="606"/>
      <c r="IG234" s="606"/>
      <c r="IH234" s="606"/>
      <c r="II234" s="606"/>
      <c r="IJ234" s="606"/>
      <c r="IK234" s="606"/>
      <c r="IL234" s="606"/>
      <c r="IM234" s="606"/>
      <c r="IN234" s="606"/>
      <c r="IO234" s="606"/>
      <c r="IP234" s="606"/>
      <c r="IQ234" s="606"/>
      <c r="IR234" s="606"/>
      <c r="IS234" s="606"/>
      <c r="IT234" s="606"/>
      <c r="IU234" s="606"/>
      <c r="IV234" s="606"/>
    </row>
    <row r="235" spans="1:256">
      <c r="A235" s="609" t="s">
        <v>365</v>
      </c>
      <c r="B235" s="610" t="s">
        <v>666</v>
      </c>
      <c r="C235" s="611">
        <v>29340</v>
      </c>
      <c r="IC235" s="606"/>
      <c r="ID235" s="606"/>
      <c r="IE235" s="606"/>
      <c r="IF235" s="606"/>
      <c r="IG235" s="606"/>
      <c r="IH235" s="606"/>
      <c r="II235" s="606"/>
      <c r="IJ235" s="606"/>
      <c r="IK235" s="606"/>
      <c r="IL235" s="606"/>
      <c r="IM235" s="606"/>
      <c r="IN235" s="606"/>
      <c r="IO235" s="606"/>
      <c r="IP235" s="606"/>
      <c r="IQ235" s="606"/>
      <c r="IR235" s="606"/>
      <c r="IS235" s="606"/>
      <c r="IT235" s="606"/>
      <c r="IU235" s="606"/>
      <c r="IV235" s="606"/>
    </row>
    <row r="236" spans="1:256">
      <c r="A236" s="609" t="s">
        <v>678</v>
      </c>
      <c r="B236" s="610" t="s">
        <v>677</v>
      </c>
      <c r="C236" s="611">
        <v>18990</v>
      </c>
      <c r="IC236" s="606"/>
      <c r="ID236" s="606"/>
      <c r="IE236" s="606"/>
      <c r="IF236" s="606"/>
      <c r="IG236" s="606"/>
      <c r="IH236" s="606"/>
      <c r="II236" s="606"/>
      <c r="IJ236" s="606"/>
      <c r="IK236" s="606"/>
      <c r="IL236" s="606"/>
      <c r="IM236" s="606"/>
      <c r="IN236" s="606"/>
      <c r="IO236" s="606"/>
      <c r="IP236" s="606"/>
      <c r="IQ236" s="606"/>
      <c r="IR236" s="606"/>
      <c r="IS236" s="606"/>
      <c r="IT236" s="606"/>
      <c r="IU236" s="606"/>
      <c r="IV236" s="606"/>
    </row>
    <row r="237" spans="1:256" ht="31.5">
      <c r="A237" s="609" t="s">
        <v>641</v>
      </c>
      <c r="B237" s="610" t="s">
        <v>672</v>
      </c>
      <c r="C237" s="611">
        <v>10350</v>
      </c>
      <c r="IC237" s="606"/>
      <c r="ID237" s="606"/>
      <c r="IE237" s="606"/>
      <c r="IF237" s="606"/>
      <c r="IG237" s="606"/>
      <c r="IH237" s="606"/>
      <c r="II237" s="606"/>
      <c r="IJ237" s="606"/>
      <c r="IK237" s="606"/>
      <c r="IL237" s="606"/>
      <c r="IM237" s="606"/>
      <c r="IN237" s="606"/>
      <c r="IO237" s="606"/>
      <c r="IP237" s="606"/>
      <c r="IQ237" s="606"/>
      <c r="IR237" s="606"/>
      <c r="IS237" s="606"/>
      <c r="IT237" s="606"/>
      <c r="IU237" s="606"/>
      <c r="IV237" s="606"/>
    </row>
    <row r="238" spans="1:256">
      <c r="A238" s="609" t="s">
        <v>249</v>
      </c>
      <c r="B238" s="610" t="s">
        <v>719</v>
      </c>
      <c r="C238" s="611">
        <v>675</v>
      </c>
      <c r="IC238" s="606"/>
      <c r="ID238" s="606"/>
      <c r="IE238" s="606"/>
      <c r="IF238" s="606"/>
      <c r="IG238" s="606"/>
      <c r="IH238" s="606"/>
      <c r="II238" s="606"/>
      <c r="IJ238" s="606"/>
      <c r="IK238" s="606"/>
      <c r="IL238" s="606"/>
      <c r="IM238" s="606"/>
      <c r="IN238" s="606"/>
      <c r="IO238" s="606"/>
      <c r="IP238" s="606"/>
      <c r="IQ238" s="606"/>
      <c r="IR238" s="606"/>
      <c r="IS238" s="606"/>
      <c r="IT238" s="606"/>
      <c r="IU238" s="606"/>
      <c r="IV238" s="606"/>
    </row>
    <row r="239" spans="1:256">
      <c r="A239" s="609" t="s">
        <v>244</v>
      </c>
      <c r="B239" s="610" t="s">
        <v>720</v>
      </c>
      <c r="C239" s="611">
        <v>675</v>
      </c>
      <c r="IC239" s="606"/>
      <c r="ID239" s="606"/>
      <c r="IE239" s="606"/>
      <c r="IF239" s="606"/>
      <c r="IG239" s="606"/>
      <c r="IH239" s="606"/>
      <c r="II239" s="606"/>
      <c r="IJ239" s="606"/>
      <c r="IK239" s="606"/>
      <c r="IL239" s="606"/>
      <c r="IM239" s="606"/>
      <c r="IN239" s="606"/>
      <c r="IO239" s="606"/>
      <c r="IP239" s="606"/>
      <c r="IQ239" s="606"/>
      <c r="IR239" s="606"/>
      <c r="IS239" s="606"/>
      <c r="IT239" s="606"/>
      <c r="IU239" s="606"/>
      <c r="IV239" s="606"/>
    </row>
    <row r="240" spans="1:256">
      <c r="A240" s="602" t="s">
        <v>1557</v>
      </c>
      <c r="B240" s="602"/>
      <c r="C240" s="611">
        <v>30015</v>
      </c>
      <c r="IC240" s="606"/>
      <c r="ID240" s="606"/>
      <c r="IE240" s="606"/>
      <c r="IF240" s="606"/>
      <c r="IG240" s="606"/>
      <c r="IH240" s="606"/>
      <c r="II240" s="606"/>
      <c r="IJ240" s="606"/>
      <c r="IK240" s="606"/>
      <c r="IL240" s="606"/>
      <c r="IM240" s="606"/>
      <c r="IN240" s="606"/>
      <c r="IO240" s="606"/>
      <c r="IP240" s="606"/>
      <c r="IQ240" s="606"/>
      <c r="IR240" s="606"/>
      <c r="IS240" s="606"/>
      <c r="IT240" s="606"/>
      <c r="IU240" s="606"/>
      <c r="IV240" s="606"/>
    </row>
    <row r="241" spans="1:256">
      <c r="A241" s="609"/>
      <c r="B241" s="612"/>
      <c r="C241" s="611"/>
      <c r="IC241" s="606"/>
      <c r="ID241" s="606"/>
      <c r="IE241" s="606"/>
      <c r="IF241" s="606"/>
      <c r="IG241" s="606"/>
      <c r="IH241" s="606"/>
      <c r="II241" s="606"/>
      <c r="IJ241" s="606"/>
      <c r="IK241" s="606"/>
      <c r="IL241" s="606"/>
      <c r="IM241" s="606"/>
      <c r="IN241" s="606"/>
      <c r="IO241" s="606"/>
      <c r="IP241" s="606"/>
      <c r="IQ241" s="606"/>
      <c r="IR241" s="606"/>
      <c r="IS241" s="606"/>
      <c r="IT241" s="606"/>
      <c r="IU241" s="606"/>
      <c r="IV241" s="606"/>
    </row>
    <row r="242" spans="1:256">
      <c r="A242" s="602" t="s">
        <v>1180</v>
      </c>
      <c r="B242" s="602"/>
      <c r="C242" s="611">
        <v>30015</v>
      </c>
      <c r="IC242" s="606"/>
      <c r="ID242" s="606"/>
      <c r="IE242" s="606"/>
      <c r="IF242" s="606"/>
      <c r="IG242" s="606"/>
      <c r="IH242" s="606"/>
      <c r="II242" s="606"/>
      <c r="IJ242" s="606"/>
      <c r="IK242" s="606"/>
      <c r="IL242" s="606"/>
      <c r="IM242" s="606"/>
      <c r="IN242" s="606"/>
      <c r="IO242" s="606"/>
      <c r="IP242" s="606"/>
      <c r="IQ242" s="606"/>
      <c r="IR242" s="606"/>
      <c r="IS242" s="606"/>
      <c r="IT242" s="606"/>
      <c r="IU242" s="606"/>
      <c r="IV242" s="606"/>
    </row>
    <row r="243" spans="1:256">
      <c r="A243" s="609"/>
      <c r="B243" s="612"/>
      <c r="C243" s="611"/>
      <c r="IC243" s="606"/>
      <c r="ID243" s="606"/>
      <c r="IE243" s="606"/>
      <c r="IF243" s="606"/>
      <c r="IG243" s="606"/>
      <c r="IH243" s="606"/>
      <c r="II243" s="606"/>
      <c r="IJ243" s="606"/>
      <c r="IK243" s="606"/>
      <c r="IL243" s="606"/>
      <c r="IM243" s="606"/>
      <c r="IN243" s="606"/>
      <c r="IO243" s="606"/>
      <c r="IP243" s="606"/>
      <c r="IQ243" s="606"/>
      <c r="IR243" s="606"/>
      <c r="IS243" s="606"/>
      <c r="IT243" s="606"/>
      <c r="IU243" s="606"/>
      <c r="IV243" s="606"/>
    </row>
    <row r="244" spans="1:256">
      <c r="A244" s="602" t="s">
        <v>731</v>
      </c>
      <c r="B244" s="603"/>
      <c r="C244" s="604"/>
      <c r="IC244" s="606"/>
      <c r="ID244" s="606"/>
      <c r="IE244" s="606"/>
      <c r="IF244" s="606"/>
      <c r="IG244" s="606"/>
      <c r="IH244" s="606"/>
      <c r="II244" s="606"/>
      <c r="IJ244" s="606"/>
      <c r="IK244" s="606"/>
      <c r="IL244" s="606"/>
      <c r="IM244" s="606"/>
      <c r="IN244" s="606"/>
      <c r="IO244" s="606"/>
      <c r="IP244" s="606"/>
      <c r="IQ244" s="606"/>
      <c r="IR244" s="606"/>
      <c r="IS244" s="606"/>
      <c r="IT244" s="606"/>
      <c r="IU244" s="606"/>
      <c r="IV244" s="606"/>
    </row>
    <row r="245" spans="1:256">
      <c r="A245" s="602" t="s">
        <v>673</v>
      </c>
      <c r="B245" s="607"/>
      <c r="C245" s="608"/>
      <c r="IC245" s="606"/>
      <c r="ID245" s="606"/>
      <c r="IE245" s="606"/>
      <c r="IF245" s="606"/>
      <c r="IG245" s="606"/>
      <c r="IH245" s="606"/>
      <c r="II245" s="606"/>
      <c r="IJ245" s="606"/>
      <c r="IK245" s="606"/>
      <c r="IL245" s="606"/>
      <c r="IM245" s="606"/>
      <c r="IN245" s="606"/>
      <c r="IO245" s="606"/>
      <c r="IP245" s="606"/>
      <c r="IQ245" s="606"/>
      <c r="IR245" s="606"/>
      <c r="IS245" s="606"/>
      <c r="IT245" s="606"/>
      <c r="IU245" s="606"/>
      <c r="IV245" s="606"/>
    </row>
    <row r="246" spans="1:256">
      <c r="A246" s="609" t="s">
        <v>365</v>
      </c>
      <c r="B246" s="610" t="s">
        <v>666</v>
      </c>
      <c r="C246" s="611">
        <v>381268</v>
      </c>
      <c r="IC246" s="606"/>
      <c r="ID246" s="606"/>
      <c r="IE246" s="606"/>
      <c r="IF246" s="606"/>
      <c r="IG246" s="606"/>
      <c r="IH246" s="606"/>
      <c r="II246" s="606"/>
      <c r="IJ246" s="606"/>
      <c r="IK246" s="606"/>
      <c r="IL246" s="606"/>
      <c r="IM246" s="606"/>
      <c r="IN246" s="606"/>
      <c r="IO246" s="606"/>
      <c r="IP246" s="606"/>
      <c r="IQ246" s="606"/>
      <c r="IR246" s="606"/>
      <c r="IS246" s="606"/>
      <c r="IT246" s="606"/>
      <c r="IU246" s="606"/>
      <c r="IV246" s="606"/>
    </row>
    <row r="247" spans="1:256">
      <c r="A247" s="609" t="s">
        <v>678</v>
      </c>
      <c r="B247" s="610" t="s">
        <v>677</v>
      </c>
      <c r="C247" s="611">
        <v>353220</v>
      </c>
      <c r="IC247" s="606"/>
      <c r="ID247" s="606"/>
      <c r="IE247" s="606"/>
      <c r="IF247" s="606"/>
      <c r="IG247" s="606"/>
      <c r="IH247" s="606"/>
      <c r="II247" s="606"/>
      <c r="IJ247" s="606"/>
      <c r="IK247" s="606"/>
      <c r="IL247" s="606"/>
      <c r="IM247" s="606"/>
      <c r="IN247" s="606"/>
      <c r="IO247" s="606"/>
      <c r="IP247" s="606"/>
      <c r="IQ247" s="606"/>
      <c r="IR247" s="606"/>
      <c r="IS247" s="606"/>
      <c r="IT247" s="606"/>
      <c r="IU247" s="606"/>
      <c r="IV247" s="606"/>
    </row>
    <row r="248" spans="1:256" ht="31.5">
      <c r="A248" s="609" t="s">
        <v>641</v>
      </c>
      <c r="B248" s="610" t="s">
        <v>672</v>
      </c>
      <c r="C248" s="611">
        <v>28048</v>
      </c>
      <c r="IC248" s="606"/>
      <c r="ID248" s="606"/>
      <c r="IE248" s="606"/>
      <c r="IF248" s="606"/>
      <c r="IG248" s="606"/>
      <c r="IH248" s="606"/>
      <c r="II248" s="606"/>
      <c r="IJ248" s="606"/>
      <c r="IK248" s="606"/>
      <c r="IL248" s="606"/>
      <c r="IM248" s="606"/>
      <c r="IN248" s="606"/>
      <c r="IO248" s="606"/>
      <c r="IP248" s="606"/>
      <c r="IQ248" s="606"/>
      <c r="IR248" s="606"/>
      <c r="IS248" s="606"/>
      <c r="IT248" s="606"/>
      <c r="IU248" s="606"/>
      <c r="IV248" s="606"/>
    </row>
    <row r="249" spans="1:256">
      <c r="A249" s="602" t="s">
        <v>1557</v>
      </c>
      <c r="B249" s="602"/>
      <c r="C249" s="611">
        <v>381268</v>
      </c>
      <c r="IC249" s="606"/>
      <c r="ID249" s="606"/>
      <c r="IE249" s="606"/>
      <c r="IF249" s="606"/>
      <c r="IG249" s="606"/>
      <c r="IH249" s="606"/>
      <c r="II249" s="606"/>
      <c r="IJ249" s="606"/>
      <c r="IK249" s="606"/>
      <c r="IL249" s="606"/>
      <c r="IM249" s="606"/>
      <c r="IN249" s="606"/>
      <c r="IO249" s="606"/>
      <c r="IP249" s="606"/>
      <c r="IQ249" s="606"/>
      <c r="IR249" s="606"/>
      <c r="IS249" s="606"/>
      <c r="IT249" s="606"/>
      <c r="IU249" s="606"/>
      <c r="IV249" s="606"/>
    </row>
    <row r="250" spans="1:256">
      <c r="A250" s="609"/>
      <c r="B250" s="612"/>
      <c r="C250" s="611"/>
      <c r="IC250" s="606"/>
      <c r="ID250" s="606"/>
      <c r="IE250" s="606"/>
      <c r="IF250" s="606"/>
      <c r="IG250" s="606"/>
      <c r="IH250" s="606"/>
      <c r="II250" s="606"/>
      <c r="IJ250" s="606"/>
      <c r="IK250" s="606"/>
      <c r="IL250" s="606"/>
      <c r="IM250" s="606"/>
      <c r="IN250" s="606"/>
      <c r="IO250" s="606"/>
      <c r="IP250" s="606"/>
      <c r="IQ250" s="606"/>
      <c r="IR250" s="606"/>
      <c r="IS250" s="606"/>
      <c r="IT250" s="606"/>
      <c r="IU250" s="606"/>
      <c r="IV250" s="606"/>
    </row>
    <row r="251" spans="1:256">
      <c r="A251" s="602" t="s">
        <v>851</v>
      </c>
      <c r="B251" s="602"/>
      <c r="C251" s="611">
        <v>381268</v>
      </c>
      <c r="IC251" s="606"/>
      <c r="ID251" s="606"/>
      <c r="IE251" s="606"/>
      <c r="IF251" s="606"/>
      <c r="IG251" s="606"/>
      <c r="IH251" s="606"/>
      <c r="II251" s="606"/>
      <c r="IJ251" s="606"/>
      <c r="IK251" s="606"/>
      <c r="IL251" s="606"/>
      <c r="IM251" s="606"/>
      <c r="IN251" s="606"/>
      <c r="IO251" s="606"/>
      <c r="IP251" s="606"/>
      <c r="IQ251" s="606"/>
      <c r="IR251" s="606"/>
      <c r="IS251" s="606"/>
      <c r="IT251" s="606"/>
      <c r="IU251" s="606"/>
      <c r="IV251" s="606"/>
    </row>
    <row r="252" spans="1:256">
      <c r="A252" s="609"/>
      <c r="B252" s="612"/>
      <c r="C252" s="611"/>
      <c r="IC252" s="606"/>
      <c r="ID252" s="606"/>
      <c r="IE252" s="606"/>
      <c r="IF252" s="606"/>
      <c r="IG252" s="606"/>
      <c r="IH252" s="606"/>
      <c r="II252" s="606"/>
      <c r="IJ252" s="606"/>
      <c r="IK252" s="606"/>
      <c r="IL252" s="606"/>
      <c r="IM252" s="606"/>
      <c r="IN252" s="606"/>
      <c r="IO252" s="606"/>
      <c r="IP252" s="606"/>
      <c r="IQ252" s="606"/>
      <c r="IR252" s="606"/>
      <c r="IS252" s="606"/>
      <c r="IT252" s="606"/>
      <c r="IU252" s="606"/>
      <c r="IV252" s="606"/>
    </row>
    <row r="253" spans="1:256">
      <c r="A253" s="602" t="s">
        <v>1272</v>
      </c>
      <c r="B253" s="603"/>
      <c r="C253" s="604"/>
      <c r="IC253" s="606"/>
      <c r="ID253" s="606"/>
      <c r="IE253" s="606"/>
      <c r="IF253" s="606"/>
      <c r="IG253" s="606"/>
      <c r="IH253" s="606"/>
      <c r="II253" s="606"/>
      <c r="IJ253" s="606"/>
      <c r="IK253" s="606"/>
      <c r="IL253" s="606"/>
      <c r="IM253" s="606"/>
      <c r="IN253" s="606"/>
      <c r="IO253" s="606"/>
      <c r="IP253" s="606"/>
      <c r="IQ253" s="606"/>
      <c r="IR253" s="606"/>
      <c r="IS253" s="606"/>
      <c r="IT253" s="606"/>
      <c r="IU253" s="606"/>
      <c r="IV253" s="606"/>
    </row>
    <row r="254" spans="1:256">
      <c r="A254" s="602" t="s">
        <v>673</v>
      </c>
      <c r="B254" s="607"/>
      <c r="C254" s="608"/>
      <c r="IC254" s="606"/>
      <c r="ID254" s="606"/>
      <c r="IE254" s="606"/>
      <c r="IF254" s="606"/>
      <c r="IG254" s="606"/>
      <c r="IH254" s="606"/>
      <c r="II254" s="606"/>
      <c r="IJ254" s="606"/>
      <c r="IK254" s="606"/>
      <c r="IL254" s="606"/>
      <c r="IM254" s="606"/>
      <c r="IN254" s="606"/>
      <c r="IO254" s="606"/>
      <c r="IP254" s="606"/>
      <c r="IQ254" s="606"/>
      <c r="IR254" s="606"/>
      <c r="IS254" s="606"/>
      <c r="IT254" s="606"/>
      <c r="IU254" s="606"/>
      <c r="IV254" s="606"/>
    </row>
    <row r="255" spans="1:256">
      <c r="A255" s="609" t="s">
        <v>365</v>
      </c>
      <c r="B255" s="610" t="s">
        <v>666</v>
      </c>
      <c r="C255" s="611">
        <v>97993</v>
      </c>
      <c r="IC255" s="606"/>
      <c r="ID255" s="606"/>
      <c r="IE255" s="606"/>
      <c r="IF255" s="606"/>
      <c r="IG255" s="606"/>
      <c r="IH255" s="606"/>
      <c r="II255" s="606"/>
      <c r="IJ255" s="606"/>
      <c r="IK255" s="606"/>
      <c r="IL255" s="606"/>
      <c r="IM255" s="606"/>
      <c r="IN255" s="606"/>
      <c r="IO255" s="606"/>
      <c r="IP255" s="606"/>
      <c r="IQ255" s="606"/>
      <c r="IR255" s="606"/>
      <c r="IS255" s="606"/>
      <c r="IT255" s="606"/>
      <c r="IU255" s="606"/>
      <c r="IV255" s="606"/>
    </row>
    <row r="256" spans="1:256">
      <c r="A256" s="609" t="s">
        <v>678</v>
      </c>
      <c r="B256" s="610" t="s">
        <v>677</v>
      </c>
      <c r="C256" s="611">
        <v>87826</v>
      </c>
      <c r="IC256" s="606"/>
      <c r="ID256" s="606"/>
      <c r="IE256" s="606"/>
      <c r="IF256" s="606"/>
      <c r="IG256" s="606"/>
      <c r="IH256" s="606"/>
      <c r="II256" s="606"/>
      <c r="IJ256" s="606"/>
      <c r="IK256" s="606"/>
      <c r="IL256" s="606"/>
      <c r="IM256" s="606"/>
      <c r="IN256" s="606"/>
      <c r="IO256" s="606"/>
      <c r="IP256" s="606"/>
      <c r="IQ256" s="606"/>
      <c r="IR256" s="606"/>
      <c r="IS256" s="606"/>
      <c r="IT256" s="606"/>
      <c r="IU256" s="606"/>
      <c r="IV256" s="606"/>
    </row>
    <row r="257" spans="1:256" ht="31.5">
      <c r="A257" s="609" t="s">
        <v>641</v>
      </c>
      <c r="B257" s="610" t="s">
        <v>672</v>
      </c>
      <c r="C257" s="611">
        <v>10167</v>
      </c>
      <c r="IC257" s="606"/>
      <c r="ID257" s="606"/>
      <c r="IE257" s="606"/>
      <c r="IF257" s="606"/>
      <c r="IG257" s="606"/>
      <c r="IH257" s="606"/>
      <c r="II257" s="606"/>
      <c r="IJ257" s="606"/>
      <c r="IK257" s="606"/>
      <c r="IL257" s="606"/>
      <c r="IM257" s="606"/>
      <c r="IN257" s="606"/>
      <c r="IO257" s="606"/>
      <c r="IP257" s="606"/>
      <c r="IQ257" s="606"/>
      <c r="IR257" s="606"/>
      <c r="IS257" s="606"/>
      <c r="IT257" s="606"/>
      <c r="IU257" s="606"/>
      <c r="IV257" s="606"/>
    </row>
    <row r="258" spans="1:256">
      <c r="A258" s="602" t="s">
        <v>1557</v>
      </c>
      <c r="B258" s="602"/>
      <c r="C258" s="611">
        <v>97993</v>
      </c>
      <c r="IC258" s="606"/>
      <c r="ID258" s="606"/>
      <c r="IE258" s="606"/>
      <c r="IF258" s="606"/>
      <c r="IG258" s="606"/>
      <c r="IH258" s="606"/>
      <c r="II258" s="606"/>
      <c r="IJ258" s="606"/>
      <c r="IK258" s="606"/>
      <c r="IL258" s="606"/>
      <c r="IM258" s="606"/>
      <c r="IN258" s="606"/>
      <c r="IO258" s="606"/>
      <c r="IP258" s="606"/>
      <c r="IQ258" s="606"/>
      <c r="IR258" s="606"/>
      <c r="IS258" s="606"/>
      <c r="IT258" s="606"/>
      <c r="IU258" s="606"/>
      <c r="IV258" s="606"/>
    </row>
    <row r="259" spans="1:256">
      <c r="A259" s="609"/>
      <c r="B259" s="612"/>
      <c r="C259" s="611"/>
      <c r="IC259" s="606"/>
      <c r="ID259" s="606"/>
      <c r="IE259" s="606"/>
      <c r="IF259" s="606"/>
      <c r="IG259" s="606"/>
      <c r="IH259" s="606"/>
      <c r="II259" s="606"/>
      <c r="IJ259" s="606"/>
      <c r="IK259" s="606"/>
      <c r="IL259" s="606"/>
      <c r="IM259" s="606"/>
      <c r="IN259" s="606"/>
      <c r="IO259" s="606"/>
      <c r="IP259" s="606"/>
      <c r="IQ259" s="606"/>
      <c r="IR259" s="606"/>
      <c r="IS259" s="606"/>
      <c r="IT259" s="606"/>
      <c r="IU259" s="606"/>
      <c r="IV259" s="606"/>
    </row>
    <row r="260" spans="1:256">
      <c r="A260" s="602" t="s">
        <v>1271</v>
      </c>
      <c r="B260" s="602"/>
      <c r="C260" s="611">
        <v>97993</v>
      </c>
      <c r="IC260" s="606"/>
      <c r="ID260" s="606"/>
      <c r="IE260" s="606"/>
      <c r="IF260" s="606"/>
      <c r="IG260" s="606"/>
      <c r="IH260" s="606"/>
      <c r="II260" s="606"/>
      <c r="IJ260" s="606"/>
      <c r="IK260" s="606"/>
      <c r="IL260" s="606"/>
      <c r="IM260" s="606"/>
      <c r="IN260" s="606"/>
      <c r="IO260" s="606"/>
      <c r="IP260" s="606"/>
      <c r="IQ260" s="606"/>
      <c r="IR260" s="606"/>
      <c r="IS260" s="606"/>
      <c r="IT260" s="606"/>
      <c r="IU260" s="606"/>
      <c r="IV260" s="606"/>
    </row>
    <row r="261" spans="1:256">
      <c r="A261" s="609"/>
      <c r="B261" s="612"/>
      <c r="C261" s="611"/>
      <c r="IC261" s="606"/>
      <c r="ID261" s="606"/>
      <c r="IE261" s="606"/>
      <c r="IF261" s="606"/>
      <c r="IG261" s="606"/>
      <c r="IH261" s="606"/>
      <c r="II261" s="606"/>
      <c r="IJ261" s="606"/>
      <c r="IK261" s="606"/>
      <c r="IL261" s="606"/>
      <c r="IM261" s="606"/>
      <c r="IN261" s="606"/>
      <c r="IO261" s="606"/>
      <c r="IP261" s="606"/>
      <c r="IQ261" s="606"/>
      <c r="IR261" s="606"/>
      <c r="IS261" s="606"/>
      <c r="IT261" s="606"/>
      <c r="IU261" s="606"/>
      <c r="IV261" s="606"/>
    </row>
    <row r="262" spans="1:256">
      <c r="A262" s="602" t="s">
        <v>732</v>
      </c>
      <c r="B262" s="603"/>
      <c r="C262" s="604"/>
      <c r="IC262" s="606"/>
      <c r="ID262" s="606"/>
      <c r="IE262" s="606"/>
      <c r="IF262" s="606"/>
      <c r="IG262" s="606"/>
      <c r="IH262" s="606"/>
      <c r="II262" s="606"/>
      <c r="IJ262" s="606"/>
      <c r="IK262" s="606"/>
      <c r="IL262" s="606"/>
      <c r="IM262" s="606"/>
      <c r="IN262" s="606"/>
      <c r="IO262" s="606"/>
      <c r="IP262" s="606"/>
      <c r="IQ262" s="606"/>
      <c r="IR262" s="606"/>
      <c r="IS262" s="606"/>
      <c r="IT262" s="606"/>
      <c r="IU262" s="606"/>
      <c r="IV262" s="606"/>
    </row>
    <row r="263" spans="1:256">
      <c r="A263" s="602" t="s">
        <v>673</v>
      </c>
      <c r="B263" s="607"/>
      <c r="C263" s="608"/>
      <c r="IC263" s="606"/>
      <c r="ID263" s="606"/>
      <c r="IE263" s="606"/>
      <c r="IF263" s="606"/>
      <c r="IG263" s="606"/>
      <c r="IH263" s="606"/>
      <c r="II263" s="606"/>
      <c r="IJ263" s="606"/>
      <c r="IK263" s="606"/>
      <c r="IL263" s="606"/>
      <c r="IM263" s="606"/>
      <c r="IN263" s="606"/>
      <c r="IO263" s="606"/>
      <c r="IP263" s="606"/>
      <c r="IQ263" s="606"/>
      <c r="IR263" s="606"/>
      <c r="IS263" s="606"/>
      <c r="IT263" s="606"/>
      <c r="IU263" s="606"/>
      <c r="IV263" s="606"/>
    </row>
    <row r="264" spans="1:256">
      <c r="A264" s="609" t="s">
        <v>365</v>
      </c>
      <c r="B264" s="610" t="s">
        <v>666</v>
      </c>
      <c r="C264" s="611">
        <v>201068</v>
      </c>
      <c r="IC264" s="606"/>
      <c r="ID264" s="606"/>
      <c r="IE264" s="606"/>
      <c r="IF264" s="606"/>
      <c r="IG264" s="606"/>
      <c r="IH264" s="606"/>
      <c r="II264" s="606"/>
      <c r="IJ264" s="606"/>
      <c r="IK264" s="606"/>
      <c r="IL264" s="606"/>
      <c r="IM264" s="606"/>
      <c r="IN264" s="606"/>
      <c r="IO264" s="606"/>
      <c r="IP264" s="606"/>
      <c r="IQ264" s="606"/>
      <c r="IR264" s="606"/>
      <c r="IS264" s="606"/>
      <c r="IT264" s="606"/>
      <c r="IU264" s="606"/>
      <c r="IV264" s="606"/>
    </row>
    <row r="265" spans="1:256">
      <c r="A265" s="609" t="s">
        <v>678</v>
      </c>
      <c r="B265" s="610" t="s">
        <v>677</v>
      </c>
      <c r="C265" s="611">
        <v>201068</v>
      </c>
      <c r="IC265" s="606"/>
      <c r="ID265" s="606"/>
      <c r="IE265" s="606"/>
      <c r="IF265" s="606"/>
      <c r="IG265" s="606"/>
      <c r="IH265" s="606"/>
      <c r="II265" s="606"/>
      <c r="IJ265" s="606"/>
      <c r="IK265" s="606"/>
      <c r="IL265" s="606"/>
      <c r="IM265" s="606"/>
      <c r="IN265" s="606"/>
      <c r="IO265" s="606"/>
      <c r="IP265" s="606"/>
      <c r="IQ265" s="606"/>
      <c r="IR265" s="606"/>
      <c r="IS265" s="606"/>
      <c r="IT265" s="606"/>
      <c r="IU265" s="606"/>
      <c r="IV265" s="606"/>
    </row>
    <row r="266" spans="1:256">
      <c r="A266" s="602" t="s">
        <v>1557</v>
      </c>
      <c r="B266" s="602"/>
      <c r="C266" s="611">
        <v>201068</v>
      </c>
      <c r="IC266" s="606"/>
      <c r="ID266" s="606"/>
      <c r="IE266" s="606"/>
      <c r="IF266" s="606"/>
      <c r="IG266" s="606"/>
      <c r="IH266" s="606"/>
      <c r="II266" s="606"/>
      <c r="IJ266" s="606"/>
      <c r="IK266" s="606"/>
      <c r="IL266" s="606"/>
      <c r="IM266" s="606"/>
      <c r="IN266" s="606"/>
      <c r="IO266" s="606"/>
      <c r="IP266" s="606"/>
      <c r="IQ266" s="606"/>
      <c r="IR266" s="606"/>
      <c r="IS266" s="606"/>
      <c r="IT266" s="606"/>
      <c r="IU266" s="606"/>
      <c r="IV266" s="606"/>
    </row>
    <row r="267" spans="1:256">
      <c r="A267" s="602" t="s">
        <v>1149</v>
      </c>
      <c r="B267" s="607"/>
      <c r="C267" s="608"/>
      <c r="IC267" s="606"/>
      <c r="ID267" s="606"/>
      <c r="IE267" s="606"/>
      <c r="IF267" s="606"/>
      <c r="IG267" s="606"/>
      <c r="IH267" s="606"/>
      <c r="II267" s="606"/>
      <c r="IJ267" s="606"/>
      <c r="IK267" s="606"/>
      <c r="IL267" s="606"/>
      <c r="IM267" s="606"/>
      <c r="IN267" s="606"/>
      <c r="IO267" s="606"/>
      <c r="IP267" s="606"/>
      <c r="IQ267" s="606"/>
      <c r="IR267" s="606"/>
      <c r="IS267" s="606"/>
      <c r="IT267" s="606"/>
      <c r="IU267" s="606"/>
      <c r="IV267" s="606"/>
    </row>
    <row r="268" spans="1:256">
      <c r="A268" s="609" t="s">
        <v>646</v>
      </c>
      <c r="B268" s="610" t="s">
        <v>681</v>
      </c>
      <c r="C268" s="611">
        <v>22180</v>
      </c>
      <c r="IC268" s="606"/>
      <c r="ID268" s="606"/>
      <c r="IE268" s="606"/>
      <c r="IF268" s="606"/>
      <c r="IG268" s="606"/>
      <c r="IH268" s="606"/>
      <c r="II268" s="606"/>
      <c r="IJ268" s="606"/>
      <c r="IK268" s="606"/>
      <c r="IL268" s="606"/>
      <c r="IM268" s="606"/>
      <c r="IN268" s="606"/>
      <c r="IO268" s="606"/>
      <c r="IP268" s="606"/>
      <c r="IQ268" s="606"/>
      <c r="IR268" s="606"/>
      <c r="IS268" s="606"/>
      <c r="IT268" s="606"/>
      <c r="IU268" s="606"/>
      <c r="IV268" s="606"/>
    </row>
    <row r="269" spans="1:256">
      <c r="A269" s="602" t="s">
        <v>1558</v>
      </c>
      <c r="B269" s="602"/>
      <c r="C269" s="611">
        <v>22180</v>
      </c>
      <c r="IC269" s="606"/>
      <c r="ID269" s="606"/>
      <c r="IE269" s="606"/>
      <c r="IF269" s="606"/>
      <c r="IG269" s="606"/>
      <c r="IH269" s="606"/>
      <c r="II269" s="606"/>
      <c r="IJ269" s="606"/>
      <c r="IK269" s="606"/>
      <c r="IL269" s="606"/>
      <c r="IM269" s="606"/>
      <c r="IN269" s="606"/>
      <c r="IO269" s="606"/>
      <c r="IP269" s="606"/>
      <c r="IQ269" s="606"/>
      <c r="IR269" s="606"/>
      <c r="IS269" s="606"/>
      <c r="IT269" s="606"/>
      <c r="IU269" s="606"/>
      <c r="IV269" s="606"/>
    </row>
    <row r="270" spans="1:256">
      <c r="A270" s="609"/>
      <c r="B270" s="612"/>
      <c r="C270" s="611"/>
      <c r="IC270" s="606"/>
      <c r="ID270" s="606"/>
      <c r="IE270" s="606"/>
      <c r="IF270" s="606"/>
      <c r="IG270" s="606"/>
      <c r="IH270" s="606"/>
      <c r="II270" s="606"/>
      <c r="IJ270" s="606"/>
      <c r="IK270" s="606"/>
      <c r="IL270" s="606"/>
      <c r="IM270" s="606"/>
      <c r="IN270" s="606"/>
      <c r="IO270" s="606"/>
      <c r="IP270" s="606"/>
      <c r="IQ270" s="606"/>
      <c r="IR270" s="606"/>
      <c r="IS270" s="606"/>
      <c r="IT270" s="606"/>
      <c r="IU270" s="606"/>
      <c r="IV270" s="606"/>
    </row>
    <row r="271" spans="1:256" ht="31.5">
      <c r="A271" s="602" t="s">
        <v>1182</v>
      </c>
      <c r="B271" s="602"/>
      <c r="C271" s="611">
        <v>223248</v>
      </c>
      <c r="IC271" s="606"/>
      <c r="ID271" s="606"/>
      <c r="IE271" s="606"/>
      <c r="IF271" s="606"/>
      <c r="IG271" s="606"/>
      <c r="IH271" s="606"/>
      <c r="II271" s="606"/>
      <c r="IJ271" s="606"/>
      <c r="IK271" s="606"/>
      <c r="IL271" s="606"/>
      <c r="IM271" s="606"/>
      <c r="IN271" s="606"/>
      <c r="IO271" s="606"/>
      <c r="IP271" s="606"/>
      <c r="IQ271" s="606"/>
      <c r="IR271" s="606"/>
      <c r="IS271" s="606"/>
      <c r="IT271" s="606"/>
      <c r="IU271" s="606"/>
      <c r="IV271" s="606"/>
    </row>
    <row r="272" spans="1:256">
      <c r="A272" s="609"/>
      <c r="B272" s="612"/>
      <c r="C272" s="611"/>
      <c r="IC272" s="606"/>
      <c r="ID272" s="606"/>
      <c r="IE272" s="606"/>
      <c r="IF272" s="606"/>
      <c r="IG272" s="606"/>
      <c r="IH272" s="606"/>
      <c r="II272" s="606"/>
      <c r="IJ272" s="606"/>
      <c r="IK272" s="606"/>
      <c r="IL272" s="606"/>
      <c r="IM272" s="606"/>
      <c r="IN272" s="606"/>
      <c r="IO272" s="606"/>
      <c r="IP272" s="606"/>
      <c r="IQ272" s="606"/>
      <c r="IR272" s="606"/>
      <c r="IS272" s="606"/>
      <c r="IT272" s="606"/>
      <c r="IU272" s="606"/>
      <c r="IV272" s="606"/>
    </row>
    <row r="273" spans="1:256">
      <c r="A273" s="602" t="s">
        <v>733</v>
      </c>
      <c r="B273" s="603"/>
      <c r="C273" s="604"/>
      <c r="IC273" s="606"/>
      <c r="ID273" s="606"/>
      <c r="IE273" s="606"/>
      <c r="IF273" s="606"/>
      <c r="IG273" s="606"/>
      <c r="IH273" s="606"/>
      <c r="II273" s="606"/>
      <c r="IJ273" s="606"/>
      <c r="IK273" s="606"/>
      <c r="IL273" s="606"/>
      <c r="IM273" s="606"/>
      <c r="IN273" s="606"/>
      <c r="IO273" s="606"/>
      <c r="IP273" s="606"/>
      <c r="IQ273" s="606"/>
      <c r="IR273" s="606"/>
      <c r="IS273" s="606"/>
      <c r="IT273" s="606"/>
      <c r="IU273" s="606"/>
      <c r="IV273" s="606"/>
    </row>
    <row r="274" spans="1:256">
      <c r="A274" s="602" t="s">
        <v>673</v>
      </c>
      <c r="B274" s="607"/>
      <c r="C274" s="608"/>
      <c r="IC274" s="606"/>
      <c r="ID274" s="606"/>
      <c r="IE274" s="606"/>
      <c r="IF274" s="606"/>
      <c r="IG274" s="606"/>
      <c r="IH274" s="606"/>
      <c r="II274" s="606"/>
      <c r="IJ274" s="606"/>
      <c r="IK274" s="606"/>
      <c r="IL274" s="606"/>
      <c r="IM274" s="606"/>
      <c r="IN274" s="606"/>
      <c r="IO274" s="606"/>
      <c r="IP274" s="606"/>
      <c r="IQ274" s="606"/>
      <c r="IR274" s="606"/>
      <c r="IS274" s="606"/>
      <c r="IT274" s="606"/>
      <c r="IU274" s="606"/>
      <c r="IV274" s="606"/>
    </row>
    <row r="275" spans="1:256">
      <c r="A275" s="609" t="s">
        <v>365</v>
      </c>
      <c r="B275" s="610" t="s">
        <v>666</v>
      </c>
      <c r="C275" s="611">
        <v>471033</v>
      </c>
      <c r="IC275" s="606"/>
      <c r="ID275" s="606"/>
      <c r="IE275" s="606"/>
      <c r="IF275" s="606"/>
      <c r="IG275" s="606"/>
      <c r="IH275" s="606"/>
      <c r="II275" s="606"/>
      <c r="IJ275" s="606"/>
      <c r="IK275" s="606"/>
      <c r="IL275" s="606"/>
      <c r="IM275" s="606"/>
      <c r="IN275" s="606"/>
      <c r="IO275" s="606"/>
      <c r="IP275" s="606"/>
      <c r="IQ275" s="606"/>
      <c r="IR275" s="606"/>
      <c r="IS275" s="606"/>
      <c r="IT275" s="606"/>
      <c r="IU275" s="606"/>
      <c r="IV275" s="606"/>
    </row>
    <row r="276" spans="1:256">
      <c r="A276" s="609" t="s">
        <v>678</v>
      </c>
      <c r="B276" s="610" t="s">
        <v>677</v>
      </c>
      <c r="C276" s="611">
        <v>471033</v>
      </c>
      <c r="IC276" s="606"/>
      <c r="ID276" s="606"/>
      <c r="IE276" s="606"/>
      <c r="IF276" s="606"/>
      <c r="IG276" s="606"/>
      <c r="IH276" s="606"/>
      <c r="II276" s="606"/>
      <c r="IJ276" s="606"/>
      <c r="IK276" s="606"/>
      <c r="IL276" s="606"/>
      <c r="IM276" s="606"/>
      <c r="IN276" s="606"/>
      <c r="IO276" s="606"/>
      <c r="IP276" s="606"/>
      <c r="IQ276" s="606"/>
      <c r="IR276" s="606"/>
      <c r="IS276" s="606"/>
      <c r="IT276" s="606"/>
      <c r="IU276" s="606"/>
      <c r="IV276" s="606"/>
    </row>
    <row r="277" spans="1:256">
      <c r="A277" s="602" t="s">
        <v>1557</v>
      </c>
      <c r="B277" s="602"/>
      <c r="C277" s="611">
        <v>471033</v>
      </c>
      <c r="IC277" s="606"/>
      <c r="ID277" s="606"/>
      <c r="IE277" s="606"/>
      <c r="IF277" s="606"/>
      <c r="IG277" s="606"/>
      <c r="IH277" s="606"/>
      <c r="II277" s="606"/>
      <c r="IJ277" s="606"/>
      <c r="IK277" s="606"/>
      <c r="IL277" s="606"/>
      <c r="IM277" s="606"/>
      <c r="IN277" s="606"/>
      <c r="IO277" s="606"/>
      <c r="IP277" s="606"/>
      <c r="IQ277" s="606"/>
      <c r="IR277" s="606"/>
      <c r="IS277" s="606"/>
      <c r="IT277" s="606"/>
      <c r="IU277" s="606"/>
      <c r="IV277" s="606"/>
    </row>
    <row r="278" spans="1:256">
      <c r="A278" s="602" t="s">
        <v>1183</v>
      </c>
      <c r="B278" s="602"/>
      <c r="C278" s="611">
        <v>471033</v>
      </c>
      <c r="IC278" s="606"/>
      <c r="ID278" s="606"/>
      <c r="IE278" s="606"/>
      <c r="IF278" s="606"/>
      <c r="IG278" s="606"/>
      <c r="IH278" s="606"/>
      <c r="II278" s="606"/>
      <c r="IJ278" s="606"/>
      <c r="IK278" s="606"/>
      <c r="IL278" s="606"/>
      <c r="IM278" s="606"/>
      <c r="IN278" s="606"/>
      <c r="IO278" s="606"/>
      <c r="IP278" s="606"/>
      <c r="IQ278" s="606"/>
      <c r="IR278" s="606"/>
      <c r="IS278" s="606"/>
      <c r="IT278" s="606"/>
      <c r="IU278" s="606"/>
      <c r="IV278" s="606"/>
    </row>
    <row r="279" spans="1:256">
      <c r="A279" s="609"/>
      <c r="B279" s="612"/>
      <c r="C279" s="611"/>
      <c r="IC279" s="606"/>
      <c r="ID279" s="606"/>
      <c r="IE279" s="606"/>
      <c r="IF279" s="606"/>
      <c r="IG279" s="606"/>
      <c r="IH279" s="606"/>
      <c r="II279" s="606"/>
      <c r="IJ279" s="606"/>
      <c r="IK279" s="606"/>
      <c r="IL279" s="606"/>
      <c r="IM279" s="606"/>
      <c r="IN279" s="606"/>
      <c r="IO279" s="606"/>
      <c r="IP279" s="606"/>
      <c r="IQ279" s="606"/>
      <c r="IR279" s="606"/>
      <c r="IS279" s="606"/>
      <c r="IT279" s="606"/>
      <c r="IU279" s="606"/>
      <c r="IV279" s="606"/>
    </row>
    <row r="280" spans="1:256">
      <c r="A280" s="602" t="s">
        <v>734</v>
      </c>
      <c r="B280" s="603"/>
      <c r="C280" s="604"/>
      <c r="IC280" s="606"/>
      <c r="ID280" s="606"/>
      <c r="IE280" s="606"/>
      <c r="IF280" s="606"/>
      <c r="IG280" s="606"/>
      <c r="IH280" s="606"/>
      <c r="II280" s="606"/>
      <c r="IJ280" s="606"/>
      <c r="IK280" s="606"/>
      <c r="IL280" s="606"/>
      <c r="IM280" s="606"/>
      <c r="IN280" s="606"/>
      <c r="IO280" s="606"/>
      <c r="IP280" s="606"/>
      <c r="IQ280" s="606"/>
      <c r="IR280" s="606"/>
      <c r="IS280" s="606"/>
      <c r="IT280" s="606"/>
      <c r="IU280" s="606"/>
      <c r="IV280" s="606"/>
    </row>
    <row r="281" spans="1:256">
      <c r="A281" s="602" t="s">
        <v>673</v>
      </c>
      <c r="B281" s="607"/>
      <c r="C281" s="608"/>
      <c r="IC281" s="606"/>
      <c r="ID281" s="606"/>
      <c r="IE281" s="606"/>
      <c r="IF281" s="606"/>
      <c r="IG281" s="606"/>
      <c r="IH281" s="606"/>
      <c r="II281" s="606"/>
      <c r="IJ281" s="606"/>
      <c r="IK281" s="606"/>
      <c r="IL281" s="606"/>
      <c r="IM281" s="606"/>
      <c r="IN281" s="606"/>
      <c r="IO281" s="606"/>
      <c r="IP281" s="606"/>
      <c r="IQ281" s="606"/>
      <c r="IR281" s="606"/>
      <c r="IS281" s="606"/>
      <c r="IT281" s="606"/>
      <c r="IU281" s="606"/>
      <c r="IV281" s="606"/>
    </row>
    <row r="282" spans="1:256">
      <c r="A282" s="609" t="s">
        <v>365</v>
      </c>
      <c r="B282" s="610" t="s">
        <v>666</v>
      </c>
      <c r="C282" s="611">
        <v>42898</v>
      </c>
      <c r="IC282" s="606"/>
      <c r="ID282" s="606"/>
      <c r="IE282" s="606"/>
      <c r="IF282" s="606"/>
      <c r="IG282" s="606"/>
      <c r="IH282" s="606"/>
      <c r="II282" s="606"/>
      <c r="IJ282" s="606"/>
      <c r="IK282" s="606"/>
      <c r="IL282" s="606"/>
      <c r="IM282" s="606"/>
      <c r="IN282" s="606"/>
      <c r="IO282" s="606"/>
      <c r="IP282" s="606"/>
      <c r="IQ282" s="606"/>
      <c r="IR282" s="606"/>
      <c r="IS282" s="606"/>
      <c r="IT282" s="606"/>
      <c r="IU282" s="606"/>
      <c r="IV282" s="606"/>
    </row>
    <row r="283" spans="1:256">
      <c r="A283" s="609" t="s">
        <v>678</v>
      </c>
      <c r="B283" s="610" t="s">
        <v>677</v>
      </c>
      <c r="C283" s="611">
        <v>42898</v>
      </c>
      <c r="IC283" s="606"/>
      <c r="ID283" s="606"/>
      <c r="IE283" s="606"/>
      <c r="IF283" s="606"/>
      <c r="IG283" s="606"/>
      <c r="IH283" s="606"/>
      <c r="II283" s="606"/>
      <c r="IJ283" s="606"/>
      <c r="IK283" s="606"/>
      <c r="IL283" s="606"/>
      <c r="IM283" s="606"/>
      <c r="IN283" s="606"/>
      <c r="IO283" s="606"/>
      <c r="IP283" s="606"/>
      <c r="IQ283" s="606"/>
      <c r="IR283" s="606"/>
      <c r="IS283" s="606"/>
      <c r="IT283" s="606"/>
      <c r="IU283" s="606"/>
      <c r="IV283" s="606"/>
    </row>
    <row r="284" spans="1:256">
      <c r="A284" s="602" t="s">
        <v>1557</v>
      </c>
      <c r="B284" s="602"/>
      <c r="C284" s="611">
        <v>42898</v>
      </c>
      <c r="IC284" s="606"/>
      <c r="ID284" s="606"/>
      <c r="IE284" s="606"/>
      <c r="IF284" s="606"/>
      <c r="IG284" s="606"/>
      <c r="IH284" s="606"/>
      <c r="II284" s="606"/>
      <c r="IJ284" s="606"/>
      <c r="IK284" s="606"/>
      <c r="IL284" s="606"/>
      <c r="IM284" s="606"/>
      <c r="IN284" s="606"/>
      <c r="IO284" s="606"/>
      <c r="IP284" s="606"/>
      <c r="IQ284" s="606"/>
      <c r="IR284" s="606"/>
      <c r="IS284" s="606"/>
      <c r="IT284" s="606"/>
      <c r="IU284" s="606"/>
      <c r="IV284" s="606"/>
    </row>
    <row r="285" spans="1:256">
      <c r="A285" s="602" t="s">
        <v>1184</v>
      </c>
      <c r="B285" s="602"/>
      <c r="C285" s="611">
        <v>42898</v>
      </c>
      <c r="IC285" s="606"/>
      <c r="ID285" s="606"/>
      <c r="IE285" s="606"/>
      <c r="IF285" s="606"/>
      <c r="IG285" s="606"/>
      <c r="IH285" s="606"/>
      <c r="II285" s="606"/>
      <c r="IJ285" s="606"/>
      <c r="IK285" s="606"/>
      <c r="IL285" s="606"/>
      <c r="IM285" s="606"/>
      <c r="IN285" s="606"/>
      <c r="IO285" s="606"/>
      <c r="IP285" s="606"/>
      <c r="IQ285" s="606"/>
      <c r="IR285" s="606"/>
      <c r="IS285" s="606"/>
      <c r="IT285" s="606"/>
      <c r="IU285" s="606"/>
      <c r="IV285" s="606"/>
    </row>
    <row r="286" spans="1:256">
      <c r="A286" s="609"/>
      <c r="B286" s="612"/>
      <c r="C286" s="611"/>
      <c r="IC286" s="606"/>
      <c r="ID286" s="606"/>
      <c r="IE286" s="606"/>
      <c r="IF286" s="606"/>
      <c r="IG286" s="606"/>
      <c r="IH286" s="606"/>
      <c r="II286" s="606"/>
      <c r="IJ286" s="606"/>
      <c r="IK286" s="606"/>
      <c r="IL286" s="606"/>
      <c r="IM286" s="606"/>
      <c r="IN286" s="606"/>
      <c r="IO286" s="606"/>
      <c r="IP286" s="606"/>
      <c r="IQ286" s="606"/>
      <c r="IR286" s="606"/>
      <c r="IS286" s="606"/>
      <c r="IT286" s="606"/>
      <c r="IU286" s="606"/>
      <c r="IV286" s="606"/>
    </row>
    <row r="287" spans="1:256">
      <c r="A287" s="602" t="s">
        <v>1278</v>
      </c>
      <c r="B287" s="603"/>
      <c r="C287" s="604"/>
      <c r="IC287" s="606"/>
      <c r="ID287" s="606"/>
      <c r="IE287" s="606"/>
      <c r="IF287" s="606"/>
      <c r="IG287" s="606"/>
      <c r="IH287" s="606"/>
      <c r="II287" s="606"/>
      <c r="IJ287" s="606"/>
      <c r="IK287" s="606"/>
      <c r="IL287" s="606"/>
      <c r="IM287" s="606"/>
      <c r="IN287" s="606"/>
      <c r="IO287" s="606"/>
      <c r="IP287" s="606"/>
      <c r="IQ287" s="606"/>
      <c r="IR287" s="606"/>
      <c r="IS287" s="606"/>
      <c r="IT287" s="606"/>
      <c r="IU287" s="606"/>
      <c r="IV287" s="606"/>
    </row>
    <row r="288" spans="1:256">
      <c r="A288" s="602" t="s">
        <v>673</v>
      </c>
      <c r="B288" s="607"/>
      <c r="C288" s="608"/>
      <c r="IC288" s="606"/>
      <c r="ID288" s="606"/>
      <c r="IE288" s="606"/>
      <c r="IF288" s="606"/>
      <c r="IG288" s="606"/>
      <c r="IH288" s="606"/>
      <c r="II288" s="606"/>
      <c r="IJ288" s="606"/>
      <c r="IK288" s="606"/>
      <c r="IL288" s="606"/>
      <c r="IM288" s="606"/>
      <c r="IN288" s="606"/>
      <c r="IO288" s="606"/>
      <c r="IP288" s="606"/>
      <c r="IQ288" s="606"/>
      <c r="IR288" s="606"/>
      <c r="IS288" s="606"/>
      <c r="IT288" s="606"/>
      <c r="IU288" s="606"/>
      <c r="IV288" s="606"/>
    </row>
    <row r="289" spans="1:256">
      <c r="A289" s="609" t="s">
        <v>365</v>
      </c>
      <c r="B289" s="610" t="s">
        <v>666</v>
      </c>
      <c r="C289" s="611">
        <v>127926</v>
      </c>
      <c r="IC289" s="606"/>
      <c r="ID289" s="606"/>
      <c r="IE289" s="606"/>
      <c r="IF289" s="606"/>
      <c r="IG289" s="606"/>
      <c r="IH289" s="606"/>
      <c r="II289" s="606"/>
      <c r="IJ289" s="606"/>
      <c r="IK289" s="606"/>
      <c r="IL289" s="606"/>
      <c r="IM289" s="606"/>
      <c r="IN289" s="606"/>
      <c r="IO289" s="606"/>
      <c r="IP289" s="606"/>
      <c r="IQ289" s="606"/>
      <c r="IR289" s="606"/>
      <c r="IS289" s="606"/>
      <c r="IT289" s="606"/>
      <c r="IU289" s="606"/>
      <c r="IV289" s="606"/>
    </row>
    <row r="290" spans="1:256">
      <c r="A290" s="609" t="s">
        <v>678</v>
      </c>
      <c r="B290" s="610" t="s">
        <v>677</v>
      </c>
      <c r="C290" s="611">
        <v>127926</v>
      </c>
      <c r="IC290" s="606"/>
      <c r="ID290" s="606"/>
      <c r="IE290" s="606"/>
      <c r="IF290" s="606"/>
      <c r="IG290" s="606"/>
      <c r="IH290" s="606"/>
      <c r="II290" s="606"/>
      <c r="IJ290" s="606"/>
      <c r="IK290" s="606"/>
      <c r="IL290" s="606"/>
      <c r="IM290" s="606"/>
      <c r="IN290" s="606"/>
      <c r="IO290" s="606"/>
      <c r="IP290" s="606"/>
      <c r="IQ290" s="606"/>
      <c r="IR290" s="606"/>
      <c r="IS290" s="606"/>
      <c r="IT290" s="606"/>
      <c r="IU290" s="606"/>
      <c r="IV290" s="606"/>
    </row>
    <row r="291" spans="1:256">
      <c r="A291" s="602" t="s">
        <v>1557</v>
      </c>
      <c r="B291" s="602"/>
      <c r="C291" s="611">
        <v>127926</v>
      </c>
      <c r="IC291" s="606"/>
      <c r="ID291" s="606"/>
      <c r="IE291" s="606"/>
      <c r="IF291" s="606"/>
      <c r="IG291" s="606"/>
      <c r="IH291" s="606"/>
      <c r="II291" s="606"/>
      <c r="IJ291" s="606"/>
      <c r="IK291" s="606"/>
      <c r="IL291" s="606"/>
      <c r="IM291" s="606"/>
      <c r="IN291" s="606"/>
      <c r="IO291" s="606"/>
      <c r="IP291" s="606"/>
      <c r="IQ291" s="606"/>
      <c r="IR291" s="606"/>
      <c r="IS291" s="606"/>
      <c r="IT291" s="606"/>
      <c r="IU291" s="606"/>
      <c r="IV291" s="606"/>
    </row>
    <row r="292" spans="1:256">
      <c r="A292" s="602" t="s">
        <v>1277</v>
      </c>
      <c r="B292" s="602"/>
      <c r="C292" s="611">
        <v>127926</v>
      </c>
      <c r="IC292" s="606"/>
      <c r="ID292" s="606"/>
      <c r="IE292" s="606"/>
      <c r="IF292" s="606"/>
      <c r="IG292" s="606"/>
      <c r="IH292" s="606"/>
      <c r="II292" s="606"/>
      <c r="IJ292" s="606"/>
      <c r="IK292" s="606"/>
      <c r="IL292" s="606"/>
      <c r="IM292" s="606"/>
      <c r="IN292" s="606"/>
      <c r="IO292" s="606"/>
      <c r="IP292" s="606"/>
      <c r="IQ292" s="606"/>
      <c r="IR292" s="606"/>
      <c r="IS292" s="606"/>
      <c r="IT292" s="606"/>
      <c r="IU292" s="606"/>
      <c r="IV292" s="606"/>
    </row>
    <row r="293" spans="1:256">
      <c r="A293" s="609"/>
      <c r="B293" s="612"/>
      <c r="C293" s="611"/>
      <c r="IC293" s="606"/>
      <c r="ID293" s="606"/>
      <c r="IE293" s="606"/>
      <c r="IF293" s="606"/>
      <c r="IG293" s="606"/>
      <c r="IH293" s="606"/>
      <c r="II293" s="606"/>
      <c r="IJ293" s="606"/>
      <c r="IK293" s="606"/>
      <c r="IL293" s="606"/>
      <c r="IM293" s="606"/>
      <c r="IN293" s="606"/>
      <c r="IO293" s="606"/>
      <c r="IP293" s="606"/>
      <c r="IQ293" s="606"/>
      <c r="IR293" s="606"/>
      <c r="IS293" s="606"/>
      <c r="IT293" s="606"/>
      <c r="IU293" s="606"/>
      <c r="IV293" s="606"/>
    </row>
    <row r="294" spans="1:256">
      <c r="A294" s="602" t="s">
        <v>1054</v>
      </c>
      <c r="B294" s="603"/>
      <c r="C294" s="604"/>
      <c r="IC294" s="606"/>
      <c r="ID294" s="606"/>
      <c r="IE294" s="606"/>
      <c r="IF294" s="606"/>
      <c r="IG294" s="606"/>
      <c r="IH294" s="606"/>
      <c r="II294" s="606"/>
      <c r="IJ294" s="606"/>
      <c r="IK294" s="606"/>
      <c r="IL294" s="606"/>
      <c r="IM294" s="606"/>
      <c r="IN294" s="606"/>
      <c r="IO294" s="606"/>
      <c r="IP294" s="606"/>
      <c r="IQ294" s="606"/>
      <c r="IR294" s="606"/>
      <c r="IS294" s="606"/>
      <c r="IT294" s="606"/>
      <c r="IU294" s="606"/>
      <c r="IV294" s="606"/>
    </row>
    <row r="295" spans="1:256">
      <c r="A295" s="602" t="s">
        <v>673</v>
      </c>
      <c r="B295" s="607"/>
      <c r="C295" s="608"/>
      <c r="IC295" s="606"/>
      <c r="ID295" s="606"/>
      <c r="IE295" s="606"/>
      <c r="IF295" s="606"/>
      <c r="IG295" s="606"/>
      <c r="IH295" s="606"/>
      <c r="II295" s="606"/>
      <c r="IJ295" s="606"/>
      <c r="IK295" s="606"/>
      <c r="IL295" s="606"/>
      <c r="IM295" s="606"/>
      <c r="IN295" s="606"/>
      <c r="IO295" s="606"/>
      <c r="IP295" s="606"/>
      <c r="IQ295" s="606"/>
      <c r="IR295" s="606"/>
      <c r="IS295" s="606"/>
      <c r="IT295" s="606"/>
      <c r="IU295" s="606"/>
      <c r="IV295" s="606"/>
    </row>
    <row r="296" spans="1:256">
      <c r="A296" s="609" t="s">
        <v>345</v>
      </c>
      <c r="B296" s="610" t="s">
        <v>663</v>
      </c>
      <c r="C296" s="611">
        <v>17285</v>
      </c>
      <c r="IC296" s="606"/>
      <c r="ID296" s="606"/>
      <c r="IE296" s="606"/>
      <c r="IF296" s="606"/>
      <c r="IG296" s="606"/>
      <c r="IH296" s="606"/>
      <c r="II296" s="606"/>
      <c r="IJ296" s="606"/>
      <c r="IK296" s="606"/>
      <c r="IL296" s="606"/>
      <c r="IM296" s="606"/>
      <c r="IN296" s="606"/>
      <c r="IO296" s="606"/>
      <c r="IP296" s="606"/>
      <c r="IQ296" s="606"/>
      <c r="IR296" s="606"/>
      <c r="IS296" s="606"/>
      <c r="IT296" s="606"/>
      <c r="IU296" s="606"/>
      <c r="IV296" s="606"/>
    </row>
    <row r="297" spans="1:256">
      <c r="A297" s="609" t="s">
        <v>730</v>
      </c>
      <c r="B297" s="610" t="s">
        <v>729</v>
      </c>
      <c r="C297" s="611">
        <v>17285</v>
      </c>
      <c r="IC297" s="606"/>
      <c r="ID297" s="606"/>
      <c r="IE297" s="606"/>
      <c r="IF297" s="606"/>
      <c r="IG297" s="606"/>
      <c r="IH297" s="606"/>
      <c r="II297" s="606"/>
      <c r="IJ297" s="606"/>
      <c r="IK297" s="606"/>
      <c r="IL297" s="606"/>
      <c r="IM297" s="606"/>
      <c r="IN297" s="606"/>
      <c r="IO297" s="606"/>
      <c r="IP297" s="606"/>
      <c r="IQ297" s="606"/>
      <c r="IR297" s="606"/>
      <c r="IS297" s="606"/>
      <c r="IT297" s="606"/>
      <c r="IU297" s="606"/>
      <c r="IV297" s="606"/>
    </row>
    <row r="298" spans="1:256">
      <c r="A298" s="602" t="s">
        <v>1557</v>
      </c>
      <c r="B298" s="602"/>
      <c r="C298" s="611">
        <v>17285</v>
      </c>
      <c r="IC298" s="606"/>
      <c r="ID298" s="606"/>
      <c r="IE298" s="606"/>
      <c r="IF298" s="606"/>
      <c r="IG298" s="606"/>
      <c r="IH298" s="606"/>
      <c r="II298" s="606"/>
      <c r="IJ298" s="606"/>
      <c r="IK298" s="606"/>
      <c r="IL298" s="606"/>
      <c r="IM298" s="606"/>
      <c r="IN298" s="606"/>
      <c r="IO298" s="606"/>
      <c r="IP298" s="606"/>
      <c r="IQ298" s="606"/>
      <c r="IR298" s="606"/>
      <c r="IS298" s="606"/>
      <c r="IT298" s="606"/>
      <c r="IU298" s="606"/>
      <c r="IV298" s="606"/>
    </row>
    <row r="299" spans="1:256">
      <c r="A299" s="602" t="s">
        <v>1185</v>
      </c>
      <c r="B299" s="602"/>
      <c r="C299" s="611">
        <v>17285</v>
      </c>
      <c r="IC299" s="606"/>
      <c r="ID299" s="606"/>
      <c r="IE299" s="606"/>
      <c r="IF299" s="606"/>
      <c r="IG299" s="606"/>
      <c r="IH299" s="606"/>
      <c r="II299" s="606"/>
      <c r="IJ299" s="606"/>
      <c r="IK299" s="606"/>
      <c r="IL299" s="606"/>
      <c r="IM299" s="606"/>
      <c r="IN299" s="606"/>
      <c r="IO299" s="606"/>
      <c r="IP299" s="606"/>
      <c r="IQ299" s="606"/>
      <c r="IR299" s="606"/>
      <c r="IS299" s="606"/>
      <c r="IT299" s="606"/>
      <c r="IU299" s="606"/>
      <c r="IV299" s="606"/>
    </row>
    <row r="300" spans="1:256" ht="31.5">
      <c r="A300" s="602" t="s">
        <v>735</v>
      </c>
      <c r="B300" s="603"/>
      <c r="C300" s="604"/>
      <c r="IC300" s="606"/>
      <c r="ID300" s="606"/>
      <c r="IE300" s="606"/>
      <c r="IF300" s="606"/>
      <c r="IG300" s="606"/>
      <c r="IH300" s="606"/>
      <c r="II300" s="606"/>
      <c r="IJ300" s="606"/>
      <c r="IK300" s="606"/>
      <c r="IL300" s="606"/>
      <c r="IM300" s="606"/>
      <c r="IN300" s="606"/>
      <c r="IO300" s="606"/>
      <c r="IP300" s="606"/>
      <c r="IQ300" s="606"/>
      <c r="IR300" s="606"/>
      <c r="IS300" s="606"/>
      <c r="IT300" s="606"/>
      <c r="IU300" s="606"/>
      <c r="IV300" s="606"/>
    </row>
    <row r="301" spans="1:256">
      <c r="A301" s="602" t="s">
        <v>673</v>
      </c>
      <c r="B301" s="607"/>
      <c r="C301" s="608"/>
      <c r="IC301" s="606"/>
      <c r="ID301" s="606"/>
      <c r="IE301" s="606"/>
      <c r="IF301" s="606"/>
      <c r="IG301" s="606"/>
      <c r="IH301" s="606"/>
      <c r="II301" s="606"/>
      <c r="IJ301" s="606"/>
      <c r="IK301" s="606"/>
      <c r="IL301" s="606"/>
      <c r="IM301" s="606"/>
      <c r="IN301" s="606"/>
      <c r="IO301" s="606"/>
      <c r="IP301" s="606"/>
      <c r="IQ301" s="606"/>
      <c r="IR301" s="606"/>
      <c r="IS301" s="606"/>
      <c r="IT301" s="606"/>
      <c r="IU301" s="606"/>
      <c r="IV301" s="606"/>
    </row>
    <row r="302" spans="1:256">
      <c r="A302" s="609" t="s">
        <v>365</v>
      </c>
      <c r="B302" s="610" t="s">
        <v>666</v>
      </c>
      <c r="C302" s="611">
        <v>10934</v>
      </c>
      <c r="IC302" s="606"/>
      <c r="ID302" s="606"/>
      <c r="IE302" s="606"/>
      <c r="IF302" s="606"/>
      <c r="IG302" s="606"/>
      <c r="IH302" s="606"/>
      <c r="II302" s="606"/>
      <c r="IJ302" s="606"/>
      <c r="IK302" s="606"/>
      <c r="IL302" s="606"/>
      <c r="IM302" s="606"/>
      <c r="IN302" s="606"/>
      <c r="IO302" s="606"/>
      <c r="IP302" s="606"/>
      <c r="IQ302" s="606"/>
      <c r="IR302" s="606"/>
      <c r="IS302" s="606"/>
      <c r="IT302" s="606"/>
      <c r="IU302" s="606"/>
      <c r="IV302" s="606"/>
    </row>
    <row r="303" spans="1:256">
      <c r="A303" s="609" t="s">
        <v>678</v>
      </c>
      <c r="B303" s="610" t="s">
        <v>677</v>
      </c>
      <c r="C303" s="611">
        <v>10934</v>
      </c>
      <c r="IC303" s="606"/>
      <c r="ID303" s="606"/>
      <c r="IE303" s="606"/>
      <c r="IF303" s="606"/>
      <c r="IG303" s="606"/>
      <c r="IH303" s="606"/>
      <c r="II303" s="606"/>
      <c r="IJ303" s="606"/>
      <c r="IK303" s="606"/>
      <c r="IL303" s="606"/>
      <c r="IM303" s="606"/>
      <c r="IN303" s="606"/>
      <c r="IO303" s="606"/>
      <c r="IP303" s="606"/>
      <c r="IQ303" s="606"/>
      <c r="IR303" s="606"/>
      <c r="IS303" s="606"/>
      <c r="IT303" s="606"/>
      <c r="IU303" s="606"/>
      <c r="IV303" s="606"/>
    </row>
    <row r="304" spans="1:256">
      <c r="A304" s="609" t="s">
        <v>249</v>
      </c>
      <c r="B304" s="610" t="s">
        <v>719</v>
      </c>
      <c r="C304" s="611">
        <f>SUM(C305)</f>
        <v>27968</v>
      </c>
      <c r="IC304" s="606"/>
      <c r="ID304" s="606"/>
      <c r="IE304" s="606"/>
      <c r="IF304" s="606"/>
      <c r="IG304" s="606"/>
      <c r="IH304" s="606"/>
      <c r="II304" s="606"/>
      <c r="IJ304" s="606"/>
      <c r="IK304" s="606"/>
      <c r="IL304" s="606"/>
      <c r="IM304" s="606"/>
      <c r="IN304" s="606"/>
      <c r="IO304" s="606"/>
      <c r="IP304" s="606"/>
      <c r="IQ304" s="606"/>
      <c r="IR304" s="606"/>
      <c r="IS304" s="606"/>
      <c r="IT304" s="606"/>
      <c r="IU304" s="606"/>
      <c r="IV304" s="606"/>
    </row>
    <row r="305" spans="1:256">
      <c r="A305" s="609" t="s">
        <v>737</v>
      </c>
      <c r="B305" s="610" t="s">
        <v>736</v>
      </c>
      <c r="C305" s="611">
        <f>29639-1671</f>
        <v>27968</v>
      </c>
      <c r="IC305" s="606"/>
      <c r="ID305" s="606"/>
      <c r="IE305" s="606"/>
      <c r="IF305" s="606"/>
      <c r="IG305" s="606"/>
      <c r="IH305" s="606"/>
      <c r="II305" s="606"/>
      <c r="IJ305" s="606"/>
      <c r="IK305" s="606"/>
      <c r="IL305" s="606"/>
      <c r="IM305" s="606"/>
      <c r="IN305" s="606"/>
      <c r="IO305" s="606"/>
      <c r="IP305" s="606"/>
      <c r="IQ305" s="606"/>
      <c r="IR305" s="606"/>
      <c r="IS305" s="606"/>
      <c r="IT305" s="606"/>
      <c r="IU305" s="606"/>
      <c r="IV305" s="606"/>
    </row>
    <row r="306" spans="1:256">
      <c r="A306" s="602" t="s">
        <v>1557</v>
      </c>
      <c r="B306" s="602"/>
      <c r="C306" s="611">
        <f>SUM(C302,C304)</f>
        <v>38902</v>
      </c>
      <c r="IC306" s="606"/>
      <c r="ID306" s="606"/>
      <c r="IE306" s="606"/>
      <c r="IF306" s="606"/>
      <c r="IG306" s="606"/>
      <c r="IH306" s="606"/>
      <c r="II306" s="606"/>
      <c r="IJ306" s="606"/>
      <c r="IK306" s="606"/>
      <c r="IL306" s="606"/>
      <c r="IM306" s="606"/>
      <c r="IN306" s="606"/>
      <c r="IO306" s="606"/>
      <c r="IP306" s="606"/>
      <c r="IQ306" s="606"/>
      <c r="IR306" s="606"/>
      <c r="IS306" s="606"/>
      <c r="IT306" s="606"/>
      <c r="IU306" s="606"/>
      <c r="IV306" s="606"/>
    </row>
    <row r="307" spans="1:256">
      <c r="A307" s="609"/>
      <c r="B307" s="612"/>
      <c r="C307" s="611"/>
      <c r="IC307" s="606"/>
      <c r="ID307" s="606"/>
      <c r="IE307" s="606"/>
      <c r="IF307" s="606"/>
      <c r="IG307" s="606"/>
      <c r="IH307" s="606"/>
      <c r="II307" s="606"/>
      <c r="IJ307" s="606"/>
      <c r="IK307" s="606"/>
      <c r="IL307" s="606"/>
      <c r="IM307" s="606"/>
      <c r="IN307" s="606"/>
      <c r="IO307" s="606"/>
      <c r="IP307" s="606"/>
      <c r="IQ307" s="606"/>
      <c r="IR307" s="606"/>
      <c r="IS307" s="606"/>
      <c r="IT307" s="606"/>
      <c r="IU307" s="606"/>
      <c r="IV307" s="606"/>
    </row>
    <row r="308" spans="1:256" ht="31.5">
      <c r="A308" s="602" t="s">
        <v>937</v>
      </c>
      <c r="B308" s="602"/>
      <c r="C308" s="611">
        <f>SUM(C306)</f>
        <v>38902</v>
      </c>
      <c r="IC308" s="606"/>
      <c r="ID308" s="606"/>
      <c r="IE308" s="606"/>
      <c r="IF308" s="606"/>
      <c r="IG308" s="606"/>
      <c r="IH308" s="606"/>
      <c r="II308" s="606"/>
      <c r="IJ308" s="606"/>
      <c r="IK308" s="606"/>
      <c r="IL308" s="606"/>
      <c r="IM308" s="606"/>
      <c r="IN308" s="606"/>
      <c r="IO308" s="606"/>
      <c r="IP308" s="606"/>
      <c r="IQ308" s="606"/>
      <c r="IR308" s="606"/>
      <c r="IS308" s="606"/>
      <c r="IT308" s="606"/>
      <c r="IU308" s="606"/>
      <c r="IV308" s="606"/>
    </row>
    <row r="309" spans="1:256">
      <c r="A309" s="609"/>
      <c r="B309" s="612"/>
      <c r="C309" s="611"/>
      <c r="IC309" s="606"/>
      <c r="ID309" s="606"/>
      <c r="IE309" s="606"/>
      <c r="IF309" s="606"/>
      <c r="IG309" s="606"/>
      <c r="IH309" s="606"/>
      <c r="II309" s="606"/>
      <c r="IJ309" s="606"/>
      <c r="IK309" s="606"/>
      <c r="IL309" s="606"/>
      <c r="IM309" s="606"/>
      <c r="IN309" s="606"/>
      <c r="IO309" s="606"/>
      <c r="IP309" s="606"/>
      <c r="IQ309" s="606"/>
      <c r="IR309" s="606"/>
      <c r="IS309" s="606"/>
      <c r="IT309" s="606"/>
      <c r="IU309" s="606"/>
      <c r="IV309" s="606"/>
    </row>
    <row r="310" spans="1:256" ht="31.5">
      <c r="A310" s="602" t="s">
        <v>850</v>
      </c>
      <c r="B310" s="602"/>
      <c r="C310" s="611">
        <f>2149158-1671</f>
        <v>2147487</v>
      </c>
      <c r="IC310" s="606"/>
      <c r="ID310" s="606"/>
      <c r="IE310" s="606"/>
      <c r="IF310" s="606"/>
      <c r="IG310" s="606"/>
      <c r="IH310" s="606"/>
      <c r="II310" s="606"/>
      <c r="IJ310" s="606"/>
      <c r="IK310" s="606"/>
      <c r="IL310" s="606"/>
      <c r="IM310" s="606"/>
      <c r="IN310" s="606"/>
      <c r="IO310" s="606"/>
      <c r="IP310" s="606"/>
      <c r="IQ310" s="606"/>
      <c r="IR310" s="606"/>
      <c r="IS310" s="606"/>
      <c r="IT310" s="606"/>
      <c r="IU310" s="606"/>
      <c r="IV310" s="606"/>
    </row>
    <row r="311" spans="1:256">
      <c r="A311" s="609"/>
      <c r="B311" s="612"/>
      <c r="C311" s="611"/>
      <c r="IC311" s="606"/>
      <c r="ID311" s="606"/>
      <c r="IE311" s="606"/>
      <c r="IF311" s="606"/>
      <c r="IG311" s="606"/>
      <c r="IH311" s="606"/>
      <c r="II311" s="606"/>
      <c r="IJ311" s="606"/>
      <c r="IK311" s="606"/>
      <c r="IL311" s="606"/>
      <c r="IM311" s="606"/>
      <c r="IN311" s="606"/>
      <c r="IO311" s="606"/>
      <c r="IP311" s="606"/>
      <c r="IQ311" s="606"/>
      <c r="IR311" s="606"/>
      <c r="IS311" s="606"/>
      <c r="IT311" s="606"/>
      <c r="IU311" s="606"/>
      <c r="IV311" s="606"/>
    </row>
    <row r="312" spans="1:256" ht="31.5">
      <c r="A312" s="602" t="s">
        <v>849</v>
      </c>
      <c r="B312" s="602"/>
      <c r="C312" s="611">
        <f>2149158-1671</f>
        <v>2147487</v>
      </c>
      <c r="IC312" s="606"/>
      <c r="ID312" s="606"/>
      <c r="IE312" s="606"/>
      <c r="IF312" s="606"/>
      <c r="IG312" s="606"/>
      <c r="IH312" s="606"/>
      <c r="II312" s="606"/>
      <c r="IJ312" s="606"/>
      <c r="IK312" s="606"/>
      <c r="IL312" s="606"/>
      <c r="IM312" s="606"/>
      <c r="IN312" s="606"/>
      <c r="IO312" s="606"/>
      <c r="IP312" s="606"/>
      <c r="IQ312" s="606"/>
      <c r="IR312" s="606"/>
      <c r="IS312" s="606"/>
      <c r="IT312" s="606"/>
      <c r="IU312" s="606"/>
      <c r="IV312" s="606"/>
    </row>
    <row r="313" spans="1:256">
      <c r="A313" s="609"/>
      <c r="B313" s="612"/>
      <c r="C313" s="611"/>
      <c r="IC313" s="606"/>
      <c r="ID313" s="606"/>
      <c r="IE313" s="606"/>
      <c r="IF313" s="606"/>
      <c r="IG313" s="606"/>
      <c r="IH313" s="606"/>
      <c r="II313" s="606"/>
      <c r="IJ313" s="606"/>
      <c r="IK313" s="606"/>
      <c r="IL313" s="606"/>
      <c r="IM313" s="606"/>
      <c r="IN313" s="606"/>
      <c r="IO313" s="606"/>
      <c r="IP313" s="606"/>
      <c r="IQ313" s="606"/>
      <c r="IR313" s="606"/>
      <c r="IS313" s="606"/>
      <c r="IT313" s="606"/>
      <c r="IU313" s="606"/>
      <c r="IV313" s="606"/>
    </row>
    <row r="314" spans="1:256" ht="31.5">
      <c r="A314" s="602" t="s">
        <v>1186</v>
      </c>
      <c r="B314" s="603"/>
      <c r="C314" s="604"/>
      <c r="IC314" s="606"/>
      <c r="ID314" s="606"/>
      <c r="IE314" s="606"/>
      <c r="IF314" s="606"/>
      <c r="IG314" s="606"/>
      <c r="IH314" s="606"/>
      <c r="II314" s="606"/>
      <c r="IJ314" s="606"/>
      <c r="IK314" s="606"/>
      <c r="IL314" s="606"/>
      <c r="IM314" s="606"/>
      <c r="IN314" s="606"/>
      <c r="IO314" s="606"/>
      <c r="IP314" s="606"/>
      <c r="IQ314" s="606"/>
      <c r="IR314" s="606"/>
      <c r="IS314" s="606"/>
      <c r="IT314" s="606"/>
      <c r="IU314" s="606"/>
      <c r="IV314" s="606"/>
    </row>
    <row r="315" spans="1:256">
      <c r="A315" s="602" t="s">
        <v>738</v>
      </c>
      <c r="B315" s="603"/>
      <c r="C315" s="604"/>
      <c r="IC315" s="606"/>
      <c r="ID315" s="606"/>
      <c r="IE315" s="606"/>
      <c r="IF315" s="606"/>
      <c r="IG315" s="606"/>
      <c r="IH315" s="606"/>
      <c r="II315" s="606"/>
      <c r="IJ315" s="606"/>
      <c r="IK315" s="606"/>
      <c r="IL315" s="606"/>
      <c r="IM315" s="606"/>
      <c r="IN315" s="606"/>
      <c r="IO315" s="606"/>
      <c r="IP315" s="606"/>
      <c r="IQ315" s="606"/>
      <c r="IR315" s="606"/>
      <c r="IS315" s="606"/>
      <c r="IT315" s="606"/>
      <c r="IU315" s="606"/>
      <c r="IV315" s="606"/>
    </row>
    <row r="316" spans="1:256">
      <c r="A316" s="602" t="s">
        <v>739</v>
      </c>
      <c r="B316" s="603"/>
      <c r="C316" s="604"/>
      <c r="IC316" s="606"/>
      <c r="ID316" s="606"/>
      <c r="IE316" s="606"/>
      <c r="IF316" s="606"/>
      <c r="IG316" s="606"/>
      <c r="IH316" s="606"/>
      <c r="II316" s="606"/>
      <c r="IJ316" s="606"/>
      <c r="IK316" s="606"/>
      <c r="IL316" s="606"/>
      <c r="IM316" s="606"/>
      <c r="IN316" s="606"/>
      <c r="IO316" s="606"/>
      <c r="IP316" s="606"/>
      <c r="IQ316" s="606"/>
      <c r="IR316" s="606"/>
      <c r="IS316" s="606"/>
      <c r="IT316" s="606"/>
      <c r="IU316" s="606"/>
      <c r="IV316" s="606"/>
    </row>
    <row r="317" spans="1:256">
      <c r="A317" s="602" t="s">
        <v>673</v>
      </c>
      <c r="B317" s="607"/>
      <c r="C317" s="608"/>
      <c r="IC317" s="606"/>
      <c r="ID317" s="606"/>
      <c r="IE317" s="606"/>
      <c r="IF317" s="606"/>
      <c r="IG317" s="606"/>
      <c r="IH317" s="606"/>
      <c r="II317" s="606"/>
      <c r="IJ317" s="606"/>
      <c r="IK317" s="606"/>
      <c r="IL317" s="606"/>
      <c r="IM317" s="606"/>
      <c r="IN317" s="606"/>
      <c r="IO317" s="606"/>
      <c r="IP317" s="606"/>
      <c r="IQ317" s="606"/>
      <c r="IR317" s="606"/>
      <c r="IS317" s="606"/>
      <c r="IT317" s="606"/>
      <c r="IU317" s="606"/>
      <c r="IV317" s="606"/>
    </row>
    <row r="318" spans="1:256">
      <c r="A318" s="609" t="s">
        <v>365</v>
      </c>
      <c r="B318" s="610" t="s">
        <v>666</v>
      </c>
      <c r="C318" s="611">
        <v>29981</v>
      </c>
      <c r="IC318" s="606"/>
      <c r="ID318" s="606"/>
      <c r="IE318" s="606"/>
      <c r="IF318" s="606"/>
      <c r="IG318" s="606"/>
      <c r="IH318" s="606"/>
      <c r="II318" s="606"/>
      <c r="IJ318" s="606"/>
      <c r="IK318" s="606"/>
      <c r="IL318" s="606"/>
      <c r="IM318" s="606"/>
      <c r="IN318" s="606"/>
      <c r="IO318" s="606"/>
      <c r="IP318" s="606"/>
      <c r="IQ318" s="606"/>
      <c r="IR318" s="606"/>
      <c r="IS318" s="606"/>
      <c r="IT318" s="606"/>
      <c r="IU318" s="606"/>
      <c r="IV318" s="606"/>
    </row>
    <row r="319" spans="1:256" ht="31.5">
      <c r="A319" s="609" t="s">
        <v>641</v>
      </c>
      <c r="B319" s="610" t="s">
        <v>672</v>
      </c>
      <c r="C319" s="611">
        <v>29981</v>
      </c>
      <c r="IC319" s="606"/>
      <c r="ID319" s="606"/>
      <c r="IE319" s="606"/>
      <c r="IF319" s="606"/>
      <c r="IG319" s="606"/>
      <c r="IH319" s="606"/>
      <c r="II319" s="606"/>
      <c r="IJ319" s="606"/>
      <c r="IK319" s="606"/>
      <c r="IL319" s="606"/>
      <c r="IM319" s="606"/>
      <c r="IN319" s="606"/>
      <c r="IO319" s="606"/>
      <c r="IP319" s="606"/>
      <c r="IQ319" s="606"/>
      <c r="IR319" s="606"/>
      <c r="IS319" s="606"/>
      <c r="IT319" s="606"/>
      <c r="IU319" s="606"/>
      <c r="IV319" s="606"/>
    </row>
    <row r="320" spans="1:256">
      <c r="A320" s="602" t="s">
        <v>1557</v>
      </c>
      <c r="B320" s="602"/>
      <c r="C320" s="611">
        <v>29981</v>
      </c>
      <c r="IC320" s="606"/>
      <c r="ID320" s="606"/>
      <c r="IE320" s="606"/>
      <c r="IF320" s="606"/>
      <c r="IG320" s="606"/>
      <c r="IH320" s="606"/>
      <c r="II320" s="606"/>
      <c r="IJ320" s="606"/>
      <c r="IK320" s="606"/>
      <c r="IL320" s="606"/>
      <c r="IM320" s="606"/>
      <c r="IN320" s="606"/>
      <c r="IO320" s="606"/>
      <c r="IP320" s="606"/>
      <c r="IQ320" s="606"/>
      <c r="IR320" s="606"/>
      <c r="IS320" s="606"/>
      <c r="IT320" s="606"/>
      <c r="IU320" s="606"/>
      <c r="IV320" s="606"/>
    </row>
    <row r="321" spans="1:256">
      <c r="A321" s="602" t="s">
        <v>1559</v>
      </c>
      <c r="B321" s="607"/>
      <c r="C321" s="608"/>
      <c r="IC321" s="606"/>
      <c r="ID321" s="606"/>
      <c r="IE321" s="606"/>
      <c r="IF321" s="606"/>
      <c r="IG321" s="606"/>
      <c r="IH321" s="606"/>
      <c r="II321" s="606"/>
      <c r="IJ321" s="606"/>
      <c r="IK321" s="606"/>
      <c r="IL321" s="606"/>
      <c r="IM321" s="606"/>
      <c r="IN321" s="606"/>
      <c r="IO321" s="606"/>
      <c r="IP321" s="606"/>
      <c r="IQ321" s="606"/>
      <c r="IR321" s="606"/>
      <c r="IS321" s="606"/>
      <c r="IT321" s="606"/>
      <c r="IU321" s="606"/>
      <c r="IV321" s="606"/>
    </row>
    <row r="322" spans="1:256">
      <c r="A322" s="609"/>
      <c r="B322" s="612"/>
      <c r="C322" s="611"/>
      <c r="IC322" s="606"/>
      <c r="ID322" s="606"/>
      <c r="IE322" s="606"/>
      <c r="IF322" s="606"/>
      <c r="IG322" s="606"/>
      <c r="IH322" s="606"/>
      <c r="II322" s="606"/>
      <c r="IJ322" s="606"/>
      <c r="IK322" s="606"/>
      <c r="IL322" s="606"/>
      <c r="IM322" s="606"/>
      <c r="IN322" s="606"/>
      <c r="IO322" s="606"/>
      <c r="IP322" s="606"/>
      <c r="IQ322" s="606"/>
      <c r="IR322" s="606"/>
      <c r="IS322" s="606"/>
      <c r="IT322" s="606"/>
      <c r="IU322" s="606"/>
      <c r="IV322" s="606"/>
    </row>
    <row r="323" spans="1:256">
      <c r="A323" s="602" t="s">
        <v>1187</v>
      </c>
      <c r="B323" s="602"/>
      <c r="C323" s="611">
        <v>29981</v>
      </c>
      <c r="IC323" s="606"/>
      <c r="ID323" s="606"/>
      <c r="IE323" s="606"/>
      <c r="IF323" s="606"/>
      <c r="IG323" s="606"/>
      <c r="IH323" s="606"/>
      <c r="II323" s="606"/>
      <c r="IJ323" s="606"/>
      <c r="IK323" s="606"/>
      <c r="IL323" s="606"/>
      <c r="IM323" s="606"/>
      <c r="IN323" s="606"/>
      <c r="IO323" s="606"/>
      <c r="IP323" s="606"/>
      <c r="IQ323" s="606"/>
      <c r="IR323" s="606"/>
      <c r="IS323" s="606"/>
      <c r="IT323" s="606"/>
      <c r="IU323" s="606"/>
      <c r="IV323" s="606"/>
    </row>
    <row r="324" spans="1:256">
      <c r="A324" s="609"/>
      <c r="B324" s="612"/>
      <c r="C324" s="611"/>
      <c r="IC324" s="606"/>
      <c r="ID324" s="606"/>
      <c r="IE324" s="606"/>
      <c r="IF324" s="606"/>
      <c r="IG324" s="606"/>
      <c r="IH324" s="606"/>
      <c r="II324" s="606"/>
      <c r="IJ324" s="606"/>
      <c r="IK324" s="606"/>
      <c r="IL324" s="606"/>
      <c r="IM324" s="606"/>
      <c r="IN324" s="606"/>
      <c r="IO324" s="606"/>
      <c r="IP324" s="606"/>
      <c r="IQ324" s="606"/>
      <c r="IR324" s="606"/>
      <c r="IS324" s="606"/>
      <c r="IT324" s="606"/>
      <c r="IU324" s="606"/>
      <c r="IV324" s="606"/>
    </row>
    <row r="325" spans="1:256">
      <c r="A325" s="602" t="s">
        <v>908</v>
      </c>
      <c r="B325" s="602"/>
      <c r="C325" s="611">
        <v>29981</v>
      </c>
      <c r="IC325" s="606"/>
      <c r="ID325" s="606"/>
      <c r="IE325" s="606"/>
      <c r="IF325" s="606"/>
      <c r="IG325" s="606"/>
      <c r="IH325" s="606"/>
      <c r="II325" s="606"/>
      <c r="IJ325" s="606"/>
      <c r="IK325" s="606"/>
      <c r="IL325" s="606"/>
      <c r="IM325" s="606"/>
      <c r="IN325" s="606"/>
      <c r="IO325" s="606"/>
      <c r="IP325" s="606"/>
      <c r="IQ325" s="606"/>
      <c r="IR325" s="606"/>
      <c r="IS325" s="606"/>
      <c r="IT325" s="606"/>
      <c r="IU325" s="606"/>
      <c r="IV325" s="606"/>
    </row>
    <row r="326" spans="1:256">
      <c r="A326" s="609"/>
      <c r="B326" s="612"/>
      <c r="C326" s="611"/>
      <c r="IC326" s="606"/>
      <c r="ID326" s="606"/>
      <c r="IE326" s="606"/>
      <c r="IF326" s="606"/>
      <c r="IG326" s="606"/>
      <c r="IH326" s="606"/>
      <c r="II326" s="606"/>
      <c r="IJ326" s="606"/>
      <c r="IK326" s="606"/>
      <c r="IL326" s="606"/>
      <c r="IM326" s="606"/>
      <c r="IN326" s="606"/>
      <c r="IO326" s="606"/>
      <c r="IP326" s="606"/>
      <c r="IQ326" s="606"/>
      <c r="IR326" s="606"/>
      <c r="IS326" s="606"/>
      <c r="IT326" s="606"/>
      <c r="IU326" s="606"/>
      <c r="IV326" s="606"/>
    </row>
    <row r="327" spans="1:256">
      <c r="A327" s="602" t="s">
        <v>740</v>
      </c>
      <c r="B327" s="603"/>
      <c r="C327" s="604"/>
      <c r="IC327" s="606"/>
      <c r="ID327" s="606"/>
      <c r="IE327" s="606"/>
      <c r="IF327" s="606"/>
      <c r="IG327" s="606"/>
      <c r="IH327" s="606"/>
      <c r="II327" s="606"/>
      <c r="IJ327" s="606"/>
      <c r="IK327" s="606"/>
      <c r="IL327" s="606"/>
      <c r="IM327" s="606"/>
      <c r="IN327" s="606"/>
      <c r="IO327" s="606"/>
      <c r="IP327" s="606"/>
      <c r="IQ327" s="606"/>
      <c r="IR327" s="606"/>
      <c r="IS327" s="606"/>
      <c r="IT327" s="606"/>
      <c r="IU327" s="606"/>
      <c r="IV327" s="606"/>
    </row>
    <row r="328" spans="1:256">
      <c r="A328" s="602" t="s">
        <v>958</v>
      </c>
      <c r="B328" s="603"/>
      <c r="C328" s="604"/>
      <c r="IC328" s="606"/>
      <c r="ID328" s="606"/>
      <c r="IE328" s="606"/>
      <c r="IF328" s="606"/>
      <c r="IG328" s="606"/>
      <c r="IH328" s="606"/>
      <c r="II328" s="606"/>
      <c r="IJ328" s="606"/>
      <c r="IK328" s="606"/>
      <c r="IL328" s="606"/>
      <c r="IM328" s="606"/>
      <c r="IN328" s="606"/>
      <c r="IO328" s="606"/>
      <c r="IP328" s="606"/>
      <c r="IQ328" s="606"/>
      <c r="IR328" s="606"/>
      <c r="IS328" s="606"/>
      <c r="IT328" s="606"/>
      <c r="IU328" s="606"/>
      <c r="IV328" s="606"/>
    </row>
    <row r="329" spans="1:256">
      <c r="A329" s="602" t="s">
        <v>1559</v>
      </c>
      <c r="B329" s="607"/>
      <c r="C329" s="608"/>
      <c r="IC329" s="606"/>
      <c r="ID329" s="606"/>
      <c r="IE329" s="606"/>
      <c r="IF329" s="606"/>
      <c r="IG329" s="606"/>
      <c r="IH329" s="606"/>
      <c r="II329" s="606"/>
      <c r="IJ329" s="606"/>
      <c r="IK329" s="606"/>
      <c r="IL329" s="606"/>
      <c r="IM329" s="606"/>
      <c r="IN329" s="606"/>
      <c r="IO329" s="606"/>
      <c r="IP329" s="606"/>
      <c r="IQ329" s="606"/>
      <c r="IR329" s="606"/>
      <c r="IS329" s="606"/>
      <c r="IT329" s="606"/>
      <c r="IU329" s="606"/>
      <c r="IV329" s="606"/>
    </row>
    <row r="330" spans="1:256" ht="31.5">
      <c r="A330" s="609" t="s">
        <v>396</v>
      </c>
      <c r="B330" s="610" t="s">
        <v>839</v>
      </c>
      <c r="C330" s="611">
        <v>4689</v>
      </c>
      <c r="IC330" s="606"/>
      <c r="ID330" s="606"/>
      <c r="IE330" s="606"/>
      <c r="IF330" s="606"/>
      <c r="IG330" s="606"/>
      <c r="IH330" s="606"/>
      <c r="II330" s="606"/>
      <c r="IJ330" s="606"/>
      <c r="IK330" s="606"/>
      <c r="IL330" s="606"/>
      <c r="IM330" s="606"/>
      <c r="IN330" s="606"/>
      <c r="IO330" s="606"/>
      <c r="IP330" s="606"/>
      <c r="IQ330" s="606"/>
      <c r="IR330" s="606"/>
      <c r="IS330" s="606"/>
      <c r="IT330" s="606"/>
      <c r="IU330" s="606"/>
      <c r="IV330" s="606"/>
    </row>
    <row r="331" spans="1:256">
      <c r="A331" s="602" t="s">
        <v>1560</v>
      </c>
      <c r="B331" s="602"/>
      <c r="C331" s="611">
        <v>4689</v>
      </c>
      <c r="IC331" s="606"/>
      <c r="ID331" s="606"/>
      <c r="IE331" s="606"/>
      <c r="IF331" s="606"/>
      <c r="IG331" s="606"/>
      <c r="IH331" s="606"/>
      <c r="II331" s="606"/>
      <c r="IJ331" s="606"/>
      <c r="IK331" s="606"/>
      <c r="IL331" s="606"/>
      <c r="IM331" s="606"/>
      <c r="IN331" s="606"/>
      <c r="IO331" s="606"/>
      <c r="IP331" s="606"/>
      <c r="IQ331" s="606"/>
      <c r="IR331" s="606"/>
      <c r="IS331" s="606"/>
      <c r="IT331" s="606"/>
      <c r="IU331" s="606"/>
      <c r="IV331" s="606"/>
    </row>
    <row r="332" spans="1:256">
      <c r="A332" s="609"/>
      <c r="B332" s="612"/>
      <c r="C332" s="611"/>
      <c r="IC332" s="606"/>
      <c r="ID332" s="606"/>
      <c r="IE332" s="606"/>
      <c r="IF332" s="606"/>
      <c r="IG332" s="606"/>
      <c r="IH332" s="606"/>
      <c r="II332" s="606"/>
      <c r="IJ332" s="606"/>
      <c r="IK332" s="606"/>
      <c r="IL332" s="606"/>
      <c r="IM332" s="606"/>
      <c r="IN332" s="606"/>
      <c r="IO332" s="606"/>
      <c r="IP332" s="606"/>
      <c r="IQ332" s="606"/>
      <c r="IR332" s="606"/>
      <c r="IS332" s="606"/>
      <c r="IT332" s="606"/>
      <c r="IU332" s="606"/>
      <c r="IV332" s="606"/>
    </row>
    <row r="333" spans="1:256">
      <c r="A333" s="602" t="s">
        <v>957</v>
      </c>
      <c r="B333" s="602"/>
      <c r="C333" s="611">
        <v>4689</v>
      </c>
      <c r="IC333" s="606"/>
      <c r="ID333" s="606"/>
      <c r="IE333" s="606"/>
      <c r="IF333" s="606"/>
      <c r="IG333" s="606"/>
      <c r="IH333" s="606"/>
      <c r="II333" s="606"/>
      <c r="IJ333" s="606"/>
      <c r="IK333" s="606"/>
      <c r="IL333" s="606"/>
      <c r="IM333" s="606"/>
      <c r="IN333" s="606"/>
      <c r="IO333" s="606"/>
      <c r="IP333" s="606"/>
      <c r="IQ333" s="606"/>
      <c r="IR333" s="606"/>
      <c r="IS333" s="606"/>
      <c r="IT333" s="606"/>
      <c r="IU333" s="606"/>
      <c r="IV333" s="606"/>
    </row>
    <row r="334" spans="1:256">
      <c r="A334" s="609"/>
      <c r="B334" s="612"/>
      <c r="C334" s="611"/>
      <c r="IC334" s="606"/>
      <c r="ID334" s="606"/>
      <c r="IE334" s="606"/>
      <c r="IF334" s="606"/>
      <c r="IG334" s="606"/>
      <c r="IH334" s="606"/>
      <c r="II334" s="606"/>
      <c r="IJ334" s="606"/>
      <c r="IK334" s="606"/>
      <c r="IL334" s="606"/>
      <c r="IM334" s="606"/>
      <c r="IN334" s="606"/>
      <c r="IO334" s="606"/>
      <c r="IP334" s="606"/>
      <c r="IQ334" s="606"/>
      <c r="IR334" s="606"/>
      <c r="IS334" s="606"/>
      <c r="IT334" s="606"/>
      <c r="IU334" s="606"/>
      <c r="IV334" s="606"/>
    </row>
    <row r="335" spans="1:256" ht="31.5">
      <c r="A335" s="602" t="s">
        <v>1188</v>
      </c>
      <c r="B335" s="603"/>
      <c r="C335" s="604"/>
      <c r="IC335" s="606"/>
      <c r="ID335" s="606"/>
      <c r="IE335" s="606"/>
      <c r="IF335" s="606"/>
      <c r="IG335" s="606"/>
      <c r="IH335" s="606"/>
      <c r="II335" s="606"/>
      <c r="IJ335" s="606"/>
      <c r="IK335" s="606"/>
      <c r="IL335" s="606"/>
      <c r="IM335" s="606"/>
      <c r="IN335" s="606"/>
      <c r="IO335" s="606"/>
      <c r="IP335" s="606"/>
      <c r="IQ335" s="606"/>
      <c r="IR335" s="606"/>
      <c r="IS335" s="606"/>
      <c r="IT335" s="606"/>
      <c r="IU335" s="606"/>
      <c r="IV335" s="606"/>
    </row>
    <row r="336" spans="1:256">
      <c r="A336" s="602" t="s">
        <v>673</v>
      </c>
      <c r="B336" s="607"/>
      <c r="C336" s="608"/>
      <c r="IC336" s="606"/>
      <c r="ID336" s="606"/>
      <c r="IE336" s="606"/>
      <c r="IF336" s="606"/>
      <c r="IG336" s="606"/>
      <c r="IH336" s="606"/>
      <c r="II336" s="606"/>
      <c r="IJ336" s="606"/>
      <c r="IK336" s="606"/>
      <c r="IL336" s="606"/>
      <c r="IM336" s="606"/>
      <c r="IN336" s="606"/>
      <c r="IO336" s="606"/>
      <c r="IP336" s="606"/>
      <c r="IQ336" s="606"/>
      <c r="IR336" s="606"/>
      <c r="IS336" s="606"/>
      <c r="IT336" s="606"/>
      <c r="IU336" s="606"/>
      <c r="IV336" s="606"/>
    </row>
    <row r="337" spans="1:256" ht="31.5">
      <c r="A337" s="609" t="s">
        <v>339</v>
      </c>
      <c r="B337" s="610" t="s">
        <v>3</v>
      </c>
      <c r="C337" s="611">
        <v>113460</v>
      </c>
      <c r="IC337" s="606"/>
      <c r="ID337" s="606"/>
      <c r="IE337" s="606"/>
      <c r="IF337" s="606"/>
      <c r="IG337" s="606"/>
      <c r="IH337" s="606"/>
      <c r="II337" s="606"/>
      <c r="IJ337" s="606"/>
      <c r="IK337" s="606"/>
      <c r="IL337" s="606"/>
      <c r="IM337" s="606"/>
      <c r="IN337" s="606"/>
      <c r="IO337" s="606"/>
      <c r="IP337" s="606"/>
      <c r="IQ337" s="606"/>
      <c r="IR337" s="606"/>
      <c r="IS337" s="606"/>
      <c r="IT337" s="606"/>
      <c r="IU337" s="606"/>
      <c r="IV337" s="606"/>
    </row>
    <row r="338" spans="1:256" ht="31.5">
      <c r="A338" s="609" t="s">
        <v>698</v>
      </c>
      <c r="B338" s="610" t="s">
        <v>697</v>
      </c>
      <c r="C338" s="611">
        <v>113460</v>
      </c>
      <c r="IC338" s="606"/>
      <c r="ID338" s="606"/>
      <c r="IE338" s="606"/>
      <c r="IF338" s="606"/>
      <c r="IG338" s="606"/>
      <c r="IH338" s="606"/>
      <c r="II338" s="606"/>
      <c r="IJ338" s="606"/>
      <c r="IK338" s="606"/>
      <c r="IL338" s="606"/>
      <c r="IM338" s="606"/>
      <c r="IN338" s="606"/>
      <c r="IO338" s="606"/>
      <c r="IP338" s="606"/>
      <c r="IQ338" s="606"/>
      <c r="IR338" s="606"/>
      <c r="IS338" s="606"/>
      <c r="IT338" s="606"/>
      <c r="IU338" s="606"/>
      <c r="IV338" s="606"/>
    </row>
    <row r="339" spans="1:256">
      <c r="A339" s="609" t="s">
        <v>345</v>
      </c>
      <c r="B339" s="610" t="s">
        <v>663</v>
      </c>
      <c r="C339" s="611">
        <v>6670</v>
      </c>
      <c r="IC339" s="606"/>
      <c r="ID339" s="606"/>
      <c r="IE339" s="606"/>
      <c r="IF339" s="606"/>
      <c r="IG339" s="606"/>
      <c r="IH339" s="606"/>
      <c r="II339" s="606"/>
      <c r="IJ339" s="606"/>
      <c r="IK339" s="606"/>
      <c r="IL339" s="606"/>
      <c r="IM339" s="606"/>
      <c r="IN339" s="606"/>
      <c r="IO339" s="606"/>
      <c r="IP339" s="606"/>
      <c r="IQ339" s="606"/>
      <c r="IR339" s="606"/>
      <c r="IS339" s="606"/>
      <c r="IT339" s="606"/>
      <c r="IU339" s="606"/>
      <c r="IV339" s="606"/>
    </row>
    <row r="340" spans="1:256">
      <c r="A340" s="609" t="s">
        <v>700</v>
      </c>
      <c r="B340" s="610" t="s">
        <v>699</v>
      </c>
      <c r="C340" s="611">
        <v>6670</v>
      </c>
      <c r="IC340" s="606"/>
      <c r="ID340" s="606"/>
      <c r="IE340" s="606"/>
      <c r="IF340" s="606"/>
      <c r="IG340" s="606"/>
      <c r="IH340" s="606"/>
      <c r="II340" s="606"/>
      <c r="IJ340" s="606"/>
      <c r="IK340" s="606"/>
      <c r="IL340" s="606"/>
      <c r="IM340" s="606"/>
      <c r="IN340" s="606"/>
      <c r="IO340" s="606"/>
      <c r="IP340" s="606"/>
      <c r="IQ340" s="606"/>
      <c r="IR340" s="606"/>
      <c r="IS340" s="606"/>
      <c r="IT340" s="606"/>
      <c r="IU340" s="606"/>
      <c r="IV340" s="606"/>
    </row>
    <row r="341" spans="1:256">
      <c r="A341" s="609" t="s">
        <v>355</v>
      </c>
      <c r="B341" s="610" t="s">
        <v>703</v>
      </c>
      <c r="C341" s="611">
        <v>24541</v>
      </c>
      <c r="IC341" s="606"/>
      <c r="ID341" s="606"/>
      <c r="IE341" s="606"/>
      <c r="IF341" s="606"/>
      <c r="IG341" s="606"/>
      <c r="IH341" s="606"/>
      <c r="II341" s="606"/>
      <c r="IJ341" s="606"/>
      <c r="IK341" s="606"/>
      <c r="IL341" s="606"/>
      <c r="IM341" s="606"/>
      <c r="IN341" s="606"/>
      <c r="IO341" s="606"/>
      <c r="IP341" s="606"/>
      <c r="IQ341" s="606"/>
      <c r="IR341" s="606"/>
      <c r="IS341" s="606"/>
      <c r="IT341" s="606"/>
      <c r="IU341" s="606"/>
      <c r="IV341" s="606"/>
    </row>
    <row r="342" spans="1:256" ht="31.5">
      <c r="A342" s="609" t="s">
        <v>705</v>
      </c>
      <c r="B342" s="610" t="s">
        <v>704</v>
      </c>
      <c r="C342" s="611">
        <v>6691</v>
      </c>
      <c r="IC342" s="606"/>
      <c r="ID342" s="606"/>
      <c r="IE342" s="606"/>
      <c r="IF342" s="606"/>
      <c r="IG342" s="606"/>
      <c r="IH342" s="606"/>
      <c r="II342" s="606"/>
      <c r="IJ342" s="606"/>
      <c r="IK342" s="606"/>
      <c r="IL342" s="606"/>
      <c r="IM342" s="606"/>
      <c r="IN342" s="606"/>
      <c r="IO342" s="606"/>
      <c r="IP342" s="606"/>
      <c r="IQ342" s="606"/>
      <c r="IR342" s="606"/>
      <c r="IS342" s="606"/>
      <c r="IT342" s="606"/>
      <c r="IU342" s="606"/>
      <c r="IV342" s="606"/>
    </row>
    <row r="343" spans="1:256">
      <c r="A343" s="609" t="s">
        <v>707</v>
      </c>
      <c r="B343" s="610" t="s">
        <v>706</v>
      </c>
      <c r="C343" s="611">
        <v>3581</v>
      </c>
      <c r="IC343" s="606"/>
      <c r="ID343" s="606"/>
      <c r="IE343" s="606"/>
      <c r="IF343" s="606"/>
      <c r="IG343" s="606"/>
      <c r="IH343" s="606"/>
      <c r="II343" s="606"/>
      <c r="IJ343" s="606"/>
      <c r="IK343" s="606"/>
      <c r="IL343" s="606"/>
      <c r="IM343" s="606"/>
      <c r="IN343" s="606"/>
      <c r="IO343" s="606"/>
      <c r="IP343" s="606"/>
      <c r="IQ343" s="606"/>
      <c r="IR343" s="606"/>
      <c r="IS343" s="606"/>
      <c r="IT343" s="606"/>
      <c r="IU343" s="606"/>
      <c r="IV343" s="606"/>
    </row>
    <row r="344" spans="1:256">
      <c r="A344" s="609" t="s">
        <v>709</v>
      </c>
      <c r="B344" s="610" t="s">
        <v>708</v>
      </c>
      <c r="C344" s="611">
        <v>14269</v>
      </c>
      <c r="IC344" s="606"/>
      <c r="ID344" s="606"/>
      <c r="IE344" s="606"/>
      <c r="IF344" s="606"/>
      <c r="IG344" s="606"/>
      <c r="IH344" s="606"/>
      <c r="II344" s="606"/>
      <c r="IJ344" s="606"/>
      <c r="IK344" s="606"/>
      <c r="IL344" s="606"/>
      <c r="IM344" s="606"/>
      <c r="IN344" s="606"/>
      <c r="IO344" s="606"/>
      <c r="IP344" s="606"/>
      <c r="IQ344" s="606"/>
      <c r="IR344" s="606"/>
      <c r="IS344" s="606"/>
      <c r="IT344" s="606"/>
      <c r="IU344" s="606"/>
      <c r="IV344" s="606"/>
    </row>
    <row r="345" spans="1:256">
      <c r="A345" s="609" t="s">
        <v>365</v>
      </c>
      <c r="B345" s="610" t="s">
        <v>666</v>
      </c>
      <c r="C345" s="611">
        <v>55072</v>
      </c>
      <c r="IC345" s="606"/>
      <c r="ID345" s="606"/>
      <c r="IE345" s="606"/>
      <c r="IF345" s="606"/>
      <c r="IG345" s="606"/>
      <c r="IH345" s="606"/>
      <c r="II345" s="606"/>
      <c r="IJ345" s="606"/>
      <c r="IK345" s="606"/>
      <c r="IL345" s="606"/>
      <c r="IM345" s="606"/>
      <c r="IN345" s="606"/>
      <c r="IO345" s="606"/>
      <c r="IP345" s="606"/>
      <c r="IQ345" s="606"/>
      <c r="IR345" s="606"/>
      <c r="IS345" s="606"/>
      <c r="IT345" s="606"/>
      <c r="IU345" s="606"/>
      <c r="IV345" s="606"/>
    </row>
    <row r="346" spans="1:256">
      <c r="A346" s="609" t="s">
        <v>637</v>
      </c>
      <c r="B346" s="610" t="s">
        <v>667</v>
      </c>
      <c r="C346" s="611">
        <v>6319</v>
      </c>
      <c r="IC346" s="606"/>
      <c r="ID346" s="606"/>
      <c r="IE346" s="606"/>
      <c r="IF346" s="606"/>
      <c r="IG346" s="606"/>
      <c r="IH346" s="606"/>
      <c r="II346" s="606"/>
      <c r="IJ346" s="606"/>
      <c r="IK346" s="606"/>
      <c r="IL346" s="606"/>
      <c r="IM346" s="606"/>
      <c r="IN346" s="606"/>
      <c r="IO346" s="606"/>
      <c r="IP346" s="606"/>
      <c r="IQ346" s="606"/>
      <c r="IR346" s="606"/>
      <c r="IS346" s="606"/>
      <c r="IT346" s="606"/>
      <c r="IU346" s="606"/>
      <c r="IV346" s="606"/>
    </row>
    <row r="347" spans="1:256">
      <c r="A347" s="609" t="s">
        <v>638</v>
      </c>
      <c r="B347" s="610" t="s">
        <v>716</v>
      </c>
      <c r="C347" s="611">
        <v>18595</v>
      </c>
      <c r="IC347" s="606"/>
      <c r="ID347" s="606"/>
      <c r="IE347" s="606"/>
      <c r="IF347" s="606"/>
      <c r="IG347" s="606"/>
      <c r="IH347" s="606"/>
      <c r="II347" s="606"/>
      <c r="IJ347" s="606"/>
      <c r="IK347" s="606"/>
      <c r="IL347" s="606"/>
      <c r="IM347" s="606"/>
      <c r="IN347" s="606"/>
      <c r="IO347" s="606"/>
      <c r="IP347" s="606"/>
      <c r="IQ347" s="606"/>
      <c r="IR347" s="606"/>
      <c r="IS347" s="606"/>
      <c r="IT347" s="606"/>
      <c r="IU347" s="606"/>
      <c r="IV347" s="606"/>
    </row>
    <row r="348" spans="1:256">
      <c r="A348" s="609" t="s">
        <v>678</v>
      </c>
      <c r="B348" s="610" t="s">
        <v>677</v>
      </c>
      <c r="C348" s="611">
        <v>30158</v>
      </c>
      <c r="IC348" s="606"/>
      <c r="ID348" s="606"/>
      <c r="IE348" s="606"/>
      <c r="IF348" s="606"/>
      <c r="IG348" s="606"/>
      <c r="IH348" s="606"/>
      <c r="II348" s="606"/>
      <c r="IJ348" s="606"/>
      <c r="IK348" s="606"/>
      <c r="IL348" s="606"/>
      <c r="IM348" s="606"/>
      <c r="IN348" s="606"/>
      <c r="IO348" s="606"/>
      <c r="IP348" s="606"/>
      <c r="IQ348" s="606"/>
      <c r="IR348" s="606"/>
      <c r="IS348" s="606"/>
      <c r="IT348" s="606"/>
      <c r="IU348" s="606"/>
      <c r="IV348" s="606"/>
    </row>
    <row r="349" spans="1:256">
      <c r="A349" s="602" t="s">
        <v>1557</v>
      </c>
      <c r="B349" s="602"/>
      <c r="C349" s="611">
        <v>199743</v>
      </c>
      <c r="IC349" s="606"/>
      <c r="ID349" s="606"/>
      <c r="IE349" s="606"/>
      <c r="IF349" s="606"/>
      <c r="IG349" s="606"/>
      <c r="IH349" s="606"/>
      <c r="II349" s="606"/>
      <c r="IJ349" s="606"/>
      <c r="IK349" s="606"/>
      <c r="IL349" s="606"/>
      <c r="IM349" s="606"/>
      <c r="IN349" s="606"/>
      <c r="IO349" s="606"/>
      <c r="IP349" s="606"/>
      <c r="IQ349" s="606"/>
      <c r="IR349" s="606"/>
      <c r="IS349" s="606"/>
      <c r="IT349" s="606"/>
      <c r="IU349" s="606"/>
      <c r="IV349" s="606"/>
    </row>
    <row r="350" spans="1:256" ht="31.5">
      <c r="A350" s="602" t="s">
        <v>847</v>
      </c>
      <c r="B350" s="602"/>
      <c r="C350" s="611">
        <v>199743</v>
      </c>
      <c r="IC350" s="606"/>
      <c r="ID350" s="606"/>
      <c r="IE350" s="606"/>
      <c r="IF350" s="606"/>
      <c r="IG350" s="606"/>
      <c r="IH350" s="606"/>
      <c r="II350" s="606"/>
      <c r="IJ350" s="606"/>
      <c r="IK350" s="606"/>
      <c r="IL350" s="606"/>
      <c r="IM350" s="606"/>
      <c r="IN350" s="606"/>
      <c r="IO350" s="606"/>
      <c r="IP350" s="606"/>
      <c r="IQ350" s="606"/>
      <c r="IR350" s="606"/>
      <c r="IS350" s="606"/>
      <c r="IT350" s="606"/>
      <c r="IU350" s="606"/>
      <c r="IV350" s="606"/>
    </row>
    <row r="351" spans="1:256">
      <c r="A351" s="609"/>
      <c r="B351" s="612"/>
      <c r="C351" s="611"/>
      <c r="IC351" s="606"/>
      <c r="ID351" s="606"/>
      <c r="IE351" s="606"/>
      <c r="IF351" s="606"/>
      <c r="IG351" s="606"/>
      <c r="IH351" s="606"/>
      <c r="II351" s="606"/>
      <c r="IJ351" s="606"/>
      <c r="IK351" s="606"/>
      <c r="IL351" s="606"/>
      <c r="IM351" s="606"/>
      <c r="IN351" s="606"/>
      <c r="IO351" s="606"/>
      <c r="IP351" s="606"/>
      <c r="IQ351" s="606"/>
      <c r="IR351" s="606"/>
      <c r="IS351" s="606"/>
      <c r="IT351" s="606"/>
      <c r="IU351" s="606"/>
      <c r="IV351" s="606"/>
    </row>
    <row r="352" spans="1:256">
      <c r="A352" s="602" t="s">
        <v>742</v>
      </c>
      <c r="B352" s="603"/>
      <c r="C352" s="604"/>
      <c r="IC352" s="606"/>
      <c r="ID352" s="606"/>
      <c r="IE352" s="606"/>
      <c r="IF352" s="606"/>
      <c r="IG352" s="606"/>
      <c r="IH352" s="606"/>
      <c r="II352" s="606"/>
      <c r="IJ352" s="606"/>
      <c r="IK352" s="606"/>
      <c r="IL352" s="606"/>
      <c r="IM352" s="606"/>
      <c r="IN352" s="606"/>
      <c r="IO352" s="606"/>
      <c r="IP352" s="606"/>
      <c r="IQ352" s="606"/>
      <c r="IR352" s="606"/>
      <c r="IS352" s="606"/>
      <c r="IT352" s="606"/>
      <c r="IU352" s="606"/>
      <c r="IV352" s="606"/>
    </row>
    <row r="353" spans="1:256">
      <c r="A353" s="602" t="s">
        <v>673</v>
      </c>
      <c r="B353" s="607"/>
      <c r="C353" s="608"/>
      <c r="IC353" s="606"/>
      <c r="ID353" s="606"/>
      <c r="IE353" s="606"/>
      <c r="IF353" s="606"/>
      <c r="IG353" s="606"/>
      <c r="IH353" s="606"/>
      <c r="II353" s="606"/>
      <c r="IJ353" s="606"/>
      <c r="IK353" s="606"/>
      <c r="IL353" s="606"/>
      <c r="IM353" s="606"/>
      <c r="IN353" s="606"/>
      <c r="IO353" s="606"/>
      <c r="IP353" s="606"/>
      <c r="IQ353" s="606"/>
      <c r="IR353" s="606"/>
      <c r="IS353" s="606"/>
      <c r="IT353" s="606"/>
      <c r="IU353" s="606"/>
      <c r="IV353" s="606"/>
    </row>
    <row r="354" spans="1:256">
      <c r="A354" s="609" t="s">
        <v>365</v>
      </c>
      <c r="B354" s="610" t="s">
        <v>666</v>
      </c>
      <c r="C354" s="611">
        <v>3791</v>
      </c>
      <c r="IC354" s="606"/>
      <c r="ID354" s="606"/>
      <c r="IE354" s="606"/>
      <c r="IF354" s="606"/>
      <c r="IG354" s="606"/>
      <c r="IH354" s="606"/>
      <c r="II354" s="606"/>
      <c r="IJ354" s="606"/>
      <c r="IK354" s="606"/>
      <c r="IL354" s="606"/>
      <c r="IM354" s="606"/>
      <c r="IN354" s="606"/>
      <c r="IO354" s="606"/>
      <c r="IP354" s="606"/>
      <c r="IQ354" s="606"/>
      <c r="IR354" s="606"/>
      <c r="IS354" s="606"/>
      <c r="IT354" s="606"/>
      <c r="IU354" s="606"/>
      <c r="IV354" s="606"/>
    </row>
    <row r="355" spans="1:256">
      <c r="A355" s="609" t="s">
        <v>945</v>
      </c>
      <c r="B355" s="610" t="s">
        <v>944</v>
      </c>
      <c r="C355" s="611">
        <v>675</v>
      </c>
      <c r="IC355" s="606"/>
      <c r="ID355" s="606"/>
      <c r="IE355" s="606"/>
      <c r="IF355" s="606"/>
      <c r="IG355" s="606"/>
      <c r="IH355" s="606"/>
      <c r="II355" s="606"/>
      <c r="IJ355" s="606"/>
      <c r="IK355" s="606"/>
      <c r="IL355" s="606"/>
      <c r="IM355" s="606"/>
      <c r="IN355" s="606"/>
      <c r="IO355" s="606"/>
      <c r="IP355" s="606"/>
      <c r="IQ355" s="606"/>
      <c r="IR355" s="606"/>
      <c r="IS355" s="606"/>
      <c r="IT355" s="606"/>
      <c r="IU355" s="606"/>
      <c r="IV355" s="606"/>
    </row>
    <row r="356" spans="1:256">
      <c r="A356" s="609" t="s">
        <v>637</v>
      </c>
      <c r="B356" s="610" t="s">
        <v>667</v>
      </c>
      <c r="C356" s="611">
        <v>26</v>
      </c>
      <c r="IC356" s="606"/>
      <c r="ID356" s="606"/>
      <c r="IE356" s="606"/>
      <c r="IF356" s="606"/>
      <c r="IG356" s="606"/>
      <c r="IH356" s="606"/>
      <c r="II356" s="606"/>
      <c r="IJ356" s="606"/>
      <c r="IK356" s="606"/>
      <c r="IL356" s="606"/>
      <c r="IM356" s="606"/>
      <c r="IN356" s="606"/>
      <c r="IO356" s="606"/>
      <c r="IP356" s="606"/>
      <c r="IQ356" s="606"/>
      <c r="IR356" s="606"/>
      <c r="IS356" s="606"/>
      <c r="IT356" s="606"/>
      <c r="IU356" s="606"/>
      <c r="IV356" s="606"/>
    </row>
    <row r="357" spans="1:256">
      <c r="A357" s="609" t="s">
        <v>638</v>
      </c>
      <c r="B357" s="610" t="s">
        <v>716</v>
      </c>
      <c r="C357" s="611">
        <v>530</v>
      </c>
      <c r="IC357" s="606"/>
      <c r="ID357" s="606"/>
      <c r="IE357" s="606"/>
      <c r="IF357" s="606"/>
      <c r="IG357" s="606"/>
      <c r="IH357" s="606"/>
      <c r="II357" s="606"/>
      <c r="IJ357" s="606"/>
      <c r="IK357" s="606"/>
      <c r="IL357" s="606"/>
      <c r="IM357" s="606"/>
      <c r="IN357" s="606"/>
      <c r="IO357" s="606"/>
      <c r="IP357" s="606"/>
      <c r="IQ357" s="606"/>
      <c r="IR357" s="606"/>
      <c r="IS357" s="606"/>
      <c r="IT357" s="606"/>
      <c r="IU357" s="606"/>
      <c r="IV357" s="606"/>
    </row>
    <row r="358" spans="1:256">
      <c r="A358" s="609" t="s">
        <v>678</v>
      </c>
      <c r="B358" s="610" t="s">
        <v>677</v>
      </c>
      <c r="C358" s="611">
        <v>600</v>
      </c>
      <c r="IC358" s="606"/>
      <c r="ID358" s="606"/>
      <c r="IE358" s="606"/>
      <c r="IF358" s="606"/>
      <c r="IG358" s="606"/>
      <c r="IH358" s="606"/>
      <c r="II358" s="606"/>
      <c r="IJ358" s="606"/>
      <c r="IK358" s="606"/>
      <c r="IL358" s="606"/>
      <c r="IM358" s="606"/>
      <c r="IN358" s="606"/>
      <c r="IO358" s="606"/>
      <c r="IP358" s="606"/>
      <c r="IQ358" s="606"/>
      <c r="IR358" s="606"/>
      <c r="IS358" s="606"/>
      <c r="IT358" s="606"/>
      <c r="IU358" s="606"/>
      <c r="IV358" s="606"/>
    </row>
    <row r="359" spans="1:256">
      <c r="A359" s="609" t="s">
        <v>669</v>
      </c>
      <c r="B359" s="610" t="s">
        <v>668</v>
      </c>
      <c r="C359" s="611">
        <v>1960</v>
      </c>
      <c r="IC359" s="606"/>
      <c r="ID359" s="606"/>
      <c r="IE359" s="606"/>
      <c r="IF359" s="606"/>
      <c r="IG359" s="606"/>
      <c r="IH359" s="606"/>
      <c r="II359" s="606"/>
      <c r="IJ359" s="606"/>
      <c r="IK359" s="606"/>
      <c r="IL359" s="606"/>
      <c r="IM359" s="606"/>
      <c r="IN359" s="606"/>
      <c r="IO359" s="606"/>
      <c r="IP359" s="606"/>
      <c r="IQ359" s="606"/>
      <c r="IR359" s="606"/>
      <c r="IS359" s="606"/>
      <c r="IT359" s="606"/>
      <c r="IU359" s="606"/>
      <c r="IV359" s="606"/>
    </row>
    <row r="360" spans="1:256">
      <c r="A360" s="602" t="s">
        <v>1557</v>
      </c>
      <c r="B360" s="602"/>
      <c r="C360" s="611">
        <v>3791</v>
      </c>
      <c r="IC360" s="606"/>
      <c r="ID360" s="606"/>
      <c r="IE360" s="606"/>
      <c r="IF360" s="606"/>
      <c r="IG360" s="606"/>
      <c r="IH360" s="606"/>
      <c r="II360" s="606"/>
      <c r="IJ360" s="606"/>
      <c r="IK360" s="606"/>
      <c r="IL360" s="606"/>
      <c r="IM360" s="606"/>
      <c r="IN360" s="606"/>
      <c r="IO360" s="606"/>
      <c r="IP360" s="606"/>
      <c r="IQ360" s="606"/>
      <c r="IR360" s="606"/>
      <c r="IS360" s="606"/>
      <c r="IT360" s="606"/>
      <c r="IU360" s="606"/>
      <c r="IV360" s="606"/>
    </row>
    <row r="361" spans="1:256">
      <c r="A361" s="602" t="s">
        <v>843</v>
      </c>
      <c r="B361" s="602"/>
      <c r="C361" s="611">
        <v>3791</v>
      </c>
      <c r="IC361" s="606"/>
      <c r="ID361" s="606"/>
      <c r="IE361" s="606"/>
      <c r="IF361" s="606"/>
      <c r="IG361" s="606"/>
      <c r="IH361" s="606"/>
      <c r="II361" s="606"/>
      <c r="IJ361" s="606"/>
      <c r="IK361" s="606"/>
      <c r="IL361" s="606"/>
      <c r="IM361" s="606"/>
      <c r="IN361" s="606"/>
      <c r="IO361" s="606"/>
      <c r="IP361" s="606"/>
      <c r="IQ361" s="606"/>
      <c r="IR361" s="606"/>
      <c r="IS361" s="606"/>
      <c r="IT361" s="606"/>
      <c r="IU361" s="606"/>
      <c r="IV361" s="606"/>
    </row>
    <row r="362" spans="1:256">
      <c r="A362" s="609"/>
      <c r="B362" s="612"/>
      <c r="C362" s="611"/>
      <c r="IC362" s="606"/>
      <c r="ID362" s="606"/>
      <c r="IE362" s="606"/>
      <c r="IF362" s="606"/>
      <c r="IG362" s="606"/>
      <c r="IH362" s="606"/>
      <c r="II362" s="606"/>
      <c r="IJ362" s="606"/>
      <c r="IK362" s="606"/>
      <c r="IL362" s="606"/>
      <c r="IM362" s="606"/>
      <c r="IN362" s="606"/>
      <c r="IO362" s="606"/>
      <c r="IP362" s="606"/>
      <c r="IQ362" s="606"/>
      <c r="IR362" s="606"/>
      <c r="IS362" s="606"/>
      <c r="IT362" s="606"/>
      <c r="IU362" s="606"/>
      <c r="IV362" s="606"/>
    </row>
    <row r="363" spans="1:256">
      <c r="A363" s="602" t="s">
        <v>743</v>
      </c>
      <c r="B363" s="603"/>
      <c r="C363" s="604"/>
      <c r="IC363" s="606"/>
      <c r="ID363" s="606"/>
      <c r="IE363" s="606"/>
      <c r="IF363" s="606"/>
      <c r="IG363" s="606"/>
      <c r="IH363" s="606"/>
      <c r="II363" s="606"/>
      <c r="IJ363" s="606"/>
      <c r="IK363" s="606"/>
      <c r="IL363" s="606"/>
      <c r="IM363" s="606"/>
      <c r="IN363" s="606"/>
      <c r="IO363" s="606"/>
      <c r="IP363" s="606"/>
      <c r="IQ363" s="606"/>
      <c r="IR363" s="606"/>
      <c r="IS363" s="606"/>
      <c r="IT363" s="606"/>
      <c r="IU363" s="606"/>
      <c r="IV363" s="606"/>
    </row>
    <row r="364" spans="1:256">
      <c r="A364" s="602" t="s">
        <v>673</v>
      </c>
      <c r="B364" s="607"/>
      <c r="C364" s="608"/>
      <c r="IC364" s="606"/>
      <c r="ID364" s="606"/>
      <c r="IE364" s="606"/>
      <c r="IF364" s="606"/>
      <c r="IG364" s="606"/>
      <c r="IH364" s="606"/>
      <c r="II364" s="606"/>
      <c r="IJ364" s="606"/>
      <c r="IK364" s="606"/>
      <c r="IL364" s="606"/>
      <c r="IM364" s="606"/>
      <c r="IN364" s="606"/>
      <c r="IO364" s="606"/>
      <c r="IP364" s="606"/>
      <c r="IQ364" s="606"/>
      <c r="IR364" s="606"/>
      <c r="IS364" s="606"/>
      <c r="IT364" s="606"/>
      <c r="IU364" s="606"/>
      <c r="IV364" s="606"/>
    </row>
    <row r="365" spans="1:256">
      <c r="A365" s="609" t="s">
        <v>365</v>
      </c>
      <c r="B365" s="610" t="s">
        <v>666</v>
      </c>
      <c r="C365" s="611">
        <v>20200</v>
      </c>
      <c r="IC365" s="606"/>
      <c r="ID365" s="606"/>
      <c r="IE365" s="606"/>
      <c r="IF365" s="606"/>
      <c r="IG365" s="606"/>
      <c r="IH365" s="606"/>
      <c r="II365" s="606"/>
      <c r="IJ365" s="606"/>
      <c r="IK365" s="606"/>
      <c r="IL365" s="606"/>
      <c r="IM365" s="606"/>
      <c r="IN365" s="606"/>
      <c r="IO365" s="606"/>
      <c r="IP365" s="606"/>
      <c r="IQ365" s="606"/>
      <c r="IR365" s="606"/>
      <c r="IS365" s="606"/>
      <c r="IT365" s="606"/>
      <c r="IU365" s="606"/>
      <c r="IV365" s="606"/>
    </row>
    <row r="366" spans="1:256">
      <c r="A366" s="609" t="s">
        <v>678</v>
      </c>
      <c r="B366" s="610" t="s">
        <v>677</v>
      </c>
      <c r="C366" s="611">
        <v>5200</v>
      </c>
      <c r="IC366" s="606"/>
      <c r="ID366" s="606"/>
      <c r="IE366" s="606"/>
      <c r="IF366" s="606"/>
      <c r="IG366" s="606"/>
      <c r="IH366" s="606"/>
      <c r="II366" s="606"/>
      <c r="IJ366" s="606"/>
      <c r="IK366" s="606"/>
      <c r="IL366" s="606"/>
      <c r="IM366" s="606"/>
      <c r="IN366" s="606"/>
      <c r="IO366" s="606"/>
      <c r="IP366" s="606"/>
      <c r="IQ366" s="606"/>
      <c r="IR366" s="606"/>
      <c r="IS366" s="606"/>
      <c r="IT366" s="606"/>
      <c r="IU366" s="606"/>
      <c r="IV366" s="606"/>
    </row>
    <row r="367" spans="1:256">
      <c r="A367" s="609" t="s">
        <v>680</v>
      </c>
      <c r="B367" s="610" t="s">
        <v>679</v>
      </c>
      <c r="C367" s="611">
        <v>15000</v>
      </c>
      <c r="IC367" s="606"/>
      <c r="ID367" s="606"/>
      <c r="IE367" s="606"/>
      <c r="IF367" s="606"/>
      <c r="IG367" s="606"/>
      <c r="IH367" s="606"/>
      <c r="II367" s="606"/>
      <c r="IJ367" s="606"/>
      <c r="IK367" s="606"/>
      <c r="IL367" s="606"/>
      <c r="IM367" s="606"/>
      <c r="IN367" s="606"/>
      <c r="IO367" s="606"/>
      <c r="IP367" s="606"/>
      <c r="IQ367" s="606"/>
      <c r="IR367" s="606"/>
      <c r="IS367" s="606"/>
      <c r="IT367" s="606"/>
      <c r="IU367" s="606"/>
      <c r="IV367" s="606"/>
    </row>
    <row r="368" spans="1:256">
      <c r="A368" s="602" t="s">
        <v>1557</v>
      </c>
      <c r="B368" s="602"/>
      <c r="C368" s="611">
        <v>20200</v>
      </c>
      <c r="IC368" s="606"/>
      <c r="ID368" s="606"/>
      <c r="IE368" s="606"/>
      <c r="IF368" s="606"/>
      <c r="IG368" s="606"/>
      <c r="IH368" s="606"/>
      <c r="II368" s="606"/>
      <c r="IJ368" s="606"/>
      <c r="IK368" s="606"/>
      <c r="IL368" s="606"/>
      <c r="IM368" s="606"/>
      <c r="IN368" s="606"/>
      <c r="IO368" s="606"/>
      <c r="IP368" s="606"/>
      <c r="IQ368" s="606"/>
      <c r="IR368" s="606"/>
      <c r="IS368" s="606"/>
      <c r="IT368" s="606"/>
      <c r="IU368" s="606"/>
      <c r="IV368" s="606"/>
    </row>
    <row r="369" spans="1:256">
      <c r="A369" s="602" t="s">
        <v>897</v>
      </c>
      <c r="B369" s="602"/>
      <c r="C369" s="611">
        <v>20200</v>
      </c>
      <c r="IC369" s="606"/>
      <c r="ID369" s="606"/>
      <c r="IE369" s="606"/>
      <c r="IF369" s="606"/>
      <c r="IG369" s="606"/>
      <c r="IH369" s="606"/>
      <c r="II369" s="606"/>
      <c r="IJ369" s="606"/>
      <c r="IK369" s="606"/>
      <c r="IL369" s="606"/>
      <c r="IM369" s="606"/>
      <c r="IN369" s="606"/>
      <c r="IO369" s="606"/>
      <c r="IP369" s="606"/>
      <c r="IQ369" s="606"/>
      <c r="IR369" s="606"/>
      <c r="IS369" s="606"/>
      <c r="IT369" s="606"/>
      <c r="IU369" s="606"/>
      <c r="IV369" s="606"/>
    </row>
    <row r="370" spans="1:256">
      <c r="A370" s="609"/>
      <c r="B370" s="612"/>
      <c r="C370" s="611"/>
      <c r="IC370" s="606"/>
      <c r="ID370" s="606"/>
      <c r="IE370" s="606"/>
      <c r="IF370" s="606"/>
      <c r="IG370" s="606"/>
      <c r="IH370" s="606"/>
      <c r="II370" s="606"/>
      <c r="IJ370" s="606"/>
      <c r="IK370" s="606"/>
      <c r="IL370" s="606"/>
      <c r="IM370" s="606"/>
      <c r="IN370" s="606"/>
      <c r="IO370" s="606"/>
      <c r="IP370" s="606"/>
      <c r="IQ370" s="606"/>
      <c r="IR370" s="606"/>
      <c r="IS370" s="606"/>
      <c r="IT370" s="606"/>
      <c r="IU370" s="606"/>
      <c r="IV370" s="606"/>
    </row>
    <row r="371" spans="1:256">
      <c r="A371" s="602" t="s">
        <v>842</v>
      </c>
      <c r="B371" s="602"/>
      <c r="C371" s="611">
        <v>228423</v>
      </c>
      <c r="IC371" s="606"/>
      <c r="ID371" s="606"/>
      <c r="IE371" s="606"/>
      <c r="IF371" s="606"/>
      <c r="IG371" s="606"/>
      <c r="IH371" s="606"/>
      <c r="II371" s="606"/>
      <c r="IJ371" s="606"/>
      <c r="IK371" s="606"/>
      <c r="IL371" s="606"/>
      <c r="IM371" s="606"/>
      <c r="IN371" s="606"/>
      <c r="IO371" s="606"/>
      <c r="IP371" s="606"/>
      <c r="IQ371" s="606"/>
      <c r="IR371" s="606"/>
      <c r="IS371" s="606"/>
      <c r="IT371" s="606"/>
      <c r="IU371" s="606"/>
      <c r="IV371" s="606"/>
    </row>
    <row r="372" spans="1:256">
      <c r="A372" s="609"/>
      <c r="B372" s="612"/>
      <c r="C372" s="611"/>
      <c r="IC372" s="606"/>
      <c r="ID372" s="606"/>
      <c r="IE372" s="606"/>
      <c r="IF372" s="606"/>
      <c r="IG372" s="606"/>
      <c r="IH372" s="606"/>
      <c r="II372" s="606"/>
      <c r="IJ372" s="606"/>
      <c r="IK372" s="606"/>
      <c r="IL372" s="606"/>
      <c r="IM372" s="606"/>
      <c r="IN372" s="606"/>
      <c r="IO372" s="606"/>
      <c r="IP372" s="606"/>
      <c r="IQ372" s="606"/>
      <c r="IR372" s="606"/>
      <c r="IS372" s="606"/>
      <c r="IT372" s="606"/>
      <c r="IU372" s="606"/>
      <c r="IV372" s="606"/>
    </row>
    <row r="373" spans="1:256" ht="31.5">
      <c r="A373" s="602" t="s">
        <v>1189</v>
      </c>
      <c r="B373" s="602"/>
      <c r="C373" s="611">
        <v>258404</v>
      </c>
      <c r="IC373" s="606"/>
      <c r="ID373" s="606"/>
      <c r="IE373" s="606"/>
      <c r="IF373" s="606"/>
      <c r="IG373" s="606"/>
      <c r="IH373" s="606"/>
      <c r="II373" s="606"/>
      <c r="IJ373" s="606"/>
      <c r="IK373" s="606"/>
      <c r="IL373" s="606"/>
      <c r="IM373" s="606"/>
      <c r="IN373" s="606"/>
      <c r="IO373" s="606"/>
      <c r="IP373" s="606"/>
      <c r="IQ373" s="606"/>
      <c r="IR373" s="606"/>
      <c r="IS373" s="606"/>
      <c r="IT373" s="606"/>
      <c r="IU373" s="606"/>
      <c r="IV373" s="606"/>
    </row>
    <row r="374" spans="1:256">
      <c r="A374" s="609"/>
      <c r="B374" s="612"/>
      <c r="C374" s="611"/>
      <c r="IC374" s="606"/>
      <c r="ID374" s="606"/>
      <c r="IE374" s="606"/>
      <c r="IF374" s="606"/>
      <c r="IG374" s="606"/>
      <c r="IH374" s="606"/>
      <c r="II374" s="606"/>
      <c r="IJ374" s="606"/>
      <c r="IK374" s="606"/>
      <c r="IL374" s="606"/>
      <c r="IM374" s="606"/>
      <c r="IN374" s="606"/>
      <c r="IO374" s="606"/>
      <c r="IP374" s="606"/>
      <c r="IQ374" s="606"/>
      <c r="IR374" s="606"/>
      <c r="IS374" s="606"/>
      <c r="IT374" s="606"/>
      <c r="IU374" s="606"/>
      <c r="IV374" s="606"/>
    </row>
    <row r="375" spans="1:256">
      <c r="A375" s="609"/>
      <c r="B375" s="612"/>
      <c r="C375" s="611"/>
      <c r="IC375" s="606"/>
      <c r="ID375" s="606"/>
      <c r="IE375" s="606"/>
      <c r="IF375" s="606"/>
      <c r="IG375" s="606"/>
      <c r="IH375" s="606"/>
      <c r="II375" s="606"/>
      <c r="IJ375" s="606"/>
      <c r="IK375" s="606"/>
      <c r="IL375" s="606"/>
      <c r="IM375" s="606"/>
      <c r="IN375" s="606"/>
      <c r="IO375" s="606"/>
      <c r="IP375" s="606"/>
      <c r="IQ375" s="606"/>
      <c r="IR375" s="606"/>
      <c r="IS375" s="606"/>
      <c r="IT375" s="606"/>
      <c r="IU375" s="606"/>
      <c r="IV375" s="606"/>
    </row>
    <row r="376" spans="1:256">
      <c r="A376" s="602" t="s">
        <v>1038</v>
      </c>
      <c r="B376" s="603"/>
      <c r="C376" s="604"/>
      <c r="IC376" s="606"/>
      <c r="ID376" s="606"/>
      <c r="IE376" s="606"/>
      <c r="IF376" s="606"/>
      <c r="IG376" s="606"/>
      <c r="IH376" s="606"/>
      <c r="II376" s="606"/>
      <c r="IJ376" s="606"/>
      <c r="IK376" s="606"/>
      <c r="IL376" s="606"/>
      <c r="IM376" s="606"/>
      <c r="IN376" s="606"/>
      <c r="IO376" s="606"/>
      <c r="IP376" s="606"/>
      <c r="IQ376" s="606"/>
      <c r="IR376" s="606"/>
      <c r="IS376" s="606"/>
      <c r="IT376" s="606"/>
      <c r="IU376" s="606"/>
      <c r="IV376" s="606"/>
    </row>
    <row r="377" spans="1:256">
      <c r="A377" s="602" t="s">
        <v>892</v>
      </c>
      <c r="B377" s="603"/>
      <c r="C377" s="604"/>
      <c r="IC377" s="606"/>
      <c r="ID377" s="606"/>
      <c r="IE377" s="606"/>
      <c r="IF377" s="606"/>
      <c r="IG377" s="606"/>
      <c r="IH377" s="606"/>
      <c r="II377" s="606"/>
      <c r="IJ377" s="606"/>
      <c r="IK377" s="606"/>
      <c r="IL377" s="606"/>
      <c r="IM377" s="606"/>
      <c r="IN377" s="606"/>
      <c r="IO377" s="606"/>
      <c r="IP377" s="606"/>
      <c r="IQ377" s="606"/>
      <c r="IR377" s="606"/>
      <c r="IS377" s="606"/>
      <c r="IT377" s="606"/>
      <c r="IU377" s="606"/>
      <c r="IV377" s="606"/>
    </row>
    <row r="378" spans="1:256" ht="31.5">
      <c r="A378" s="602" t="s">
        <v>887</v>
      </c>
      <c r="B378" s="603"/>
      <c r="C378" s="604"/>
      <c r="IC378" s="606"/>
      <c r="ID378" s="606"/>
      <c r="IE378" s="606"/>
      <c r="IF378" s="606"/>
      <c r="IG378" s="606"/>
      <c r="IH378" s="606"/>
      <c r="II378" s="606"/>
      <c r="IJ378" s="606"/>
      <c r="IK378" s="606"/>
      <c r="IL378" s="606"/>
      <c r="IM378" s="606"/>
      <c r="IN378" s="606"/>
      <c r="IO378" s="606"/>
      <c r="IP378" s="606"/>
      <c r="IQ378" s="606"/>
      <c r="IR378" s="606"/>
      <c r="IS378" s="606"/>
      <c r="IT378" s="606"/>
      <c r="IU378" s="606"/>
      <c r="IV378" s="606"/>
    </row>
    <row r="379" spans="1:256">
      <c r="A379" s="602" t="s">
        <v>1559</v>
      </c>
      <c r="B379" s="607"/>
      <c r="C379" s="608"/>
      <c r="IC379" s="606"/>
      <c r="ID379" s="606"/>
      <c r="IE379" s="606"/>
      <c r="IF379" s="606"/>
      <c r="IG379" s="606"/>
      <c r="IH379" s="606"/>
      <c r="II379" s="606"/>
      <c r="IJ379" s="606"/>
      <c r="IK379" s="606"/>
      <c r="IL379" s="606"/>
      <c r="IM379" s="606"/>
      <c r="IN379" s="606"/>
      <c r="IO379" s="606"/>
      <c r="IP379" s="606"/>
      <c r="IQ379" s="606"/>
      <c r="IR379" s="606"/>
      <c r="IS379" s="606"/>
      <c r="IT379" s="606"/>
      <c r="IU379" s="606"/>
      <c r="IV379" s="606"/>
    </row>
    <row r="380" spans="1:256">
      <c r="A380" s="609" t="s">
        <v>967</v>
      </c>
      <c r="B380" s="610" t="s">
        <v>966</v>
      </c>
      <c r="C380" s="611">
        <f>SUM(C381)</f>
        <v>397552</v>
      </c>
      <c r="IC380" s="606"/>
      <c r="ID380" s="606"/>
      <c r="IE380" s="606"/>
      <c r="IF380" s="606"/>
      <c r="IG380" s="606"/>
      <c r="IH380" s="606"/>
      <c r="II380" s="606"/>
      <c r="IJ380" s="606"/>
      <c r="IK380" s="606"/>
      <c r="IL380" s="606"/>
      <c r="IM380" s="606"/>
      <c r="IN380" s="606"/>
      <c r="IO380" s="606"/>
      <c r="IP380" s="606"/>
      <c r="IQ380" s="606"/>
      <c r="IR380" s="606"/>
      <c r="IS380" s="606"/>
      <c r="IT380" s="606"/>
      <c r="IU380" s="606"/>
      <c r="IV380" s="606"/>
    </row>
    <row r="381" spans="1:256">
      <c r="A381" s="609" t="s">
        <v>644</v>
      </c>
      <c r="B381" s="610" t="s">
        <v>965</v>
      </c>
      <c r="C381" s="611">
        <f>398978-1426</f>
        <v>397552</v>
      </c>
      <c r="IC381" s="606"/>
      <c r="ID381" s="606"/>
      <c r="IE381" s="606"/>
      <c r="IF381" s="606"/>
      <c r="IG381" s="606"/>
      <c r="IH381" s="606"/>
      <c r="II381" s="606"/>
      <c r="IJ381" s="606"/>
      <c r="IK381" s="606"/>
      <c r="IL381" s="606"/>
      <c r="IM381" s="606"/>
      <c r="IN381" s="606"/>
      <c r="IO381" s="606"/>
      <c r="IP381" s="606"/>
      <c r="IQ381" s="606"/>
      <c r="IR381" s="606"/>
      <c r="IS381" s="606"/>
      <c r="IT381" s="606"/>
      <c r="IU381" s="606"/>
      <c r="IV381" s="606"/>
    </row>
    <row r="382" spans="1:256">
      <c r="A382" s="602" t="s">
        <v>1560</v>
      </c>
      <c r="B382" s="602"/>
      <c r="C382" s="611">
        <f>SUM(C380)</f>
        <v>397552</v>
      </c>
      <c r="IC382" s="606"/>
      <c r="ID382" s="606"/>
      <c r="IE382" s="606"/>
      <c r="IF382" s="606"/>
      <c r="IG382" s="606"/>
      <c r="IH382" s="606"/>
      <c r="II382" s="606"/>
      <c r="IJ382" s="606"/>
      <c r="IK382" s="606"/>
      <c r="IL382" s="606"/>
      <c r="IM382" s="606"/>
      <c r="IN382" s="606"/>
      <c r="IO382" s="606"/>
      <c r="IP382" s="606"/>
      <c r="IQ382" s="606"/>
      <c r="IR382" s="606"/>
      <c r="IS382" s="606"/>
      <c r="IT382" s="606"/>
      <c r="IU382" s="606"/>
      <c r="IV382" s="606"/>
    </row>
    <row r="383" spans="1:256">
      <c r="A383" s="609"/>
      <c r="B383" s="612"/>
      <c r="C383" s="611"/>
      <c r="IC383" s="606"/>
      <c r="ID383" s="606"/>
      <c r="IE383" s="606"/>
      <c r="IF383" s="606"/>
      <c r="IG383" s="606"/>
      <c r="IH383" s="606"/>
      <c r="II383" s="606"/>
      <c r="IJ383" s="606"/>
      <c r="IK383" s="606"/>
      <c r="IL383" s="606"/>
      <c r="IM383" s="606"/>
      <c r="IN383" s="606"/>
      <c r="IO383" s="606"/>
      <c r="IP383" s="606"/>
      <c r="IQ383" s="606"/>
      <c r="IR383" s="606"/>
      <c r="IS383" s="606"/>
      <c r="IT383" s="606"/>
      <c r="IU383" s="606"/>
      <c r="IV383" s="606"/>
    </row>
    <row r="384" spans="1:256" ht="31.5">
      <c r="A384" s="602" t="s">
        <v>886</v>
      </c>
      <c r="B384" s="602"/>
      <c r="C384" s="611">
        <f>SUM(C382)</f>
        <v>397552</v>
      </c>
      <c r="IC384" s="606"/>
      <c r="ID384" s="606"/>
      <c r="IE384" s="606"/>
      <c r="IF384" s="606"/>
      <c r="IG384" s="606"/>
      <c r="IH384" s="606"/>
      <c r="II384" s="606"/>
      <c r="IJ384" s="606"/>
      <c r="IK384" s="606"/>
      <c r="IL384" s="606"/>
      <c r="IM384" s="606"/>
      <c r="IN384" s="606"/>
      <c r="IO384" s="606"/>
      <c r="IP384" s="606"/>
      <c r="IQ384" s="606"/>
      <c r="IR384" s="606"/>
      <c r="IS384" s="606"/>
      <c r="IT384" s="606"/>
      <c r="IU384" s="606"/>
      <c r="IV384" s="606"/>
    </row>
    <row r="385" spans="1:256">
      <c r="A385" s="609"/>
      <c r="B385" s="612"/>
      <c r="C385" s="611"/>
      <c r="IC385" s="606"/>
      <c r="ID385" s="606"/>
      <c r="IE385" s="606"/>
      <c r="IF385" s="606"/>
      <c r="IG385" s="606"/>
      <c r="IH385" s="606"/>
      <c r="II385" s="606"/>
      <c r="IJ385" s="606"/>
      <c r="IK385" s="606"/>
      <c r="IL385" s="606"/>
      <c r="IM385" s="606"/>
      <c r="IN385" s="606"/>
      <c r="IO385" s="606"/>
      <c r="IP385" s="606"/>
      <c r="IQ385" s="606"/>
      <c r="IR385" s="606"/>
      <c r="IS385" s="606"/>
      <c r="IT385" s="606"/>
      <c r="IU385" s="606"/>
      <c r="IV385" s="606"/>
    </row>
    <row r="386" spans="1:256">
      <c r="A386" s="602" t="s">
        <v>885</v>
      </c>
      <c r="B386" s="602"/>
      <c r="C386" s="611">
        <f>SUM(C384)</f>
        <v>397552</v>
      </c>
      <c r="IC386" s="606"/>
      <c r="ID386" s="606"/>
      <c r="IE386" s="606"/>
      <c r="IF386" s="606"/>
      <c r="IG386" s="606"/>
      <c r="IH386" s="606"/>
      <c r="II386" s="606"/>
      <c r="IJ386" s="606"/>
      <c r="IK386" s="606"/>
      <c r="IL386" s="606"/>
      <c r="IM386" s="606"/>
      <c r="IN386" s="606"/>
      <c r="IO386" s="606"/>
      <c r="IP386" s="606"/>
      <c r="IQ386" s="606"/>
      <c r="IR386" s="606"/>
      <c r="IS386" s="606"/>
      <c r="IT386" s="606"/>
      <c r="IU386" s="606"/>
      <c r="IV386" s="606"/>
    </row>
    <row r="387" spans="1:256">
      <c r="A387" s="609"/>
      <c r="B387" s="612"/>
      <c r="C387" s="611"/>
      <c r="IC387" s="606"/>
      <c r="ID387" s="606"/>
      <c r="IE387" s="606"/>
      <c r="IF387" s="606"/>
      <c r="IG387" s="606"/>
      <c r="IH387" s="606"/>
      <c r="II387" s="606"/>
      <c r="IJ387" s="606"/>
      <c r="IK387" s="606"/>
      <c r="IL387" s="606"/>
      <c r="IM387" s="606"/>
      <c r="IN387" s="606"/>
      <c r="IO387" s="606"/>
      <c r="IP387" s="606"/>
      <c r="IQ387" s="606"/>
      <c r="IR387" s="606"/>
      <c r="IS387" s="606"/>
      <c r="IT387" s="606"/>
      <c r="IU387" s="606"/>
      <c r="IV387" s="606"/>
    </row>
    <row r="388" spans="1:256">
      <c r="A388" s="602" t="s">
        <v>744</v>
      </c>
      <c r="B388" s="603"/>
      <c r="C388" s="604"/>
      <c r="IC388" s="606"/>
      <c r="ID388" s="606"/>
      <c r="IE388" s="606"/>
      <c r="IF388" s="606"/>
      <c r="IG388" s="606"/>
      <c r="IH388" s="606"/>
      <c r="II388" s="606"/>
      <c r="IJ388" s="606"/>
      <c r="IK388" s="606"/>
      <c r="IL388" s="606"/>
      <c r="IM388" s="606"/>
      <c r="IN388" s="606"/>
      <c r="IO388" s="606"/>
      <c r="IP388" s="606"/>
      <c r="IQ388" s="606"/>
      <c r="IR388" s="606"/>
      <c r="IS388" s="606"/>
      <c r="IT388" s="606"/>
      <c r="IU388" s="606"/>
      <c r="IV388" s="606"/>
    </row>
    <row r="389" spans="1:256">
      <c r="A389" s="602" t="s">
        <v>745</v>
      </c>
      <c r="B389" s="603"/>
      <c r="C389" s="604"/>
      <c r="IC389" s="606"/>
      <c r="ID389" s="606"/>
      <c r="IE389" s="606"/>
      <c r="IF389" s="606"/>
      <c r="IG389" s="606"/>
      <c r="IH389" s="606"/>
      <c r="II389" s="606"/>
      <c r="IJ389" s="606"/>
      <c r="IK389" s="606"/>
      <c r="IL389" s="606"/>
      <c r="IM389" s="606"/>
      <c r="IN389" s="606"/>
      <c r="IO389" s="606"/>
      <c r="IP389" s="606"/>
      <c r="IQ389" s="606"/>
      <c r="IR389" s="606"/>
      <c r="IS389" s="606"/>
      <c r="IT389" s="606"/>
      <c r="IU389" s="606"/>
      <c r="IV389" s="606"/>
    </row>
    <row r="390" spans="1:256">
      <c r="A390" s="602" t="s">
        <v>673</v>
      </c>
      <c r="B390" s="607"/>
      <c r="C390" s="608"/>
      <c r="IC390" s="606"/>
      <c r="ID390" s="606"/>
      <c r="IE390" s="606"/>
      <c r="IF390" s="606"/>
      <c r="IG390" s="606"/>
      <c r="IH390" s="606"/>
      <c r="II390" s="606"/>
      <c r="IJ390" s="606"/>
      <c r="IK390" s="606"/>
      <c r="IL390" s="606"/>
      <c r="IM390" s="606"/>
      <c r="IN390" s="606"/>
      <c r="IO390" s="606"/>
      <c r="IP390" s="606"/>
      <c r="IQ390" s="606"/>
      <c r="IR390" s="606"/>
      <c r="IS390" s="606"/>
      <c r="IT390" s="606"/>
      <c r="IU390" s="606"/>
      <c r="IV390" s="606"/>
    </row>
    <row r="391" spans="1:256">
      <c r="A391" s="609" t="s">
        <v>365</v>
      </c>
      <c r="B391" s="610" t="s">
        <v>666</v>
      </c>
      <c r="C391" s="611">
        <v>5470</v>
      </c>
      <c r="IC391" s="606"/>
      <c r="ID391" s="606"/>
      <c r="IE391" s="606"/>
      <c r="IF391" s="606"/>
      <c r="IG391" s="606"/>
      <c r="IH391" s="606"/>
      <c r="II391" s="606"/>
      <c r="IJ391" s="606"/>
      <c r="IK391" s="606"/>
      <c r="IL391" s="606"/>
      <c r="IM391" s="606"/>
      <c r="IN391" s="606"/>
      <c r="IO391" s="606"/>
      <c r="IP391" s="606"/>
      <c r="IQ391" s="606"/>
      <c r="IR391" s="606"/>
      <c r="IS391" s="606"/>
      <c r="IT391" s="606"/>
      <c r="IU391" s="606"/>
      <c r="IV391" s="606"/>
    </row>
    <row r="392" spans="1:256">
      <c r="A392" s="609" t="s">
        <v>678</v>
      </c>
      <c r="B392" s="610" t="s">
        <v>677</v>
      </c>
      <c r="C392" s="611">
        <v>2241</v>
      </c>
      <c r="IC392" s="606"/>
      <c r="ID392" s="606"/>
      <c r="IE392" s="606"/>
      <c r="IF392" s="606"/>
      <c r="IG392" s="606"/>
      <c r="IH392" s="606"/>
      <c r="II392" s="606"/>
      <c r="IJ392" s="606"/>
      <c r="IK392" s="606"/>
      <c r="IL392" s="606"/>
      <c r="IM392" s="606"/>
      <c r="IN392" s="606"/>
      <c r="IO392" s="606"/>
      <c r="IP392" s="606"/>
      <c r="IQ392" s="606"/>
      <c r="IR392" s="606"/>
      <c r="IS392" s="606"/>
      <c r="IT392" s="606"/>
      <c r="IU392" s="606"/>
      <c r="IV392" s="606"/>
    </row>
    <row r="393" spans="1:256">
      <c r="A393" s="609" t="s">
        <v>866</v>
      </c>
      <c r="B393" s="610" t="s">
        <v>865</v>
      </c>
      <c r="C393" s="611">
        <v>3229</v>
      </c>
      <c r="IC393" s="606"/>
      <c r="ID393" s="606"/>
      <c r="IE393" s="606"/>
      <c r="IF393" s="606"/>
      <c r="IG393" s="606"/>
      <c r="IH393" s="606"/>
      <c r="II393" s="606"/>
      <c r="IJ393" s="606"/>
      <c r="IK393" s="606"/>
      <c r="IL393" s="606"/>
      <c r="IM393" s="606"/>
      <c r="IN393" s="606"/>
      <c r="IO393" s="606"/>
      <c r="IP393" s="606"/>
      <c r="IQ393" s="606"/>
      <c r="IR393" s="606"/>
      <c r="IS393" s="606"/>
      <c r="IT393" s="606"/>
      <c r="IU393" s="606"/>
      <c r="IV393" s="606"/>
    </row>
    <row r="394" spans="1:256">
      <c r="A394" s="602" t="s">
        <v>1557</v>
      </c>
      <c r="B394" s="602"/>
      <c r="C394" s="611">
        <v>5470</v>
      </c>
      <c r="IC394" s="606"/>
      <c r="ID394" s="606"/>
      <c r="IE394" s="606"/>
      <c r="IF394" s="606"/>
      <c r="IG394" s="606"/>
      <c r="IH394" s="606"/>
      <c r="II394" s="606"/>
      <c r="IJ394" s="606"/>
      <c r="IK394" s="606"/>
      <c r="IL394" s="606"/>
      <c r="IM394" s="606"/>
      <c r="IN394" s="606"/>
      <c r="IO394" s="606"/>
      <c r="IP394" s="606"/>
      <c r="IQ394" s="606"/>
      <c r="IR394" s="606"/>
      <c r="IS394" s="606"/>
      <c r="IT394" s="606"/>
      <c r="IU394" s="606"/>
      <c r="IV394" s="606"/>
    </row>
    <row r="395" spans="1:256">
      <c r="A395" s="609"/>
      <c r="B395" s="612"/>
      <c r="C395" s="611"/>
      <c r="IC395" s="606"/>
      <c r="ID395" s="606"/>
      <c r="IE395" s="606"/>
      <c r="IF395" s="606"/>
      <c r="IG395" s="606"/>
      <c r="IH395" s="606"/>
      <c r="II395" s="606"/>
      <c r="IJ395" s="606"/>
      <c r="IK395" s="606"/>
      <c r="IL395" s="606"/>
      <c r="IM395" s="606"/>
      <c r="IN395" s="606"/>
      <c r="IO395" s="606"/>
      <c r="IP395" s="606"/>
      <c r="IQ395" s="606"/>
      <c r="IR395" s="606"/>
      <c r="IS395" s="606"/>
      <c r="IT395" s="606"/>
      <c r="IU395" s="606"/>
      <c r="IV395" s="606"/>
    </row>
    <row r="396" spans="1:256">
      <c r="A396" s="602" t="s">
        <v>876</v>
      </c>
      <c r="B396" s="602"/>
      <c r="C396" s="611">
        <v>5470</v>
      </c>
      <c r="IC396" s="606"/>
      <c r="ID396" s="606"/>
      <c r="IE396" s="606"/>
      <c r="IF396" s="606"/>
      <c r="IG396" s="606"/>
      <c r="IH396" s="606"/>
      <c r="II396" s="606"/>
      <c r="IJ396" s="606"/>
      <c r="IK396" s="606"/>
      <c r="IL396" s="606"/>
      <c r="IM396" s="606"/>
      <c r="IN396" s="606"/>
      <c r="IO396" s="606"/>
      <c r="IP396" s="606"/>
      <c r="IQ396" s="606"/>
      <c r="IR396" s="606"/>
      <c r="IS396" s="606"/>
      <c r="IT396" s="606"/>
      <c r="IU396" s="606"/>
      <c r="IV396" s="606"/>
    </row>
    <row r="397" spans="1:256">
      <c r="A397" s="609"/>
      <c r="B397" s="612"/>
      <c r="C397" s="611"/>
      <c r="IC397" s="606"/>
      <c r="ID397" s="606"/>
      <c r="IE397" s="606"/>
      <c r="IF397" s="606"/>
      <c r="IG397" s="606"/>
      <c r="IH397" s="606"/>
      <c r="II397" s="606"/>
      <c r="IJ397" s="606"/>
      <c r="IK397" s="606"/>
      <c r="IL397" s="606"/>
      <c r="IM397" s="606"/>
      <c r="IN397" s="606"/>
      <c r="IO397" s="606"/>
      <c r="IP397" s="606"/>
      <c r="IQ397" s="606"/>
      <c r="IR397" s="606"/>
      <c r="IS397" s="606"/>
      <c r="IT397" s="606"/>
      <c r="IU397" s="606"/>
      <c r="IV397" s="606"/>
    </row>
    <row r="398" spans="1:256">
      <c r="A398" s="602" t="s">
        <v>875</v>
      </c>
      <c r="B398" s="602"/>
      <c r="C398" s="611">
        <v>5470</v>
      </c>
      <c r="IC398" s="606"/>
      <c r="ID398" s="606"/>
      <c r="IE398" s="606"/>
      <c r="IF398" s="606"/>
      <c r="IG398" s="606"/>
      <c r="IH398" s="606"/>
      <c r="II398" s="606"/>
      <c r="IJ398" s="606"/>
      <c r="IK398" s="606"/>
      <c r="IL398" s="606"/>
      <c r="IM398" s="606"/>
      <c r="IN398" s="606"/>
      <c r="IO398" s="606"/>
      <c r="IP398" s="606"/>
      <c r="IQ398" s="606"/>
      <c r="IR398" s="606"/>
      <c r="IS398" s="606"/>
      <c r="IT398" s="606"/>
      <c r="IU398" s="606"/>
      <c r="IV398" s="606"/>
    </row>
    <row r="399" spans="1:256">
      <c r="A399" s="609"/>
      <c r="B399" s="612"/>
      <c r="C399" s="611"/>
      <c r="IC399" s="606"/>
      <c r="ID399" s="606"/>
      <c r="IE399" s="606"/>
      <c r="IF399" s="606"/>
      <c r="IG399" s="606"/>
      <c r="IH399" s="606"/>
      <c r="II399" s="606"/>
      <c r="IJ399" s="606"/>
      <c r="IK399" s="606"/>
      <c r="IL399" s="606"/>
      <c r="IM399" s="606"/>
      <c r="IN399" s="606"/>
      <c r="IO399" s="606"/>
      <c r="IP399" s="606"/>
      <c r="IQ399" s="606"/>
      <c r="IR399" s="606"/>
      <c r="IS399" s="606"/>
      <c r="IT399" s="606"/>
      <c r="IU399" s="606"/>
      <c r="IV399" s="606"/>
    </row>
    <row r="400" spans="1:256">
      <c r="A400" s="602" t="s">
        <v>1047</v>
      </c>
      <c r="B400" s="602"/>
      <c r="C400" s="611">
        <f>SUM(C386,C398)</f>
        <v>403022</v>
      </c>
      <c r="IC400" s="606"/>
      <c r="ID400" s="606"/>
      <c r="IE400" s="606"/>
      <c r="IF400" s="606"/>
      <c r="IG400" s="606"/>
      <c r="IH400" s="606"/>
      <c r="II400" s="606"/>
      <c r="IJ400" s="606"/>
      <c r="IK400" s="606"/>
      <c r="IL400" s="606"/>
      <c r="IM400" s="606"/>
      <c r="IN400" s="606"/>
      <c r="IO400" s="606"/>
      <c r="IP400" s="606"/>
      <c r="IQ400" s="606"/>
      <c r="IR400" s="606"/>
      <c r="IS400" s="606"/>
      <c r="IT400" s="606"/>
      <c r="IU400" s="606"/>
      <c r="IV400" s="606"/>
    </row>
    <row r="401" spans="1:256">
      <c r="A401" s="609"/>
      <c r="B401" s="612"/>
      <c r="C401" s="611"/>
      <c r="IC401" s="606"/>
      <c r="ID401" s="606"/>
      <c r="IE401" s="606"/>
      <c r="IF401" s="606"/>
      <c r="IG401" s="606"/>
      <c r="IH401" s="606"/>
      <c r="II401" s="606"/>
      <c r="IJ401" s="606"/>
      <c r="IK401" s="606"/>
      <c r="IL401" s="606"/>
      <c r="IM401" s="606"/>
      <c r="IN401" s="606"/>
      <c r="IO401" s="606"/>
      <c r="IP401" s="606"/>
      <c r="IQ401" s="606"/>
      <c r="IR401" s="606"/>
      <c r="IS401" s="606"/>
      <c r="IT401" s="606"/>
      <c r="IU401" s="606"/>
      <c r="IV401" s="606"/>
    </row>
    <row r="402" spans="1:256">
      <c r="A402" s="609"/>
      <c r="B402" s="612"/>
      <c r="C402" s="611"/>
      <c r="IC402" s="606"/>
      <c r="ID402" s="606"/>
      <c r="IE402" s="606"/>
      <c r="IF402" s="606"/>
      <c r="IG402" s="606"/>
      <c r="IH402" s="606"/>
      <c r="II402" s="606"/>
      <c r="IJ402" s="606"/>
      <c r="IK402" s="606"/>
      <c r="IL402" s="606"/>
      <c r="IM402" s="606"/>
      <c r="IN402" s="606"/>
      <c r="IO402" s="606"/>
      <c r="IP402" s="606"/>
      <c r="IQ402" s="606"/>
      <c r="IR402" s="606"/>
      <c r="IS402" s="606"/>
      <c r="IT402" s="606"/>
      <c r="IU402" s="606"/>
      <c r="IV402" s="606"/>
    </row>
    <row r="403" spans="1:256">
      <c r="A403" s="609"/>
      <c r="B403" s="612"/>
      <c r="C403" s="611"/>
      <c r="IC403" s="606"/>
      <c r="ID403" s="606"/>
      <c r="IE403" s="606"/>
      <c r="IF403" s="606"/>
      <c r="IG403" s="606"/>
      <c r="IH403" s="606"/>
      <c r="II403" s="606"/>
      <c r="IJ403" s="606"/>
      <c r="IK403" s="606"/>
      <c r="IL403" s="606"/>
      <c r="IM403" s="606"/>
      <c r="IN403" s="606"/>
      <c r="IO403" s="606"/>
      <c r="IP403" s="606"/>
      <c r="IQ403" s="606"/>
      <c r="IR403" s="606"/>
      <c r="IS403" s="606"/>
      <c r="IT403" s="606"/>
      <c r="IU403" s="606"/>
      <c r="IV403" s="606"/>
    </row>
    <row r="404" spans="1:256" s="618" customFormat="1">
      <c r="A404" s="602"/>
      <c r="B404" s="612" t="s">
        <v>1260</v>
      </c>
      <c r="C404" s="615">
        <f>SUM(C21,C68,C154,C184,C312,C373,C400)</f>
        <v>9293246</v>
      </c>
      <c r="D404" s="616"/>
      <c r="E404" s="616"/>
      <c r="F404" s="616"/>
      <c r="G404" s="616"/>
      <c r="H404" s="616"/>
      <c r="I404" s="616"/>
      <c r="J404" s="616"/>
      <c r="K404" s="616"/>
      <c r="L404" s="616"/>
      <c r="M404" s="616"/>
      <c r="N404" s="616"/>
      <c r="O404" s="616"/>
      <c r="P404" s="616"/>
      <c r="Q404" s="616"/>
      <c r="R404" s="616"/>
      <c r="S404" s="616"/>
      <c r="T404" s="616"/>
      <c r="U404" s="616"/>
      <c r="V404" s="616"/>
      <c r="W404" s="616"/>
      <c r="X404" s="616"/>
      <c r="Y404" s="616"/>
      <c r="Z404" s="616"/>
      <c r="AA404" s="616"/>
      <c r="AB404" s="616"/>
      <c r="AC404" s="616"/>
      <c r="AD404" s="616"/>
      <c r="AE404" s="616"/>
      <c r="AF404" s="616"/>
      <c r="AG404" s="616"/>
      <c r="AH404" s="616"/>
      <c r="AI404" s="616"/>
      <c r="AJ404" s="616"/>
      <c r="AK404" s="616"/>
      <c r="AL404" s="616"/>
      <c r="AM404" s="616"/>
      <c r="AN404" s="616"/>
      <c r="AO404" s="616"/>
      <c r="AP404" s="616"/>
      <c r="AQ404" s="616"/>
      <c r="AR404" s="616"/>
      <c r="AS404" s="616"/>
      <c r="AT404" s="616"/>
      <c r="AU404" s="616"/>
      <c r="AV404" s="616"/>
      <c r="AW404" s="616"/>
      <c r="AX404" s="616"/>
      <c r="AY404" s="616"/>
      <c r="AZ404" s="616"/>
      <c r="BA404" s="616"/>
      <c r="BB404" s="616"/>
      <c r="BC404" s="616"/>
      <c r="BD404" s="616"/>
      <c r="BE404" s="616"/>
      <c r="BF404" s="616"/>
      <c r="BG404" s="616"/>
      <c r="BH404" s="616"/>
      <c r="BI404" s="616"/>
      <c r="BJ404" s="616"/>
      <c r="BK404" s="616"/>
      <c r="BL404" s="616"/>
      <c r="BM404" s="616"/>
      <c r="BN404" s="616"/>
      <c r="BO404" s="616"/>
      <c r="BP404" s="616"/>
      <c r="BQ404" s="616"/>
      <c r="BR404" s="616"/>
      <c r="BS404" s="616"/>
      <c r="BT404" s="616"/>
      <c r="BU404" s="616"/>
      <c r="BV404" s="616"/>
      <c r="BW404" s="616"/>
      <c r="BX404" s="616"/>
      <c r="BY404" s="616"/>
      <c r="BZ404" s="616"/>
      <c r="CA404" s="616"/>
      <c r="CB404" s="616"/>
      <c r="CC404" s="616"/>
      <c r="CD404" s="616"/>
      <c r="CE404" s="616"/>
      <c r="CF404" s="616"/>
      <c r="CG404" s="616"/>
      <c r="CH404" s="616"/>
      <c r="CI404" s="616"/>
      <c r="CJ404" s="616"/>
      <c r="CK404" s="616"/>
      <c r="CL404" s="616"/>
      <c r="CM404" s="616"/>
      <c r="CN404" s="616"/>
      <c r="CO404" s="616"/>
      <c r="CP404" s="616"/>
      <c r="CQ404" s="616"/>
      <c r="CR404" s="616"/>
      <c r="CS404" s="616"/>
      <c r="CT404" s="616"/>
      <c r="CU404" s="616"/>
      <c r="CV404" s="616"/>
      <c r="CW404" s="616"/>
      <c r="CX404" s="616"/>
      <c r="CY404" s="616"/>
      <c r="CZ404" s="616"/>
      <c r="DA404" s="616"/>
      <c r="DB404" s="616"/>
      <c r="DC404" s="616"/>
      <c r="DD404" s="616"/>
      <c r="DE404" s="616"/>
      <c r="DF404" s="616"/>
      <c r="DG404" s="616"/>
      <c r="DH404" s="616"/>
      <c r="DI404" s="616"/>
      <c r="DJ404" s="616"/>
      <c r="DK404" s="616"/>
      <c r="DL404" s="616"/>
      <c r="DM404" s="616"/>
      <c r="DN404" s="616"/>
      <c r="DO404" s="616"/>
      <c r="DP404" s="616"/>
      <c r="DQ404" s="616"/>
      <c r="DR404" s="616"/>
      <c r="DS404" s="616"/>
      <c r="DT404" s="616"/>
      <c r="DU404" s="616"/>
      <c r="DV404" s="616"/>
      <c r="DW404" s="616"/>
      <c r="DX404" s="616"/>
      <c r="DY404" s="616"/>
      <c r="DZ404" s="616"/>
      <c r="EA404" s="616"/>
      <c r="EB404" s="616"/>
      <c r="EC404" s="616"/>
      <c r="ED404" s="616"/>
      <c r="EE404" s="616"/>
      <c r="EF404" s="616"/>
      <c r="EG404" s="616"/>
      <c r="EH404" s="616"/>
      <c r="EI404" s="616"/>
      <c r="EJ404" s="616"/>
      <c r="EK404" s="616"/>
      <c r="EL404" s="616"/>
      <c r="EM404" s="616"/>
      <c r="EN404" s="616"/>
      <c r="EO404" s="616"/>
      <c r="EP404" s="616"/>
      <c r="EQ404" s="616"/>
      <c r="ER404" s="616"/>
      <c r="ES404" s="616"/>
      <c r="ET404" s="616"/>
      <c r="EU404" s="616"/>
      <c r="EV404" s="616"/>
      <c r="EW404" s="616"/>
      <c r="EX404" s="616"/>
      <c r="EY404" s="616"/>
      <c r="EZ404" s="616"/>
      <c r="FA404" s="616"/>
      <c r="FB404" s="616"/>
      <c r="FC404" s="616"/>
      <c r="FD404" s="616"/>
      <c r="FE404" s="616"/>
      <c r="FF404" s="616"/>
      <c r="FG404" s="616"/>
      <c r="FH404" s="616"/>
      <c r="FI404" s="616"/>
      <c r="FJ404" s="616"/>
      <c r="FK404" s="616"/>
      <c r="FL404" s="616"/>
      <c r="FM404" s="616"/>
      <c r="FN404" s="616"/>
      <c r="FO404" s="616"/>
      <c r="FP404" s="616"/>
      <c r="FQ404" s="616"/>
      <c r="FR404" s="616"/>
      <c r="FS404" s="616"/>
      <c r="FT404" s="616"/>
      <c r="FU404" s="616"/>
      <c r="FV404" s="616"/>
      <c r="FW404" s="616"/>
      <c r="FX404" s="616"/>
      <c r="FY404" s="616"/>
      <c r="FZ404" s="616"/>
      <c r="GA404" s="616"/>
      <c r="GB404" s="616"/>
      <c r="GC404" s="616"/>
      <c r="GD404" s="616"/>
      <c r="GE404" s="616"/>
      <c r="GF404" s="616"/>
      <c r="GG404" s="616"/>
      <c r="GH404" s="616"/>
      <c r="GI404" s="616"/>
      <c r="GJ404" s="616"/>
      <c r="GK404" s="616"/>
      <c r="GL404" s="616"/>
      <c r="GM404" s="616"/>
      <c r="GN404" s="616"/>
      <c r="GO404" s="616"/>
      <c r="GP404" s="616"/>
      <c r="GQ404" s="616"/>
      <c r="GR404" s="616"/>
      <c r="GS404" s="616"/>
      <c r="GT404" s="616"/>
      <c r="GU404" s="616"/>
      <c r="GV404" s="616"/>
      <c r="GW404" s="616"/>
      <c r="GX404" s="616"/>
      <c r="GY404" s="616"/>
      <c r="GZ404" s="616"/>
      <c r="HA404" s="616"/>
      <c r="HB404" s="616"/>
      <c r="HC404" s="616"/>
      <c r="HD404" s="616"/>
      <c r="HE404" s="616"/>
      <c r="HF404" s="616"/>
      <c r="HG404" s="616"/>
      <c r="HH404" s="616"/>
      <c r="HI404" s="616"/>
      <c r="HJ404" s="616"/>
      <c r="HK404" s="616"/>
      <c r="HL404" s="616"/>
      <c r="HM404" s="616"/>
      <c r="HN404" s="616"/>
      <c r="HO404" s="616"/>
      <c r="HP404" s="616"/>
      <c r="HQ404" s="616"/>
      <c r="HR404" s="616"/>
      <c r="HS404" s="616"/>
      <c r="HT404" s="616"/>
      <c r="HU404" s="616"/>
      <c r="HV404" s="616"/>
      <c r="HW404" s="616"/>
      <c r="HX404" s="616"/>
      <c r="HY404" s="616"/>
      <c r="HZ404" s="616"/>
      <c r="IA404" s="616"/>
      <c r="IB404" s="616"/>
      <c r="IC404" s="617"/>
      <c r="ID404" s="617"/>
      <c r="IE404" s="617"/>
      <c r="IF404" s="617"/>
      <c r="IG404" s="617"/>
      <c r="IH404" s="617"/>
      <c r="II404" s="617"/>
      <c r="IJ404" s="617"/>
      <c r="IK404" s="617"/>
      <c r="IL404" s="617"/>
      <c r="IM404" s="617"/>
      <c r="IN404" s="617"/>
      <c r="IO404" s="617"/>
      <c r="IP404" s="617"/>
      <c r="IQ404" s="617"/>
      <c r="IR404" s="617"/>
      <c r="IS404" s="617"/>
      <c r="IT404" s="617"/>
      <c r="IU404" s="617"/>
      <c r="IV404" s="617"/>
    </row>
    <row r="407" spans="1:256">
      <c r="A407" s="90" t="s">
        <v>5</v>
      </c>
    </row>
    <row r="408" spans="1:256">
      <c r="A408" s="91" t="s">
        <v>6</v>
      </c>
    </row>
    <row r="409" spans="1:256">
      <c r="A409" s="90"/>
    </row>
    <row r="410" spans="1:256">
      <c r="A410" s="92" t="s">
        <v>7</v>
      </c>
    </row>
    <row r="411" spans="1:256">
      <c r="A411" s="90" t="s">
        <v>8</v>
      </c>
    </row>
    <row r="412" spans="1:256">
      <c r="A412" s="91" t="s">
        <v>9</v>
      </c>
    </row>
    <row r="413" spans="1:256">
      <c r="A413" s="92"/>
    </row>
    <row r="414" spans="1:256">
      <c r="A414" s="90" t="s">
        <v>52</v>
      </c>
    </row>
    <row r="415" spans="1:256">
      <c r="A415" s="91" t="s">
        <v>10</v>
      </c>
    </row>
    <row r="416" spans="1:256">
      <c r="A416" s="90"/>
    </row>
    <row r="417" spans="1:1">
      <c r="A417" s="90" t="s">
        <v>53</v>
      </c>
    </row>
    <row r="418" spans="1:1">
      <c r="A418" s="91" t="s">
        <v>11</v>
      </c>
    </row>
    <row r="419" spans="1:1">
      <c r="A419" s="91"/>
    </row>
    <row r="420" spans="1:1">
      <c r="A420" s="44" t="s">
        <v>1549</v>
      </c>
    </row>
    <row r="421" spans="1:1">
      <c r="A421" s="45" t="s">
        <v>1580</v>
      </c>
    </row>
    <row r="422" spans="1:1">
      <c r="A422" s="45" t="s">
        <v>1581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86" firstPageNumber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71"/>
  <sheetViews>
    <sheetView workbookViewId="0">
      <selection activeCell="E31" sqref="E31"/>
    </sheetView>
  </sheetViews>
  <sheetFormatPr defaultRowHeight="12.75"/>
  <cols>
    <col min="1" max="1" width="4.5703125" style="201" customWidth="1"/>
    <col min="2" max="2" width="56.42578125" style="201" customWidth="1"/>
    <col min="3" max="4" width="13.85546875" style="201" customWidth="1"/>
    <col min="5" max="5" width="12" style="201" customWidth="1"/>
    <col min="6" max="6" width="13.85546875" style="201" customWidth="1"/>
    <col min="7" max="252" width="9.140625" style="201"/>
    <col min="253" max="253" width="4.5703125" style="201" customWidth="1"/>
    <col min="254" max="254" width="50.28515625" style="201" customWidth="1"/>
    <col min="255" max="258" width="15.7109375" style="201" customWidth="1"/>
    <col min="259" max="508" width="9.140625" style="201"/>
    <col min="509" max="509" width="4.5703125" style="201" customWidth="1"/>
    <col min="510" max="510" width="50.28515625" style="201" customWidth="1"/>
    <col min="511" max="514" width="15.7109375" style="201" customWidth="1"/>
    <col min="515" max="764" width="9.140625" style="201"/>
    <col min="765" max="765" width="4.5703125" style="201" customWidth="1"/>
    <col min="766" max="766" width="50.28515625" style="201" customWidth="1"/>
    <col min="767" max="770" width="15.7109375" style="201" customWidth="1"/>
    <col min="771" max="1020" width="9.140625" style="201"/>
    <col min="1021" max="1021" width="4.5703125" style="201" customWidth="1"/>
    <col min="1022" max="1022" width="50.28515625" style="201" customWidth="1"/>
    <col min="1023" max="1026" width="15.7109375" style="201" customWidth="1"/>
    <col min="1027" max="1276" width="9.140625" style="201"/>
    <col min="1277" max="1277" width="4.5703125" style="201" customWidth="1"/>
    <col min="1278" max="1278" width="50.28515625" style="201" customWidth="1"/>
    <col min="1279" max="1282" width="15.7109375" style="201" customWidth="1"/>
    <col min="1283" max="1532" width="9.140625" style="201"/>
    <col min="1533" max="1533" width="4.5703125" style="201" customWidth="1"/>
    <col min="1534" max="1534" width="50.28515625" style="201" customWidth="1"/>
    <col min="1535" max="1538" width="15.7109375" style="201" customWidth="1"/>
    <col min="1539" max="1788" width="9.140625" style="201"/>
    <col min="1789" max="1789" width="4.5703125" style="201" customWidth="1"/>
    <col min="1790" max="1790" width="50.28515625" style="201" customWidth="1"/>
    <col min="1791" max="1794" width="15.7109375" style="201" customWidth="1"/>
    <col min="1795" max="2044" width="9.140625" style="201"/>
    <col min="2045" max="2045" width="4.5703125" style="201" customWidth="1"/>
    <col min="2046" max="2046" width="50.28515625" style="201" customWidth="1"/>
    <col min="2047" max="2050" width="15.7109375" style="201" customWidth="1"/>
    <col min="2051" max="2300" width="9.140625" style="201"/>
    <col min="2301" max="2301" width="4.5703125" style="201" customWidth="1"/>
    <col min="2302" max="2302" width="50.28515625" style="201" customWidth="1"/>
    <col min="2303" max="2306" width="15.7109375" style="201" customWidth="1"/>
    <col min="2307" max="2556" width="9.140625" style="201"/>
    <col min="2557" max="2557" width="4.5703125" style="201" customWidth="1"/>
    <col min="2558" max="2558" width="50.28515625" style="201" customWidth="1"/>
    <col min="2559" max="2562" width="15.7109375" style="201" customWidth="1"/>
    <col min="2563" max="2812" width="9.140625" style="201"/>
    <col min="2813" max="2813" width="4.5703125" style="201" customWidth="1"/>
    <col min="2814" max="2814" width="50.28515625" style="201" customWidth="1"/>
    <col min="2815" max="2818" width="15.7109375" style="201" customWidth="1"/>
    <col min="2819" max="3068" width="9.140625" style="201"/>
    <col min="3069" max="3069" width="4.5703125" style="201" customWidth="1"/>
    <col min="3070" max="3070" width="50.28515625" style="201" customWidth="1"/>
    <col min="3071" max="3074" width="15.7109375" style="201" customWidth="1"/>
    <col min="3075" max="3324" width="9.140625" style="201"/>
    <col min="3325" max="3325" width="4.5703125" style="201" customWidth="1"/>
    <col min="3326" max="3326" width="50.28515625" style="201" customWidth="1"/>
    <col min="3327" max="3330" width="15.7109375" style="201" customWidth="1"/>
    <col min="3331" max="3580" width="9.140625" style="201"/>
    <col min="3581" max="3581" width="4.5703125" style="201" customWidth="1"/>
    <col min="3582" max="3582" width="50.28515625" style="201" customWidth="1"/>
    <col min="3583" max="3586" width="15.7109375" style="201" customWidth="1"/>
    <col min="3587" max="3836" width="9.140625" style="201"/>
    <col min="3837" max="3837" width="4.5703125" style="201" customWidth="1"/>
    <col min="3838" max="3838" width="50.28515625" style="201" customWidth="1"/>
    <col min="3839" max="3842" width="15.7109375" style="201" customWidth="1"/>
    <col min="3843" max="4092" width="9.140625" style="201"/>
    <col min="4093" max="4093" width="4.5703125" style="201" customWidth="1"/>
    <col min="4094" max="4094" width="50.28515625" style="201" customWidth="1"/>
    <col min="4095" max="4098" width="15.7109375" style="201" customWidth="1"/>
    <col min="4099" max="4348" width="9.140625" style="201"/>
    <col min="4349" max="4349" width="4.5703125" style="201" customWidth="1"/>
    <col min="4350" max="4350" width="50.28515625" style="201" customWidth="1"/>
    <col min="4351" max="4354" width="15.7109375" style="201" customWidth="1"/>
    <col min="4355" max="4604" width="9.140625" style="201"/>
    <col min="4605" max="4605" width="4.5703125" style="201" customWidth="1"/>
    <col min="4606" max="4606" width="50.28515625" style="201" customWidth="1"/>
    <col min="4607" max="4610" width="15.7109375" style="201" customWidth="1"/>
    <col min="4611" max="4860" width="9.140625" style="201"/>
    <col min="4861" max="4861" width="4.5703125" style="201" customWidth="1"/>
    <col min="4862" max="4862" width="50.28515625" style="201" customWidth="1"/>
    <col min="4863" max="4866" width="15.7109375" style="201" customWidth="1"/>
    <col min="4867" max="5116" width="9.140625" style="201"/>
    <col min="5117" max="5117" width="4.5703125" style="201" customWidth="1"/>
    <col min="5118" max="5118" width="50.28515625" style="201" customWidth="1"/>
    <col min="5119" max="5122" width="15.7109375" style="201" customWidth="1"/>
    <col min="5123" max="5372" width="9.140625" style="201"/>
    <col min="5373" max="5373" width="4.5703125" style="201" customWidth="1"/>
    <col min="5374" max="5374" width="50.28515625" style="201" customWidth="1"/>
    <col min="5375" max="5378" width="15.7109375" style="201" customWidth="1"/>
    <col min="5379" max="5628" width="9.140625" style="201"/>
    <col min="5629" max="5629" width="4.5703125" style="201" customWidth="1"/>
    <col min="5630" max="5630" width="50.28515625" style="201" customWidth="1"/>
    <col min="5631" max="5634" width="15.7109375" style="201" customWidth="1"/>
    <col min="5635" max="5884" width="9.140625" style="201"/>
    <col min="5885" max="5885" width="4.5703125" style="201" customWidth="1"/>
    <col min="5886" max="5886" width="50.28515625" style="201" customWidth="1"/>
    <col min="5887" max="5890" width="15.7109375" style="201" customWidth="1"/>
    <col min="5891" max="6140" width="9.140625" style="201"/>
    <col min="6141" max="6141" width="4.5703125" style="201" customWidth="1"/>
    <col min="6142" max="6142" width="50.28515625" style="201" customWidth="1"/>
    <col min="6143" max="6146" width="15.7109375" style="201" customWidth="1"/>
    <col min="6147" max="6396" width="9.140625" style="201"/>
    <col min="6397" max="6397" width="4.5703125" style="201" customWidth="1"/>
    <col min="6398" max="6398" width="50.28515625" style="201" customWidth="1"/>
    <col min="6399" max="6402" width="15.7109375" style="201" customWidth="1"/>
    <col min="6403" max="6652" width="9.140625" style="201"/>
    <col min="6653" max="6653" width="4.5703125" style="201" customWidth="1"/>
    <col min="6654" max="6654" width="50.28515625" style="201" customWidth="1"/>
    <col min="6655" max="6658" width="15.7109375" style="201" customWidth="1"/>
    <col min="6659" max="6908" width="9.140625" style="201"/>
    <col min="6909" max="6909" width="4.5703125" style="201" customWidth="1"/>
    <col min="6910" max="6910" width="50.28515625" style="201" customWidth="1"/>
    <col min="6911" max="6914" width="15.7109375" style="201" customWidth="1"/>
    <col min="6915" max="7164" width="9.140625" style="201"/>
    <col min="7165" max="7165" width="4.5703125" style="201" customWidth="1"/>
    <col min="7166" max="7166" width="50.28515625" style="201" customWidth="1"/>
    <col min="7167" max="7170" width="15.7109375" style="201" customWidth="1"/>
    <col min="7171" max="7420" width="9.140625" style="201"/>
    <col min="7421" max="7421" width="4.5703125" style="201" customWidth="1"/>
    <col min="7422" max="7422" width="50.28515625" style="201" customWidth="1"/>
    <col min="7423" max="7426" width="15.7109375" style="201" customWidth="1"/>
    <col min="7427" max="7676" width="9.140625" style="201"/>
    <col min="7677" max="7677" width="4.5703125" style="201" customWidth="1"/>
    <col min="7678" max="7678" width="50.28515625" style="201" customWidth="1"/>
    <col min="7679" max="7682" width="15.7109375" style="201" customWidth="1"/>
    <col min="7683" max="7932" width="9.140625" style="201"/>
    <col min="7933" max="7933" width="4.5703125" style="201" customWidth="1"/>
    <col min="7934" max="7934" width="50.28515625" style="201" customWidth="1"/>
    <col min="7935" max="7938" width="15.7109375" style="201" customWidth="1"/>
    <col min="7939" max="8188" width="9.140625" style="201"/>
    <col min="8189" max="8189" width="4.5703125" style="201" customWidth="1"/>
    <col min="8190" max="8190" width="50.28515625" style="201" customWidth="1"/>
    <col min="8191" max="8194" width="15.7109375" style="201" customWidth="1"/>
    <col min="8195" max="8444" width="9.140625" style="201"/>
    <col min="8445" max="8445" width="4.5703125" style="201" customWidth="1"/>
    <col min="8446" max="8446" width="50.28515625" style="201" customWidth="1"/>
    <col min="8447" max="8450" width="15.7109375" style="201" customWidth="1"/>
    <col min="8451" max="8700" width="9.140625" style="201"/>
    <col min="8701" max="8701" width="4.5703125" style="201" customWidth="1"/>
    <col min="8702" max="8702" width="50.28515625" style="201" customWidth="1"/>
    <col min="8703" max="8706" width="15.7109375" style="201" customWidth="1"/>
    <col min="8707" max="8956" width="9.140625" style="201"/>
    <col min="8957" max="8957" width="4.5703125" style="201" customWidth="1"/>
    <col min="8958" max="8958" width="50.28515625" style="201" customWidth="1"/>
    <col min="8959" max="8962" width="15.7109375" style="201" customWidth="1"/>
    <col min="8963" max="9212" width="9.140625" style="201"/>
    <col min="9213" max="9213" width="4.5703125" style="201" customWidth="1"/>
    <col min="9214" max="9214" width="50.28515625" style="201" customWidth="1"/>
    <col min="9215" max="9218" width="15.7109375" style="201" customWidth="1"/>
    <col min="9219" max="9468" width="9.140625" style="201"/>
    <col min="9469" max="9469" width="4.5703125" style="201" customWidth="1"/>
    <col min="9470" max="9470" width="50.28515625" style="201" customWidth="1"/>
    <col min="9471" max="9474" width="15.7109375" style="201" customWidth="1"/>
    <col min="9475" max="9724" width="9.140625" style="201"/>
    <col min="9725" max="9725" width="4.5703125" style="201" customWidth="1"/>
    <col min="9726" max="9726" width="50.28515625" style="201" customWidth="1"/>
    <col min="9727" max="9730" width="15.7109375" style="201" customWidth="1"/>
    <col min="9731" max="9980" width="9.140625" style="201"/>
    <col min="9981" max="9981" width="4.5703125" style="201" customWidth="1"/>
    <col min="9982" max="9982" width="50.28515625" style="201" customWidth="1"/>
    <col min="9983" max="9986" width="15.7109375" style="201" customWidth="1"/>
    <col min="9987" max="10236" width="9.140625" style="201"/>
    <col min="10237" max="10237" width="4.5703125" style="201" customWidth="1"/>
    <col min="10238" max="10238" width="50.28515625" style="201" customWidth="1"/>
    <col min="10239" max="10242" width="15.7109375" style="201" customWidth="1"/>
    <col min="10243" max="10492" width="9.140625" style="201"/>
    <col min="10493" max="10493" width="4.5703125" style="201" customWidth="1"/>
    <col min="10494" max="10494" width="50.28515625" style="201" customWidth="1"/>
    <col min="10495" max="10498" width="15.7109375" style="201" customWidth="1"/>
    <col min="10499" max="10748" width="9.140625" style="201"/>
    <col min="10749" max="10749" width="4.5703125" style="201" customWidth="1"/>
    <col min="10750" max="10750" width="50.28515625" style="201" customWidth="1"/>
    <col min="10751" max="10754" width="15.7109375" style="201" customWidth="1"/>
    <col min="10755" max="11004" width="9.140625" style="201"/>
    <col min="11005" max="11005" width="4.5703125" style="201" customWidth="1"/>
    <col min="11006" max="11006" width="50.28515625" style="201" customWidth="1"/>
    <col min="11007" max="11010" width="15.7109375" style="201" customWidth="1"/>
    <col min="11011" max="11260" width="9.140625" style="201"/>
    <col min="11261" max="11261" width="4.5703125" style="201" customWidth="1"/>
    <col min="11262" max="11262" width="50.28515625" style="201" customWidth="1"/>
    <col min="11263" max="11266" width="15.7109375" style="201" customWidth="1"/>
    <col min="11267" max="11516" width="9.140625" style="201"/>
    <col min="11517" max="11517" width="4.5703125" style="201" customWidth="1"/>
    <col min="11518" max="11518" width="50.28515625" style="201" customWidth="1"/>
    <col min="11519" max="11522" width="15.7109375" style="201" customWidth="1"/>
    <col min="11523" max="11772" width="9.140625" style="201"/>
    <col min="11773" max="11773" width="4.5703125" style="201" customWidth="1"/>
    <col min="11774" max="11774" width="50.28515625" style="201" customWidth="1"/>
    <col min="11775" max="11778" width="15.7109375" style="201" customWidth="1"/>
    <col min="11779" max="12028" width="9.140625" style="201"/>
    <col min="12029" max="12029" width="4.5703125" style="201" customWidth="1"/>
    <col min="12030" max="12030" width="50.28515625" style="201" customWidth="1"/>
    <col min="12031" max="12034" width="15.7109375" style="201" customWidth="1"/>
    <col min="12035" max="12284" width="9.140625" style="201"/>
    <col min="12285" max="12285" width="4.5703125" style="201" customWidth="1"/>
    <col min="12286" max="12286" width="50.28515625" style="201" customWidth="1"/>
    <col min="12287" max="12290" width="15.7109375" style="201" customWidth="1"/>
    <col min="12291" max="12540" width="9.140625" style="201"/>
    <col min="12541" max="12541" width="4.5703125" style="201" customWidth="1"/>
    <col min="12542" max="12542" width="50.28515625" style="201" customWidth="1"/>
    <col min="12543" max="12546" width="15.7109375" style="201" customWidth="1"/>
    <col min="12547" max="12796" width="9.140625" style="201"/>
    <col min="12797" max="12797" width="4.5703125" style="201" customWidth="1"/>
    <col min="12798" max="12798" width="50.28515625" style="201" customWidth="1"/>
    <col min="12799" max="12802" width="15.7109375" style="201" customWidth="1"/>
    <col min="12803" max="13052" width="9.140625" style="201"/>
    <col min="13053" max="13053" width="4.5703125" style="201" customWidth="1"/>
    <col min="13054" max="13054" width="50.28515625" style="201" customWidth="1"/>
    <col min="13055" max="13058" width="15.7109375" style="201" customWidth="1"/>
    <col min="13059" max="13308" width="9.140625" style="201"/>
    <col min="13309" max="13309" width="4.5703125" style="201" customWidth="1"/>
    <col min="13310" max="13310" width="50.28515625" style="201" customWidth="1"/>
    <col min="13311" max="13314" width="15.7109375" style="201" customWidth="1"/>
    <col min="13315" max="13564" width="9.140625" style="201"/>
    <col min="13565" max="13565" width="4.5703125" style="201" customWidth="1"/>
    <col min="13566" max="13566" width="50.28515625" style="201" customWidth="1"/>
    <col min="13567" max="13570" width="15.7109375" style="201" customWidth="1"/>
    <col min="13571" max="13820" width="9.140625" style="201"/>
    <col min="13821" max="13821" width="4.5703125" style="201" customWidth="1"/>
    <col min="13822" max="13822" width="50.28515625" style="201" customWidth="1"/>
    <col min="13823" max="13826" width="15.7109375" style="201" customWidth="1"/>
    <col min="13827" max="14076" width="9.140625" style="201"/>
    <col min="14077" max="14077" width="4.5703125" style="201" customWidth="1"/>
    <col min="14078" max="14078" width="50.28515625" style="201" customWidth="1"/>
    <col min="14079" max="14082" width="15.7109375" style="201" customWidth="1"/>
    <col min="14083" max="14332" width="9.140625" style="201"/>
    <col min="14333" max="14333" width="4.5703125" style="201" customWidth="1"/>
    <col min="14334" max="14334" width="50.28515625" style="201" customWidth="1"/>
    <col min="14335" max="14338" width="15.7109375" style="201" customWidth="1"/>
    <col min="14339" max="14588" width="9.140625" style="201"/>
    <col min="14589" max="14589" width="4.5703125" style="201" customWidth="1"/>
    <col min="14590" max="14590" width="50.28515625" style="201" customWidth="1"/>
    <col min="14591" max="14594" width="15.7109375" style="201" customWidth="1"/>
    <col min="14595" max="14844" width="9.140625" style="201"/>
    <col min="14845" max="14845" width="4.5703125" style="201" customWidth="1"/>
    <col min="14846" max="14846" width="50.28515625" style="201" customWidth="1"/>
    <col min="14847" max="14850" width="15.7109375" style="201" customWidth="1"/>
    <col min="14851" max="15100" width="9.140625" style="201"/>
    <col min="15101" max="15101" width="4.5703125" style="201" customWidth="1"/>
    <col min="15102" max="15102" width="50.28515625" style="201" customWidth="1"/>
    <col min="15103" max="15106" width="15.7109375" style="201" customWidth="1"/>
    <col min="15107" max="15356" width="9.140625" style="201"/>
    <col min="15357" max="15357" width="4.5703125" style="201" customWidth="1"/>
    <col min="15358" max="15358" width="50.28515625" style="201" customWidth="1"/>
    <col min="15359" max="15362" width="15.7109375" style="201" customWidth="1"/>
    <col min="15363" max="15612" width="9.140625" style="201"/>
    <col min="15613" max="15613" width="4.5703125" style="201" customWidth="1"/>
    <col min="15614" max="15614" width="50.28515625" style="201" customWidth="1"/>
    <col min="15615" max="15618" width="15.7109375" style="201" customWidth="1"/>
    <col min="15619" max="15868" width="9.140625" style="201"/>
    <col min="15869" max="15869" width="4.5703125" style="201" customWidth="1"/>
    <col min="15870" max="15870" width="50.28515625" style="201" customWidth="1"/>
    <col min="15871" max="15874" width="15.7109375" style="201" customWidth="1"/>
    <col min="15875" max="16124" width="9.140625" style="201"/>
    <col min="16125" max="16125" width="4.5703125" style="201" customWidth="1"/>
    <col min="16126" max="16126" width="50.28515625" style="201" customWidth="1"/>
    <col min="16127" max="16130" width="15.7109375" style="201" customWidth="1"/>
    <col min="16131" max="16384" width="9.140625" style="201"/>
  </cols>
  <sheetData>
    <row r="1" spans="1:6" ht="15.75">
      <c r="D1" s="64"/>
      <c r="F1" s="243" t="s">
        <v>1562</v>
      </c>
    </row>
    <row r="2" spans="1:6" ht="15.75">
      <c r="B2" s="202"/>
      <c r="C2" s="203"/>
      <c r="D2" s="64"/>
      <c r="E2" s="64"/>
    </row>
    <row r="3" spans="1:6" ht="18.75">
      <c r="A3" s="651" t="s">
        <v>417</v>
      </c>
      <c r="B3" s="651"/>
      <c r="C3" s="651"/>
      <c r="D3" s="651"/>
      <c r="E3" s="651"/>
      <c r="F3" s="651"/>
    </row>
    <row r="4" spans="1:6" ht="18.75">
      <c r="A4" s="651" t="s">
        <v>1563</v>
      </c>
      <c r="B4" s="651"/>
      <c r="C4" s="651"/>
      <c r="D4" s="651"/>
      <c r="E4" s="651"/>
      <c r="F4" s="651"/>
    </row>
    <row r="5" spans="1:6" ht="18.75">
      <c r="A5" s="651" t="s">
        <v>1564</v>
      </c>
      <c r="B5" s="651"/>
      <c r="C5" s="651"/>
      <c r="D5" s="651"/>
      <c r="E5" s="651"/>
      <c r="F5" s="651"/>
    </row>
    <row r="6" spans="1:6" ht="20.25" customHeight="1"/>
    <row r="7" spans="1:6" ht="15.75">
      <c r="A7" s="652" t="s">
        <v>418</v>
      </c>
      <c r="B7" s="654" t="s">
        <v>1118</v>
      </c>
      <c r="C7" s="654" t="s">
        <v>120</v>
      </c>
      <c r="D7" s="656" t="s">
        <v>1119</v>
      </c>
      <c r="E7" s="657"/>
      <c r="F7" s="658"/>
    </row>
    <row r="8" spans="1:6" ht="31.5">
      <c r="A8" s="653"/>
      <c r="B8" s="655"/>
      <c r="C8" s="655"/>
      <c r="D8" s="204" t="s">
        <v>419</v>
      </c>
      <c r="E8" s="205" t="s">
        <v>420</v>
      </c>
      <c r="F8" s="205" t="s">
        <v>1215</v>
      </c>
    </row>
    <row r="9" spans="1:6">
      <c r="A9" s="206">
        <v>1</v>
      </c>
      <c r="B9" s="206">
        <v>2</v>
      </c>
      <c r="C9" s="206">
        <v>3</v>
      </c>
      <c r="D9" s="207">
        <v>4</v>
      </c>
      <c r="E9" s="206">
        <v>5</v>
      </c>
      <c r="F9" s="206">
        <v>6</v>
      </c>
    </row>
    <row r="10" spans="1:6" ht="15.75">
      <c r="A10" s="208">
        <v>1</v>
      </c>
      <c r="B10" s="209" t="s">
        <v>421</v>
      </c>
      <c r="C10" s="210">
        <f>+C11+C12</f>
        <v>353615</v>
      </c>
      <c r="D10" s="210">
        <f>+D11+D12</f>
        <v>100</v>
      </c>
      <c r="E10" s="210">
        <f>+E11+E12</f>
        <v>353515</v>
      </c>
      <c r="F10" s="210">
        <f>+F11+F12</f>
        <v>0</v>
      </c>
    </row>
    <row r="11" spans="1:6" ht="15.75">
      <c r="A11" s="211"/>
      <c r="B11" s="212" t="s">
        <v>422</v>
      </c>
      <c r="C11" s="213">
        <f>+D11+E11+F11</f>
        <v>228604</v>
      </c>
      <c r="D11" s="214">
        <v>100</v>
      </c>
      <c r="E11" s="214">
        <f>200000+28504</f>
        <v>228504</v>
      </c>
      <c r="F11" s="214"/>
    </row>
    <row r="12" spans="1:6" ht="15.75">
      <c r="A12" s="211"/>
      <c r="B12" s="212" t="s">
        <v>423</v>
      </c>
      <c r="C12" s="213">
        <f>+D12+E12+F12</f>
        <v>125011</v>
      </c>
      <c r="D12" s="214">
        <v>0</v>
      </c>
      <c r="E12" s="214">
        <v>125011</v>
      </c>
      <c r="F12" s="214"/>
    </row>
    <row r="13" spans="1:6">
      <c r="A13" s="215"/>
      <c r="B13" s="215"/>
      <c r="C13" s="215"/>
      <c r="D13" s="215"/>
      <c r="E13" s="215"/>
      <c r="F13" s="215"/>
    </row>
    <row r="14" spans="1:6" ht="15.75">
      <c r="A14" s="208">
        <v>2</v>
      </c>
      <c r="B14" s="209" t="s">
        <v>424</v>
      </c>
      <c r="C14" s="210">
        <f>+C15+C16</f>
        <v>829893</v>
      </c>
      <c r="D14" s="210">
        <f>+D15+D16</f>
        <v>722902</v>
      </c>
      <c r="E14" s="210">
        <f>+E15+E16</f>
        <v>100000</v>
      </c>
      <c r="F14" s="210">
        <f>+F15+F16</f>
        <v>6991</v>
      </c>
    </row>
    <row r="15" spans="1:6" ht="15.75">
      <c r="A15" s="211"/>
      <c r="B15" s="212" t="s">
        <v>422</v>
      </c>
      <c r="C15" s="213">
        <f>+D15+E15+F15</f>
        <v>247790</v>
      </c>
      <c r="D15" s="214">
        <f>185204-37414</f>
        <v>147790</v>
      </c>
      <c r="E15" s="214">
        <v>100000</v>
      </c>
      <c r="F15" s="214"/>
    </row>
    <row r="16" spans="1:6" ht="15.75">
      <c r="A16" s="211"/>
      <c r="B16" s="212" t="s">
        <v>423</v>
      </c>
      <c r="C16" s="213">
        <f>+D16+E16+F16</f>
        <v>582103</v>
      </c>
      <c r="D16" s="214">
        <f>537698+37414</f>
        <v>575112</v>
      </c>
      <c r="E16" s="214"/>
      <c r="F16" s="214">
        <f>3479+3512</f>
        <v>6991</v>
      </c>
    </row>
    <row r="17" spans="1:6">
      <c r="A17" s="215"/>
      <c r="B17" s="215"/>
      <c r="C17" s="215"/>
      <c r="D17" s="215"/>
      <c r="E17" s="215"/>
      <c r="F17" s="215"/>
    </row>
    <row r="18" spans="1:6" ht="15.75">
      <c r="A18" s="208">
        <v>3</v>
      </c>
      <c r="B18" s="209" t="s">
        <v>425</v>
      </c>
      <c r="C18" s="210">
        <f>+C19+C20</f>
        <v>4999185</v>
      </c>
      <c r="D18" s="210">
        <f>+D19+D20</f>
        <v>4395778</v>
      </c>
      <c r="E18" s="210">
        <f>+E19+E20</f>
        <v>0</v>
      </c>
      <c r="F18" s="210">
        <f>+F19+F20</f>
        <v>603407</v>
      </c>
    </row>
    <row r="19" spans="1:6" ht="15.75">
      <c r="A19" s="211"/>
      <c r="B19" s="212" t="s">
        <v>422</v>
      </c>
      <c r="C19" s="213">
        <f>+D19+E19+F19</f>
        <v>3776144</v>
      </c>
      <c r="D19" s="214">
        <f>3809266+83625-116747</f>
        <v>3776144</v>
      </c>
      <c r="E19" s="214"/>
      <c r="F19" s="214"/>
    </row>
    <row r="20" spans="1:6" ht="15.75">
      <c r="A20" s="211"/>
      <c r="B20" s="212" t="s">
        <v>423</v>
      </c>
      <c r="C20" s="213">
        <f>+D20+E20+F20</f>
        <v>1223041</v>
      </c>
      <c r="D20" s="214">
        <f>502887+116747</f>
        <v>619634</v>
      </c>
      <c r="E20" s="214"/>
      <c r="F20" s="214">
        <v>603407</v>
      </c>
    </row>
    <row r="21" spans="1:6">
      <c r="A21" s="215"/>
      <c r="B21" s="215"/>
      <c r="C21" s="215"/>
      <c r="D21" s="215"/>
      <c r="E21" s="215"/>
      <c r="F21" s="215"/>
    </row>
    <row r="22" spans="1:6" ht="15.75">
      <c r="A22" s="208">
        <v>4</v>
      </c>
      <c r="B22" s="209" t="s">
        <v>426</v>
      </c>
      <c r="C22" s="210">
        <f>+C23+C24</f>
        <v>1400614</v>
      </c>
      <c r="D22" s="210">
        <f>+D23+D24</f>
        <v>1365553</v>
      </c>
      <c r="E22" s="210">
        <f>+E23+E24</f>
        <v>35061</v>
      </c>
      <c r="F22" s="210">
        <f>+F23+F24</f>
        <v>0</v>
      </c>
    </row>
    <row r="23" spans="1:6" ht="15.75">
      <c r="A23" s="211"/>
      <c r="B23" s="212" t="s">
        <v>422</v>
      </c>
      <c r="C23" s="213">
        <f>+D23+E23+F23</f>
        <v>844032</v>
      </c>
      <c r="D23" s="214">
        <f>1365553-556582</f>
        <v>808971</v>
      </c>
      <c r="E23" s="214">
        <v>35061</v>
      </c>
      <c r="F23" s="214"/>
    </row>
    <row r="24" spans="1:6" ht="15.75">
      <c r="A24" s="211"/>
      <c r="B24" s="212" t="s">
        <v>423</v>
      </c>
      <c r="C24" s="213">
        <f>+D24+E24+F24</f>
        <v>556582</v>
      </c>
      <c r="D24" s="214">
        <v>556582</v>
      </c>
      <c r="E24" s="214"/>
      <c r="F24" s="214"/>
    </row>
    <row r="25" spans="1:6">
      <c r="A25" s="215"/>
      <c r="B25" s="215"/>
      <c r="C25" s="215"/>
      <c r="D25" s="215"/>
      <c r="E25" s="215"/>
      <c r="F25" s="215"/>
    </row>
    <row r="26" spans="1:6" ht="31.5">
      <c r="A26" s="208">
        <v>5</v>
      </c>
      <c r="B26" s="209" t="s">
        <v>427</v>
      </c>
      <c r="C26" s="210">
        <f>+C27+C28</f>
        <v>2164858</v>
      </c>
      <c r="D26" s="210">
        <f>+D27+D28</f>
        <v>2147487</v>
      </c>
      <c r="E26" s="210">
        <f>+E27+E28</f>
        <v>0</v>
      </c>
      <c r="F26" s="210">
        <f>+F27+F28</f>
        <v>17371</v>
      </c>
    </row>
    <row r="27" spans="1:6" ht="15.75">
      <c r="A27" s="211"/>
      <c r="B27" s="212" t="s">
        <v>422</v>
      </c>
      <c r="C27" s="213">
        <f>+D27+E27+F27</f>
        <v>1810047</v>
      </c>
      <c r="D27" s="214">
        <f>2125307-332631</f>
        <v>1792676</v>
      </c>
      <c r="E27" s="214"/>
      <c r="F27" s="214">
        <v>17371</v>
      </c>
    </row>
    <row r="28" spans="1:6" ht="15.75">
      <c r="A28" s="211"/>
      <c r="B28" s="212" t="s">
        <v>423</v>
      </c>
      <c r="C28" s="213">
        <f>+D28+E28+F28</f>
        <v>354811</v>
      </c>
      <c r="D28" s="214">
        <f>22180+332631</f>
        <v>354811</v>
      </c>
      <c r="E28" s="214"/>
      <c r="F28" s="214"/>
    </row>
    <row r="29" spans="1:6">
      <c r="A29" s="215"/>
      <c r="B29" s="215"/>
      <c r="C29" s="215"/>
      <c r="D29" s="215"/>
      <c r="E29" s="215"/>
      <c r="F29" s="215"/>
    </row>
    <row r="30" spans="1:6" ht="31.5">
      <c r="A30" s="208">
        <v>6</v>
      </c>
      <c r="B30" s="209" t="s">
        <v>1120</v>
      </c>
      <c r="C30" s="210">
        <f>+C31+C32</f>
        <v>8678337</v>
      </c>
      <c r="D30" s="210">
        <f>+D31+D32</f>
        <v>0</v>
      </c>
      <c r="E30" s="210">
        <f>+E31+E32</f>
        <v>8678337</v>
      </c>
      <c r="F30" s="210">
        <f>+F31+F32</f>
        <v>0</v>
      </c>
    </row>
    <row r="31" spans="1:6" ht="15.75">
      <c r="A31" s="211"/>
      <c r="B31" s="212" t="s">
        <v>422</v>
      </c>
      <c r="C31" s="213">
        <f>+D31+E31+F31</f>
        <v>3014452</v>
      </c>
      <c r="D31" s="214">
        <v>0</v>
      </c>
      <c r="E31" s="214">
        <f>3534477-520025</f>
        <v>3014452</v>
      </c>
      <c r="F31" s="214"/>
    </row>
    <row r="32" spans="1:6" ht="15.75">
      <c r="A32" s="211"/>
      <c r="B32" s="212" t="s">
        <v>423</v>
      </c>
      <c r="C32" s="213">
        <f>+D32+E32+F32</f>
        <v>5663885</v>
      </c>
      <c r="D32" s="214">
        <v>0</v>
      </c>
      <c r="E32" s="214">
        <f>5143860+520025</f>
        <v>5663885</v>
      </c>
      <c r="F32" s="214"/>
    </row>
    <row r="33" spans="1:6">
      <c r="A33" s="215"/>
      <c r="B33" s="215"/>
      <c r="C33" s="215"/>
      <c r="D33" s="215"/>
      <c r="E33" s="215"/>
      <c r="F33" s="215"/>
    </row>
    <row r="34" spans="1:6" ht="31.5">
      <c r="A34" s="208">
        <v>7</v>
      </c>
      <c r="B34" s="209" t="s">
        <v>1121</v>
      </c>
      <c r="C34" s="210">
        <f>+C35+C36</f>
        <v>354032</v>
      </c>
      <c r="D34" s="210">
        <f>+D35+D36</f>
        <v>258404</v>
      </c>
      <c r="E34" s="210">
        <f>+E35+E36</f>
        <v>68782</v>
      </c>
      <c r="F34" s="210">
        <f>+F35+F36</f>
        <v>26846</v>
      </c>
    </row>
    <row r="35" spans="1:6" ht="15.75">
      <c r="A35" s="211"/>
      <c r="B35" s="212" t="s">
        <v>422</v>
      </c>
      <c r="C35" s="213">
        <f>+D35+E35+F35</f>
        <v>276822</v>
      </c>
      <c r="D35" s="214">
        <f>258404-8428</f>
        <v>249976</v>
      </c>
      <c r="E35" s="214"/>
      <c r="F35" s="214">
        <v>26846</v>
      </c>
    </row>
    <row r="36" spans="1:6" ht="15.75">
      <c r="A36" s="211"/>
      <c r="B36" s="212" t="s">
        <v>423</v>
      </c>
      <c r="C36" s="213">
        <f>+D36+E36+F36</f>
        <v>77210</v>
      </c>
      <c r="D36" s="214">
        <v>8428</v>
      </c>
      <c r="E36" s="214">
        <v>68782</v>
      </c>
      <c r="F36" s="214"/>
    </row>
    <row r="37" spans="1:6">
      <c r="A37" s="215"/>
      <c r="B37" s="215"/>
      <c r="C37" s="215"/>
      <c r="D37" s="215"/>
      <c r="E37" s="215"/>
      <c r="F37" s="215"/>
    </row>
    <row r="38" spans="1:6" ht="15.75">
      <c r="A38" s="208">
        <v>8</v>
      </c>
      <c r="B38" s="209" t="s">
        <v>428</v>
      </c>
      <c r="C38" s="210">
        <f>+C39+C40</f>
        <v>3346660</v>
      </c>
      <c r="D38" s="210">
        <f>+D39+D40</f>
        <v>403022</v>
      </c>
      <c r="E38" s="210">
        <f>+E39+E40</f>
        <v>2943638</v>
      </c>
      <c r="F38" s="210">
        <f>+F39+F40</f>
        <v>0</v>
      </c>
    </row>
    <row r="39" spans="1:6" ht="15.75">
      <c r="A39" s="211"/>
      <c r="B39" s="212" t="s">
        <v>422</v>
      </c>
      <c r="C39" s="213">
        <f>+D39+E39+F39</f>
        <v>1803590</v>
      </c>
      <c r="D39" s="214">
        <v>403022</v>
      </c>
      <c r="E39" s="214">
        <v>1400568</v>
      </c>
      <c r="F39" s="214"/>
    </row>
    <row r="40" spans="1:6" ht="15.75">
      <c r="A40" s="211"/>
      <c r="B40" s="212" t="s">
        <v>423</v>
      </c>
      <c r="C40" s="213">
        <f>+D40+E40+F40</f>
        <v>1543070</v>
      </c>
      <c r="D40" s="214"/>
      <c r="E40" s="214">
        <v>1543070</v>
      </c>
      <c r="F40" s="214"/>
    </row>
    <row r="41" spans="1:6">
      <c r="A41" s="215"/>
      <c r="B41" s="215"/>
      <c r="C41" s="215"/>
      <c r="D41" s="215"/>
      <c r="E41" s="215"/>
      <c r="F41" s="215"/>
    </row>
    <row r="42" spans="1:6" ht="31.5">
      <c r="A42" s="208">
        <v>9</v>
      </c>
      <c r="B42" s="209" t="s">
        <v>429</v>
      </c>
      <c r="C42" s="210">
        <f>+C43+C44</f>
        <v>0</v>
      </c>
      <c r="D42" s="210">
        <f>+D43+D44</f>
        <v>0</v>
      </c>
      <c r="E42" s="210">
        <f>+E43+E44</f>
        <v>0</v>
      </c>
      <c r="F42" s="210">
        <f>+F43+F44</f>
        <v>0</v>
      </c>
    </row>
    <row r="43" spans="1:6" ht="15.75">
      <c r="A43" s="211"/>
      <c r="B43" s="212" t="s">
        <v>422</v>
      </c>
      <c r="C43" s="213">
        <f>+D43+E43+F43</f>
        <v>0</v>
      </c>
      <c r="D43" s="214">
        <v>0</v>
      </c>
      <c r="E43" s="214"/>
      <c r="F43" s="214"/>
    </row>
    <row r="44" spans="1:6" ht="15.75">
      <c r="A44" s="211"/>
      <c r="B44" s="212" t="s">
        <v>423</v>
      </c>
      <c r="C44" s="213">
        <f>+D44+E44+F44</f>
        <v>0</v>
      </c>
      <c r="D44" s="214">
        <v>0</v>
      </c>
      <c r="E44" s="214"/>
      <c r="F44" s="214"/>
    </row>
    <row r="45" spans="1:6" ht="15.75">
      <c r="A45" s="215"/>
      <c r="B45" s="216"/>
      <c r="C45" s="217"/>
      <c r="D45" s="215"/>
      <c r="E45" s="215"/>
      <c r="F45" s="215"/>
    </row>
    <row r="46" spans="1:6" ht="15.75">
      <c r="A46" s="215"/>
      <c r="B46" s="216"/>
      <c r="C46" s="217"/>
      <c r="D46" s="215"/>
      <c r="E46" s="215"/>
      <c r="F46" s="215"/>
    </row>
    <row r="47" spans="1:6" ht="15.75">
      <c r="A47" s="211"/>
      <c r="B47" s="218" t="s">
        <v>1258</v>
      </c>
      <c r="C47" s="210">
        <f>+C48+C49</f>
        <v>22127194</v>
      </c>
      <c r="D47" s="210">
        <f>+D48+D49</f>
        <v>9293246</v>
      </c>
      <c r="E47" s="210">
        <f>+E48+E49</f>
        <v>12179333</v>
      </c>
      <c r="F47" s="210">
        <f>+F48+F49</f>
        <v>654615</v>
      </c>
    </row>
    <row r="48" spans="1:6" ht="15.75">
      <c r="A48" s="211"/>
      <c r="B48" s="219" t="s">
        <v>422</v>
      </c>
      <c r="C48" s="213">
        <f>+D48+E48+F48</f>
        <v>12001481</v>
      </c>
      <c r="D48" s="213">
        <f t="shared" ref="D48:F49" si="0">+D11+D15+D19+D23+D27+D31+D35+D39+D43</f>
        <v>7178679</v>
      </c>
      <c r="E48" s="213">
        <f t="shared" si="0"/>
        <v>4778585</v>
      </c>
      <c r="F48" s="213">
        <f t="shared" si="0"/>
        <v>44217</v>
      </c>
    </row>
    <row r="49" spans="1:6" ht="15.75">
      <c r="A49" s="211"/>
      <c r="B49" s="219" t="s">
        <v>423</v>
      </c>
      <c r="C49" s="213">
        <f>+D49+E49+F49</f>
        <v>10125713</v>
      </c>
      <c r="D49" s="213">
        <f t="shared" si="0"/>
        <v>2114567</v>
      </c>
      <c r="E49" s="213">
        <f t="shared" si="0"/>
        <v>7400748</v>
      </c>
      <c r="F49" s="213">
        <f t="shared" si="0"/>
        <v>610398</v>
      </c>
    </row>
    <row r="50" spans="1:6" ht="31.5">
      <c r="A50" s="211">
        <v>10</v>
      </c>
      <c r="B50" s="209" t="s">
        <v>430</v>
      </c>
      <c r="C50" s="213">
        <f>+D50+E50+F50</f>
        <v>972603</v>
      </c>
      <c r="D50" s="214">
        <v>265876</v>
      </c>
      <c r="E50" s="214">
        <f>735231-28504</f>
        <v>706727</v>
      </c>
      <c r="F50" s="214"/>
    </row>
    <row r="51" spans="1:6" ht="31.5">
      <c r="A51" s="211">
        <v>11</v>
      </c>
      <c r="B51" s="209" t="s">
        <v>1122</v>
      </c>
      <c r="C51" s="213">
        <f>+D51+E51+F51</f>
        <v>-83625</v>
      </c>
      <c r="D51" s="214">
        <v>-83625</v>
      </c>
      <c r="E51" s="214"/>
      <c r="F51" s="214"/>
    </row>
    <row r="52" spans="1:6" ht="15.75">
      <c r="A52" s="211">
        <v>12</v>
      </c>
      <c r="B52" s="209" t="s">
        <v>431</v>
      </c>
      <c r="C52" s="213">
        <f>+D52+E52+F52</f>
        <v>23016172</v>
      </c>
      <c r="D52" s="213">
        <f>+D51+D50+D47</f>
        <v>9475497</v>
      </c>
      <c r="E52" s="213">
        <f>+E51+E50+E47</f>
        <v>12886060</v>
      </c>
      <c r="F52" s="213">
        <f>+F51+F50+F47</f>
        <v>654615</v>
      </c>
    </row>
    <row r="53" spans="1:6" ht="15.75">
      <c r="A53" s="220"/>
      <c r="B53" s="221"/>
      <c r="C53" s="222"/>
      <c r="D53" s="220"/>
      <c r="E53" s="220"/>
      <c r="F53" s="220"/>
    </row>
    <row r="54" spans="1:6" s="3" customFormat="1" ht="15.75">
      <c r="B54" s="90" t="s">
        <v>5</v>
      </c>
      <c r="D54" s="2"/>
      <c r="E54" s="2"/>
      <c r="F54" s="13"/>
    </row>
    <row r="55" spans="1:6" s="3" customFormat="1" ht="15.75">
      <c r="B55" s="91" t="s">
        <v>6</v>
      </c>
      <c r="D55" s="2"/>
      <c r="E55" s="2"/>
      <c r="F55" s="13"/>
    </row>
    <row r="56" spans="1:6" s="3" customFormat="1" ht="15.75">
      <c r="B56" s="90"/>
      <c r="D56" s="2"/>
      <c r="E56" s="2"/>
      <c r="F56" s="13"/>
    </row>
    <row r="57" spans="1:6" s="3" customFormat="1" ht="15.75">
      <c r="B57" s="92" t="s">
        <v>7</v>
      </c>
      <c r="D57" s="2"/>
      <c r="E57" s="2"/>
      <c r="F57" s="13"/>
    </row>
    <row r="58" spans="1:6" s="60" customFormat="1" ht="15.75">
      <c r="B58" s="90" t="s">
        <v>8</v>
      </c>
      <c r="F58" s="327"/>
    </row>
    <row r="59" spans="1:6" s="93" customFormat="1" ht="15.75">
      <c r="B59" s="91" t="s">
        <v>9</v>
      </c>
      <c r="F59" s="325"/>
    </row>
    <row r="60" spans="1:6" s="5" customFormat="1" ht="15.75">
      <c r="B60" s="92"/>
      <c r="D60" s="4"/>
      <c r="E60" s="4"/>
      <c r="F60" s="94"/>
    </row>
    <row r="61" spans="1:6" s="7" customFormat="1" ht="15.75">
      <c r="B61" s="90" t="s">
        <v>52</v>
      </c>
      <c r="D61" s="6"/>
      <c r="E61" s="6"/>
      <c r="F61" s="95"/>
    </row>
    <row r="62" spans="1:6" s="9" customFormat="1" ht="15.75">
      <c r="B62" s="91" t="s">
        <v>10</v>
      </c>
      <c r="D62" s="8"/>
      <c r="E62" s="8"/>
      <c r="F62" s="97"/>
    </row>
    <row r="63" spans="1:6" s="11" customFormat="1" ht="15.75">
      <c r="B63" s="90"/>
      <c r="D63" s="10"/>
      <c r="E63" s="10"/>
      <c r="F63" s="99"/>
    </row>
    <row r="64" spans="1:6" s="7" customFormat="1" ht="15.75">
      <c r="B64" s="90" t="s">
        <v>53</v>
      </c>
      <c r="D64" s="6"/>
      <c r="E64" s="96"/>
      <c r="F64" s="95"/>
    </row>
    <row r="65" spans="2:6" s="9" customFormat="1" ht="15.75">
      <c r="B65" s="91" t="s">
        <v>11</v>
      </c>
      <c r="D65" s="8"/>
      <c r="E65" s="98"/>
      <c r="F65" s="97"/>
    </row>
    <row r="66" spans="2:6" s="11" customFormat="1" ht="15.75">
      <c r="B66" s="91"/>
      <c r="D66" s="10"/>
      <c r="E66" s="10"/>
      <c r="F66" s="99"/>
    </row>
    <row r="67" spans="2:6" s="9" customFormat="1" ht="15.75">
      <c r="B67" s="44" t="s">
        <v>1549</v>
      </c>
      <c r="D67" s="12"/>
      <c r="E67" s="12"/>
      <c r="F67" s="100"/>
    </row>
    <row r="68" spans="2:6" s="1" customFormat="1" ht="15.75">
      <c r="B68" s="45" t="s">
        <v>1582</v>
      </c>
      <c r="F68" s="17"/>
    </row>
    <row r="69" spans="2:6" s="1" customFormat="1" ht="15.75">
      <c r="B69" s="45" t="s">
        <v>1581</v>
      </c>
      <c r="F69" s="17"/>
    </row>
    <row r="70" spans="2:6" s="1" customFormat="1" ht="15.75">
      <c r="F70" s="17"/>
    </row>
    <row r="71" spans="2:6" s="1" customFormat="1" ht="15.75">
      <c r="F71" s="17"/>
    </row>
  </sheetData>
  <mergeCells count="7">
    <mergeCell ref="A3:F3"/>
    <mergeCell ref="A4:F4"/>
    <mergeCell ref="A5:F5"/>
    <mergeCell ref="A7:A8"/>
    <mergeCell ref="B7:B8"/>
    <mergeCell ref="C7:C8"/>
    <mergeCell ref="D7:F7"/>
  </mergeCells>
  <printOptions horizontalCentered="1"/>
  <pageMargins left="0.75" right="0.75" top="0.11811023622047245" bottom="0.1181102362204724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22</vt:i4>
      </vt:variant>
      <vt:variant>
        <vt:lpstr>Наименувани диапазони</vt:lpstr>
      </vt:variant>
      <vt:variant>
        <vt:i4>9</vt:i4>
      </vt:variant>
    </vt:vector>
  </HeadingPairs>
  <TitlesOfParts>
    <vt:vector size="31" baseType="lpstr">
      <vt:lpstr>Pril1</vt:lpstr>
      <vt:lpstr>Pril2</vt:lpstr>
      <vt:lpstr>Pril2A</vt:lpstr>
      <vt:lpstr>Pril2Б</vt:lpstr>
      <vt:lpstr>Pril2В</vt:lpstr>
      <vt:lpstr>Pril3</vt:lpstr>
      <vt:lpstr>Pril4</vt:lpstr>
      <vt:lpstr>Pril5</vt:lpstr>
      <vt:lpstr>Pril6</vt:lpstr>
      <vt:lpstr>Pril7</vt:lpstr>
      <vt:lpstr>Pril8</vt:lpstr>
      <vt:lpstr>Pril8A</vt:lpstr>
      <vt:lpstr>Pril9</vt:lpstr>
      <vt:lpstr>Pril10</vt:lpstr>
      <vt:lpstr>Pril11</vt:lpstr>
      <vt:lpstr>Pril12</vt:lpstr>
      <vt:lpstr>Pril13</vt:lpstr>
      <vt:lpstr>Pril13A</vt:lpstr>
      <vt:lpstr>Pril14</vt:lpstr>
      <vt:lpstr>Pril15</vt:lpstr>
      <vt:lpstr>Pril16</vt:lpstr>
      <vt:lpstr>Pril17</vt:lpstr>
      <vt:lpstr>Pril1!Печат_заглавия</vt:lpstr>
      <vt:lpstr>Pril11!Печат_заглавия</vt:lpstr>
      <vt:lpstr>Pril13!Печат_заглавия</vt:lpstr>
      <vt:lpstr>Pril13A!Печат_заглавия</vt:lpstr>
      <vt:lpstr>Pril15!Печат_заглавия</vt:lpstr>
      <vt:lpstr>Pril2!Печат_заглавия</vt:lpstr>
      <vt:lpstr>Pril2Б!Печат_заглавия</vt:lpstr>
      <vt:lpstr>Pril3!Печат_заглавия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2023-04-13T07:29:01Z</dcterms:modified>
</cp:coreProperties>
</file>