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00" firstSheet="1" activeTab="7"/>
  </bookViews>
  <sheets>
    <sheet name="суми" sheetId="1" state="hidden" r:id="rId1"/>
    <sheet name="Pril1" sheetId="2" r:id="rId2"/>
    <sheet name="Pril2" sheetId="3" r:id="rId3"/>
    <sheet name="Pril3" sheetId="4" r:id="rId4"/>
    <sheet name="Pril4" sheetId="5" r:id="rId5"/>
    <sheet name="Pril4А" sheetId="6" r:id="rId6"/>
    <sheet name="Pril5" sheetId="7" r:id="rId7"/>
    <sheet name="Pril6" sheetId="8" r:id="rId8"/>
  </sheets>
  <definedNames>
    <definedName name="_xlnm._FilterDatabase" localSheetId="3" hidden="1">'Pril3'!$A$1:$IJ$298</definedName>
    <definedName name="_xlfn_SUMIFS">NA()</definedName>
    <definedName name="_xlnm.Print_Area" localSheetId="5">'Pril4А'!$A$1:$W$64</definedName>
    <definedName name="_xlnm.Print_Titles" localSheetId="1">'Pril1'!$8:$8</definedName>
    <definedName name="_xlnm.Print_Titles" localSheetId="2">'Pril2'!$7:$7</definedName>
    <definedName name="_xlnm.Print_Titles" localSheetId="3">'Pril3'!$7:$8</definedName>
    <definedName name="_xlnm.Print_Titles" localSheetId="4">'Pril4'!$6:$7</definedName>
    <definedName name="_xlnm.Print_Titles" localSheetId="5">'Pril4А'!$A:$B,'Pril4А'!$7:$8</definedName>
    <definedName name="_xlnm.Print_Titles" localSheetId="6">'Pril5'!$7:$7</definedName>
  </definedNames>
  <calcPr fullCalcOnLoad="1"/>
</workbook>
</file>

<file path=xl/sharedStrings.xml><?xml version="1.0" encoding="utf-8"?>
<sst xmlns="http://schemas.openxmlformats.org/spreadsheetml/2006/main" count="4592" uniqueCount="1074">
  <si>
    <t>Име на параграф</t>
  </si>
  <si>
    <t>Код на параграф</t>
  </si>
  <si>
    <t/>
  </si>
  <si>
    <t>I.Имуществени данъци и неданъчни приходи</t>
  </si>
  <si>
    <t xml:space="preserve">  2. Неданъчни приходи</t>
  </si>
  <si>
    <t>Приходи и доходи от собственост</t>
  </si>
  <si>
    <t>2400</t>
  </si>
  <si>
    <t>приходи от наеми на земя</t>
  </si>
  <si>
    <t>2406</t>
  </si>
  <si>
    <t>приходи от лихви по текущи банкови сметки</t>
  </si>
  <si>
    <t>2408</t>
  </si>
  <si>
    <t>Общински такси</t>
  </si>
  <si>
    <t>2700</t>
  </si>
  <si>
    <t>за ползване на общежития и други по образованието</t>
  </si>
  <si>
    <t>2708</t>
  </si>
  <si>
    <t>Други приходи</t>
  </si>
  <si>
    <t>3600</t>
  </si>
  <si>
    <t>реализирани курсови разлики от валутни операции (нето) (+/-)</t>
  </si>
  <si>
    <t>3601</t>
  </si>
  <si>
    <t>получени застрахователни обезщетения за ДМА</t>
  </si>
  <si>
    <t>3611</t>
  </si>
  <si>
    <t>други неданъчни приходи</t>
  </si>
  <si>
    <t>3619</t>
  </si>
  <si>
    <t>Внесени ДДС и други данъци върху продажбите</t>
  </si>
  <si>
    <t>3700</t>
  </si>
  <si>
    <t>внесен данък върху приходите от стопанска дейност на бюджетните предприятия (-)</t>
  </si>
  <si>
    <t>3702</t>
  </si>
  <si>
    <t>Помощи и дарения от страната</t>
  </si>
  <si>
    <t>4500</t>
  </si>
  <si>
    <t>текущи помощи и дарения от страната</t>
  </si>
  <si>
    <t>4501</t>
  </si>
  <si>
    <t>Всичко -   2. Неданъчни приходи:</t>
  </si>
  <si>
    <t>Трансфери между бюджета на бюджетната организация и ЦБ (нето)</t>
  </si>
  <si>
    <t>3100</t>
  </si>
  <si>
    <t>обща субсидия и други трансфери за държавни дейности от ЦБ за общини (+)</t>
  </si>
  <si>
    <t>3111</t>
  </si>
  <si>
    <t>получени от общини трансфери за други целеви разходи от ЦБ чрез  кодовете в СЕБРА 488 001 ххх-х</t>
  </si>
  <si>
    <t>3118</t>
  </si>
  <si>
    <t>възстановени трансфери за ЦБ (-)</t>
  </si>
  <si>
    <t>3120</t>
  </si>
  <si>
    <t>получени от общини трансфери за други целеви разходи от ЦБ чрез кодове в СЕБРА 488 002 ххх-х</t>
  </si>
  <si>
    <t>3128</t>
  </si>
  <si>
    <t>Трансфери между бюджети (нето)</t>
  </si>
  <si>
    <t>6100</t>
  </si>
  <si>
    <t>трансфери между бюджети - получени трансфери (+)</t>
  </si>
  <si>
    <t>6101</t>
  </si>
  <si>
    <t>трансфери между бюджети - предоставени трансфери (-)</t>
  </si>
  <si>
    <t>6102</t>
  </si>
  <si>
    <t>трансфери от МТСП по програми за осигуряване на заетост (+/-)</t>
  </si>
  <si>
    <t>6105</t>
  </si>
  <si>
    <t>Трансфери между бюджети и сметки за средствата от Европейския съюз (нето)</t>
  </si>
  <si>
    <t>6200</t>
  </si>
  <si>
    <t>предоставени трансфери (+/-)</t>
  </si>
  <si>
    <t>6202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</si>
  <si>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</si>
  <si>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</si>
  <si>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</si>
  <si>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</si>
  <si>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Временни безлихвени заеми между бюджети и сметки за средствата от Европейския съюз (нето)</t>
  </si>
  <si>
    <t>7600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</si>
  <si>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</si>
  <si>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</si>
  <si>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</si>
  <si>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</si>
  <si>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Друго финансиране - нето(+/-)</t>
  </si>
  <si>
    <t>9300</t>
  </si>
  <si>
    <t>чужди средства от други лица (небюджетни предприятия и физически лица) (+/-)</t>
  </si>
  <si>
    <t>9310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</si>
  <si>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</si>
  <si>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</si>
  <si>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</si>
  <si>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</si>
  <si>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остатък в левова равностойност по валутни сметки от предходния период (+)</t>
  </si>
  <si>
    <t>9502</t>
  </si>
  <si>
    <t>наличност в левове по сметки в края на периода (-)</t>
  </si>
  <si>
    <t>9507</t>
  </si>
  <si>
    <t>наличност в левова равностойност по валутни сметки в края на периода (-)</t>
  </si>
  <si>
    <t>9508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</si>
  <si>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</si>
  <si>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</si>
  <si>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</si>
  <si>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Разходи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</si>
  <si>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</si>
  <si>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</si>
  <si>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</si>
  <si>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</si>
  <si>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</si>
  <si>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</si>
  <si>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</si>
  <si>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</si>
  <si>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</si>
  <si>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</si>
  <si>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</si>
  <si>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</si>
  <si>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</si>
  <si>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</si>
  <si>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</si>
  <si>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</si>
  <si>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</si>
  <si>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</si>
  <si>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</si>
  <si>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заплати и възнаграждения на персонала нает по служебни правоотношения</t>
  </si>
  <si>
    <t>0102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</si>
  <si>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</si>
  <si>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</si>
  <si>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</si>
  <si>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</si>
  <si>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</si>
  <si>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</si>
  <si>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</si>
  <si>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</si>
  <si>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</si>
  <si>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</si>
  <si>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</si>
  <si>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</si>
  <si>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</si>
  <si>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</si>
  <si>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</si>
  <si>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</si>
  <si>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</si>
  <si>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</si>
  <si>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</si>
  <si>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</si>
  <si>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</si>
  <si>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</si>
  <si>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</si>
  <si>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</si>
  <si>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</si>
  <si>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</si>
  <si>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други разходи, некласифицирани в другите параграфи и подпараграфи</t>
  </si>
  <si>
    <t>1098</t>
  </si>
  <si>
    <t>Капиталови разходи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</si>
  <si>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</si>
  <si>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</si>
  <si>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</si>
  <si>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</si>
  <si>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компютри и хардуер</t>
  </si>
  <si>
    <t>5201</t>
  </si>
  <si>
    <t>придобиване на друго оборудване, машини и съоръжения</t>
  </si>
  <si>
    <t>5203</t>
  </si>
  <si>
    <t>Всичко - Капиталови разходи: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</si>
  <si>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</si>
  <si>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</si>
  <si>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</si>
  <si>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</si>
  <si>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храна</t>
  </si>
  <si>
    <t>1011</t>
  </si>
  <si>
    <t>постелен инвентар и облекло</t>
  </si>
  <si>
    <t>1013</t>
  </si>
  <si>
    <t>Всичко - 282 Отбранително-мобилизационна подготовка, поддържане на запаси и мощности:</t>
  </si>
  <si>
    <t>284 Ликвидиране на последици от стихийни бедствия и производствени аварии</t>
  </si>
  <si>
    <t>изграждане на инфраструктурни обекти</t>
  </si>
  <si>
    <t>5206</t>
  </si>
  <si>
    <t>Всичко - 284 Ликвидиране на последици от стихийни бедствия и производствени аварии:</t>
  </si>
  <si>
    <t>285 Доброволни формирования за защита при бедствия</t>
  </si>
  <si>
    <t>разходи за застраховки</t>
  </si>
  <si>
    <t>1062</t>
  </si>
  <si>
    <t>Всичко - 285 Доброволни формирования за защита при бедствия: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</si>
  <si>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</si>
  <si>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</si>
  <si>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</si>
  <si>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>311 Детски градини</t>
  </si>
  <si>
    <t>осигурителни вноски от работодатели за Учителския пенсионен фонд (УчПФ)</t>
  </si>
  <si>
    <t>0552</t>
  </si>
  <si>
    <t>учебни и научно-изследователски разходи и книги за библиотеките</t>
  </si>
  <si>
    <t>1014</t>
  </si>
  <si>
    <t>разходи за договорни санкции и неустойки, съдебни обезщетения и разноски</t>
  </si>
  <si>
    <t>1092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</si>
  <si>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</si>
  <si>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</si>
  <si>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</si>
  <si>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</si>
  <si>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</si>
  <si>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</si>
  <si>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придобиване на стопански инвентар</t>
  </si>
  <si>
    <t>5205</t>
  </si>
  <si>
    <t>Всичко - 311 Детски градини:</t>
  </si>
  <si>
    <t>318 Подготвителна група в училище</t>
  </si>
  <si>
    <t>медикаменти</t>
  </si>
  <si>
    <t>1012</t>
  </si>
  <si>
    <t>Всичко - 318 Подготвителна група в училище:</t>
  </si>
  <si>
    <t>322 Неспециализирани училища, без професионални гимназии</t>
  </si>
  <si>
    <t>краткосрочни командировки в чужбина</t>
  </si>
  <si>
    <t>1052</t>
  </si>
  <si>
    <t>други финансови услуги</t>
  </si>
  <si>
    <t>1069</t>
  </si>
  <si>
    <t>други разходи за СБКО (тук се отчитат разходите за СБКО, неотчетени по други позиции на ЕБК)</t>
  </si>
  <si>
    <t>1091</t>
  </si>
  <si>
    <t>Стипендии</t>
  </si>
  <si>
    <t>4000</t>
  </si>
  <si>
    <t>Текущи трансфери, обезщетения и помощи за домакинствата</t>
  </si>
  <si>
    <t>4200</t>
  </si>
  <si>
    <t>други текущи трансфери за домакинствата</t>
  </si>
  <si>
    <t>4219</t>
  </si>
  <si>
    <t>Субсидии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</si>
  <si>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</si>
  <si>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</si>
  <si>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</si>
  <si>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</si>
  <si>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Субсидии:</t>
  </si>
  <si>
    <t>Всичко - 322 Неспециализирани училища, без професионални гимназии:</t>
  </si>
  <si>
    <t>324 Спортни училища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</si>
  <si>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</si>
  <si>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</si>
  <si>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</si>
  <si>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</si>
  <si>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</si>
  <si>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</si>
  <si>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</si>
  <si>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</si>
  <si>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придобиване на други ДМА</t>
  </si>
  <si>
    <t>5219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</si>
  <si>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</si>
  <si>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</si>
  <si>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</si>
  <si>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</si>
  <si>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</si>
  <si>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</si>
  <si>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</si>
  <si>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</si>
  <si>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</si>
  <si>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</si>
  <si>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</si>
  <si>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</si>
  <si>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</si>
  <si>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</si>
  <si>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</si>
  <si>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</si>
  <si>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</si>
  <si>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обезщетения и помощи по социалното подпомагане</t>
  </si>
  <si>
    <t>4202</t>
  </si>
  <si>
    <t>Всичко - 529 Кризисен център:</t>
  </si>
  <si>
    <t>530 Център за настаняване от семеен тип</t>
  </si>
  <si>
    <t>придобиване на транспортни средства</t>
  </si>
  <si>
    <t>5204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</si>
  <si>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</si>
  <si>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</si>
  <si>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</si>
  <si>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</si>
  <si>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</si>
  <si>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</si>
  <si>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</si>
  <si>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538 Програми за закрила на детето</t>
  </si>
  <si>
    <t>Всичко - 538 Програми за закрила на детето:</t>
  </si>
  <si>
    <t>540 Домове за стари хора</t>
  </si>
  <si>
    <t>Всичко - 540 Домове за стари хора:</t>
  </si>
  <si>
    <t>541 Домове за пълнолетни лица с увреждания</t>
  </si>
  <si>
    <t>Всичко - 541 Домове за пълнолетни лица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</si>
  <si>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</si>
  <si>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</si>
  <si>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</si>
  <si>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</si>
  <si>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</si>
  <si>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</si>
  <si>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</si>
  <si>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</si>
  <si>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561 Асистентска подкрепа</t>
  </si>
  <si>
    <t>Всичко - 561 Асистентска подкрепа: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</si>
  <si>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</si>
  <si>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</si>
  <si>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</si>
  <si>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</si>
  <si>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</si>
  <si>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</si>
  <si>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</si>
  <si>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</si>
  <si>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</si>
  <si>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</si>
  <si>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</si>
  <si>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</si>
  <si>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</si>
  <si>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</si>
  <si>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</si>
  <si>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</si>
  <si>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Разходи за членски внос и участие в нетърговски организации и дейности</t>
  </si>
  <si>
    <t>4600</t>
  </si>
  <si>
    <t>Всичко - 739 Музеи, худ. галерии, паметници на културата и етногр. комплекси с национален и регионален харакер:</t>
  </si>
  <si>
    <t>751 Библиотеки с национален и регионален характер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</si>
  <si>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</si>
  <si>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</si>
  <si>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</si>
  <si>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</si>
  <si>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- 751 Библиотеки с национален и регионален характер: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</si>
  <si>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</si>
  <si>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</si>
  <si>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</si>
  <si>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</si>
  <si>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</si>
  <si>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</si>
  <si>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</si>
  <si>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</si>
  <si>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</si>
  <si>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</si>
  <si>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</si>
  <si>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</si>
  <si>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</si>
  <si>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</si>
  <si>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Функция, група, дейност, параграф</t>
  </si>
  <si>
    <t>Код параграф</t>
  </si>
  <si>
    <t>Приходи за държавни дейности</t>
  </si>
  <si>
    <t>Приложение 1</t>
  </si>
  <si>
    <t xml:space="preserve">Отчет на приходите по бюджета на Община Велико Търново </t>
  </si>
  <si>
    <t>Приложение 2</t>
  </si>
  <si>
    <t xml:space="preserve">Отчет на разходите по бюджета на Община Велико Търново </t>
  </si>
  <si>
    <t>обезщетения и помощи по решение на общинския съвет</t>
  </si>
  <si>
    <t>4214</t>
  </si>
  <si>
    <t xml:space="preserve">123 Общински съвети </t>
  </si>
  <si>
    <t>Всичко - 123 Общински съвети :</t>
  </si>
  <si>
    <t>283 Превантивна дейност за намаляване на вредните последствия от бедствия и аварии</t>
  </si>
  <si>
    <t>Всичко - 283 Превантивна дейност за намаляване на вредните последствия от бедствия и аварии:</t>
  </si>
  <si>
    <t>придобиване на сгради</t>
  </si>
  <si>
    <t>5202</t>
  </si>
  <si>
    <t>336 Столове</t>
  </si>
  <si>
    <t>Всичко - 336 Столове:</t>
  </si>
  <si>
    <t>369 Други дейности за младежта</t>
  </si>
  <si>
    <t>Всичко - 369 Други дейности за младежта:</t>
  </si>
  <si>
    <t>524 Домашен социален патронаж</t>
  </si>
  <si>
    <t>Всичко - 524 Домашен социален патронаж:</t>
  </si>
  <si>
    <t>525 Клубове на пенсионера, инвалида и др.</t>
  </si>
  <si>
    <t>Всичко - 525 Клубове на пенсионера, инвалида и др.: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</si>
  <si>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</si>
  <si>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</si>
  <si>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</si>
  <si>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</si>
  <si>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</si>
  <si>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</si>
  <si>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</si>
  <si>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Придобиване на земя</t>
  </si>
  <si>
    <t>5400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</si>
  <si>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</si>
  <si>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</si>
  <si>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</si>
  <si>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</si>
  <si>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</si>
  <si>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621 Управление, контрол и регулиране на дейностите по опазване на околната среда</t>
  </si>
  <si>
    <t>Всичко - 621 Управление, контрол и регулиране на дейностите по опазване на околната среда:</t>
  </si>
  <si>
    <t>622 Озеленяване</t>
  </si>
  <si>
    <t>Всичко - 622 Озеленяване:</t>
  </si>
  <si>
    <t>623 Чистота</t>
  </si>
  <si>
    <t>Всичко - 623 Чистота: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</si>
  <si>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</si>
  <si>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</si>
  <si>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</si>
  <si>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</si>
  <si>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Група А) Почивно дело</t>
  </si>
  <si>
    <t>701 Дейности по почивното дело и социалния отдих</t>
  </si>
  <si>
    <t>Всичко - 701 Дейности по почивното дело и социалния отдих:</t>
  </si>
  <si>
    <t>Всичко - Група А) Почивно дело:</t>
  </si>
  <si>
    <t>714 Спортни бази за спорт за всички</t>
  </si>
  <si>
    <t>Всичко - 714 Спортни бази за спорт за всички:</t>
  </si>
  <si>
    <t>735 Театри</t>
  </si>
  <si>
    <t>Всичко - 735 Театри:</t>
  </si>
  <si>
    <t>737 Оркестри и ансамбли</t>
  </si>
  <si>
    <t>Всичко - 737 Оркестри и ансамбли:</t>
  </si>
  <si>
    <t>741 Радиотранслационни възли</t>
  </si>
  <si>
    <t>Всичко - 741 Радиотранслационни възли:</t>
  </si>
  <si>
    <t>745 Обредни домове и зали</t>
  </si>
  <si>
    <t>Всичко - 745 Обредни домове и зали: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</si>
  <si>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</si>
  <si>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</si>
  <si>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</si>
  <si>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</si>
  <si>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</si>
  <si>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</si>
  <si>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</si>
  <si>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</si>
  <si>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866 Общински пазари и тържища</t>
  </si>
  <si>
    <t>Всичко - 866 Общински пазари и тържища:</t>
  </si>
  <si>
    <t>875 Органи и дейности по приватизация</t>
  </si>
  <si>
    <t>Всичко - 875 Органи и дейности по приватизация:</t>
  </si>
  <si>
    <t>878 Приюти за безстопанствени животни</t>
  </si>
  <si>
    <t>Всичко - 878 Приюти за безстопанствени животни:</t>
  </si>
  <si>
    <t>такса ангажимент по заеми</t>
  </si>
  <si>
    <t>1063</t>
  </si>
  <si>
    <t>IX. Функция Разходи некласифицирани в другите функции</t>
  </si>
  <si>
    <t>910 Разходи за лихви</t>
  </si>
  <si>
    <t>Други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</si>
  <si>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</si>
  <si>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</si>
  <si>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</si>
  <si>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</si>
  <si>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</si>
  <si>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</si>
  <si>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</si>
  <si>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</si>
  <si>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Всичко - IX. Функция Разходи некласифицирани в другите функции:</t>
  </si>
  <si>
    <t>Данък върху доходите на физически лица</t>
  </si>
  <si>
    <t>патентен данък и данък върху таксиметров превоз на пътници</t>
  </si>
  <si>
    <t>0103</t>
  </si>
  <si>
    <t>в т.ч.данък върху таксиметров превоз на пътници</t>
  </si>
  <si>
    <t>0113</t>
  </si>
  <si>
    <t>Имуществени и други местни данъци</t>
  </si>
  <si>
    <t>1300</t>
  </si>
  <si>
    <t>данък върху недвижими имоти</t>
  </si>
  <si>
    <t>1301</t>
  </si>
  <si>
    <t>данък върху наследствата</t>
  </si>
  <si>
    <t>1302</t>
  </si>
  <si>
    <t>данък върху превозните средства</t>
  </si>
  <si>
    <t>1303</t>
  </si>
  <si>
    <t>данък при придобиване на имущество по дарения и възмезден начин</t>
  </si>
  <si>
    <t>1304</t>
  </si>
  <si>
    <t>туристически данък</t>
  </si>
  <si>
    <t>1308</t>
  </si>
  <si>
    <t>Други данъци</t>
  </si>
  <si>
    <t>2000</t>
  </si>
  <si>
    <t>нетни приходи от продажби на услуги, стоки и продукция</t>
  </si>
  <si>
    <t>2404</t>
  </si>
  <si>
    <t>приходи от наеми на имущество</t>
  </si>
  <si>
    <t>2405</t>
  </si>
  <si>
    <t>приходи от дивиденти</t>
  </si>
  <si>
    <t>2407</t>
  </si>
  <si>
    <t>приходи от лихви по срочни депозити</t>
  </si>
  <si>
    <t>2409</t>
  </si>
  <si>
    <t>за ползване на детски градини</t>
  </si>
  <si>
    <t>2701</t>
  </si>
  <si>
    <t>за ползване на детски ясли и други по здравеопазването</t>
  </si>
  <si>
    <t>2702</t>
  </si>
  <si>
    <t>за ползване на домашен социален патронаж и други общински социални услуги</t>
  </si>
  <si>
    <t>2704</t>
  </si>
  <si>
    <t>за битови отпадъци</t>
  </si>
  <si>
    <t>2707</t>
  </si>
  <si>
    <t>за технически услуги</t>
  </si>
  <si>
    <t>2710</t>
  </si>
  <si>
    <t>за административни услуги</t>
  </si>
  <si>
    <t>2711</t>
  </si>
  <si>
    <t>за откупуване на гробни места</t>
  </si>
  <si>
    <t>2715</t>
  </si>
  <si>
    <t>за притежаване на куче</t>
  </si>
  <si>
    <t>2717</t>
  </si>
  <si>
    <t>други общински такси</t>
  </si>
  <si>
    <t>2729</t>
  </si>
  <si>
    <t>Глоби, санкции и наказателни лихви</t>
  </si>
  <si>
    <t>2800</t>
  </si>
  <si>
    <t>глоби, санкции, неустойки, наказателни лихви, обезщетения и начети</t>
  </si>
  <si>
    <t>2802</t>
  </si>
  <si>
    <t>наказателни лихви за данъци, мита и осигурителни вноски</t>
  </si>
  <si>
    <t>2809</t>
  </si>
  <si>
    <t>получени други застрахователни обезщетения</t>
  </si>
  <si>
    <t>3612</t>
  </si>
  <si>
    <t>внесен ДДС (-)</t>
  </si>
  <si>
    <t>3701</t>
  </si>
  <si>
    <t>Постъпления от продажба на нефинансови активи</t>
  </si>
  <si>
    <t>постъпления от продажба на сгради</t>
  </si>
  <si>
    <t>4022</t>
  </si>
  <si>
    <t>постъпления от продажба на нематериални дълготрайни активи</t>
  </si>
  <si>
    <t>4030</t>
  </si>
  <si>
    <t>постъпления от продажба на земя</t>
  </si>
  <si>
    <t>4040</t>
  </si>
  <si>
    <t>Приходи от концесии</t>
  </si>
  <si>
    <t>4100</t>
  </si>
  <si>
    <t>Помощи и дарения от чужбина</t>
  </si>
  <si>
    <t>текущи помощи и дарения от Европейския съюз</t>
  </si>
  <si>
    <t>4610</t>
  </si>
  <si>
    <t>обща изравнителна субсидия и други трансфери за местни дейности от ЦБ за общини (+)</t>
  </si>
  <si>
    <t>3112</t>
  </si>
  <si>
    <t>получени от общини целеви субсидии от ЦБ за капиталови разходи (+)</t>
  </si>
  <si>
    <t>3113</t>
  </si>
  <si>
    <t>Заеми от банки и други лица в страната - нето (+/-)</t>
  </si>
  <si>
    <t>8300</t>
  </si>
  <si>
    <t>получени краткосрочни заеми от банки в страната (+)</t>
  </si>
  <si>
    <t>8311</t>
  </si>
  <si>
    <t>погашения по краткосрочни заеми от банки в страната (-)</t>
  </si>
  <si>
    <t>8321</t>
  </si>
  <si>
    <t>получени дългосрочни заеми от други лица в страната (+)</t>
  </si>
  <si>
    <t>8372</t>
  </si>
  <si>
    <t xml:space="preserve"> - В Т.Ч. дългосрочни заеми от ФОНД ЗА ОРГАНИТЕ НА МЕСТНО САМОУПРАВЛЕНИЕ - " ФЛАГ " ЕАД (+)
</t>
  </si>
  <si>
    <t>8379</t>
  </si>
  <si>
    <t>погашения по дългосрочни заеми от други лица в страната (-)</t>
  </si>
  <si>
    <t>8382</t>
  </si>
  <si>
    <t xml:space="preserve"> - В Т.Ч. дългосрочни заеми от ФОНД ЗА ОРГАНИТЕ НА МЕСТНО САМОУПРАВЛЕНИЕ - " ФЛАГ " ЕАД (-)
</t>
  </si>
  <si>
    <t>8389</t>
  </si>
  <si>
    <t>остатък в левове по депозити от предходния период (+)</t>
  </si>
  <si>
    <t>9503</t>
  </si>
  <si>
    <t>остатък в касата в  левове от предходния период (+)</t>
  </si>
  <si>
    <t>9505</t>
  </si>
  <si>
    <t>наличност в левове по депозити в края на периода (-)</t>
  </si>
  <si>
    <t>9509</t>
  </si>
  <si>
    <t>ВСИЧКО МЕСТНИ ПРИХОДИ:</t>
  </si>
  <si>
    <t>ВСИЧКО ДЪРЖАВНИ ПРИХОДИ:</t>
  </si>
  <si>
    <t>547 Център за временно настаняване</t>
  </si>
  <si>
    <t>Всичко - 547 Център за временно настаняване:</t>
  </si>
  <si>
    <t>ВСИЧКО РАЗХОДИ ЗА МЕСТНИ ДЕЙНОСТИ:</t>
  </si>
  <si>
    <t>ВСИЧКО РАЗХОДИ ЗА ДЪРЖАВНИ ДЕЙНОСТИ:</t>
  </si>
  <si>
    <t>инж. Д. Панов</t>
  </si>
  <si>
    <t>Кмет на Община Велико Търново</t>
  </si>
  <si>
    <t>Съгласувал:</t>
  </si>
  <si>
    <t>Сн. Данева - Иванова</t>
  </si>
  <si>
    <t>Зам. - кмет "Финанси"</t>
  </si>
  <si>
    <t>М. Маринов</t>
  </si>
  <si>
    <t>Директор дирекция "Бюджет и финанси"</t>
  </si>
  <si>
    <t>Д. Данчева</t>
  </si>
  <si>
    <t>Главен счетоводител</t>
  </si>
  <si>
    <t>Изготвил:</t>
  </si>
  <si>
    <t>Д. Гавраилова, гл. експерт Дирекция БФ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</si>
  <si>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</si>
  <si>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</si>
  <si>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</si>
  <si>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</si>
  <si>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</si>
  <si>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</si>
  <si>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</si>
  <si>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</si>
  <si>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</si>
  <si>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</si>
  <si>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</si>
  <si>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план</t>
  </si>
  <si>
    <t>отчет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</si>
  <si>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</si>
  <si>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</si>
  <si>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</si>
  <si>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</si>
  <si>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</si>
  <si>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</si>
  <si>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</si>
  <si>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Къпиново</t>
  </si>
  <si>
    <t>Основен ремонт сгради общинска собственост на територията на кметство гр. Килифарево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</si>
  <si>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</si>
  <si>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Хотница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</si>
  <si>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</si>
  <si>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</si>
  <si>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</si>
  <si>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</si>
  <si>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</si>
  <si>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</si>
  <si>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</si>
  <si>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</si>
  <si>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>Основен ремонт видеонаблюдение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</si>
  <si>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</si>
  <si>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</si>
  <si>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</si>
  <si>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</si>
  <si>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</si>
  <si>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</si>
  <si>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</si>
  <si>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</si>
  <si>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</si>
  <si>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</si>
  <si>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Енергийна ефективност ОУ "П.Р.Славейков", гр. В. Търново - собствено участие 315 044 лв. и            НДЕФ 621 164 лв.</t>
  </si>
  <si>
    <t>Основен ремонт покрив ДГ "Соня", Велико Търново</t>
  </si>
  <si>
    <t>Функция 04 Здравеопазване</t>
  </si>
  <si>
    <t>Център за обучение и превенция на зависимости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</si>
  <si>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</si>
  <si>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</si>
  <si>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</si>
  <si>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</si>
  <si>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</si>
  <si>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</si>
  <si>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</si>
  <si>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</si>
  <si>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</si>
  <si>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</si>
  <si>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</si>
  <si>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</si>
  <si>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 xml:space="preserve">Основен ремонт Улична осветителна мрежа </t>
  </si>
  <si>
    <t>Реконструкция на улични ВиК проводи по ул."Ксилифорска", ул. "Теодосий Търновски", ул. "Димитър Найденов", ул. "Сливница", гр. В. Търново</t>
  </si>
  <si>
    <t>Реконструкция на улични ВиК проводи по ул."Опълченска", гр. В. Търново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</si>
  <si>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</si>
  <si>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</si>
  <si>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Бул."България"/при НВУ "В.Левски"/, гр. В. Търново -подмяна на бордюри с нови</t>
  </si>
  <si>
    <t>Изграждане на водопровод и канализация на бул. България", гр. В. Търново по ПМС 360/10.12.2020 г., писмо №ФО-70/17.12.2020 г. на МФ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</si>
  <si>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</si>
  <si>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</si>
  <si>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</si>
  <si>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Основен ремонт читалищна библиотека с. Самоводене</t>
  </si>
  <si>
    <t>Ремонт дограма РБ "П.Р.Славейков"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</si>
  <si>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</si>
  <si>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</si>
  <si>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</si>
  <si>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</si>
  <si>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</si>
  <si>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Ремонт на наклонения асансьор в АМР "Трапезица"</t>
  </si>
  <si>
    <t>Функция 08 Икономически дейности и услуги</t>
  </si>
  <si>
    <t>5200  ПРИДОБИВАНЕ НА ДМА</t>
  </si>
  <si>
    <t>5201 Придобиване на компютри и хардуер</t>
  </si>
  <si>
    <t>Компютри и хардуер</t>
  </si>
  <si>
    <t>Компютърна конфигурация Кметство с. Ресен</t>
  </si>
  <si>
    <t>Компютърна конфигурация Кметство с. Плаково /30% продажба общинско имущество/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</si>
  <si>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</si>
  <si>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</si>
  <si>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</si>
  <si>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Компютри за нуждите на районните полицейски инспектори и детска педагогическа стая</t>
  </si>
  <si>
    <t>Системи за видеонаблюдение</t>
  </si>
  <si>
    <t>Системи за видеонаблюдение с. Арбанаси по Програма "Инициативи на местните общности"</t>
  </si>
  <si>
    <t>Системи за видеонаблюдение с. Русаля по Програма "Инициативи на местните общности" от 30% продажба на общинско имущество</t>
  </si>
  <si>
    <t>Система за видеонаблюдение Кметство с. Ново село 30% продажба на общинско имущество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</si>
  <si>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</si>
  <si>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</si>
  <si>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</si>
  <si>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</si>
  <si>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дисплей, гр. Велико Търново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</si>
  <si>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</si>
  <si>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</si>
  <si>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</si>
  <si>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СУ „Емилиян Станев“, гр. Велико Търново - компютърни конфигурации</t>
  </si>
  <si>
    <t>ДГ „Ален мак“, гр. Велико Търново - проектор "Звездно небе" по проект "Подкрепа за приобщаващо образование" №BG05M2OP001-3.018-0001</t>
  </si>
  <si>
    <t>СУ „Вела Благоева“, гр. Велико Търново - преносим компютър</t>
  </si>
  <si>
    <t>СУ „Г. С. Раковски“, гр. Велико Търново - проектори и интерактивен дисплей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</si>
  <si>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</si>
  <si>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Изграждане на ДГ в кв. "Картала", гр. В. Търново</t>
  </si>
  <si>
    <t>Изграждане на ДГ за 120 места в кв. "Зона - В", гр. Велико Търново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</si>
  <si>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</si>
  <si>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>СУ „Вела Благоева“, гр. Велико Търново - брайлова машина</t>
  </si>
  <si>
    <t>СУ „Г. С. Раковски“, гр. Велико Търново - видеонаблюдение</t>
  </si>
  <si>
    <t>ПЕГ "Проф. Асен Златаров", гр. В. Търново - газова централа с два броя датчици</t>
  </si>
  <si>
    <t>ОУ „Бачо Киро“, гр. Велико Търново - лабораторни уреди за опити</t>
  </si>
  <si>
    <t>ОУ „П. Р. Славейков", гр. Велико Търново - експериментална STEM оранжерия</t>
  </si>
  <si>
    <t xml:space="preserve">ДГ "Шарения замък" - Доставка и монтаж на сенници за детски площадки </t>
  </si>
  <si>
    <t xml:space="preserve">ДГ "Шарения замък" - Доставка и монтаж на детски съоръжения за детски площадки </t>
  </si>
  <si>
    <t>5205  Придобиване на стопански инвентар</t>
  </si>
  <si>
    <t>ДГ "Иванка Ботева" - дърво на сезоните по проект "Подкрепа за приобщаващо образование" №BG05M2OP001-3.018-0001</t>
  </si>
  <si>
    <t>ДГ "Ален мак" - дигитално пиано по проект "Подкрепа за приобщаващо образование" №BG05M2OP001-3.018-0001</t>
  </si>
  <si>
    <t>ДГ "Шарения замък" - Доставка и монтаж на мебели</t>
  </si>
  <si>
    <t>Придобиване на компютри за нуждите на Детските ясли</t>
  </si>
  <si>
    <t>Климатици на Здравните кабинети в ДГ "Шареният замък" и ДГ "Здравец"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</si>
  <si>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</si>
  <si>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</si>
  <si>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</si>
  <si>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</si>
  <si>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Закупуване на компютри в Преходно жилище 1 бр.</t>
  </si>
  <si>
    <t>Асистентска подкрепа - Придобиване на 3 бр. компютърна конфигурация</t>
  </si>
  <si>
    <t>Компютри по проект "Патронажна грижа + Компонент 2", ОП "Развитие на човешките ресурси" 2014-2020, № BG05M9OP001-6.004-89-C01 /код 98/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</si>
  <si>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</si>
  <si>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</si>
  <si>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</si>
  <si>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</si>
  <si>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лифтер, специализирани електически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</si>
  <si>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Климатична система по проект "Общностен център за деца и родители "ЦАРЕВГРАД"
BG05M9OP001-2.004-0046-C01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</si>
  <si>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</si>
  <si>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</si>
  <si>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</si>
  <si>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</si>
  <si>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</si>
  <si>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</si>
  <si>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ЦНСТ ул. "Цветарска" 14 - слънчеви колектори</t>
  </si>
  <si>
    <t>5204 Придобиване на транспортни средства</t>
  </si>
  <si>
    <t>ЦНСТ I ул. Ил. Драгостинов - Закупуване на МПС с рампа за инвалиди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</si>
  <si>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</si>
  <si>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</si>
  <si>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</si>
  <si>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</si>
  <si>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 xml:space="preserve">Детска площадка в парк "Бузлуджа" - изграждане на подход за инвалиди, поставяне на ударопъглъщаща настилка и въртележка за деца със специални потребности 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</si>
  <si>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</si>
  <si>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</si>
  <si>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</si>
  <si>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</si>
  <si>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</si>
  <si>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</si>
  <si>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Моторна коса Кметство с. Емен</t>
  </si>
  <si>
    <t>Храсторез Кметство с. Ресен</t>
  </si>
  <si>
    <t>Изграждане на тротоар на ул. "Лазурна"</t>
  </si>
  <si>
    <t>Изграждане на осветителна уредба около шадравана на Централен площад, гр. Дебелец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</si>
  <si>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</si>
  <si>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</si>
  <si>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</si>
  <si>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</si>
  <si>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</si>
  <si>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</si>
  <si>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</si>
  <si>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</si>
  <si>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</si>
  <si>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</si>
  <si>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Изграждане на фундамент за автомобилна везна в землището на с. Шереметя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</si>
  <si>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</si>
  <si>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</si>
  <si>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Компютри и хардуер за нуждите на РБ "П.Р.Славейков"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</si>
  <si>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</si>
  <si>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</si>
  <si>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Мобилни осветителни и озвучителни кули АМР "Царевец" КТМД Дирекция</t>
  </si>
  <si>
    <t>Видеонаблюдение за Изложбени зали "Рафаел Михайлов"</t>
  </si>
  <si>
    <t>Преместваем обект /павилион/ пред АМР "Царевец"</t>
  </si>
  <si>
    <t>ОП "Спортни имоти и прояви"- климатици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</si>
  <si>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</si>
  <si>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</si>
  <si>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</si>
  <si>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Изграждане на асфалтов пъмп трак в УПИ XI-3779, кв. 237, гр. Велико Търново</t>
  </si>
  <si>
    <t>5219 Придобиване на други ДМА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</si>
  <si>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</si>
  <si>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</si>
  <si>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</si>
  <si>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</si>
  <si>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</si>
  <si>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</si>
  <si>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</si>
  <si>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</si>
  <si>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Софтуерни функционалности за управление на общинска собственост</t>
  </si>
  <si>
    <t>Надграждане на интеграционната платформа за е-City</t>
  </si>
  <si>
    <t>Софтуерни лицензи в РБ „П.Р.Славейков“, гр. Велико Търново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</si>
  <si>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</si>
  <si>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</si>
  <si>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</si>
  <si>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</si>
  <si>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>Съгласувал,</t>
  </si>
  <si>
    <t>инж. Динко Кечев</t>
  </si>
  <si>
    <t>Директор дирекция СУТ</t>
  </si>
  <si>
    <t>Изготвил,</t>
  </si>
  <si>
    <t>П. Христов</t>
  </si>
  <si>
    <t>Началник отдел ИТО</t>
  </si>
  <si>
    <t>Приложение 3</t>
  </si>
  <si>
    <t>ПРИЛОЖЕНИЕ 4</t>
  </si>
  <si>
    <t>ПО РАЗПОРЕДИТЕЛИ С БЮДЖЕТНИ КРЕДИТИ, СЪГЛ. ЧЛ.125, АЛ. 4 ОТ ЗПФ</t>
  </si>
  <si>
    <t>№по ред</t>
  </si>
  <si>
    <t>МЕРОПРИЯТИЯ/КМЕТСТВА</t>
  </si>
  <si>
    <t>ДЕЛЕГИРАНИ ОТ ДЪРЖАВАТА ДЕЙНОСТИ</t>
  </si>
  <si>
    <t>МЕСТНИ И ДОФИНАСИРАНИ ДЪРЖАВНИ ДЕЙНОСТИ</t>
  </si>
  <si>
    <t>ОБЩО</t>
  </si>
  <si>
    <t xml:space="preserve"> Община Велико Търново</t>
  </si>
  <si>
    <t>Кметство Дебелец</t>
  </si>
  <si>
    <t>Кметство Килифарево</t>
  </si>
  <si>
    <t>Кметство Ресен</t>
  </si>
  <si>
    <t>Кметство Самоводене</t>
  </si>
  <si>
    <t>Дирекция "Образование, младежки дейности и спорт"</t>
  </si>
  <si>
    <t>ОУ  "Св. Патриарх Евтимий”</t>
  </si>
  <si>
    <t>ОУ “Христо Ботев”</t>
  </si>
  <si>
    <t>ОУ “Бачо Киро”</t>
  </si>
  <si>
    <t>ПМГ “Васил Друмев”</t>
  </si>
  <si>
    <t>ОУ “П. Р. Славейков”</t>
  </si>
  <si>
    <t>СУ “Владимир Комаров”</t>
  </si>
  <si>
    <t>СУ “Емилиян Станев”</t>
  </si>
  <si>
    <t>ПЕГ “Проф.д-р Асен Златаров”</t>
  </si>
  <si>
    <t>СУ “Вела Благоева”</t>
  </si>
  <si>
    <t>ОУ “Димитър Благоев”</t>
  </si>
  <si>
    <t>СУ “Георги Раковски”</t>
  </si>
  <si>
    <t>ПХГ “Св. св. Кирил и Методий”</t>
  </si>
  <si>
    <t>ОУ "В. Левски", с. Леденик</t>
  </si>
  <si>
    <t>ОУ "П.Р. Славейков", с. Ц. Кория</t>
  </si>
  <si>
    <t>ОУ "Хр. Смирненски", с. Самоводене</t>
  </si>
  <si>
    <t>ОУ "Хр. Ботев", с. Ресен</t>
  </si>
  <si>
    <t>ОУ "Хр. Смирненски", с. Водолей</t>
  </si>
  <si>
    <t>ОУ "Св. Иван Рилски", с. Балван</t>
  </si>
  <si>
    <t>ОУ "Д-р П. Берон", гр. Дебелец</t>
  </si>
  <si>
    <t>ОУ "Неофит Рилски", гр. Килифарево</t>
  </si>
  <si>
    <t>Спортно училище "Георги Живков",  гр. Велико Търново</t>
  </si>
  <si>
    <t>Общинско ученическо общежитие "Кольо Фичето"</t>
  </si>
  <si>
    <t>Център за социални услуги</t>
  </si>
  <si>
    <t>ОП "Спортни имоти и прояви"</t>
  </si>
  <si>
    <t>Дирекция "Култура, туризъм и международни дейности"</t>
  </si>
  <si>
    <t>Регионален исторически музей Велико Търново</t>
  </si>
  <si>
    <t>ХГ "Борис Денев", гр. Велико Търново</t>
  </si>
  <si>
    <t>РБ "П.Р.Славейков", гр. В. Търново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</si>
  <si>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</si>
  <si>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</si>
  <si>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</si>
  <si>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</si>
  <si>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</si>
  <si>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</si>
  <si>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ОБЩО ПО БЮДЖЕТА:</t>
  </si>
  <si>
    <r>
      <t>Забележка:</t>
    </r>
    <r>
      <rPr>
        <sz val="12"/>
        <rFont val="Times New Roman"/>
        <family val="1"/>
      </rPr>
      <t xml:space="preserve">  </t>
    </r>
  </si>
  <si>
    <t>Посочените данни по разпоредители с бюджетни кредити включват и средства за капиталови разходи.</t>
  </si>
  <si>
    <t>Запазва се  схемата за финансиране и отчитане на  разпоредителите с кредити, прилагана до момента.</t>
  </si>
  <si>
    <t>Даниела Данчева</t>
  </si>
  <si>
    <t>НАЧАЛЕН ПЛАН 2022 Г.</t>
  </si>
  <si>
    <t>параграф</t>
  </si>
  <si>
    <t>Наименование на параграф</t>
  </si>
  <si>
    <t>ОП Зелени системи</t>
  </si>
  <si>
    <t>ОП Спортни имоти и прояви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</si>
  <si>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</si>
  <si>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</si>
  <si>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</si>
  <si>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</si>
  <si>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ДКС "Васил Левски"</t>
  </si>
  <si>
    <t>Заплати и възнаграждения на персонала нает по трудови правоотношения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</si>
  <si>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</si>
  <si>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</si>
  <si>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</si>
  <si>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</si>
  <si>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</si>
  <si>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</si>
  <si>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</si>
  <si>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</si>
  <si>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</si>
  <si>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</si>
  <si>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</si>
  <si>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</si>
  <si>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</si>
  <si>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</si>
  <si>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Разходи за застраховки</t>
  </si>
  <si>
    <t>Разходи за договорни санкции и неустойки, съдебни обезщетения и разноски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</si>
  <si>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</si>
  <si>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</si>
  <si>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</si>
  <si>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</si>
  <si>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</si>
  <si>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</si>
  <si>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Изграждане на инфраструктурни обекти</t>
  </si>
  <si>
    <t>Придобиване на други ДМА</t>
  </si>
  <si>
    <t>Всичко разходи</t>
  </si>
  <si>
    <t>Д. Гавраилова, експерт Дирекция БФ</t>
  </si>
  <si>
    <t>Приложение 4А</t>
  </si>
  <si>
    <t>Начален план 2022</t>
  </si>
  <si>
    <t>Параграф</t>
  </si>
  <si>
    <t>ПРИЛОЖЕНИЕ 5</t>
  </si>
  <si>
    <t>ОТЧЕТ</t>
  </si>
  <si>
    <t xml:space="preserve">НА  ПРИХОДИТЕ И РАЗХОДИТЕ НА СМЕТКИТЕ ЗА СРЕДСТВАТА ОТ ЕВРОПЕЙСКИЯ СЪЮЗ </t>
  </si>
  <si>
    <t>НАИМЕНОВАНИЕ НА ПАРАГРАФА ПО ЕБК 2022</t>
  </si>
  <si>
    <t>§§</t>
  </si>
  <si>
    <t>НАЧАЛЕН ПЛАН 2022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</si>
  <si>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</si>
  <si>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</si>
  <si>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</si>
  <si>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</si>
  <si>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</si>
  <si>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</si>
  <si>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</si>
  <si>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</si>
  <si>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</si>
  <si>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</si>
  <si>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</si>
  <si>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36-00</t>
  </si>
  <si>
    <t xml:space="preserve"> - реализирани курсови разлики от валутни операции (нето) (+/-)</t>
  </si>
  <si>
    <t>36-01</t>
  </si>
  <si>
    <t>45-00</t>
  </si>
  <si>
    <t xml:space="preserve"> - текущи помощи и дарения от страната</t>
  </si>
  <si>
    <t>45-01</t>
  </si>
  <si>
    <t>46-00</t>
  </si>
  <si>
    <t xml:space="preserve"> - текущи помощи и дарения от Европейския съюз</t>
  </si>
  <si>
    <t>46-10</t>
  </si>
  <si>
    <t xml:space="preserve"> - капиталови помощи и дарения от Европейския съюз</t>
  </si>
  <si>
    <t>46-20</t>
  </si>
  <si>
    <t>I. ОБЩО ПРИХОДИ</t>
  </si>
  <si>
    <t>99-99</t>
  </si>
  <si>
    <t>ТРАНСФЕРИ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</si>
  <si>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</si>
  <si>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</si>
  <si>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</si>
  <si>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</si>
  <si>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</si>
  <si>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</si>
  <si>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</si>
  <si>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</si>
  <si>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</si>
  <si>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</si>
  <si>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</si>
  <si>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 ТРАНСФЕРИ</t>
  </si>
  <si>
    <t>ВРЕМЕННИ БЕЗЛИХВЕНИ ЗАЕМИ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</si>
  <si>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</si>
  <si>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</si>
  <si>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</si>
  <si>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</si>
  <si>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</si>
  <si>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</si>
  <si>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</si>
  <si>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</si>
  <si>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</si>
  <si>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</si>
  <si>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</si>
  <si>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</si>
  <si>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</si>
  <si>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</si>
  <si>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</si>
  <si>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</si>
  <si>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</si>
  <si>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</si>
  <si>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</si>
  <si>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</si>
  <si>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</si>
  <si>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</si>
  <si>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</si>
  <si>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</si>
  <si>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</si>
  <si>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</si>
  <si>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</si>
  <si>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</si>
  <si>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обезщетение на персонала с характер на възнаграждение</t>
  </si>
  <si>
    <t xml:space="preserve"> 02-08</t>
  </si>
  <si>
    <t xml:space="preserve"> - други плащания и възнаграждения</t>
  </si>
  <si>
    <t>02-09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</si>
  <si>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</si>
  <si>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</si>
  <si>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</si>
  <si>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</si>
  <si>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</si>
  <si>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</si>
  <si>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</si>
  <si>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</si>
  <si>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</si>
  <si>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 xml:space="preserve"> - задължителни вноски за чуждестранни пенсионни фондове и  схеми за сметка на осигурителя</t>
  </si>
  <si>
    <t>05-90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</si>
  <si>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</si>
  <si>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</si>
  <si>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</si>
  <si>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</si>
  <si>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</si>
  <si>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</si>
  <si>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</si>
  <si>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</si>
  <si>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</si>
  <si>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</si>
  <si>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</si>
  <si>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</si>
  <si>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</si>
  <si>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</si>
  <si>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</si>
  <si>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</si>
  <si>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</si>
  <si>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</si>
  <si>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</si>
  <si>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</si>
  <si>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</si>
  <si>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</si>
  <si>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</si>
  <si>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</si>
  <si>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</si>
  <si>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</si>
  <si>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</si>
  <si>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</si>
  <si>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</si>
  <si>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</si>
  <si>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</si>
  <si>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</si>
  <si>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</si>
  <si>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</si>
  <si>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</si>
  <si>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</si>
  <si>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</si>
  <si>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</si>
  <si>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</si>
  <si>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40-00</t>
  </si>
  <si>
    <t>42-00</t>
  </si>
  <si>
    <t xml:space="preserve"> - обезщетения и помощи по социалното подпомагане</t>
  </si>
  <si>
    <t>42-02</t>
  </si>
  <si>
    <t>текущи трансфери за домакинства от средства на Европейския съюз</t>
  </si>
  <si>
    <t>42-17</t>
  </si>
  <si>
    <t>Предоставени текущи и капиталови трансфери за чужбина</t>
  </si>
  <si>
    <t>49-00</t>
  </si>
  <si>
    <t xml:space="preserve"> -текущи трансфери за чужбина</t>
  </si>
  <si>
    <t>49-01</t>
  </si>
  <si>
    <t xml:space="preserve"> - капиталови трансфери за чужбина</t>
  </si>
  <si>
    <t>49-02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</si>
  <si>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</si>
  <si>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</si>
  <si>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</si>
  <si>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</si>
  <si>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</si>
  <si>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</si>
  <si>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</si>
  <si>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</si>
  <si>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</si>
  <si>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</si>
  <si>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</si>
  <si>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</si>
  <si>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</si>
  <si>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</si>
  <si>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</si>
  <si>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</si>
  <si>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</si>
  <si>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</si>
  <si>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</si>
  <si>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</si>
  <si>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</si>
  <si>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</si>
  <si>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</si>
  <si>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</si>
  <si>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</si>
  <si>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</si>
  <si>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</si>
  <si>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</si>
  <si>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ВСИЧКО КАПИТАЛОВИ РАЗХОДИ:</t>
  </si>
  <si>
    <t>II. ОБЩО РАЗХОДИ РЕКАПИТУЛАЦИЯ</t>
  </si>
  <si>
    <t>УТОЧНЕН ПЛАН 30.06.2022</t>
  </si>
  <si>
    <t>Приложение № 6</t>
  </si>
  <si>
    <t xml:space="preserve">Трансфери за други целеви разходи, предоставени в изпълнение на ПМС № 326 по §§31-18 от ЕБК </t>
  </si>
  <si>
    <t>Допълнителни трансфери по бюджета на общината (в лв.):</t>
  </si>
  <si>
    <t>в т.ч. за изпълнение на мерки във връзка с COVID-19 за субсидиране на пътнически превози по междуселищни автобусни линии в размер до:</t>
  </si>
  <si>
    <t>Общо отчетени разходи към 31.12.2021 г.</t>
  </si>
  <si>
    <t>Остатък</t>
  </si>
  <si>
    <t>Община Велико Търново</t>
  </si>
  <si>
    <t xml:space="preserve"> Дирекция ОМДС</t>
  </si>
  <si>
    <t xml:space="preserve"> Дирекция  КТМД</t>
  </si>
  <si>
    <t>Кметство с. Ресен</t>
  </si>
  <si>
    <t xml:space="preserve">Кметство гр. Килифарево </t>
  </si>
  <si>
    <t>ОП Спортни имоти</t>
  </si>
  <si>
    <t>Кр. Маринова, експерт Дирекция БФ</t>
  </si>
  <si>
    <t>Кметство гр. Дебелец</t>
  </si>
  <si>
    <t xml:space="preserve"> Център за социални услиги</t>
  </si>
  <si>
    <t>към 30.09.2022 година</t>
  </si>
  <si>
    <t>Уточнен план към 30.09.2022 г.</t>
  </si>
  <si>
    <t>Отчет към 30.09.2022 г.</t>
  </si>
  <si>
    <t>приходи от други лихви</t>
  </si>
  <si>
    <t>2419</t>
  </si>
  <si>
    <t>Всичко:</t>
  </si>
  <si>
    <t>получени трансфери (+/-)</t>
  </si>
  <si>
    <t>6201</t>
  </si>
  <si>
    <t>получени дългосрочни заеми от банки в страната (+)</t>
  </si>
  <si>
    <t>8312</t>
  </si>
  <si>
    <t xml:space="preserve"> - В Т.Ч. дългосрочни заеми от „Регионален фонд за градско развитие“ АД (РФГР)  (+)</t>
  </si>
  <si>
    <t>8375</t>
  </si>
  <si>
    <t xml:space="preserve"> - В Т.Ч. дългосрочни заеми от „Регионален фонд за градско развитие“ АД (РФГР)  (-)</t>
  </si>
  <si>
    <t>8385</t>
  </si>
  <si>
    <t>друго финансиране - операции с активи - предоставени временни депозити и гаранции на други бюджетни организации (-/+)</t>
  </si>
  <si>
    <t>9336</t>
  </si>
  <si>
    <t>наличност в касата в левове в края на периода (-)</t>
  </si>
  <si>
    <t>9511</t>
  </si>
  <si>
    <t>1. Имуществени и др. данъци</t>
  </si>
  <si>
    <t>Всичко Имуществени и др. данъци:</t>
  </si>
  <si>
    <t>Всичко Неданъчни приходи:</t>
  </si>
  <si>
    <t>Всичко Имуществени данъци и недатъчни приходи:</t>
  </si>
  <si>
    <t>ВСИЧКО  ПРИХОДИ:</t>
  </si>
  <si>
    <t>Приходи за местни дейности</t>
  </si>
  <si>
    <t>РАЗХОДИ ЗА ДЪРЖАВНИ ДЕЙНОСТИ</t>
  </si>
  <si>
    <t>РАЗХОДИ ЗА МЕСТНИ ДЕЙНОСТИ</t>
  </si>
  <si>
    <t>РАЗХОДИ ЗА ДОФИНАНСИРАНЕ НА ДЪРЖАВНИ ДЕЙНОСТИ</t>
  </si>
  <si>
    <t>ВСИЧКО РАЗХОДИ ПО БЮДЖЕТА:</t>
  </si>
  <si>
    <t>739 Музеи, худ. галерии, паметници на културата и етногр. комплекси с национален и регионален характер</t>
  </si>
  <si>
    <t>ВСИЧКО РАЗХОДИ ЗА ДОФИНАНСИРАНЕ НА ДЪРЖАВНИТЕ ДЕЙНОСТИ:</t>
  </si>
  <si>
    <t>ОТЧЕТ НА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</si>
  <si>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</si>
  <si>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</si>
  <si>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Изготвяне на архитектурно-строителен проект ОУ "Бачо Киро", гр. Велико Търново</t>
  </si>
  <si>
    <t>Основен ремонт сгради общинска собственост на територията на кметство гр. Килифарево - помещение за нуждите на Център за работа с цеца и младежи</t>
  </si>
  <si>
    <t>Възстановяване на покрива на общинска сграда, находяща се на ул. "Капитан Георги Мамарчев", гр. В. Търново</t>
  </si>
  <si>
    <t>Общински път VTR 1042  “/път I -4/ жп гара Велико Търново – ВТУ – ж.к. „Св. гора“ - / I -4/",в участъка от км. 0+030 до км 2+463.90“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</si>
  <si>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98/, в т.ч. собствено участие 360 000 лева</t>
  </si>
  <si>
    <t>Изграждане на фотоволтаична централа на покрива на административната сграда на Община Велико Търново</t>
  </si>
  <si>
    <t>Климатици за нуждите на общинска администрация и кметствата</t>
  </si>
  <si>
    <t>Закупуване на лек автомобил за нуждите на Общински съвет</t>
  </si>
  <si>
    <t>ПХГ "Св.Св. Кирил и Методий" - Wi-Fi мрежа</t>
  </si>
  <si>
    <t>Общинско ученическо общежитие "Колю Фичето" - компютърни конфигурации</t>
  </si>
  <si>
    <t>ДГ „Пролет“, гр. Велико Търново - доставка на уреди за детска площадка по програма ПУДООС</t>
  </si>
  <si>
    <t>СУ „Вела Благоева“, гр. Велико Търново - система за видеонаблюдение</t>
  </si>
  <si>
    <t>ОУ „Христо Смирненски", село Водолей- изграждане на беседка по проект ПУДООС</t>
  </si>
  <si>
    <t>ОУ "Д-р Петър Берон", гр. Дебелец - детски съоръжения за училищна площадка по проект на ПУДООС</t>
  </si>
  <si>
    <t>ДГ "Шарения замък" - Доставка и монтаж на климатични системи</t>
  </si>
  <si>
    <t>ДГ "Вяра, Надежда и Любов" с. Ресен- Доставка и монтаж на климатични системи</t>
  </si>
  <si>
    <t>СУ „Емилиян Станев“ - Подопочистваща машина, гр. Велико Търново</t>
  </si>
  <si>
    <t>СУ „Емилиян Станев“, гр. Велико Търново - бойлер</t>
  </si>
  <si>
    <t>СУ „Емилиян Станев“, гр. Велико Търново - акордеон</t>
  </si>
  <si>
    <t>ДГ "Пролет" - Доставка и монтаж на мебели</t>
  </si>
  <si>
    <t>ДГ "Здравец" - Доставка и монтаж на мебели</t>
  </si>
  <si>
    <t>Превантивно информационен център - придобиване на преносими компютри 2 бр.</t>
  </si>
  <si>
    <t>Превантивно информационен център - закупуване на мултимедиен проектор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</si>
  <si>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</si>
  <si>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</si>
  <si>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</si>
  <si>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</si>
  <si>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Детска млечна кухня - закупуване на работни маси и шкафове</t>
  </si>
  <si>
    <t>Дом за пълнолетни лица с увреждания, с. Церова Кория - Преносим компютър</t>
  </si>
  <si>
    <t>Дом за пълнолетни лица с увреждания, с. Церова Кория - компютърна конфигурация</t>
  </si>
  <si>
    <t>Интерактивен магичен под Дневен център за лица с увреждания "Дъга"</t>
  </si>
  <si>
    <t>Център за социална рехабилитация и интеграция ул. "Бойчо войвода" -закупуване на компютърна конфигурация</t>
  </si>
  <si>
    <t>Компютри и хардуер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</si>
  <si>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Мобилен лифт за повдигане на пациенти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</si>
  <si>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Климатична система за нуждите на Кризисен център, с. Балван</t>
  </si>
  <si>
    <t xml:space="preserve">Климатици за нуждите на Центровете за социална рехабилитация и интеграция </t>
  </si>
  <si>
    <t>Асистентска подкрепа - климатична система</t>
  </si>
  <si>
    <t>Център за социална рехабилитация и интеграция ул. "Бойчо войвода" - Закупуване на цветна копирна машина</t>
  </si>
  <si>
    <t>Дом за стари хора гр. В Търново - Закупуване на локална вентилационна система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</si>
  <si>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</si>
  <si>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Център за настаняване от семеен тип I и II ул. Цветарска 14 - Закупуване на бойлер с 2 серпентини</t>
  </si>
  <si>
    <t>Център за настаняване от семеен тип Церова кория - Доставка и монтаж на кухня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</si>
  <si>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</si>
  <si>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</si>
  <si>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</si>
  <si>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Дренажни помпи за рекултивирано депо в  с. Шереметя</t>
  </si>
  <si>
    <t>Изграждане на паркинг между ул. "Венета Ботева" и ДГ "Шарения замък", гр. В. Търново</t>
  </si>
  <si>
    <t>Изграждане на детска площадка на ул. "Д. Буйнозов", гр. В. Търново</t>
  </si>
  <si>
    <t>Ел. захранване на общинска площадка за приемане на селективно събрани отпадъци, с. Шереметя</t>
  </si>
  <si>
    <t>Компютри и хардуер за нуждите на РИМ Велико Търново</t>
  </si>
  <si>
    <t>Газов котел- РИМ Велико Търново</t>
  </si>
  <si>
    <t>ОП "Спортни имоти и прояви"- басейн "Радио"</t>
  </si>
  <si>
    <t>Макет на хълм "Царевец"</t>
  </si>
  <si>
    <t>Хардуер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</si>
  <si>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Внедряване на модул Archimed WebCheck</t>
  </si>
  <si>
    <t>Софтуер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</si>
  <si>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Георги Камарашев</t>
  </si>
  <si>
    <t>Зам. - кмет "Строителство и устройство на територията "</t>
  </si>
  <si>
    <t xml:space="preserve">Изграждане на нова улична осветителна мрежа </t>
  </si>
  <si>
    <t>АКТУАЛИЗИРАН  БЮДЖЕТ КЪМ 30.09.2022 Г.</t>
  </si>
  <si>
    <t>УТОЧНЕН ПЛАН КЪМ 30.09.2022 Г.</t>
  </si>
  <si>
    <t>ОТЧЕТ КЪМ 30.09.2022 Г.</t>
  </si>
  <si>
    <t>Рекапитулация по разходни параграфи на общински предприятия и мероприятия - отчет към 30.09.2022 година</t>
  </si>
  <si>
    <t xml:space="preserve"> И ДРУГИ МЕЖДУНАРОДНИ ПРОГРАМИ И ПРОЕКТИ НА ОБЩИНА ВЕЛИКО ТЪРНОВО КЪМ 30.09.2022 ГОДИНА </t>
  </si>
  <si>
    <t>Отчет  на средствата по разпоредители с бюджет към Община Велико Търново по ПМС   №326/12.10.2021 за периода 01.01- 30.09.22 г.</t>
  </si>
  <si>
    <t>Общо отчетени разходи за периода 01.01- 30.09.2022 г.</t>
  </si>
  <si>
    <t>ОТЧЕТ КЪМ 30.09.2022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</si>
</sst>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  <numFmt numFmtId="165" formatCode="&quot;Да&quot;;&quot;Да&quot;;&quot;Не&quot;"/>
    <numFmt numFmtId="166" formatCode="&quot;Истина&quot;;&quot; Истина &quot;;&quot; Неистина &quot;"/>
    <numFmt numFmtId="167" formatCode="&quot;Вкл.&quot;;&quot; Вкл. &quot;;&quot; Изкл.&quot;"/>
    <numFmt numFmtId="168" formatCode="[$¥€-2]\ #,##0.00_);[Red]\([$¥€-2]\ #,##0.00\)"/>
    <numFmt numFmtId="169" formatCode="_-* #,##0\ &quot;ëâ&quot;_-;\-* #,##0\ &quot;ëâ&quot;_-;_-* &quot;-&quot;\ &quot;ëâ&quot;_-;_-@_-"/>
    <numFmt numFmtId="170" formatCode="_-* #,##0\ _ë_â_-;\-* #,##0\ _ë_â_-;_-* &quot;-&quot;\ _ë_â_-;_-@_-"/>
    <numFmt numFmtId="171" formatCode="_-* #,##0.00\ &quot;ëâ&quot;_-;\-* #,##0.00\ &quot;ëâ&quot;_-;_-* &quot;-&quot;??\ &quot;ëâ&quot;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&quot; &quot;0&quot; &quot;0&quot; &quot;0"/>
    <numFmt numFmtId="181" formatCode="000&quot; &quot;000&quot; &quot;000"/>
    <numFmt numFmtId="182" formatCode="&quot;x&quot;"/>
    <numFmt numFmtId="183" formatCode="#,##0;[Red]\(#,##0\)"/>
    <numFmt numFmtId="184" formatCode="#,##0;\(#,##0\)"/>
    <numFmt numFmtId="185" formatCode="&quot;МАКЕТ ЗА &quot;0000&quot; г.&quot;"/>
    <numFmt numFmtId="186" formatCode="&quot;БЮДЖЕТ Годишен         уточнен план &quot;0000&quot; г.&quot;"/>
    <numFmt numFmtId="187" formatCode="&quot;за &quot;0000&quot; г.&quot;"/>
    <numFmt numFmtId="188" formatCode="#,##0&quot; &quot;;[Red]\(#,##0\)"/>
    <numFmt numFmtId="189" formatCode="00&quot;.&quot;00&quot;.&quot;0000&quot; г.&quot;"/>
    <numFmt numFmtId="190" formatCode="&quot;II. ОБЩО РАЗХОДИ ЗА ДЕЙНОСТ &quot;0&quot;&quot;0&quot;&quot;0&quot;&quot;0"/>
    <numFmt numFmtId="191" formatCode="0000&quot; &quot;0000"/>
    <numFmt numFmtId="192" formatCode="0000&quot; &quot;0000&quot; &quot;0000"/>
    <numFmt numFmtId="193" formatCode="0000&quot; &quot;0000&quot; &quot;0000&quot; &quot;0000"/>
  </numFmts>
  <fonts count="8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0"/>
      <name val="Heba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Heba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i/>
      <sz val="14"/>
      <color indexed="10"/>
      <name val="Times New Roman"/>
      <family val="1"/>
    </font>
    <font>
      <b/>
      <i/>
      <sz val="14"/>
      <color indexed="18"/>
      <name val="Times New Roman"/>
      <family val="1"/>
    </font>
    <font>
      <sz val="8"/>
      <name val="Segoe UI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0099"/>
      <name val="Times New Roman"/>
      <family val="1"/>
    </font>
    <font>
      <i/>
      <sz val="14"/>
      <color rgb="FFFF0000"/>
      <name val="Times New Roman"/>
      <family val="1"/>
    </font>
    <font>
      <b/>
      <i/>
      <sz val="14"/>
      <color rgb="FF000099"/>
      <name val="Times New Roman"/>
      <family val="1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12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Fill="1" applyAlignment="1">
      <alignment wrapText="1"/>
    </xf>
    <xf numFmtId="0" fontId="74" fillId="0" borderId="0" xfId="73" applyFont="1" applyAlignment="1">
      <alignment wrapText="1"/>
      <protection/>
    </xf>
    <xf numFmtId="3" fontId="74" fillId="0" borderId="0" xfId="73" applyNumberFormat="1" applyFont="1">
      <alignment/>
      <protection/>
    </xf>
    <xf numFmtId="3" fontId="75" fillId="0" borderId="0" xfId="73" applyNumberFormat="1" applyFont="1" applyAlignment="1">
      <alignment horizontal="right"/>
      <protection/>
    </xf>
    <xf numFmtId="0" fontId="74" fillId="0" borderId="0" xfId="0" applyFont="1" applyAlignment="1">
      <alignment/>
    </xf>
    <xf numFmtId="3" fontId="75" fillId="0" borderId="0" xfId="73" applyNumberFormat="1" applyFont="1" applyAlignment="1">
      <alignment horizontal="centerContinuous"/>
      <protection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78" applyFont="1" applyFill="1" applyAlignment="1">
      <alignment/>
      <protection/>
    </xf>
    <xf numFmtId="0" fontId="8" fillId="0" borderId="0" xfId="78" applyFont="1" applyFill="1" applyAlignment="1">
      <alignment/>
      <protection/>
    </xf>
    <xf numFmtId="0" fontId="6" fillId="0" borderId="0" xfId="78" applyFont="1" applyFill="1" applyAlignment="1">
      <alignment/>
      <protection/>
    </xf>
    <xf numFmtId="0" fontId="6" fillId="0" borderId="0" xfId="83" applyFont="1" applyFill="1" applyBorder="1" applyAlignment="1">
      <alignment wrapText="1"/>
      <protection/>
    </xf>
    <xf numFmtId="0" fontId="6" fillId="0" borderId="0" xfId="82" applyFont="1" applyFill="1" applyAlignment="1">
      <alignment/>
      <protection/>
    </xf>
    <xf numFmtId="0" fontId="6" fillId="0" borderId="0" xfId="82" applyFont="1" applyFill="1" applyAlignment="1">
      <alignment wrapText="1"/>
      <protection/>
    </xf>
    <xf numFmtId="0" fontId="6" fillId="0" borderId="0" xfId="82" applyFont="1" applyFill="1">
      <alignment/>
      <protection/>
    </xf>
    <xf numFmtId="0" fontId="6" fillId="0" borderId="0" xfId="82" applyFont="1" applyFill="1" applyBorder="1" applyAlignment="1">
      <alignment wrapText="1"/>
      <protection/>
    </xf>
    <xf numFmtId="0" fontId="9" fillId="0" borderId="0" xfId="82" applyFont="1" applyFill="1">
      <alignment/>
      <protection/>
    </xf>
    <xf numFmtId="0" fontId="10" fillId="0" borderId="0" xfId="82" applyFont="1" applyFill="1" applyAlignment="1">
      <alignment horizontal="right"/>
      <protection/>
    </xf>
    <xf numFmtId="0" fontId="7" fillId="0" borderId="0" xfId="82" applyFont="1" applyFill="1" applyAlignment="1">
      <alignment horizontal="right"/>
      <protection/>
    </xf>
    <xf numFmtId="0" fontId="7" fillId="0" borderId="0" xfId="82" applyFont="1" applyFill="1" applyAlignment="1">
      <alignment horizontal="centerContinuous"/>
      <protection/>
    </xf>
    <xf numFmtId="0" fontId="7" fillId="0" borderId="0" xfId="82" applyFont="1" applyFill="1">
      <alignment/>
      <protection/>
    </xf>
    <xf numFmtId="0" fontId="7" fillId="0" borderId="0" xfId="82" applyNumberFormat="1" applyFont="1" applyFill="1" applyAlignment="1">
      <alignment horizontal="left"/>
      <protection/>
    </xf>
    <xf numFmtId="0" fontId="7" fillId="0" borderId="0" xfId="82" applyFont="1" applyFill="1" applyAlignment="1">
      <alignment horizontal="center"/>
      <protection/>
    </xf>
    <xf numFmtId="0" fontId="7" fillId="0" borderId="11" xfId="71" applyFont="1" applyFill="1" applyBorder="1" applyAlignment="1">
      <alignment horizontal="center" vertical="center"/>
      <protection/>
    </xf>
    <xf numFmtId="0" fontId="7" fillId="0" borderId="11" xfId="82" applyFont="1" applyFill="1" applyBorder="1" applyAlignment="1">
      <alignment horizontal="center" wrapText="1"/>
      <protection/>
    </xf>
    <xf numFmtId="3" fontId="7" fillId="0" borderId="11" xfId="82" applyNumberFormat="1" applyFont="1" applyFill="1" applyBorder="1" applyAlignment="1">
      <alignment horizontal="center" wrapText="1"/>
      <protection/>
    </xf>
    <xf numFmtId="0" fontId="7" fillId="0" borderId="12" xfId="71" applyFont="1" applyFill="1" applyBorder="1" applyAlignment="1">
      <alignment horizontal="center" vertical="center"/>
      <protection/>
    </xf>
    <xf numFmtId="0" fontId="7" fillId="0" borderId="12" xfId="82" applyFont="1" applyFill="1" applyBorder="1" applyAlignment="1">
      <alignment horizontal="center" wrapText="1"/>
      <protection/>
    </xf>
    <xf numFmtId="3" fontId="7" fillId="0" borderId="12" xfId="83" applyNumberFormat="1" applyFont="1" applyFill="1" applyBorder="1" applyAlignment="1">
      <alignment horizontal="center" wrapText="1"/>
      <protection/>
    </xf>
    <xf numFmtId="3" fontId="7" fillId="0" borderId="12" xfId="83" applyNumberFormat="1" applyFont="1" applyFill="1" applyBorder="1">
      <alignment/>
      <protection/>
    </xf>
    <xf numFmtId="0" fontId="7" fillId="0" borderId="0" xfId="82" applyFont="1" applyFill="1" applyBorder="1">
      <alignment/>
      <protection/>
    </xf>
    <xf numFmtId="0" fontId="7" fillId="0" borderId="11" xfId="83" applyFont="1" applyFill="1" applyBorder="1" applyAlignment="1">
      <alignment wrapText="1"/>
      <protection/>
    </xf>
    <xf numFmtId="3" fontId="7" fillId="0" borderId="11" xfId="83" applyNumberFormat="1" applyFont="1" applyFill="1" applyBorder="1">
      <alignment/>
      <protection/>
    </xf>
    <xf numFmtId="0" fontId="6" fillId="0" borderId="0" xfId="82" applyFont="1" applyFill="1" applyBorder="1">
      <alignment/>
      <protection/>
    </xf>
    <xf numFmtId="3" fontId="7" fillId="0" borderId="11" xfId="83" applyNumberFormat="1" applyFont="1" applyFill="1" applyBorder="1" applyAlignment="1">
      <alignment/>
      <protection/>
    </xf>
    <xf numFmtId="0" fontId="6" fillId="0" borderId="11" xfId="82" applyFont="1" applyFill="1" applyBorder="1" applyAlignment="1">
      <alignment wrapText="1"/>
      <protection/>
    </xf>
    <xf numFmtId="3" fontId="6" fillId="0" borderId="11" xfId="83" applyNumberFormat="1" applyFont="1" applyFill="1" applyBorder="1" applyAlignment="1">
      <alignment/>
      <protection/>
    </xf>
    <xf numFmtId="0" fontId="7" fillId="0" borderId="11" xfId="82" applyFont="1" applyFill="1" applyBorder="1" applyAlignment="1">
      <alignment wrapText="1"/>
      <protection/>
    </xf>
    <xf numFmtId="0" fontId="6" fillId="0" borderId="11" xfId="83" applyFont="1" applyFill="1" applyBorder="1" applyAlignment="1">
      <alignment wrapText="1"/>
      <protection/>
    </xf>
    <xf numFmtId="3" fontId="6" fillId="0" borderId="11" xfId="83" applyNumberFormat="1" applyFont="1" applyFill="1" applyBorder="1">
      <alignment/>
      <protection/>
    </xf>
    <xf numFmtId="0" fontId="6" fillId="0" borderId="11" xfId="44" applyFont="1" applyFill="1" applyBorder="1" applyAlignment="1">
      <alignment vertical="center" wrapText="1"/>
      <protection/>
    </xf>
    <xf numFmtId="0" fontId="6" fillId="0" borderId="11" xfId="71" applyFont="1" applyFill="1" applyBorder="1" applyAlignment="1">
      <alignment horizontal="left" wrapText="1"/>
      <protection/>
    </xf>
    <xf numFmtId="0" fontId="6" fillId="0" borderId="11" xfId="71" applyFont="1" applyFill="1" applyBorder="1" applyAlignment="1">
      <alignment wrapText="1"/>
      <protection/>
    </xf>
    <xf numFmtId="3" fontId="6" fillId="0" borderId="11" xfId="83" applyNumberFormat="1" applyFont="1" applyFill="1" applyBorder="1" applyAlignment="1">
      <alignment horizontal="right"/>
      <protection/>
    </xf>
    <xf numFmtId="0" fontId="6" fillId="0" borderId="11" xfId="0" applyFont="1" applyFill="1" applyBorder="1" applyAlignment="1">
      <alignment wrapText="1"/>
    </xf>
    <xf numFmtId="0" fontId="6" fillId="0" borderId="11" xfId="83" applyFont="1" applyFill="1" applyBorder="1" applyAlignment="1">
      <alignment horizontal="left" wrapText="1"/>
      <protection/>
    </xf>
    <xf numFmtId="3" fontId="6" fillId="0" borderId="11" xfId="0" applyNumberFormat="1" applyFont="1" applyFill="1" applyBorder="1" applyAlignment="1">
      <alignment/>
    </xf>
    <xf numFmtId="0" fontId="7" fillId="0" borderId="11" xfId="71" applyFont="1" applyFill="1" applyBorder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44" applyFont="1" applyFill="1" applyBorder="1" applyAlignment="1">
      <alignment vertical="center" wrapText="1"/>
      <protection/>
    </xf>
    <xf numFmtId="0" fontId="6" fillId="0" borderId="0" xfId="74" applyFont="1" applyFill="1" applyAlignment="1">
      <alignment/>
      <protection/>
    </xf>
    <xf numFmtId="0" fontId="7" fillId="0" borderId="0" xfId="74" applyFont="1" applyFill="1" applyBorder="1" applyAlignment="1">
      <alignment/>
      <protection/>
    </xf>
    <xf numFmtId="0" fontId="8" fillId="0" borderId="0" xfId="82" applyFont="1" applyFill="1" applyAlignment="1">
      <alignment/>
      <protection/>
    </xf>
    <xf numFmtId="0" fontId="7" fillId="0" borderId="0" xfId="75" applyFont="1" applyFill="1" applyAlignment="1">
      <alignment wrapText="1"/>
      <protection/>
    </xf>
    <xf numFmtId="3" fontId="75" fillId="0" borderId="0" xfId="42" applyNumberFormat="1" applyFont="1" applyFill="1" applyAlignment="1">
      <alignment wrapText="1"/>
      <protection/>
    </xf>
    <xf numFmtId="0" fontId="75" fillId="0" borderId="0" xfId="75" applyFont="1" applyFill="1" applyAlignment="1">
      <alignment wrapText="1"/>
      <protection/>
    </xf>
    <xf numFmtId="0" fontId="7" fillId="0" borderId="0" xfId="75" applyFont="1" applyFill="1" applyAlignment="1">
      <alignment horizontal="centerContinuous"/>
      <protection/>
    </xf>
    <xf numFmtId="3" fontId="75" fillId="0" borderId="0" xfId="42" applyNumberFormat="1" applyFont="1" applyFill="1" applyAlignment="1">
      <alignment horizontal="centerContinuous"/>
      <protection/>
    </xf>
    <xf numFmtId="0" fontId="75" fillId="0" borderId="0" xfId="75" applyFont="1" applyFill="1" applyAlignment="1">
      <alignment horizontal="centerContinuous"/>
      <protection/>
    </xf>
    <xf numFmtId="0" fontId="7" fillId="0" borderId="13" xfId="75" applyFont="1" applyFill="1" applyBorder="1" applyAlignment="1">
      <alignment horizontal="centerContinuous" wrapText="1"/>
      <protection/>
    </xf>
    <xf numFmtId="3" fontId="75" fillId="0" borderId="13" xfId="42" applyNumberFormat="1" applyFont="1" applyFill="1" applyBorder="1" applyAlignment="1">
      <alignment horizontal="centerContinuous" wrapText="1"/>
      <protection/>
    </xf>
    <xf numFmtId="0" fontId="7" fillId="0" borderId="12" xfId="75" applyFont="1" applyFill="1" applyBorder="1" applyAlignment="1">
      <alignment horizontal="centerContinuous" wrapText="1"/>
      <protection/>
    </xf>
    <xf numFmtId="3" fontId="75" fillId="0" borderId="12" xfId="42" applyNumberFormat="1" applyFont="1" applyFill="1" applyBorder="1" applyAlignment="1">
      <alignment horizontal="centerContinuous" wrapText="1"/>
      <protection/>
    </xf>
    <xf numFmtId="0" fontId="75" fillId="0" borderId="11" xfId="75" applyFont="1" applyFill="1" applyBorder="1" applyAlignment="1">
      <alignment horizontal="center" wrapText="1"/>
      <protection/>
    </xf>
    <xf numFmtId="0" fontId="7" fillId="0" borderId="11" xfId="75" applyFont="1" applyFill="1" applyBorder="1" applyAlignment="1">
      <alignment wrapText="1"/>
      <protection/>
    </xf>
    <xf numFmtId="3" fontId="74" fillId="0" borderId="11" xfId="42" applyNumberFormat="1" applyFont="1" applyFill="1" applyBorder="1" applyAlignment="1">
      <alignment wrapText="1"/>
      <protection/>
    </xf>
    <xf numFmtId="3" fontId="74" fillId="0" borderId="11" xfId="75" applyNumberFormat="1" applyFont="1" applyFill="1" applyBorder="1" applyAlignment="1">
      <alignment wrapText="1"/>
      <protection/>
    </xf>
    <xf numFmtId="3" fontId="74" fillId="0" borderId="14" xfId="80" applyNumberFormat="1" applyFont="1" applyFill="1" applyBorder="1" applyAlignment="1">
      <alignment horizontal="right"/>
      <protection/>
    </xf>
    <xf numFmtId="3" fontId="75" fillId="0" borderId="11" xfId="75" applyNumberFormat="1" applyFont="1" applyFill="1" applyBorder="1" applyAlignment="1">
      <alignment wrapText="1"/>
      <protection/>
    </xf>
    <xf numFmtId="3" fontId="7" fillId="0" borderId="11" xfId="75" applyNumberFormat="1" applyFont="1" applyFill="1" applyBorder="1" applyAlignment="1">
      <alignment wrapText="1"/>
      <protection/>
    </xf>
    <xf numFmtId="0" fontId="74" fillId="0" borderId="11" xfId="44" applyFont="1" applyFill="1" applyBorder="1" applyAlignment="1">
      <alignment wrapText="1"/>
      <protection/>
    </xf>
    <xf numFmtId="3" fontId="75" fillId="0" borderId="11" xfId="42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wrapText="1"/>
      <protection/>
    </xf>
    <xf numFmtId="3" fontId="75" fillId="0" borderId="0" xfId="42" applyNumberFormat="1" applyFont="1" applyFill="1" applyBorder="1" applyAlignment="1">
      <alignment wrapText="1"/>
      <protection/>
    </xf>
    <xf numFmtId="3" fontId="75" fillId="0" borderId="0" xfId="75" applyNumberFormat="1" applyFont="1" applyFill="1" applyBorder="1" applyAlignment="1">
      <alignment wrapText="1"/>
      <protection/>
    </xf>
    <xf numFmtId="3" fontId="7" fillId="0" borderId="0" xfId="75" applyNumberFormat="1" applyFont="1" applyFill="1" applyBorder="1" applyAlignment="1">
      <alignment wrapText="1"/>
      <protection/>
    </xf>
    <xf numFmtId="0" fontId="7" fillId="0" borderId="0" xfId="75" applyFont="1" applyFill="1">
      <alignment/>
      <protection/>
    </xf>
    <xf numFmtId="0" fontId="74" fillId="0" borderId="0" xfId="75" applyFont="1" applyFill="1">
      <alignment/>
      <protection/>
    </xf>
    <xf numFmtId="3" fontId="74" fillId="0" borderId="0" xfId="75" applyNumberFormat="1" applyFont="1" applyFill="1">
      <alignment/>
      <protection/>
    </xf>
    <xf numFmtId="3" fontId="6" fillId="0" borderId="0" xfId="75" applyNumberFormat="1" applyFont="1" applyFill="1">
      <alignment/>
      <protection/>
    </xf>
    <xf numFmtId="0" fontId="6" fillId="0" borderId="0" xfId="75" applyFont="1" applyFill="1">
      <alignment/>
      <protection/>
    </xf>
    <xf numFmtId="3" fontId="6" fillId="0" borderId="0" xfId="42" applyNumberFormat="1" applyFont="1" applyFill="1" applyAlignment="1">
      <alignment/>
      <protection/>
    </xf>
    <xf numFmtId="0" fontId="74" fillId="0" borderId="0" xfId="75" applyFont="1" applyFill="1" applyAlignment="1">
      <alignment wrapText="1"/>
      <protection/>
    </xf>
    <xf numFmtId="0" fontId="6" fillId="0" borderId="0" xfId="75" applyFont="1" applyFill="1" applyAlignment="1">
      <alignment wrapText="1"/>
      <protection/>
    </xf>
    <xf numFmtId="0" fontId="7" fillId="0" borderId="0" xfId="78" applyFont="1" applyFill="1" applyBorder="1" applyAlignment="1">
      <alignment/>
      <protection/>
    </xf>
    <xf numFmtId="0" fontId="6" fillId="0" borderId="0" xfId="75" applyFont="1" applyFill="1" applyAlignment="1">
      <alignment/>
      <protection/>
    </xf>
    <xf numFmtId="3" fontId="74" fillId="0" borderId="11" xfId="75" applyNumberFormat="1" applyFont="1" applyFill="1" applyBorder="1">
      <alignment/>
      <protection/>
    </xf>
    <xf numFmtId="0" fontId="76" fillId="0" borderId="0" xfId="77" applyFont="1" applyFill="1">
      <alignment/>
      <protection/>
    </xf>
    <xf numFmtId="0" fontId="10" fillId="0" borderId="0" xfId="77" applyFont="1" applyFill="1" applyAlignment="1">
      <alignment horizontal="right"/>
      <protection/>
    </xf>
    <xf numFmtId="0" fontId="76" fillId="0" borderId="0" xfId="77" applyFont="1" applyFill="1" applyAlignment="1">
      <alignment wrapText="1"/>
      <protection/>
    </xf>
    <xf numFmtId="0" fontId="13" fillId="0" borderId="11" xfId="36" applyFont="1" applyFill="1" applyBorder="1" applyAlignment="1">
      <alignment horizontal="left"/>
      <protection/>
    </xf>
    <xf numFmtId="0" fontId="13" fillId="0" borderId="11" xfId="36" applyFont="1" applyFill="1" applyBorder="1" applyAlignment="1">
      <alignment horizontal="left" wrapText="1"/>
      <protection/>
    </xf>
    <xf numFmtId="3" fontId="10" fillId="0" borderId="11" xfId="36" applyNumberFormat="1" applyFont="1" applyFill="1" applyBorder="1" applyAlignment="1">
      <alignment horizontal="right"/>
      <protection/>
    </xf>
    <xf numFmtId="0" fontId="14" fillId="0" borderId="11" xfId="36" applyFont="1" applyFill="1" applyBorder="1" applyAlignment="1">
      <alignment horizontal="left"/>
      <protection/>
    </xf>
    <xf numFmtId="0" fontId="14" fillId="0" borderId="11" xfId="36" applyFont="1" applyFill="1" applyBorder="1" applyAlignment="1">
      <alignment horizontal="left" wrapText="1"/>
      <protection/>
    </xf>
    <xf numFmtId="3" fontId="9" fillId="0" borderId="11" xfId="36" applyNumberFormat="1" applyFont="1" applyFill="1" applyBorder="1" applyAlignment="1">
      <alignment horizontal="right"/>
      <protection/>
    </xf>
    <xf numFmtId="49" fontId="13" fillId="0" borderId="11" xfId="36" applyNumberFormat="1" applyFont="1" applyFill="1" applyBorder="1" applyAlignment="1">
      <alignment horizontal="left" wrapText="1"/>
      <protection/>
    </xf>
    <xf numFmtId="0" fontId="77" fillId="0" borderId="11" xfId="77" applyFont="1" applyFill="1" applyBorder="1" applyAlignment="1">
      <alignment/>
      <protection/>
    </xf>
    <xf numFmtId="0" fontId="77" fillId="0" borderId="11" xfId="77" applyFont="1" applyFill="1" applyBorder="1">
      <alignment/>
      <protection/>
    </xf>
    <xf numFmtId="3" fontId="10" fillId="0" borderId="11" xfId="77" applyNumberFormat="1" applyFont="1" applyFill="1" applyBorder="1">
      <alignment/>
      <protection/>
    </xf>
    <xf numFmtId="3" fontId="10" fillId="0" borderId="11" xfId="77" applyNumberFormat="1" applyFont="1" applyFill="1" applyBorder="1" applyAlignment="1">
      <alignment/>
      <protection/>
    </xf>
    <xf numFmtId="9" fontId="77" fillId="0" borderId="11" xfId="87" applyFont="1" applyFill="1" applyBorder="1" applyAlignment="1">
      <alignment/>
    </xf>
    <xf numFmtId="3" fontId="10" fillId="0" borderId="11" xfId="77" applyNumberFormat="1" applyFont="1" applyFill="1" applyBorder="1" applyAlignment="1">
      <alignment horizontal="right"/>
      <protection/>
    </xf>
    <xf numFmtId="0" fontId="15" fillId="0" borderId="0" xfId="81" applyFont="1" applyAlignment="1">
      <alignment wrapText="1"/>
      <protection/>
    </xf>
    <xf numFmtId="49" fontId="14" fillId="0" borderId="11" xfId="36" applyNumberFormat="1" applyFont="1" applyFill="1" applyBorder="1" applyAlignment="1">
      <alignment horizontal="left"/>
      <protection/>
    </xf>
    <xf numFmtId="0" fontId="13" fillId="0" borderId="0" xfId="77" applyFont="1" applyFill="1" applyAlignment="1">
      <alignment horizontal="centerContinuous"/>
      <protection/>
    </xf>
    <xf numFmtId="0" fontId="10" fillId="0" borderId="0" xfId="77" applyFont="1" applyFill="1" applyAlignment="1">
      <alignment horizontal="centerContinuous"/>
      <protection/>
    </xf>
    <xf numFmtId="0" fontId="10" fillId="0" borderId="11" xfId="77" applyFont="1" applyFill="1" applyBorder="1" applyAlignment="1">
      <alignment horizontal="center" wrapText="1"/>
      <protection/>
    </xf>
    <xf numFmtId="3" fontId="9" fillId="0" borderId="11" xfId="69" applyNumberFormat="1" applyFont="1" applyBorder="1" applyAlignment="1">
      <alignment horizontal="right"/>
      <protection/>
    </xf>
    <xf numFmtId="0" fontId="10" fillId="0" borderId="0" xfId="79" applyFont="1" applyFill="1" applyAlignment="1">
      <alignment/>
      <protection/>
    </xf>
    <xf numFmtId="0" fontId="77" fillId="0" borderId="0" xfId="77" applyFont="1" applyFill="1">
      <alignment/>
      <protection/>
    </xf>
    <xf numFmtId="0" fontId="10" fillId="0" borderId="0" xfId="77" applyFont="1" applyFill="1">
      <alignment/>
      <protection/>
    </xf>
    <xf numFmtId="0" fontId="77" fillId="0" borderId="0" xfId="77" applyFont="1" applyFill="1" applyAlignment="1">
      <alignment horizontal="center"/>
      <protection/>
    </xf>
    <xf numFmtId="0" fontId="10" fillId="0" borderId="0" xfId="77" applyFont="1" applyFill="1" applyAlignment="1">
      <alignment horizontal="center"/>
      <protection/>
    </xf>
    <xf numFmtId="0" fontId="77" fillId="0" borderId="0" xfId="77" applyFont="1" applyFill="1" applyAlignment="1">
      <alignment wrapText="1"/>
      <protection/>
    </xf>
    <xf numFmtId="0" fontId="10" fillId="0" borderId="0" xfId="81" applyFont="1" applyAlignment="1">
      <alignment wrapText="1"/>
      <protection/>
    </xf>
    <xf numFmtId="0" fontId="10" fillId="0" borderId="0" xfId="69" applyFont="1" applyFill="1" applyAlignment="1">
      <alignment/>
      <protection/>
    </xf>
    <xf numFmtId="0" fontId="17" fillId="0" borderId="0" xfId="79" applyFont="1" applyFill="1" applyAlignment="1">
      <alignment/>
      <protection/>
    </xf>
    <xf numFmtId="0" fontId="17" fillId="0" borderId="0" xfId="69" applyFont="1" applyFill="1" applyAlignment="1">
      <alignment/>
      <protection/>
    </xf>
    <xf numFmtId="0" fontId="13" fillId="0" borderId="0" xfId="77" applyFont="1" applyFill="1" applyAlignment="1">
      <alignment horizontal="centerContinuous" wrapText="1"/>
      <protection/>
    </xf>
    <xf numFmtId="0" fontId="77" fillId="0" borderId="11" xfId="77" applyFont="1" applyFill="1" applyBorder="1" applyAlignment="1">
      <alignment wrapText="1"/>
      <protection/>
    </xf>
    <xf numFmtId="3" fontId="10" fillId="0" borderId="11" xfId="72" applyNumberFormat="1" applyFont="1" applyFill="1" applyBorder="1" applyAlignment="1">
      <alignment horizontal="center" wrapText="1"/>
      <protection/>
    </xf>
    <xf numFmtId="0" fontId="9" fillId="0" borderId="0" xfId="72" applyFont="1" applyFill="1" applyBorder="1" applyAlignment="1">
      <alignment horizontal="centerContinuous"/>
      <protection/>
    </xf>
    <xf numFmtId="0" fontId="78" fillId="0" borderId="0" xfId="72" applyFont="1" applyFill="1" applyBorder="1" applyAlignment="1">
      <alignment horizontal="centerContinuous"/>
      <protection/>
    </xf>
    <xf numFmtId="0" fontId="9" fillId="0" borderId="0" xfId="72" applyFont="1" applyFill="1" applyBorder="1">
      <alignment/>
      <protection/>
    </xf>
    <xf numFmtId="0" fontId="10" fillId="0" borderId="0" xfId="72" applyFont="1" applyFill="1" applyBorder="1" applyAlignment="1">
      <alignment horizontal="left" wrapText="1"/>
      <protection/>
    </xf>
    <xf numFmtId="0" fontId="10" fillId="0" borderId="0" xfId="72" applyFont="1" applyFill="1" applyBorder="1" applyAlignment="1">
      <alignment horizontal="centerContinuous" wrapText="1"/>
      <protection/>
    </xf>
    <xf numFmtId="0" fontId="79" fillId="0" borderId="0" xfId="72" applyFont="1" applyFill="1" applyAlignment="1">
      <alignment horizontal="centerContinuous" wrapText="1"/>
      <protection/>
    </xf>
    <xf numFmtId="0" fontId="9" fillId="0" borderId="0" xfId="72" applyFont="1" applyFill="1" applyBorder="1" applyAlignment="1">
      <alignment wrapText="1"/>
      <protection/>
    </xf>
    <xf numFmtId="0" fontId="10" fillId="0" borderId="0" xfId="72" applyFont="1" applyFill="1" applyAlignment="1">
      <alignment horizontal="centerContinuous" wrapText="1"/>
      <protection/>
    </xf>
    <xf numFmtId="0" fontId="79" fillId="0" borderId="0" xfId="78" applyFont="1" applyFill="1">
      <alignment/>
      <protection/>
    </xf>
    <xf numFmtId="0" fontId="10" fillId="0" borderId="0" xfId="78" applyFont="1" applyFill="1" applyAlignment="1">
      <alignment horizontal="right"/>
      <protection/>
    </xf>
    <xf numFmtId="3" fontId="10" fillId="0" borderId="0" xfId="78" applyNumberFormat="1" applyFont="1" applyFill="1">
      <alignment/>
      <protection/>
    </xf>
    <xf numFmtId="0" fontId="10" fillId="0" borderId="0" xfId="78" applyFont="1" applyFill="1">
      <alignment/>
      <protection/>
    </xf>
    <xf numFmtId="0" fontId="10" fillId="0" borderId="0" xfId="78" applyFont="1" applyFill="1" applyAlignment="1">
      <alignment horizontal="left"/>
      <protection/>
    </xf>
    <xf numFmtId="3" fontId="10" fillId="3" borderId="11" xfId="72" applyNumberFormat="1" applyFont="1" applyFill="1" applyBorder="1" applyAlignment="1">
      <alignment horizontal="center" wrapText="1"/>
      <protection/>
    </xf>
    <xf numFmtId="3" fontId="10" fillId="0" borderId="11" xfId="72" applyNumberFormat="1" applyFont="1" applyFill="1" applyBorder="1" applyAlignment="1">
      <alignment horizontal="left" wrapText="1"/>
      <protection/>
    </xf>
    <xf numFmtId="3" fontId="10" fillId="0" borderId="11" xfId="72" applyNumberFormat="1" applyFont="1" applyFill="1" applyBorder="1" applyAlignment="1">
      <alignment horizontal="right" wrapText="1"/>
      <protection/>
    </xf>
    <xf numFmtId="3" fontId="10" fillId="3" borderId="11" xfId="72" applyNumberFormat="1" applyFont="1" applyFill="1" applyBorder="1" applyAlignment="1">
      <alignment horizontal="right" wrapText="1"/>
      <protection/>
    </xf>
    <xf numFmtId="3" fontId="79" fillId="0" borderId="11" xfId="72" applyNumberFormat="1" applyFont="1" applyFill="1" applyBorder="1" applyAlignment="1">
      <alignment horizontal="right" wrapText="1"/>
      <protection/>
    </xf>
    <xf numFmtId="3" fontId="9" fillId="0" borderId="11" xfId="72" applyNumberFormat="1" applyFont="1" applyFill="1" applyBorder="1" applyAlignment="1">
      <alignment horizontal="left" wrapText="1"/>
      <protection/>
    </xf>
    <xf numFmtId="3" fontId="9" fillId="0" borderId="11" xfId="72" applyNumberFormat="1" applyFont="1" applyFill="1" applyBorder="1" applyAlignment="1">
      <alignment horizontal="right" wrapText="1"/>
      <protection/>
    </xf>
    <xf numFmtId="3" fontId="9" fillId="3" borderId="11" xfId="72" applyNumberFormat="1" applyFont="1" applyFill="1" applyBorder="1" applyAlignment="1">
      <alignment horizontal="right" wrapText="1"/>
      <protection/>
    </xf>
    <xf numFmtId="3" fontId="9" fillId="33" borderId="11" xfId="70" applyNumberFormat="1" applyFont="1" applyFill="1" applyBorder="1" applyAlignment="1" applyProtection="1">
      <alignment wrapText="1"/>
      <protection hidden="1"/>
    </xf>
    <xf numFmtId="0" fontId="9" fillId="0" borderId="0" xfId="43" applyFont="1" applyFill="1" applyBorder="1" applyAlignment="1">
      <alignment/>
      <protection/>
    </xf>
    <xf numFmtId="0" fontId="9" fillId="0" borderId="0" xfId="43" applyFont="1" applyFill="1" applyAlignment="1">
      <alignment/>
      <protection/>
    </xf>
    <xf numFmtId="0" fontId="78" fillId="0" borderId="0" xfId="43" applyFont="1" applyFill="1" applyAlignment="1">
      <alignment/>
      <protection/>
    </xf>
    <xf numFmtId="0" fontId="16" fillId="0" borderId="0" xfId="78" applyFont="1" applyFill="1" applyAlignment="1">
      <alignment horizontal="left"/>
      <protection/>
    </xf>
    <xf numFmtId="0" fontId="9" fillId="0" borderId="0" xfId="78" applyFont="1" applyFill="1" applyAlignment="1">
      <alignment horizontal="left"/>
      <protection/>
    </xf>
    <xf numFmtId="0" fontId="9" fillId="0" borderId="0" xfId="78" applyFont="1" applyFill="1">
      <alignment/>
      <protection/>
    </xf>
    <xf numFmtId="0" fontId="78" fillId="0" borderId="0" xfId="78" applyFont="1" applyFill="1">
      <alignment/>
      <protection/>
    </xf>
    <xf numFmtId="0" fontId="16" fillId="0" borderId="0" xfId="78" applyFont="1" applyFill="1">
      <alignment/>
      <protection/>
    </xf>
    <xf numFmtId="0" fontId="80" fillId="0" borderId="0" xfId="78" applyFont="1" applyFill="1">
      <alignment/>
      <protection/>
    </xf>
    <xf numFmtId="0" fontId="9" fillId="0" borderId="0" xfId="43" applyFont="1" applyFill="1" applyBorder="1" applyAlignment="1">
      <alignment horizontal="justify" vertical="center" wrapText="1"/>
      <protection/>
    </xf>
    <xf numFmtId="0" fontId="9" fillId="0" borderId="0" xfId="43" applyFont="1" applyFill="1">
      <alignment/>
      <protection/>
    </xf>
    <xf numFmtId="0" fontId="78" fillId="0" borderId="0" xfId="43" applyFont="1" applyFill="1">
      <alignment/>
      <protection/>
    </xf>
    <xf numFmtId="0" fontId="9" fillId="0" borderId="0" xfId="43" applyFont="1" applyFill="1" applyBorder="1" applyAlignment="1">
      <alignment vertical="center" wrapText="1"/>
      <protection/>
    </xf>
    <xf numFmtId="0" fontId="16" fillId="0" borderId="0" xfId="43" applyFont="1" applyFill="1" applyBorder="1" applyAlignment="1">
      <alignment vertical="center" wrapText="1"/>
      <protection/>
    </xf>
    <xf numFmtId="0" fontId="16" fillId="0" borderId="0" xfId="43" applyFont="1" applyFill="1" applyAlignment="1">
      <alignment/>
      <protection/>
    </xf>
    <xf numFmtId="0" fontId="80" fillId="0" borderId="0" xfId="43" applyFont="1" applyFill="1" applyAlignment="1">
      <alignment/>
      <protection/>
    </xf>
    <xf numFmtId="0" fontId="10" fillId="0" borderId="0" xfId="43" applyFont="1" applyFill="1" applyBorder="1" applyAlignment="1">
      <alignment vertical="center"/>
      <protection/>
    </xf>
    <xf numFmtId="0" fontId="10" fillId="0" borderId="0" xfId="43" applyFont="1" applyFill="1" applyAlignment="1">
      <alignment/>
      <protection/>
    </xf>
    <xf numFmtId="0" fontId="79" fillId="0" borderId="0" xfId="43" applyFont="1" applyFill="1" applyAlignment="1">
      <alignment/>
      <protection/>
    </xf>
    <xf numFmtId="0" fontId="9" fillId="0" borderId="0" xfId="78" applyFont="1" applyFill="1" applyBorder="1" applyAlignment="1">
      <alignment vertical="center" wrapText="1"/>
      <protection/>
    </xf>
    <xf numFmtId="0" fontId="16" fillId="0" borderId="0" xfId="78" applyFont="1" applyFill="1" applyBorder="1" applyAlignment="1">
      <alignment vertical="center" wrapText="1"/>
      <protection/>
    </xf>
    <xf numFmtId="0" fontId="9" fillId="0" borderId="0" xfId="73" applyFont="1" applyFill="1" applyAlignment="1">
      <alignment horizontal="left"/>
      <protection/>
    </xf>
    <xf numFmtId="0" fontId="16" fillId="0" borderId="0" xfId="43" applyFont="1" applyFill="1" applyBorder="1" applyAlignment="1">
      <alignment vertical="center"/>
      <protection/>
    </xf>
    <xf numFmtId="0" fontId="16" fillId="0" borderId="0" xfId="73" applyFont="1" applyFill="1" applyAlignment="1">
      <alignment horizontal="left"/>
      <protection/>
    </xf>
    <xf numFmtId="0" fontId="9" fillId="0" borderId="0" xfId="78" applyFont="1" applyFill="1" applyAlignment="1">
      <alignment/>
      <protection/>
    </xf>
    <xf numFmtId="0" fontId="78" fillId="0" borderId="0" xfId="78" applyFont="1" applyFill="1" applyAlignment="1">
      <alignment/>
      <protection/>
    </xf>
    <xf numFmtId="0" fontId="9" fillId="0" borderId="0" xfId="72" applyFont="1" applyFill="1" applyAlignment="1">
      <alignment horizontal="left" wrapText="1"/>
      <protection/>
    </xf>
    <xf numFmtId="0" fontId="9" fillId="0" borderId="0" xfId="72" applyFont="1" applyFill="1" applyAlignment="1">
      <alignment/>
      <protection/>
    </xf>
    <xf numFmtId="0" fontId="78" fillId="0" borderId="0" xfId="72" applyFont="1" applyFill="1" applyAlignment="1">
      <alignment/>
      <protection/>
    </xf>
    <xf numFmtId="3" fontId="9" fillId="0" borderId="0" xfId="72" applyNumberFormat="1" applyFont="1" applyFill="1" applyBorder="1" applyAlignment="1">
      <alignment wrapText="1"/>
      <protection/>
    </xf>
    <xf numFmtId="0" fontId="81" fillId="0" borderId="0" xfId="77" applyFont="1" applyFill="1">
      <alignment/>
      <protection/>
    </xf>
    <xf numFmtId="0" fontId="82" fillId="0" borderId="0" xfId="77" applyFont="1" applyFill="1">
      <alignment/>
      <protection/>
    </xf>
    <xf numFmtId="0" fontId="19" fillId="0" borderId="0" xfId="77" applyFont="1" applyFill="1">
      <alignment/>
      <protection/>
    </xf>
    <xf numFmtId="0" fontId="83" fillId="0" borderId="0" xfId="77" applyFont="1" applyFill="1">
      <alignment/>
      <protection/>
    </xf>
    <xf numFmtId="0" fontId="83" fillId="0" borderId="11" xfId="36" applyFont="1" applyFill="1" applyBorder="1" applyAlignment="1">
      <alignment horizontal="left"/>
      <protection/>
    </xf>
    <xf numFmtId="3" fontId="18" fillId="0" borderId="11" xfId="36" applyNumberFormat="1" applyFont="1" applyFill="1" applyBorder="1" applyAlignment="1">
      <alignment horizontal="right"/>
      <protection/>
    </xf>
    <xf numFmtId="3" fontId="83" fillId="0" borderId="11" xfId="36" applyNumberFormat="1" applyFont="1" applyFill="1" applyBorder="1" applyAlignment="1">
      <alignment horizontal="right"/>
      <protection/>
    </xf>
    <xf numFmtId="0" fontId="83" fillId="34" borderId="11" xfId="36" applyFont="1" applyFill="1" applyBorder="1" applyAlignment="1">
      <alignment horizontal="left"/>
      <protection/>
    </xf>
    <xf numFmtId="3" fontId="83" fillId="34" borderId="11" xfId="36" applyNumberFormat="1" applyFont="1" applyFill="1" applyBorder="1" applyAlignment="1">
      <alignment horizontal="right"/>
      <protection/>
    </xf>
    <xf numFmtId="0" fontId="82" fillId="0" borderId="11" xfId="36" applyFont="1" applyFill="1" applyBorder="1" applyAlignment="1">
      <alignment horizontal="left"/>
      <protection/>
    </xf>
    <xf numFmtId="3" fontId="82" fillId="0" borderId="11" xfId="36" applyNumberFormat="1" applyFont="1" applyFill="1" applyBorder="1" applyAlignment="1">
      <alignment horizontal="right"/>
      <protection/>
    </xf>
    <xf numFmtId="3" fontId="19" fillId="0" borderId="11" xfId="36" applyNumberFormat="1" applyFont="1" applyFill="1" applyBorder="1" applyAlignment="1">
      <alignment horizontal="right"/>
      <protection/>
    </xf>
    <xf numFmtId="49" fontId="82" fillId="0" borderId="11" xfId="36" applyNumberFormat="1" applyFont="1" applyFill="1" applyBorder="1" applyAlignment="1">
      <alignment horizontal="left" wrapText="1"/>
      <protection/>
    </xf>
    <xf numFmtId="3" fontId="81" fillId="0" borderId="11" xfId="36" applyNumberFormat="1" applyFont="1" applyFill="1" applyBorder="1" applyAlignment="1">
      <alignment horizontal="right"/>
      <protection/>
    </xf>
    <xf numFmtId="3" fontId="84" fillId="0" borderId="11" xfId="36" applyNumberFormat="1" applyFont="1" applyFill="1" applyBorder="1" applyAlignment="1">
      <alignment horizontal="right"/>
      <protection/>
    </xf>
    <xf numFmtId="0" fontId="82" fillId="0" borderId="11" xfId="36" applyFont="1" applyFill="1" applyBorder="1" applyAlignment="1">
      <alignment horizontal="left" wrapText="1"/>
      <protection/>
    </xf>
    <xf numFmtId="3" fontId="18" fillId="34" borderId="11" xfId="36" applyNumberFormat="1" applyFont="1" applyFill="1" applyBorder="1" applyAlignment="1">
      <alignment horizontal="right"/>
      <protection/>
    </xf>
    <xf numFmtId="49" fontId="83" fillId="0" borderId="11" xfId="87" applyNumberFormat="1" applyFont="1" applyFill="1" applyBorder="1" applyAlignment="1">
      <alignment wrapText="1"/>
    </xf>
    <xf numFmtId="3" fontId="83" fillId="2" borderId="11" xfId="77" applyNumberFormat="1" applyFont="1" applyFill="1" applyBorder="1" applyAlignment="1">
      <alignment horizontal="center"/>
      <protection/>
    </xf>
    <xf numFmtId="3" fontId="83" fillId="34" borderId="11" xfId="77" applyNumberFormat="1" applyFont="1" applyFill="1" applyBorder="1" applyAlignment="1">
      <alignment horizontal="right"/>
      <protection/>
    </xf>
    <xf numFmtId="3" fontId="82" fillId="0" borderId="11" xfId="36" applyNumberFormat="1" applyFont="1" applyFill="1" applyBorder="1" applyAlignment="1" applyProtection="1">
      <alignment horizontal="right"/>
      <protection/>
    </xf>
    <xf numFmtId="3" fontId="81" fillId="0" borderId="11" xfId="36" applyNumberFormat="1" applyFont="1" applyFill="1" applyBorder="1" applyAlignment="1" applyProtection="1">
      <alignment horizontal="right"/>
      <protection/>
    </xf>
    <xf numFmtId="3" fontId="19" fillId="0" borderId="11" xfId="36" applyNumberFormat="1" applyFont="1" applyFill="1" applyBorder="1" applyAlignment="1" applyProtection="1">
      <alignment horizontal="right"/>
      <protection/>
    </xf>
    <xf numFmtId="3" fontId="19" fillId="0" borderId="15" xfId="37" applyNumberFormat="1" applyFont="1" applyFill="1" applyBorder="1" applyAlignment="1" applyProtection="1">
      <alignment horizontal="right"/>
      <protection locked="0"/>
    </xf>
    <xf numFmtId="0" fontId="18" fillId="0" borderId="0" xfId="77" applyFont="1" applyFill="1">
      <alignment/>
      <protection/>
    </xf>
    <xf numFmtId="0" fontId="84" fillId="0" borderId="0" xfId="77" applyFont="1" applyFill="1">
      <alignment/>
      <protection/>
    </xf>
    <xf numFmtId="0" fontId="21" fillId="0" borderId="0" xfId="0" applyFont="1" applyAlignment="1">
      <alignment/>
    </xf>
    <xf numFmtId="0" fontId="18" fillId="0" borderId="0" xfId="77" applyFont="1" applyFill="1" applyAlignment="1">
      <alignment horizontal="centerContinuous"/>
      <protection/>
    </xf>
    <xf numFmtId="0" fontId="21" fillId="0" borderId="0" xfId="0" applyFont="1" applyBorder="1" applyAlignment="1">
      <alignment/>
    </xf>
    <xf numFmtId="0" fontId="85" fillId="0" borderId="0" xfId="37" applyFont="1" applyFill="1" applyBorder="1" applyAlignment="1" applyProtection="1">
      <alignment horizontal="center" vertical="center" wrapText="1"/>
      <protection/>
    </xf>
    <xf numFmtId="0" fontId="84" fillId="0" borderId="0" xfId="77" applyFont="1" applyFill="1" applyAlignment="1">
      <alignment horizontal="center"/>
      <protection/>
    </xf>
    <xf numFmtId="0" fontId="83" fillId="0" borderId="11" xfId="36" applyFont="1" applyFill="1" applyBorder="1" applyAlignment="1">
      <alignment horizontal="left" wrapText="1"/>
      <protection/>
    </xf>
    <xf numFmtId="49" fontId="83" fillId="34" borderId="11" xfId="36" applyNumberFormat="1" applyFont="1" applyFill="1" applyBorder="1" applyAlignment="1">
      <alignment horizontal="left" wrapText="1"/>
      <protection/>
    </xf>
    <xf numFmtId="0" fontId="19" fillId="0" borderId="0" xfId="0" applyFont="1" applyFill="1" applyAlignment="1">
      <alignment/>
    </xf>
    <xf numFmtId="0" fontId="19" fillId="0" borderId="0" xfId="0" applyNumberFormat="1" applyFont="1" applyFill="1" applyAlignment="1">
      <alignment/>
    </xf>
    <xf numFmtId="0" fontId="18" fillId="0" borderId="0" xfId="78" applyFont="1" applyFill="1" applyAlignment="1">
      <alignment horizontal="left"/>
      <protection/>
    </xf>
    <xf numFmtId="0" fontId="20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20" fillId="0" borderId="0" xfId="78" applyFont="1" applyFill="1" applyAlignment="1">
      <alignment horizontal="left"/>
      <protection/>
    </xf>
    <xf numFmtId="0" fontId="19" fillId="0" borderId="0" xfId="0" applyFont="1" applyFill="1" applyAlignment="1">
      <alignment wrapText="1"/>
    </xf>
    <xf numFmtId="0" fontId="19" fillId="0" borderId="0" xfId="78" applyFont="1" applyFill="1" applyAlignment="1">
      <alignment horizontal="left"/>
      <protection/>
    </xf>
    <xf numFmtId="0" fontId="19" fillId="0" borderId="0" xfId="43" applyFont="1" applyFill="1" applyBorder="1" applyAlignment="1">
      <alignment vertical="center"/>
      <protection/>
    </xf>
    <xf numFmtId="0" fontId="19" fillId="0" borderId="0" xfId="71" applyFont="1" applyFill="1" applyBorder="1" applyAlignment="1">
      <alignment vertical="center"/>
      <protection/>
    </xf>
    <xf numFmtId="0" fontId="20" fillId="0" borderId="0" xfId="43" applyFont="1" applyFill="1" applyBorder="1" applyAlignment="1">
      <alignment vertical="center"/>
      <protection/>
    </xf>
    <xf numFmtId="0" fontId="20" fillId="0" borderId="0" xfId="71" applyFont="1" applyFill="1" applyBorder="1" applyAlignment="1">
      <alignment vertical="center"/>
      <protection/>
    </xf>
    <xf numFmtId="0" fontId="19" fillId="0" borderId="0" xfId="73" applyFont="1" applyFill="1" applyAlignment="1">
      <alignment horizontal="left"/>
      <protection/>
    </xf>
    <xf numFmtId="0" fontId="20" fillId="0" borderId="0" xfId="73" applyFont="1" applyFill="1" applyAlignment="1">
      <alignment horizontal="left"/>
      <protection/>
    </xf>
    <xf numFmtId="0" fontId="83" fillId="0" borderId="0" xfId="77" applyFont="1" applyFill="1" applyAlignment="1">
      <alignment horizontal="right"/>
      <protection/>
    </xf>
    <xf numFmtId="0" fontId="81" fillId="0" borderId="0" xfId="77" applyFont="1" applyFill="1" applyAlignment="1">
      <alignment horizontal="center"/>
      <protection/>
    </xf>
    <xf numFmtId="49" fontId="83" fillId="34" borderId="11" xfId="77" applyNumberFormat="1" applyFont="1" applyFill="1" applyBorder="1" applyAlignment="1">
      <alignment horizontal="center" vertical="center" wrapText="1"/>
      <protection/>
    </xf>
    <xf numFmtId="49" fontId="18" fillId="34" borderId="16" xfId="77" applyNumberFormat="1" applyFont="1" applyFill="1" applyBorder="1" applyAlignment="1">
      <alignment horizontal="center" vertical="center" wrapText="1"/>
      <protection/>
    </xf>
    <xf numFmtId="0" fontId="18" fillId="34" borderId="16" xfId="77" applyFont="1" applyFill="1" applyBorder="1" applyAlignment="1">
      <alignment horizontal="center" vertical="center" wrapText="1"/>
      <protection/>
    </xf>
    <xf numFmtId="0" fontId="18" fillId="34" borderId="11" xfId="77" applyFont="1" applyFill="1" applyBorder="1" applyAlignment="1">
      <alignment horizontal="center" vertical="center" wrapText="1"/>
      <protection/>
    </xf>
    <xf numFmtId="3" fontId="75" fillId="0" borderId="0" xfId="73" applyNumberFormat="1" applyFont="1" applyFill="1" applyAlignment="1">
      <alignment horizontal="right"/>
      <protection/>
    </xf>
    <xf numFmtId="3" fontId="74" fillId="0" borderId="0" xfId="73" applyNumberFormat="1" applyFont="1" applyFill="1">
      <alignment/>
      <protection/>
    </xf>
    <xf numFmtId="3" fontId="75" fillId="0" borderId="0" xfId="73" applyNumberFormat="1" applyFont="1" applyFill="1" applyAlignment="1">
      <alignment horizontal="centerContinuous"/>
      <protection/>
    </xf>
    <xf numFmtId="0" fontId="74" fillId="0" borderId="0" xfId="0" applyFont="1" applyFill="1" applyAlignment="1">
      <alignment/>
    </xf>
    <xf numFmtId="0" fontId="74" fillId="0" borderId="0" xfId="73" applyFont="1" applyAlignment="1">
      <alignment horizontal="center" wrapText="1"/>
      <protection/>
    </xf>
    <xf numFmtId="0" fontId="75" fillId="0" borderId="0" xfId="73" applyFont="1" applyAlignment="1">
      <alignment horizontal="center" wrapText="1"/>
      <protection/>
    </xf>
    <xf numFmtId="0" fontId="74" fillId="0" borderId="0" xfId="0" applyFont="1" applyAlignment="1">
      <alignment horizontal="center"/>
    </xf>
    <xf numFmtId="3" fontId="4" fillId="0" borderId="11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0" fontId="74" fillId="0" borderId="0" xfId="0" applyFont="1" applyAlignment="1">
      <alignment wrapText="1"/>
    </xf>
    <xf numFmtId="0" fontId="6" fillId="0" borderId="11" xfId="78" applyFont="1" applyFill="1" applyBorder="1" applyAlignment="1">
      <alignment horizontal="left" wrapText="1"/>
      <protection/>
    </xf>
    <xf numFmtId="0" fontId="7" fillId="0" borderId="11" xfId="78" applyFont="1" applyFill="1" applyBorder="1" applyAlignment="1">
      <alignment horizontal="left" wrapText="1"/>
      <protection/>
    </xf>
    <xf numFmtId="0" fontId="6" fillId="0" borderId="11" xfId="78" applyFont="1" applyFill="1" applyBorder="1" applyAlignment="1">
      <alignment horizontal="right" wrapText="1"/>
      <protection/>
    </xf>
    <xf numFmtId="0" fontId="7" fillId="0" borderId="0" xfId="78" applyFont="1" applyFill="1" applyBorder="1" applyAlignment="1">
      <alignment horizontal="left" wrapText="1"/>
      <protection/>
    </xf>
    <xf numFmtId="0" fontId="7" fillId="0" borderId="0" xfId="78" applyFont="1" applyFill="1" applyAlignment="1">
      <alignment wrapText="1"/>
      <protection/>
    </xf>
    <xf numFmtId="0" fontId="8" fillId="0" borderId="0" xfId="78" applyFont="1" applyFill="1" applyAlignment="1">
      <alignment wrapText="1"/>
      <protection/>
    </xf>
    <xf numFmtId="0" fontId="6" fillId="0" borderId="0" xfId="78" applyFont="1" applyFill="1" applyAlignment="1">
      <alignment wrapText="1"/>
      <protection/>
    </xf>
    <xf numFmtId="0" fontId="6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left" wrapText="1"/>
    </xf>
    <xf numFmtId="0" fontId="6" fillId="0" borderId="11" xfId="78" applyFont="1" applyFill="1" applyBorder="1" applyAlignment="1">
      <alignment wrapText="1"/>
      <protection/>
    </xf>
    <xf numFmtId="3" fontId="4" fillId="0" borderId="17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4" fontId="7" fillId="0" borderId="0" xfId="82" applyNumberFormat="1" applyFont="1" applyFill="1" applyAlignment="1">
      <alignment horizontal="centerContinuous"/>
      <protection/>
    </xf>
    <xf numFmtId="3" fontId="6" fillId="0" borderId="0" xfId="82" applyNumberFormat="1" applyFont="1" applyFill="1">
      <alignment/>
      <protection/>
    </xf>
    <xf numFmtId="0" fontId="7" fillId="0" borderId="0" xfId="74" applyFont="1" applyFill="1" applyAlignment="1">
      <alignment/>
      <protection/>
    </xf>
    <xf numFmtId="0" fontId="8" fillId="0" borderId="0" xfId="74" applyFont="1" applyFill="1" applyAlignment="1">
      <alignment/>
      <protection/>
    </xf>
    <xf numFmtId="0" fontId="22" fillId="0" borderId="0" xfId="0" applyFont="1" applyAlignment="1">
      <alignment/>
    </xf>
    <xf numFmtId="0" fontId="75" fillId="0" borderId="0" xfId="73" applyFont="1" applyAlignment="1">
      <alignment horizontal="center"/>
      <protection/>
    </xf>
    <xf numFmtId="0" fontId="75" fillId="0" borderId="0" xfId="73" applyFont="1" applyAlignment="1">
      <alignment horizontal="center" wrapText="1"/>
      <protection/>
    </xf>
    <xf numFmtId="0" fontId="7" fillId="0" borderId="0" xfId="82" applyFont="1" applyFill="1" applyBorder="1" applyAlignment="1">
      <alignment horizontal="center" wrapText="1"/>
      <protection/>
    </xf>
    <xf numFmtId="0" fontId="75" fillId="0" borderId="16" xfId="75" applyFont="1" applyFill="1" applyBorder="1" applyAlignment="1">
      <alignment horizontal="center" wrapText="1"/>
      <protection/>
    </xf>
    <xf numFmtId="0" fontId="75" fillId="0" borderId="18" xfId="75" applyFont="1" applyFill="1" applyBorder="1" applyAlignment="1">
      <alignment horizontal="center" wrapText="1"/>
      <protection/>
    </xf>
    <xf numFmtId="0" fontId="75" fillId="0" borderId="19" xfId="75" applyFont="1" applyFill="1" applyBorder="1" applyAlignment="1">
      <alignment horizontal="center" wrapText="1"/>
      <protection/>
    </xf>
    <xf numFmtId="0" fontId="7" fillId="0" borderId="16" xfId="75" applyFont="1" applyFill="1" applyBorder="1" applyAlignment="1">
      <alignment horizontal="center" wrapText="1"/>
      <protection/>
    </xf>
    <xf numFmtId="0" fontId="7" fillId="0" borderId="18" xfId="75" applyFont="1" applyFill="1" applyBorder="1" applyAlignment="1">
      <alignment horizontal="center" wrapText="1"/>
      <protection/>
    </xf>
    <xf numFmtId="0" fontId="7" fillId="0" borderId="19" xfId="75" applyFont="1" applyFill="1" applyBorder="1" applyAlignment="1">
      <alignment horizontal="center" wrapText="1"/>
      <protection/>
    </xf>
    <xf numFmtId="49" fontId="77" fillId="0" borderId="13" xfId="77" applyNumberFormat="1" applyFont="1" applyFill="1" applyBorder="1" applyAlignment="1">
      <alignment horizontal="center" vertical="center" wrapText="1"/>
      <protection/>
    </xf>
    <xf numFmtId="49" fontId="77" fillId="0" borderId="12" xfId="77" applyNumberFormat="1" applyFont="1" applyFill="1" applyBorder="1" applyAlignment="1">
      <alignment horizontal="center" vertical="center" wrapText="1"/>
      <protection/>
    </xf>
    <xf numFmtId="0" fontId="13" fillId="0" borderId="0" xfId="77" applyFont="1" applyFill="1" applyAlignment="1">
      <alignment horizontal="center"/>
      <protection/>
    </xf>
    <xf numFmtId="0" fontId="77" fillId="0" borderId="0" xfId="77" applyFont="1" applyFill="1" applyAlignment="1">
      <alignment horizontal="center"/>
      <protection/>
    </xf>
    <xf numFmtId="0" fontId="10" fillId="0" borderId="16" xfId="77" applyFont="1" applyFill="1" applyBorder="1" applyAlignment="1">
      <alignment horizontal="center" wrapText="1"/>
      <protection/>
    </xf>
    <xf numFmtId="0" fontId="10" fillId="0" borderId="18" xfId="77" applyFont="1" applyFill="1" applyBorder="1" applyAlignment="1">
      <alignment horizontal="center" wrapText="1"/>
      <protection/>
    </xf>
    <xf numFmtId="0" fontId="10" fillId="0" borderId="19" xfId="77" applyFont="1" applyFill="1" applyBorder="1" applyAlignment="1">
      <alignment horizontal="center" wrapText="1"/>
      <protection/>
    </xf>
    <xf numFmtId="3" fontId="82" fillId="0" borderId="16" xfId="77" applyNumberFormat="1" applyFont="1" applyFill="1" applyBorder="1" applyAlignment="1">
      <alignment horizontal="center"/>
      <protection/>
    </xf>
    <xf numFmtId="3" fontId="82" fillId="0" borderId="19" xfId="77" applyNumberFormat="1" applyFont="1" applyFill="1" applyBorder="1" applyAlignment="1">
      <alignment horizontal="center"/>
      <protection/>
    </xf>
    <xf numFmtId="3" fontId="82" fillId="0" borderId="11" xfId="77" applyNumberFormat="1" applyFont="1" applyFill="1" applyBorder="1" applyAlignment="1">
      <alignment horizontal="center"/>
      <protection/>
    </xf>
    <xf numFmtId="0" fontId="82" fillId="0" borderId="11" xfId="77" applyFont="1" applyFill="1" applyBorder="1" applyAlignment="1">
      <alignment horizontal="center"/>
      <protection/>
    </xf>
    <xf numFmtId="3" fontId="82" fillId="0" borderId="16" xfId="77" applyNumberFormat="1" applyFont="1" applyFill="1" applyBorder="1" applyAlignment="1">
      <alignment horizontal="center" wrapText="1"/>
      <protection/>
    </xf>
    <xf numFmtId="3" fontId="82" fillId="0" borderId="19" xfId="77" applyNumberFormat="1" applyFont="1" applyFill="1" applyBorder="1" applyAlignment="1">
      <alignment horizontal="center" wrapText="1"/>
      <protection/>
    </xf>
    <xf numFmtId="0" fontId="82" fillId="0" borderId="16" xfId="77" applyFont="1" applyFill="1" applyBorder="1" applyAlignment="1">
      <alignment horizontal="center"/>
      <protection/>
    </xf>
    <xf numFmtId="0" fontId="82" fillId="0" borderId="19" xfId="77" applyFont="1" applyFill="1" applyBorder="1" applyAlignment="1">
      <alignment horizontal="center"/>
      <protection/>
    </xf>
    <xf numFmtId="0" fontId="82" fillId="0" borderId="11" xfId="77" applyFont="1" applyFill="1" applyBorder="1" applyAlignment="1">
      <alignment horizontal="center" wrapText="1"/>
      <protection/>
    </xf>
    <xf numFmtId="0" fontId="82" fillId="0" borderId="11" xfId="77" applyFont="1" applyFill="1" applyBorder="1" applyAlignment="1">
      <alignment horizontal="center" vertical="top"/>
      <protection/>
    </xf>
    <xf numFmtId="0" fontId="85" fillId="5" borderId="16" xfId="37" applyFont="1" applyFill="1" applyBorder="1" applyAlignment="1" applyProtection="1">
      <alignment horizontal="center" vertical="center" wrapText="1"/>
      <protection/>
    </xf>
    <xf numFmtId="0" fontId="85" fillId="5" borderId="18" xfId="37" applyFont="1" applyFill="1" applyBorder="1" applyAlignment="1" applyProtection="1">
      <alignment horizontal="center" vertical="center" wrapText="1"/>
      <protection/>
    </xf>
    <xf numFmtId="0" fontId="85" fillId="5" borderId="19" xfId="37" applyFont="1" applyFill="1" applyBorder="1" applyAlignment="1" applyProtection="1">
      <alignment horizontal="center" vertical="center" wrapText="1"/>
      <protection/>
    </xf>
    <xf numFmtId="0" fontId="85" fillId="5" borderId="11" xfId="37" applyFont="1" applyFill="1" applyBorder="1" applyAlignment="1" applyProtection="1">
      <alignment horizontal="center" vertical="center" wrapText="1"/>
      <protection/>
    </xf>
    <xf numFmtId="3" fontId="87" fillId="5" borderId="16" xfId="37" applyNumberFormat="1" applyFont="1" applyFill="1" applyBorder="1" applyAlignment="1" applyProtection="1">
      <alignment horizontal="center" vertical="center"/>
      <protection locked="0"/>
    </xf>
    <xf numFmtId="3" fontId="87" fillId="5" borderId="19" xfId="37" applyNumberFormat="1" applyFont="1" applyFill="1" applyBorder="1" applyAlignment="1" applyProtection="1">
      <alignment horizontal="center" vertical="center"/>
      <protection locked="0"/>
    </xf>
    <xf numFmtId="3" fontId="87" fillId="5" borderId="11" xfId="37" applyNumberFormat="1" applyFont="1" applyFill="1" applyBorder="1" applyAlignment="1" applyProtection="1">
      <alignment horizontal="center" vertical="center"/>
      <protection locked="0"/>
    </xf>
    <xf numFmtId="0" fontId="88" fillId="0" borderId="0" xfId="72" applyFont="1" applyFill="1" applyBorder="1" applyAlignment="1">
      <alignment horizontal="left" wrapText="1"/>
      <protection/>
    </xf>
    <xf numFmtId="0" fontId="88" fillId="0" borderId="0" xfId="72" applyFont="1" applyFill="1" applyBorder="1" applyAlignment="1">
      <alignment horizontal="centerContinuous" wrapText="1"/>
      <protection/>
    </xf>
    <xf numFmtId="3" fontId="88" fillId="0" borderId="0" xfId="72" applyNumberFormat="1" applyFont="1" applyFill="1" applyAlignment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2 2 2" xfId="36"/>
    <cellStyle name="Normal 2 3" xfId="37"/>
    <cellStyle name="Normal 3" xfId="38"/>
    <cellStyle name="Normal 3 2" xfId="39"/>
    <cellStyle name="Normal 4" xfId="40"/>
    <cellStyle name="Normal_B3_2013" xfId="41"/>
    <cellStyle name="Normal_Budjet2005_palna raboten 2" xfId="42"/>
    <cellStyle name="Normal_sesiaI ot4et 2" xfId="43"/>
    <cellStyle name="Normal_Sheet1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Запетая 2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Нормален 11" xfId="69"/>
    <cellStyle name="Нормален 17" xfId="70"/>
    <cellStyle name="Нормален 2" xfId="71"/>
    <cellStyle name="Нормален 2 2" xfId="72"/>
    <cellStyle name="Нормален 3" xfId="73"/>
    <cellStyle name="Нормален 3 2" xfId="74"/>
    <cellStyle name="Нормален 4" xfId="75"/>
    <cellStyle name="Нормален 5" xfId="76"/>
    <cellStyle name="Нормален 6 3" xfId="77"/>
    <cellStyle name="Нормален 7" xfId="78"/>
    <cellStyle name="Нормален 7 2" xfId="79"/>
    <cellStyle name="Нормален 8" xfId="80"/>
    <cellStyle name="Нормален 8 2" xfId="81"/>
    <cellStyle name="Нормален_ИП-2011г-начална 2" xfId="82"/>
    <cellStyle name="Нормален_Лист1 2" xfId="83"/>
    <cellStyle name="Обяснителен текст" xfId="84"/>
    <cellStyle name="Предупредителен текст" xfId="85"/>
    <cellStyle name="Percent" xfId="86"/>
    <cellStyle name="Процент 3" xfId="87"/>
    <cellStyle name="Свързана клетка" xfId="88"/>
    <cellStyle name="Сума" xfId="89"/>
    <cellStyle name="Hyperlink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3.7109375" style="0" customWidth="1"/>
  </cols>
  <sheetData>
    <row r="1" spans="1:11" ht="16.5" customHeight="1">
      <c r="A1" s="1"/>
      <c r="B1" s="2">
        <f>SUM(B2:B39)</f>
        <v>80182520</v>
      </c>
      <c r="C1" s="2">
        <f>SUM(C2:C39)</f>
        <v>33508360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>
        <v>22698</v>
      </c>
      <c r="C2" s="4">
        <v>2</v>
      </c>
      <c r="D2" s="5"/>
      <c r="E2" s="5"/>
      <c r="F2" s="5"/>
      <c r="G2" s="6"/>
      <c r="J2" s="6"/>
      <c r="K2" s="7"/>
    </row>
    <row r="3" spans="1:11" ht="16.5" customHeight="1">
      <c r="A3" s="3"/>
      <c r="B3" s="4">
        <v>0</v>
      </c>
      <c r="C3" s="4">
        <v>0</v>
      </c>
      <c r="D3" s="5"/>
      <c r="E3" s="5"/>
      <c r="F3" s="5"/>
      <c r="G3" s="6"/>
      <c r="J3" s="6"/>
      <c r="K3" s="7"/>
    </row>
    <row r="4" spans="1:11" ht="16.5" customHeight="1">
      <c r="A4" s="3"/>
      <c r="B4" s="4">
        <v>0</v>
      </c>
      <c r="C4" s="4">
        <v>0</v>
      </c>
      <c r="D4" s="5"/>
      <c r="E4" s="5"/>
      <c r="F4" s="5"/>
      <c r="G4" s="6"/>
      <c r="J4" s="6"/>
      <c r="K4" s="7"/>
    </row>
    <row r="5" spans="1:11" ht="16.5" customHeight="1">
      <c r="A5" s="3"/>
      <c r="B5" s="4">
        <v>0</v>
      </c>
      <c r="C5" s="4">
        <v>0</v>
      </c>
      <c r="D5" s="5"/>
      <c r="E5" s="5"/>
      <c r="F5" s="5"/>
      <c r="G5" s="6"/>
      <c r="J5" s="6"/>
      <c r="K5" s="7"/>
    </row>
    <row r="6" spans="1:10" ht="16.5" customHeight="1">
      <c r="A6" s="3"/>
      <c r="B6" s="4">
        <v>25000</v>
      </c>
      <c r="C6" s="4">
        <v>21492</v>
      </c>
      <c r="D6" s="5"/>
      <c r="E6" s="5"/>
      <c r="F6" s="5"/>
      <c r="G6" s="6"/>
      <c r="J6" s="6"/>
    </row>
    <row r="7" spans="1:10" ht="16.5" customHeight="1">
      <c r="A7" s="3"/>
      <c r="B7" s="4">
        <v>0</v>
      </c>
      <c r="C7" s="4">
        <v>0</v>
      </c>
      <c r="D7" s="5"/>
      <c r="E7" s="5"/>
      <c r="F7" s="5"/>
      <c r="G7" s="6"/>
      <c r="J7" s="6"/>
    </row>
    <row r="8" spans="1:10" ht="16.5" customHeight="1">
      <c r="A8" s="3"/>
      <c r="B8" s="4">
        <v>1174</v>
      </c>
      <c r="C8" s="4">
        <v>1087</v>
      </c>
      <c r="D8" s="5"/>
      <c r="E8" s="5"/>
      <c r="F8" s="5"/>
      <c r="G8" s="6"/>
      <c r="J8" s="6"/>
    </row>
    <row r="9" spans="1:10" ht="16.5" customHeight="1">
      <c r="A9" s="3"/>
      <c r="B9" s="4">
        <v>0</v>
      </c>
      <c r="C9" s="4">
        <v>0</v>
      </c>
      <c r="D9" s="5"/>
      <c r="E9" s="5"/>
      <c r="F9" s="5"/>
      <c r="G9" s="6"/>
      <c r="J9" s="6"/>
    </row>
    <row r="10" spans="1:10" ht="16.5" customHeight="1">
      <c r="A10" s="3"/>
      <c r="B10" s="4">
        <v>0</v>
      </c>
      <c r="C10" s="4">
        <v>0</v>
      </c>
      <c r="D10" s="5"/>
      <c r="E10" s="5"/>
      <c r="F10" s="5"/>
      <c r="G10" s="6"/>
      <c r="J10" s="6"/>
    </row>
    <row r="11" spans="1:10" ht="16.5" customHeight="1">
      <c r="A11" s="3"/>
      <c r="B11" s="4">
        <v>0</v>
      </c>
      <c r="C11" s="4">
        <v>0</v>
      </c>
      <c r="D11" s="5"/>
      <c r="E11" s="5"/>
      <c r="F11" s="5"/>
      <c r="G11" s="6"/>
      <c r="J11" s="6"/>
    </row>
    <row r="12" spans="1:10" ht="16.5" customHeight="1">
      <c r="A12" s="3"/>
      <c r="B12" s="4">
        <v>-1545</v>
      </c>
      <c r="C12" s="4">
        <v>-1545</v>
      </c>
      <c r="D12" s="5"/>
      <c r="E12" s="5"/>
      <c r="F12" s="5"/>
      <c r="G12" s="6"/>
      <c r="J12" s="6"/>
    </row>
    <row r="13" spans="1:10" ht="16.5" customHeight="1">
      <c r="A13" s="3"/>
      <c r="B13" s="4">
        <v>0</v>
      </c>
      <c r="C13" s="4">
        <v>0</v>
      </c>
      <c r="D13" s="5"/>
      <c r="E13" s="5"/>
      <c r="F13" s="5"/>
      <c r="G13" s="6"/>
      <c r="J13" s="6"/>
    </row>
    <row r="14" spans="1:10" ht="16.5" customHeight="1">
      <c r="A14" s="3"/>
      <c r="B14" s="4">
        <v>13453</v>
      </c>
      <c r="C14" s="4">
        <v>13453</v>
      </c>
      <c r="D14" s="5"/>
      <c r="E14" s="5"/>
      <c r="F14" s="5"/>
      <c r="G14" s="6"/>
      <c r="J14" s="6"/>
    </row>
    <row r="15" spans="1:10" ht="16.5" customHeight="1">
      <c r="A15" s="3"/>
      <c r="B15" s="4">
        <v>0</v>
      </c>
      <c r="C15" s="4">
        <v>0</v>
      </c>
      <c r="D15" s="5"/>
      <c r="E15" s="5"/>
      <c r="F15" s="5"/>
      <c r="G15" s="6"/>
      <c r="J15" s="6"/>
    </row>
    <row r="16" spans="1:10" ht="16.5" customHeight="1">
      <c r="A16" s="3"/>
      <c r="B16" s="4">
        <v>70114356</v>
      </c>
      <c r="C16" s="4">
        <v>39177193</v>
      </c>
      <c r="D16" s="5"/>
      <c r="E16" s="5"/>
      <c r="F16" s="5"/>
      <c r="G16" s="6"/>
      <c r="J16" s="6"/>
    </row>
    <row r="17" spans="1:10" ht="16.5" customHeight="1">
      <c r="A17" s="3"/>
      <c r="B17" s="4">
        <v>0</v>
      </c>
      <c r="C17" s="4">
        <v>0</v>
      </c>
      <c r="D17" s="5"/>
      <c r="E17" s="5"/>
      <c r="F17" s="5"/>
      <c r="G17" s="6"/>
      <c r="J17" s="6"/>
    </row>
    <row r="18" spans="1:10" ht="16.5" customHeight="1">
      <c r="A18" s="3"/>
      <c r="B18" s="4">
        <v>0</v>
      </c>
      <c r="C18" s="4">
        <v>0</v>
      </c>
      <c r="D18" s="5"/>
      <c r="E18" s="5"/>
      <c r="F18" s="5"/>
      <c r="G18" s="6"/>
      <c r="J18" s="6"/>
    </row>
    <row r="19" spans="1:10" ht="16.5" customHeight="1">
      <c r="A19" s="3"/>
      <c r="B19" s="4">
        <v>0</v>
      </c>
      <c r="C19" s="4">
        <v>0</v>
      </c>
      <c r="D19" s="5"/>
      <c r="E19" s="5"/>
      <c r="F19" s="5"/>
      <c r="G19" s="6"/>
      <c r="J19" s="6"/>
    </row>
    <row r="20" spans="1:10" ht="16.5" customHeight="1">
      <c r="A20" s="3"/>
      <c r="B20" s="4">
        <v>0</v>
      </c>
      <c r="C20" s="4">
        <v>0</v>
      </c>
      <c r="D20" s="5"/>
      <c r="E20" s="5"/>
      <c r="F20" s="5"/>
      <c r="G20" s="6"/>
      <c r="J20" s="6"/>
    </row>
    <row r="21" spans="1:10" ht="16.5" customHeight="1">
      <c r="A21" s="3"/>
      <c r="B21" s="4">
        <v>1339115</v>
      </c>
      <c r="C21" s="4">
        <v>1493252</v>
      </c>
      <c r="D21" s="5"/>
      <c r="E21" s="5"/>
      <c r="F21" s="5"/>
      <c r="G21" s="6"/>
      <c r="J21" s="6"/>
    </row>
    <row r="22" spans="1:10" ht="16.5" customHeight="1">
      <c r="A22" s="3"/>
      <c r="B22" s="4">
        <v>0</v>
      </c>
      <c r="C22" s="4">
        <v>0</v>
      </c>
      <c r="D22" s="5"/>
      <c r="E22" s="5"/>
      <c r="F22" s="5"/>
      <c r="G22" s="6"/>
      <c r="J22" s="6"/>
    </row>
    <row r="23" spans="1:10" ht="16.5" customHeight="1">
      <c r="A23" s="3"/>
      <c r="B23" s="4">
        <v>0</v>
      </c>
      <c r="C23" s="4">
        <v>0</v>
      </c>
      <c r="D23" s="5"/>
      <c r="E23" s="5"/>
      <c r="F23" s="5"/>
      <c r="G23" s="6"/>
      <c r="J23" s="6"/>
    </row>
    <row r="24" spans="1:10" ht="16.5" customHeight="1">
      <c r="A24" s="3"/>
      <c r="B24" s="4">
        <v>0</v>
      </c>
      <c r="C24" s="4">
        <v>0</v>
      </c>
      <c r="D24" s="5"/>
      <c r="E24" s="5"/>
      <c r="F24" s="5"/>
      <c r="G24" s="6"/>
      <c r="J24" s="6"/>
    </row>
    <row r="25" spans="1:10" ht="16.5" customHeight="1">
      <c r="A25" s="3"/>
      <c r="B25" s="4">
        <v>0</v>
      </c>
      <c r="C25" s="4">
        <v>0</v>
      </c>
      <c r="D25" s="5"/>
      <c r="E25" s="5"/>
      <c r="F25" s="5"/>
      <c r="G25" s="6"/>
      <c r="J25" s="6"/>
    </row>
    <row r="26" spans="1:10" ht="16.5" customHeight="1">
      <c r="A26" s="3"/>
      <c r="B26" s="4">
        <v>-193013</v>
      </c>
      <c r="C26" s="4">
        <v>-1081</v>
      </c>
      <c r="D26" s="5"/>
      <c r="E26" s="5"/>
      <c r="F26" s="5"/>
      <c r="G26" s="6"/>
      <c r="J26" s="6"/>
    </row>
    <row r="27" spans="1:10" ht="16.5" customHeight="1">
      <c r="A27" s="3"/>
      <c r="B27" s="4">
        <v>0</v>
      </c>
      <c r="C27" s="4">
        <v>0</v>
      </c>
      <c r="D27" s="5"/>
      <c r="E27" s="5"/>
      <c r="F27" s="5"/>
      <c r="G27" s="6"/>
      <c r="J27" s="6"/>
    </row>
    <row r="28" spans="1:10" ht="16.5" customHeight="1">
      <c r="A28" s="3"/>
      <c r="B28" s="4">
        <v>11211</v>
      </c>
      <c r="C28" s="4">
        <v>11211</v>
      </c>
      <c r="D28" s="5"/>
      <c r="E28" s="5"/>
      <c r="F28" s="5"/>
      <c r="G28" s="6"/>
      <c r="J28" s="6"/>
    </row>
    <row r="29" spans="1:10" ht="16.5" customHeight="1">
      <c r="A29" s="3"/>
      <c r="B29" s="4">
        <v>0</v>
      </c>
      <c r="C29" s="4">
        <v>0</v>
      </c>
      <c r="D29" s="5"/>
      <c r="E29" s="5"/>
      <c r="F29" s="5"/>
      <c r="G29" s="6"/>
      <c r="J29" s="6"/>
    </row>
    <row r="30" spans="1:10" ht="16.5" customHeight="1">
      <c r="A30" s="3"/>
      <c r="B30" s="4">
        <v>76880</v>
      </c>
      <c r="C30" s="4">
        <v>-2459</v>
      </c>
      <c r="D30" s="5"/>
      <c r="E30" s="5"/>
      <c r="F30" s="5"/>
      <c r="G30" s="6"/>
      <c r="J30" s="6"/>
    </row>
    <row r="31" spans="1:10" ht="16.5" customHeight="1">
      <c r="A31" s="3"/>
      <c r="B31" s="4">
        <v>-724790</v>
      </c>
      <c r="C31" s="4">
        <v>-314053</v>
      </c>
      <c r="D31" s="5"/>
      <c r="E31" s="5"/>
      <c r="F31" s="5"/>
      <c r="G31" s="6"/>
      <c r="J31" s="6"/>
    </row>
    <row r="32" spans="1:10" ht="16.5" customHeight="1">
      <c r="A32" s="3"/>
      <c r="B32" s="4">
        <v>0</v>
      </c>
      <c r="C32" s="4">
        <v>0</v>
      </c>
      <c r="D32" s="5"/>
      <c r="E32" s="5"/>
      <c r="F32" s="5"/>
      <c r="G32" s="6"/>
      <c r="J32" s="6"/>
    </row>
    <row r="33" spans="1:10" ht="16.5" customHeight="1">
      <c r="A33" s="3"/>
      <c r="B33" s="4">
        <v>0</v>
      </c>
      <c r="C33" s="4">
        <v>0</v>
      </c>
      <c r="D33" s="5"/>
      <c r="E33" s="5"/>
      <c r="F33" s="5"/>
      <c r="G33" s="6"/>
      <c r="J33" s="6"/>
    </row>
    <row r="34" spans="1:10" ht="16.5" customHeight="1">
      <c r="A34" s="3"/>
      <c r="B34" s="4">
        <v>0</v>
      </c>
      <c r="C34" s="4">
        <v>0</v>
      </c>
      <c r="D34" s="5"/>
      <c r="E34" s="5"/>
      <c r="F34" s="5"/>
      <c r="G34" s="6"/>
      <c r="J34" s="6"/>
    </row>
    <row r="35" spans="1:10" ht="16.5" customHeight="1">
      <c r="A35" s="3"/>
      <c r="B35" s="4">
        <v>9497981</v>
      </c>
      <c r="C35" s="4">
        <v>-6890192</v>
      </c>
      <c r="D35" s="5"/>
      <c r="E35" s="5"/>
      <c r="F35" s="5"/>
      <c r="G35" s="6"/>
      <c r="J35" s="6"/>
    </row>
    <row r="36" spans="1:10" ht="16.5" customHeight="1">
      <c r="A36" s="3"/>
      <c r="B36" s="4">
        <v>0</v>
      </c>
      <c r="C36" s="4">
        <v>0</v>
      </c>
      <c r="D36" s="5"/>
      <c r="E36" s="5"/>
      <c r="F36" s="5"/>
      <c r="G36" s="6"/>
      <c r="J36" s="6"/>
    </row>
    <row r="37" spans="1:10" ht="16.5" customHeight="1">
      <c r="A37" s="3"/>
      <c r="B37" s="4">
        <v>0</v>
      </c>
      <c r="C37" s="4">
        <v>0</v>
      </c>
      <c r="D37" s="5"/>
      <c r="E37" s="5"/>
      <c r="F37" s="5"/>
      <c r="G37" s="6"/>
      <c r="J37" s="6"/>
    </row>
    <row r="38" spans="1:10" ht="16.5" customHeight="1">
      <c r="A38" s="3"/>
      <c r="B38" s="4">
        <v>0</v>
      </c>
      <c r="C38" s="4">
        <v>0</v>
      </c>
      <c r="D38" s="5"/>
      <c r="E38" s="5"/>
      <c r="F38" s="5"/>
      <c r="G38" s="6"/>
      <c r="J38" s="6"/>
    </row>
    <row r="39" spans="1:10" ht="16.5" customHeight="1">
      <c r="A39" s="3"/>
      <c r="B39" s="4">
        <v>0</v>
      </c>
      <c r="C39" s="4">
        <v>0</v>
      </c>
      <c r="D39" s="5"/>
      <c r="E39" s="5"/>
      <c r="F39" s="5"/>
      <c r="G39" s="6"/>
      <c r="J39" s="6"/>
    </row>
    <row r="40" spans="1:10" ht="16.5" customHeight="1">
      <c r="A40" s="3"/>
      <c r="B40" s="4"/>
      <c r="C40" s="4"/>
      <c r="D40" s="8"/>
      <c r="E40" s="8"/>
      <c r="F40" s="8"/>
      <c r="G40" s="6"/>
      <c r="J40" s="6"/>
    </row>
    <row r="41" spans="1:10" ht="16.5" customHeight="1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6.5" customHeigh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ht="15.75" customHeight="1"/>
    <row r="44" ht="12.75" customHeight="1"/>
    <row r="45" ht="12.75" customHeight="1"/>
    <row r="46" ht="12.75" customHeight="1"/>
    <row r="47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6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62" sqref="A162:A176"/>
    </sheetView>
  </sheetViews>
  <sheetFormatPr defaultColWidth="8.8515625" defaultRowHeight="15"/>
  <cols>
    <col min="1" max="1" width="48.57421875" style="9" customWidth="1"/>
    <col min="2" max="2" width="12.421875" style="9" customWidth="1"/>
    <col min="3" max="3" width="17.8515625" style="9" customWidth="1"/>
    <col min="4" max="4" width="14.00390625" style="9" customWidth="1"/>
    <col min="5" max="6" width="20.421875" style="9" customWidth="1"/>
    <col min="7" max="243" width="8.8515625" style="9" customWidth="1"/>
    <col min="244" max="16384" width="8.8515625" style="18" customWidth="1"/>
  </cols>
  <sheetData>
    <row r="1" spans="1:4" s="24" customFormat="1" ht="15.75">
      <c r="A1" s="21"/>
      <c r="B1" s="253"/>
      <c r="C1" s="22"/>
      <c r="D1" s="249" t="s">
        <v>300</v>
      </c>
    </row>
    <row r="2" spans="1:4" s="24" customFormat="1" ht="15.75">
      <c r="A2" s="21"/>
      <c r="B2" s="253"/>
      <c r="C2" s="22"/>
      <c r="D2" s="250"/>
    </row>
    <row r="3" spans="1:4" s="24" customFormat="1" ht="15.75">
      <c r="A3" s="21"/>
      <c r="B3" s="253"/>
      <c r="C3" s="22"/>
      <c r="D3" s="250"/>
    </row>
    <row r="4" spans="1:4" s="24" customFormat="1" ht="15.75">
      <c r="A4" s="282" t="s">
        <v>301</v>
      </c>
      <c r="B4" s="282"/>
      <c r="C4" s="282"/>
      <c r="D4" s="282"/>
    </row>
    <row r="5" spans="1:4" s="24" customFormat="1" ht="15.75">
      <c r="A5" s="282" t="s">
        <v>974</v>
      </c>
      <c r="B5" s="282"/>
      <c r="C5" s="282"/>
      <c r="D5" s="282"/>
    </row>
    <row r="6" spans="1:4" s="24" customFormat="1" ht="15.75">
      <c r="A6" s="254"/>
      <c r="B6" s="254"/>
      <c r="C6" s="25"/>
      <c r="D6" s="251"/>
    </row>
    <row r="7" spans="1:4" s="24" customFormat="1" ht="15.75">
      <c r="A7" s="261"/>
      <c r="B7" s="255"/>
      <c r="D7" s="252"/>
    </row>
    <row r="8" spans="1:4" ht="47.25">
      <c r="A8" s="10" t="s">
        <v>0</v>
      </c>
      <c r="B8" s="10" t="s">
        <v>1</v>
      </c>
      <c r="C8" s="10" t="s">
        <v>975</v>
      </c>
      <c r="D8" s="10" t="s">
        <v>976</v>
      </c>
    </row>
    <row r="9" spans="1:4" ht="15.75">
      <c r="A9" s="11"/>
      <c r="B9" s="10"/>
      <c r="C9" s="13"/>
      <c r="D9" s="13"/>
    </row>
    <row r="10" spans="1:243" s="20" customFormat="1" ht="15.75">
      <c r="A10" s="14" t="s">
        <v>299</v>
      </c>
      <c r="B10" s="10"/>
      <c r="C10" s="12"/>
      <c r="D10" s="12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4" ht="31.5">
      <c r="A11" s="14" t="s">
        <v>3</v>
      </c>
      <c r="B11" s="10"/>
      <c r="C11" s="13"/>
      <c r="D11" s="13"/>
    </row>
    <row r="12" spans="1:4" ht="15.75">
      <c r="A12" s="11" t="s">
        <v>5</v>
      </c>
      <c r="B12" s="15" t="s">
        <v>6</v>
      </c>
      <c r="C12" s="13">
        <v>10717</v>
      </c>
      <c r="D12" s="13">
        <v>9946</v>
      </c>
    </row>
    <row r="13" spans="1:4" ht="31.5">
      <c r="A13" s="11" t="s">
        <v>405</v>
      </c>
      <c r="B13" s="15" t="s">
        <v>406</v>
      </c>
      <c r="C13" s="13">
        <v>0</v>
      </c>
      <c r="D13" s="13">
        <v>0</v>
      </c>
    </row>
    <row r="14" spans="1:4" ht="15.75">
      <c r="A14" s="11" t="s">
        <v>7</v>
      </c>
      <c r="B14" s="15" t="s">
        <v>8</v>
      </c>
      <c r="C14" s="13">
        <v>10667</v>
      </c>
      <c r="D14" s="13">
        <v>9896</v>
      </c>
    </row>
    <row r="15" spans="1:4" ht="15.75">
      <c r="A15" s="11" t="s">
        <v>9</v>
      </c>
      <c r="B15" s="15" t="s">
        <v>10</v>
      </c>
      <c r="C15" s="13">
        <v>2</v>
      </c>
      <c r="D15" s="13">
        <v>2</v>
      </c>
    </row>
    <row r="16" spans="1:4" ht="15.75">
      <c r="A16" s="11" t="s">
        <v>977</v>
      </c>
      <c r="B16" s="15" t="s">
        <v>978</v>
      </c>
      <c r="C16" s="13">
        <v>48</v>
      </c>
      <c r="D16" s="13">
        <v>48</v>
      </c>
    </row>
    <row r="17" spans="1:4" ht="15.75">
      <c r="A17" s="11" t="s">
        <v>11</v>
      </c>
      <c r="B17" s="15" t="s">
        <v>12</v>
      </c>
      <c r="C17" s="13">
        <v>25000</v>
      </c>
      <c r="D17" s="13">
        <v>23753</v>
      </c>
    </row>
    <row r="18" spans="1:4" ht="31.5">
      <c r="A18" s="11" t="s">
        <v>13</v>
      </c>
      <c r="B18" s="15" t="s">
        <v>14</v>
      </c>
      <c r="C18" s="13">
        <v>25000</v>
      </c>
      <c r="D18" s="13">
        <v>23753</v>
      </c>
    </row>
    <row r="19" spans="1:4" ht="15.75">
      <c r="A19" s="11" t="s">
        <v>15</v>
      </c>
      <c r="B19" s="15" t="s">
        <v>16</v>
      </c>
      <c r="C19" s="13">
        <v>1326</v>
      </c>
      <c r="D19" s="13">
        <v>1321</v>
      </c>
    </row>
    <row r="20" spans="1:4" ht="31.5">
      <c r="A20" s="11" t="s">
        <v>17</v>
      </c>
      <c r="B20" s="15" t="s">
        <v>18</v>
      </c>
      <c r="C20" s="13">
        <v>-130</v>
      </c>
      <c r="D20" s="13">
        <v>-135</v>
      </c>
    </row>
    <row r="21" spans="1:5" ht="31.5">
      <c r="A21" s="11" t="s">
        <v>19</v>
      </c>
      <c r="B21" s="15" t="s">
        <v>20</v>
      </c>
      <c r="C21" s="13">
        <v>508</v>
      </c>
      <c r="D21" s="13">
        <v>508</v>
      </c>
      <c r="E21" s="19"/>
    </row>
    <row r="22" spans="1:4" ht="15.75">
      <c r="A22" s="11" t="s">
        <v>21</v>
      </c>
      <c r="B22" s="15" t="s">
        <v>22</v>
      </c>
      <c r="C22" s="13">
        <v>948</v>
      </c>
      <c r="D22" s="13">
        <v>948</v>
      </c>
    </row>
    <row r="23" spans="1:4" ht="31.5">
      <c r="A23" s="11" t="s">
        <v>23</v>
      </c>
      <c r="B23" s="15" t="s">
        <v>24</v>
      </c>
      <c r="C23" s="13">
        <v>-1613</v>
      </c>
      <c r="D23" s="13">
        <v>-1613</v>
      </c>
    </row>
    <row r="24" spans="1:4" ht="31.5">
      <c r="A24" s="11" t="s">
        <v>25</v>
      </c>
      <c r="B24" s="15" t="s">
        <v>26</v>
      </c>
      <c r="C24" s="13">
        <v>-1613</v>
      </c>
      <c r="D24" s="13">
        <v>-1613</v>
      </c>
    </row>
    <row r="25" spans="1:4" ht="15.75">
      <c r="A25" s="11" t="s">
        <v>27</v>
      </c>
      <c r="B25" s="15" t="s">
        <v>28</v>
      </c>
      <c r="C25" s="13">
        <v>25337</v>
      </c>
      <c r="D25" s="13">
        <v>25337</v>
      </c>
    </row>
    <row r="26" spans="1:4" ht="15.75">
      <c r="A26" s="256" t="s">
        <v>29</v>
      </c>
      <c r="B26" s="15" t="s">
        <v>30</v>
      </c>
      <c r="C26" s="13">
        <v>25337</v>
      </c>
      <c r="D26" s="13">
        <v>25337</v>
      </c>
    </row>
    <row r="27" spans="1:243" s="20" customFormat="1" ht="15.75">
      <c r="A27" s="14" t="s">
        <v>31</v>
      </c>
      <c r="B27" s="10"/>
      <c r="C27" s="12">
        <v>60767</v>
      </c>
      <c r="D27" s="12">
        <v>58744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4" ht="15.75">
      <c r="A28" s="16"/>
      <c r="B28" s="10"/>
      <c r="C28" s="13"/>
      <c r="D28" s="13"/>
    </row>
    <row r="29" spans="1:4" ht="31.5">
      <c r="A29" s="11" t="s">
        <v>32</v>
      </c>
      <c r="B29" s="15" t="s">
        <v>33</v>
      </c>
      <c r="C29" s="13">
        <v>75416604</v>
      </c>
      <c r="D29" s="13">
        <v>55900510</v>
      </c>
    </row>
    <row r="30" spans="1:4" ht="31.5">
      <c r="A30" s="11" t="s">
        <v>34</v>
      </c>
      <c r="B30" s="15" t="s">
        <v>35</v>
      </c>
      <c r="C30" s="13">
        <v>73057466</v>
      </c>
      <c r="D30" s="13">
        <v>54737823</v>
      </c>
    </row>
    <row r="31" spans="1:4" ht="47.25">
      <c r="A31" s="11" t="s">
        <v>36</v>
      </c>
      <c r="B31" s="15" t="s">
        <v>37</v>
      </c>
      <c r="C31" s="13">
        <v>1118518</v>
      </c>
      <c r="D31" s="13">
        <v>406084</v>
      </c>
    </row>
    <row r="32" spans="1:4" ht="15.75">
      <c r="A32" s="11" t="s">
        <v>38</v>
      </c>
      <c r="B32" s="15" t="s">
        <v>39</v>
      </c>
      <c r="C32" s="13">
        <v>0</v>
      </c>
      <c r="D32" s="13">
        <v>-9009</v>
      </c>
    </row>
    <row r="33" spans="1:4" ht="47.25">
      <c r="A33" s="11" t="s">
        <v>40</v>
      </c>
      <c r="B33" s="15" t="s">
        <v>41</v>
      </c>
      <c r="C33" s="13">
        <v>1240620</v>
      </c>
      <c r="D33" s="13">
        <v>765612</v>
      </c>
    </row>
    <row r="34" spans="1:4" ht="15.75">
      <c r="A34" s="11" t="s">
        <v>42</v>
      </c>
      <c r="B34" s="15" t="s">
        <v>43</v>
      </c>
      <c r="C34" s="13">
        <v>2444912</v>
      </c>
      <c r="D34" s="13">
        <v>2546626</v>
      </c>
    </row>
    <row r="35" spans="1:4" ht="31.5">
      <c r="A35" s="11" t="s">
        <v>44</v>
      </c>
      <c r="B35" s="15" t="s">
        <v>45</v>
      </c>
      <c r="C35" s="13">
        <v>2715563</v>
      </c>
      <c r="D35" s="13">
        <v>2729563</v>
      </c>
    </row>
    <row r="36" spans="1:4" ht="31.5">
      <c r="A36" s="11" t="s">
        <v>46</v>
      </c>
      <c r="B36" s="15" t="s">
        <v>47</v>
      </c>
      <c r="C36" s="13">
        <v>-351918</v>
      </c>
      <c r="D36" s="13">
        <v>-264204</v>
      </c>
    </row>
    <row r="37" spans="1:4" ht="31.5">
      <c r="A37" s="11" t="s">
        <v>48</v>
      </c>
      <c r="B37" s="15" t="s">
        <v>49</v>
      </c>
      <c r="C37" s="13">
        <v>81267</v>
      </c>
      <c r="D37" s="13">
        <v>81267</v>
      </c>
    </row>
    <row r="38" spans="1:4" ht="31.5">
      <c r="A38" s="11" t="s">
        <v>50</v>
      </c>
      <c r="B38" s="15" t="s">
        <v>51</v>
      </c>
      <c r="C38" s="13">
        <v>-199013</v>
      </c>
      <c r="D38" s="13">
        <v>-17015</v>
      </c>
    </row>
    <row r="39" spans="1:4" ht="15.75">
      <c r="A39" s="256" t="s">
        <v>52</v>
      </c>
      <c r="B39" s="15" t="s">
        <v>53</v>
      </c>
      <c r="C39" s="13">
        <v>-199013</v>
      </c>
      <c r="D39" s="13">
        <v>-17015</v>
      </c>
    </row>
    <row r="40" spans="1:4" ht="47.25">
      <c r="A40" s="11" t="s">
        <v>54</v>
      </c>
      <c r="B40" s="15" t="s">
        <v>55</v>
      </c>
      <c r="C40" s="13">
        <v>11211</v>
      </c>
      <c r="D40" s="13">
        <v>11211</v>
      </c>
    </row>
    <row r="41" spans="1:4" ht="15.75">
      <c r="A41" s="11" t="s">
        <v>56</v>
      </c>
      <c r="B41" s="15" t="s">
        <v>57</v>
      </c>
      <c r="C41" s="13">
        <v>11211</v>
      </c>
      <c r="D41" s="13">
        <v>11211</v>
      </c>
    </row>
    <row r="42" spans="1:243" s="20" customFormat="1" ht="15.75">
      <c r="A42" s="14" t="s">
        <v>979</v>
      </c>
      <c r="B42" s="10"/>
      <c r="C42" s="12">
        <v>77673714</v>
      </c>
      <c r="D42" s="12">
        <v>58441332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4" ht="15.75">
      <c r="A43" s="16"/>
      <c r="B43" s="10"/>
      <c r="C43" s="13"/>
      <c r="D43" s="13"/>
    </row>
    <row r="44" spans="1:4" ht="47.25">
      <c r="A44" s="11" t="s">
        <v>58</v>
      </c>
      <c r="B44" s="15" t="s">
        <v>59</v>
      </c>
      <c r="C44" s="13">
        <v>76880</v>
      </c>
      <c r="D44" s="13">
        <v>-7062</v>
      </c>
    </row>
    <row r="45" spans="1:243" s="20" customFormat="1" ht="15.75">
      <c r="A45" s="14" t="s">
        <v>979</v>
      </c>
      <c r="B45" s="10"/>
      <c r="C45" s="12">
        <v>76880</v>
      </c>
      <c r="D45" s="12">
        <v>-7062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4" ht="15.75">
      <c r="A46" s="11"/>
      <c r="B46" s="15"/>
      <c r="C46" s="13"/>
      <c r="D46" s="13"/>
    </row>
    <row r="47" spans="1:4" ht="47.25">
      <c r="A47" s="11" t="s">
        <v>60</v>
      </c>
      <c r="B47" s="15" t="s">
        <v>61</v>
      </c>
      <c r="C47" s="13">
        <v>-724790</v>
      </c>
      <c r="D47" s="13">
        <v>-354895</v>
      </c>
    </row>
    <row r="48" spans="1:4" ht="31.5">
      <c r="A48" s="11" t="s">
        <v>62</v>
      </c>
      <c r="B48" s="15" t="s">
        <v>63</v>
      </c>
      <c r="C48" s="13">
        <v>-724790</v>
      </c>
      <c r="D48" s="13">
        <v>-354895</v>
      </c>
    </row>
    <row r="49" spans="1:243" ht="47.25">
      <c r="A49" s="256" t="s">
        <v>68</v>
      </c>
      <c r="B49" s="15" t="s">
        <v>69</v>
      </c>
      <c r="C49" s="259">
        <v>9497981</v>
      </c>
      <c r="D49" s="256">
        <v>-5302611</v>
      </c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257"/>
      <c r="CE49" s="257"/>
      <c r="CF49" s="257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  <c r="DM49" s="257"/>
      <c r="DN49" s="257"/>
      <c r="DO49" s="257"/>
      <c r="DP49" s="257"/>
      <c r="DQ49" s="257"/>
      <c r="DR49" s="257"/>
      <c r="DS49" s="257"/>
      <c r="DT49" s="257"/>
      <c r="DU49" s="257"/>
      <c r="DV49" s="257"/>
      <c r="DW49" s="257"/>
      <c r="DX49" s="257"/>
      <c r="DY49" s="257"/>
      <c r="DZ49" s="257"/>
      <c r="EA49" s="257"/>
      <c r="EB49" s="257"/>
      <c r="EC49" s="257"/>
      <c r="ED49" s="257"/>
      <c r="EE49" s="257"/>
      <c r="EF49" s="257"/>
      <c r="EG49" s="257"/>
      <c r="EH49" s="257"/>
      <c r="EI49" s="257"/>
      <c r="EJ49" s="257"/>
      <c r="EK49" s="257"/>
      <c r="EL49" s="257"/>
      <c r="EM49" s="257"/>
      <c r="EN49" s="257"/>
      <c r="EO49" s="257"/>
      <c r="EP49" s="257"/>
      <c r="EQ49" s="257"/>
      <c r="ER49" s="257"/>
      <c r="ES49" s="257"/>
      <c r="ET49" s="257"/>
      <c r="EU49" s="257"/>
      <c r="EV49" s="257"/>
      <c r="EW49" s="257"/>
      <c r="EX49" s="257"/>
      <c r="EY49" s="257"/>
      <c r="EZ49" s="257"/>
      <c r="FA49" s="257"/>
      <c r="FB49" s="257"/>
      <c r="FC49" s="257"/>
      <c r="FD49" s="257"/>
      <c r="FE49" s="257"/>
      <c r="FF49" s="257"/>
      <c r="FG49" s="257"/>
      <c r="FH49" s="257"/>
      <c r="FI49" s="257"/>
      <c r="FJ49" s="257"/>
      <c r="FK49" s="257"/>
      <c r="FL49" s="257"/>
      <c r="FM49" s="257"/>
      <c r="FN49" s="257"/>
      <c r="FO49" s="257"/>
      <c r="FP49" s="257"/>
      <c r="FQ49" s="257"/>
      <c r="FR49" s="257"/>
      <c r="FS49" s="257"/>
      <c r="FT49" s="257"/>
      <c r="FU49" s="257"/>
      <c r="FV49" s="257"/>
      <c r="FW49" s="257"/>
      <c r="FX49" s="257"/>
      <c r="FY49" s="257"/>
      <c r="FZ49" s="257"/>
      <c r="GA49" s="257"/>
      <c r="GB49" s="257"/>
      <c r="GC49" s="257"/>
      <c r="GD49" s="257"/>
      <c r="GE49" s="257"/>
      <c r="GF49" s="257"/>
      <c r="GG49" s="257"/>
      <c r="GH49" s="257"/>
      <c r="GI49" s="257"/>
      <c r="GJ49" s="257"/>
      <c r="GK49" s="257"/>
      <c r="GL49" s="257"/>
      <c r="GM49" s="257"/>
      <c r="GN49" s="257"/>
      <c r="GO49" s="257"/>
      <c r="GP49" s="257"/>
      <c r="GQ49" s="257"/>
      <c r="GR49" s="257"/>
      <c r="GS49" s="257"/>
      <c r="GT49" s="257"/>
      <c r="GU49" s="257"/>
      <c r="GV49" s="257"/>
      <c r="GW49" s="257"/>
      <c r="GX49" s="257"/>
      <c r="GY49" s="257"/>
      <c r="GZ49" s="257"/>
      <c r="HA49" s="257"/>
      <c r="HB49" s="257"/>
      <c r="HC49" s="257"/>
      <c r="HD49" s="257"/>
      <c r="HE49" s="257"/>
      <c r="HF49" s="257"/>
      <c r="HG49" s="257"/>
      <c r="HH49" s="257"/>
      <c r="HI49" s="257"/>
      <c r="HJ49" s="257"/>
      <c r="HK49" s="257"/>
      <c r="HL49" s="257"/>
      <c r="HM49" s="257"/>
      <c r="HN49" s="257"/>
      <c r="HO49" s="257"/>
      <c r="HP49" s="257"/>
      <c r="HQ49" s="257"/>
      <c r="HR49" s="257"/>
      <c r="HS49" s="257"/>
      <c r="HT49" s="257"/>
      <c r="HU49" s="257"/>
      <c r="HV49" s="257"/>
      <c r="HW49" s="257"/>
      <c r="HX49" s="257"/>
      <c r="HY49" s="257"/>
      <c r="HZ49" s="257"/>
      <c r="IA49" s="257"/>
      <c r="IB49" s="257"/>
      <c r="IC49" s="257"/>
      <c r="ID49" s="257"/>
      <c r="IE49" s="257"/>
      <c r="IF49" s="257"/>
      <c r="IG49" s="257"/>
      <c r="IH49" s="257"/>
      <c r="II49" s="257"/>
    </row>
    <row r="50" spans="1:243" ht="31.5">
      <c r="A50" s="260" t="s">
        <v>70</v>
      </c>
      <c r="B50" s="27" t="s">
        <v>71</v>
      </c>
      <c r="C50" s="256">
        <v>9127996</v>
      </c>
      <c r="D50" s="256">
        <v>9127996</v>
      </c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7"/>
      <c r="CW50" s="257"/>
      <c r="CX50" s="257"/>
      <c r="CY50" s="257"/>
      <c r="CZ50" s="257"/>
      <c r="DA50" s="257"/>
      <c r="DB50" s="257"/>
      <c r="DC50" s="257"/>
      <c r="DD50" s="257"/>
      <c r="DE50" s="257"/>
      <c r="DF50" s="257"/>
      <c r="DG50" s="257"/>
      <c r="DH50" s="257"/>
      <c r="DI50" s="257"/>
      <c r="DJ50" s="257"/>
      <c r="DK50" s="257"/>
      <c r="DL50" s="257"/>
      <c r="DM50" s="257"/>
      <c r="DN50" s="257"/>
      <c r="DO50" s="257"/>
      <c r="DP50" s="257"/>
      <c r="DQ50" s="257"/>
      <c r="DR50" s="257"/>
      <c r="DS50" s="257"/>
      <c r="DT50" s="257"/>
      <c r="DU50" s="257"/>
      <c r="DV50" s="257"/>
      <c r="DW50" s="257"/>
      <c r="DX50" s="257"/>
      <c r="DY50" s="257"/>
      <c r="DZ50" s="257"/>
      <c r="EA50" s="257"/>
      <c r="EB50" s="257"/>
      <c r="EC50" s="257"/>
      <c r="ED50" s="257"/>
      <c r="EE50" s="257"/>
      <c r="EF50" s="257"/>
      <c r="EG50" s="257"/>
      <c r="EH50" s="257"/>
      <c r="EI50" s="257"/>
      <c r="EJ50" s="257"/>
      <c r="EK50" s="257"/>
      <c r="EL50" s="257"/>
      <c r="EM50" s="257"/>
      <c r="EN50" s="257"/>
      <c r="EO50" s="257"/>
      <c r="EP50" s="257"/>
      <c r="EQ50" s="257"/>
      <c r="ER50" s="257"/>
      <c r="ES50" s="257"/>
      <c r="ET50" s="257"/>
      <c r="EU50" s="257"/>
      <c r="EV50" s="257"/>
      <c r="EW50" s="257"/>
      <c r="EX50" s="257"/>
      <c r="EY50" s="257"/>
      <c r="EZ50" s="257"/>
      <c r="FA50" s="257"/>
      <c r="FB50" s="257"/>
      <c r="FC50" s="257"/>
      <c r="FD50" s="257"/>
      <c r="FE50" s="257"/>
      <c r="FF50" s="257"/>
      <c r="FG50" s="257"/>
      <c r="FH50" s="257"/>
      <c r="FI50" s="257"/>
      <c r="FJ50" s="257"/>
      <c r="FK50" s="257"/>
      <c r="FL50" s="257"/>
      <c r="FM50" s="257"/>
      <c r="FN50" s="257"/>
      <c r="FO50" s="257"/>
      <c r="FP50" s="257"/>
      <c r="FQ50" s="257"/>
      <c r="FR50" s="257"/>
      <c r="FS50" s="257"/>
      <c r="FT50" s="257"/>
      <c r="FU50" s="257"/>
      <c r="FV50" s="257"/>
      <c r="FW50" s="257"/>
      <c r="FX50" s="257"/>
      <c r="FY50" s="257"/>
      <c r="FZ50" s="257"/>
      <c r="GA50" s="257"/>
      <c r="GB50" s="257"/>
      <c r="GC50" s="257"/>
      <c r="GD50" s="257"/>
      <c r="GE50" s="257"/>
      <c r="GF50" s="257"/>
      <c r="GG50" s="257"/>
      <c r="GH50" s="257"/>
      <c r="GI50" s="257"/>
      <c r="GJ50" s="257"/>
      <c r="GK50" s="257"/>
      <c r="GL50" s="257"/>
      <c r="GM50" s="257"/>
      <c r="GN50" s="257"/>
      <c r="GO50" s="257"/>
      <c r="GP50" s="257"/>
      <c r="GQ50" s="257"/>
      <c r="GR50" s="257"/>
      <c r="GS50" s="257"/>
      <c r="GT50" s="257"/>
      <c r="GU50" s="257"/>
      <c r="GV50" s="257"/>
      <c r="GW50" s="257"/>
      <c r="GX50" s="257"/>
      <c r="GY50" s="257"/>
      <c r="GZ50" s="257"/>
      <c r="HA50" s="257"/>
      <c r="HB50" s="257"/>
      <c r="HC50" s="257"/>
      <c r="HD50" s="257"/>
      <c r="HE50" s="257"/>
      <c r="HF50" s="257"/>
      <c r="HG50" s="257"/>
      <c r="HH50" s="257"/>
      <c r="HI50" s="257"/>
      <c r="HJ50" s="257"/>
      <c r="HK50" s="257"/>
      <c r="HL50" s="257"/>
      <c r="HM50" s="257"/>
      <c r="HN50" s="257"/>
      <c r="HO50" s="257"/>
      <c r="HP50" s="257"/>
      <c r="HQ50" s="257"/>
      <c r="HR50" s="257"/>
      <c r="HS50" s="257"/>
      <c r="HT50" s="257"/>
      <c r="HU50" s="257"/>
      <c r="HV50" s="257"/>
      <c r="HW50" s="257"/>
      <c r="HX50" s="257"/>
      <c r="HY50" s="257"/>
      <c r="HZ50" s="257"/>
      <c r="IA50" s="257"/>
      <c r="IB50" s="257"/>
      <c r="IC50" s="257"/>
      <c r="ID50" s="257"/>
      <c r="IE50" s="257"/>
      <c r="IF50" s="257"/>
      <c r="IG50" s="257"/>
      <c r="IH50" s="257"/>
      <c r="II50" s="257"/>
    </row>
    <row r="51" spans="1:243" ht="31.5">
      <c r="A51" s="256" t="s">
        <v>72</v>
      </c>
      <c r="B51" s="15" t="s">
        <v>73</v>
      </c>
      <c r="C51" s="256">
        <v>398017</v>
      </c>
      <c r="D51" s="256">
        <v>398017</v>
      </c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7"/>
      <c r="BX51" s="257"/>
      <c r="BY51" s="257"/>
      <c r="BZ51" s="257"/>
      <c r="CA51" s="257"/>
      <c r="CB51" s="257"/>
      <c r="CC51" s="257"/>
      <c r="CD51" s="257"/>
      <c r="CE51" s="257"/>
      <c r="CF51" s="257"/>
      <c r="CG51" s="257"/>
      <c r="CH51" s="257"/>
      <c r="CI51" s="257"/>
      <c r="CJ51" s="257"/>
      <c r="CK51" s="257"/>
      <c r="CL51" s="257"/>
      <c r="CM51" s="257"/>
      <c r="CN51" s="257"/>
      <c r="CO51" s="257"/>
      <c r="CP51" s="257"/>
      <c r="CQ51" s="257"/>
      <c r="CR51" s="257"/>
      <c r="CS51" s="257"/>
      <c r="CT51" s="257"/>
      <c r="CU51" s="257"/>
      <c r="CV51" s="257"/>
      <c r="CW51" s="257"/>
      <c r="CX51" s="257"/>
      <c r="CY51" s="257"/>
      <c r="CZ51" s="257"/>
      <c r="DA51" s="257"/>
      <c r="DB51" s="257"/>
      <c r="DC51" s="257"/>
      <c r="DD51" s="257"/>
      <c r="DE51" s="257"/>
      <c r="DF51" s="257"/>
      <c r="DG51" s="257"/>
      <c r="DH51" s="257"/>
      <c r="DI51" s="257"/>
      <c r="DJ51" s="257"/>
      <c r="DK51" s="257"/>
      <c r="DL51" s="257"/>
      <c r="DM51" s="257"/>
      <c r="DN51" s="257"/>
      <c r="DO51" s="257"/>
      <c r="DP51" s="257"/>
      <c r="DQ51" s="257"/>
      <c r="DR51" s="257"/>
      <c r="DS51" s="257"/>
      <c r="DT51" s="257"/>
      <c r="DU51" s="257"/>
      <c r="DV51" s="257"/>
      <c r="DW51" s="257"/>
      <c r="DX51" s="257"/>
      <c r="DY51" s="257"/>
      <c r="DZ51" s="257"/>
      <c r="EA51" s="257"/>
      <c r="EB51" s="257"/>
      <c r="EC51" s="257"/>
      <c r="ED51" s="257"/>
      <c r="EE51" s="257"/>
      <c r="EF51" s="257"/>
      <c r="EG51" s="257"/>
      <c r="EH51" s="257"/>
      <c r="EI51" s="257"/>
      <c r="EJ51" s="257"/>
      <c r="EK51" s="257"/>
      <c r="EL51" s="257"/>
      <c r="EM51" s="257"/>
      <c r="EN51" s="257"/>
      <c r="EO51" s="257"/>
      <c r="EP51" s="257"/>
      <c r="EQ51" s="257"/>
      <c r="ER51" s="257"/>
      <c r="ES51" s="257"/>
      <c r="ET51" s="257"/>
      <c r="EU51" s="257"/>
      <c r="EV51" s="257"/>
      <c r="EW51" s="257"/>
      <c r="EX51" s="257"/>
      <c r="EY51" s="257"/>
      <c r="EZ51" s="257"/>
      <c r="FA51" s="257"/>
      <c r="FB51" s="257"/>
      <c r="FC51" s="257"/>
      <c r="FD51" s="257"/>
      <c r="FE51" s="257"/>
      <c r="FF51" s="257"/>
      <c r="FG51" s="257"/>
      <c r="FH51" s="257"/>
      <c r="FI51" s="257"/>
      <c r="FJ51" s="257"/>
      <c r="FK51" s="257"/>
      <c r="FL51" s="257"/>
      <c r="FM51" s="257"/>
      <c r="FN51" s="257"/>
      <c r="FO51" s="257"/>
      <c r="FP51" s="257"/>
      <c r="FQ51" s="257"/>
      <c r="FR51" s="257"/>
      <c r="FS51" s="257"/>
      <c r="FT51" s="257"/>
      <c r="FU51" s="257"/>
      <c r="FV51" s="257"/>
      <c r="FW51" s="257"/>
      <c r="FX51" s="257"/>
      <c r="FY51" s="257"/>
      <c r="FZ51" s="257"/>
      <c r="GA51" s="257"/>
      <c r="GB51" s="257"/>
      <c r="GC51" s="257"/>
      <c r="GD51" s="257"/>
      <c r="GE51" s="257"/>
      <c r="GF51" s="257"/>
      <c r="GG51" s="257"/>
      <c r="GH51" s="257"/>
      <c r="GI51" s="257"/>
      <c r="GJ51" s="257"/>
      <c r="GK51" s="257"/>
      <c r="GL51" s="257"/>
      <c r="GM51" s="257"/>
      <c r="GN51" s="257"/>
      <c r="GO51" s="257"/>
      <c r="GP51" s="257"/>
      <c r="GQ51" s="257"/>
      <c r="GR51" s="257"/>
      <c r="GS51" s="257"/>
      <c r="GT51" s="257"/>
      <c r="GU51" s="257"/>
      <c r="GV51" s="257"/>
      <c r="GW51" s="257"/>
      <c r="GX51" s="257"/>
      <c r="GY51" s="257"/>
      <c r="GZ51" s="257"/>
      <c r="HA51" s="257"/>
      <c r="HB51" s="257"/>
      <c r="HC51" s="257"/>
      <c r="HD51" s="257"/>
      <c r="HE51" s="257"/>
      <c r="HF51" s="257"/>
      <c r="HG51" s="257"/>
      <c r="HH51" s="257"/>
      <c r="HI51" s="257"/>
      <c r="HJ51" s="257"/>
      <c r="HK51" s="257"/>
      <c r="HL51" s="257"/>
      <c r="HM51" s="257"/>
      <c r="HN51" s="257"/>
      <c r="HO51" s="257"/>
      <c r="HP51" s="257"/>
      <c r="HQ51" s="257"/>
      <c r="HR51" s="257"/>
      <c r="HS51" s="257"/>
      <c r="HT51" s="257"/>
      <c r="HU51" s="257"/>
      <c r="HV51" s="257"/>
      <c r="HW51" s="257"/>
      <c r="HX51" s="257"/>
      <c r="HY51" s="257"/>
      <c r="HZ51" s="257"/>
      <c r="IA51" s="257"/>
      <c r="IB51" s="257"/>
      <c r="IC51" s="257"/>
      <c r="ID51" s="257"/>
      <c r="IE51" s="257"/>
      <c r="IF51" s="257"/>
      <c r="IG51" s="257"/>
      <c r="IH51" s="257"/>
      <c r="II51" s="257"/>
    </row>
    <row r="52" spans="1:243" ht="31.5">
      <c r="A52" s="256" t="s">
        <v>74</v>
      </c>
      <c r="B52" s="15" t="s">
        <v>75</v>
      </c>
      <c r="C52" s="256">
        <v>0</v>
      </c>
      <c r="D52" s="256">
        <v>-14671436</v>
      </c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7"/>
      <c r="CY52" s="257"/>
      <c r="CZ52" s="257"/>
      <c r="DA52" s="257"/>
      <c r="DB52" s="257"/>
      <c r="DC52" s="257"/>
      <c r="DD52" s="257"/>
      <c r="DE52" s="257"/>
      <c r="DF52" s="257"/>
      <c r="DG52" s="257"/>
      <c r="DH52" s="257"/>
      <c r="DI52" s="257"/>
      <c r="DJ52" s="257"/>
      <c r="DK52" s="257"/>
      <c r="DL52" s="257"/>
      <c r="DM52" s="257"/>
      <c r="DN52" s="257"/>
      <c r="DO52" s="257"/>
      <c r="DP52" s="257"/>
      <c r="DQ52" s="257"/>
      <c r="DR52" s="257"/>
      <c r="DS52" s="257"/>
      <c r="DT52" s="257"/>
      <c r="DU52" s="257"/>
      <c r="DV52" s="257"/>
      <c r="DW52" s="257"/>
      <c r="DX52" s="257"/>
      <c r="DY52" s="257"/>
      <c r="DZ52" s="257"/>
      <c r="EA52" s="257"/>
      <c r="EB52" s="257"/>
      <c r="EC52" s="257"/>
      <c r="ED52" s="257"/>
      <c r="EE52" s="257"/>
      <c r="EF52" s="257"/>
      <c r="EG52" s="257"/>
      <c r="EH52" s="257"/>
      <c r="EI52" s="257"/>
      <c r="EJ52" s="257"/>
      <c r="EK52" s="257"/>
      <c r="EL52" s="257"/>
      <c r="EM52" s="257"/>
      <c r="EN52" s="257"/>
      <c r="EO52" s="257"/>
      <c r="EP52" s="257"/>
      <c r="EQ52" s="257"/>
      <c r="ER52" s="257"/>
      <c r="ES52" s="257"/>
      <c r="ET52" s="257"/>
      <c r="EU52" s="257"/>
      <c r="EV52" s="257"/>
      <c r="EW52" s="257"/>
      <c r="EX52" s="257"/>
      <c r="EY52" s="257"/>
      <c r="EZ52" s="257"/>
      <c r="FA52" s="257"/>
      <c r="FB52" s="257"/>
      <c r="FC52" s="257"/>
      <c r="FD52" s="257"/>
      <c r="FE52" s="257"/>
      <c r="FF52" s="257"/>
      <c r="FG52" s="257"/>
      <c r="FH52" s="257"/>
      <c r="FI52" s="257"/>
      <c r="FJ52" s="257"/>
      <c r="FK52" s="257"/>
      <c r="FL52" s="257"/>
      <c r="FM52" s="257"/>
      <c r="FN52" s="257"/>
      <c r="FO52" s="257"/>
      <c r="FP52" s="257"/>
      <c r="FQ52" s="257"/>
      <c r="FR52" s="257"/>
      <c r="FS52" s="257"/>
      <c r="FT52" s="257"/>
      <c r="FU52" s="257"/>
      <c r="FV52" s="257"/>
      <c r="FW52" s="257"/>
      <c r="FX52" s="257"/>
      <c r="FY52" s="257"/>
      <c r="FZ52" s="257"/>
      <c r="GA52" s="257"/>
      <c r="GB52" s="257"/>
      <c r="GC52" s="257"/>
      <c r="GD52" s="257"/>
      <c r="GE52" s="257"/>
      <c r="GF52" s="257"/>
      <c r="GG52" s="257"/>
      <c r="GH52" s="257"/>
      <c r="GI52" s="257"/>
      <c r="GJ52" s="257"/>
      <c r="GK52" s="257"/>
      <c r="GL52" s="257"/>
      <c r="GM52" s="257"/>
      <c r="GN52" s="257"/>
      <c r="GO52" s="257"/>
      <c r="GP52" s="257"/>
      <c r="GQ52" s="257"/>
      <c r="GR52" s="257"/>
      <c r="GS52" s="257"/>
      <c r="GT52" s="257"/>
      <c r="GU52" s="257"/>
      <c r="GV52" s="257"/>
      <c r="GW52" s="257"/>
      <c r="GX52" s="257"/>
      <c r="GY52" s="257"/>
      <c r="GZ52" s="257"/>
      <c r="HA52" s="257"/>
      <c r="HB52" s="257"/>
      <c r="HC52" s="257"/>
      <c r="HD52" s="257"/>
      <c r="HE52" s="257"/>
      <c r="HF52" s="257"/>
      <c r="HG52" s="257"/>
      <c r="HH52" s="257"/>
      <c r="HI52" s="257"/>
      <c r="HJ52" s="257"/>
      <c r="HK52" s="257"/>
      <c r="HL52" s="257"/>
      <c r="HM52" s="257"/>
      <c r="HN52" s="257"/>
      <c r="HO52" s="257"/>
      <c r="HP52" s="257"/>
      <c r="HQ52" s="257"/>
      <c r="HR52" s="257"/>
      <c r="HS52" s="257"/>
      <c r="HT52" s="257"/>
      <c r="HU52" s="257"/>
      <c r="HV52" s="257"/>
      <c r="HW52" s="257"/>
      <c r="HX52" s="257"/>
      <c r="HY52" s="257"/>
      <c r="HZ52" s="257"/>
      <c r="IA52" s="257"/>
      <c r="IB52" s="257"/>
      <c r="IC52" s="257"/>
      <c r="ID52" s="257"/>
      <c r="IE52" s="257"/>
      <c r="IF52" s="257"/>
      <c r="IG52" s="257"/>
      <c r="IH52" s="257"/>
      <c r="II52" s="257"/>
    </row>
    <row r="53" spans="1:243" ht="31.5">
      <c r="A53" s="256" t="s">
        <v>76</v>
      </c>
      <c r="B53" s="15" t="s">
        <v>77</v>
      </c>
      <c r="C53" s="256">
        <v>-28032</v>
      </c>
      <c r="D53" s="256">
        <v>-157188</v>
      </c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7"/>
      <c r="DJ53" s="257"/>
      <c r="DK53" s="257"/>
      <c r="DL53" s="257"/>
      <c r="DM53" s="257"/>
      <c r="DN53" s="257"/>
      <c r="DO53" s="257"/>
      <c r="DP53" s="257"/>
      <c r="DQ53" s="257"/>
      <c r="DR53" s="257"/>
      <c r="DS53" s="257"/>
      <c r="DT53" s="257"/>
      <c r="DU53" s="257"/>
      <c r="DV53" s="257"/>
      <c r="DW53" s="257"/>
      <c r="DX53" s="257"/>
      <c r="DY53" s="257"/>
      <c r="DZ53" s="257"/>
      <c r="EA53" s="257"/>
      <c r="EB53" s="257"/>
      <c r="EC53" s="257"/>
      <c r="ED53" s="257"/>
      <c r="EE53" s="257"/>
      <c r="EF53" s="257"/>
      <c r="EG53" s="257"/>
      <c r="EH53" s="257"/>
      <c r="EI53" s="257"/>
      <c r="EJ53" s="257"/>
      <c r="EK53" s="257"/>
      <c r="EL53" s="257"/>
      <c r="EM53" s="257"/>
      <c r="EN53" s="257"/>
      <c r="EO53" s="257"/>
      <c r="EP53" s="257"/>
      <c r="EQ53" s="257"/>
      <c r="ER53" s="257"/>
      <c r="ES53" s="257"/>
      <c r="ET53" s="257"/>
      <c r="EU53" s="257"/>
      <c r="EV53" s="257"/>
      <c r="EW53" s="257"/>
      <c r="EX53" s="257"/>
      <c r="EY53" s="257"/>
      <c r="EZ53" s="257"/>
      <c r="FA53" s="257"/>
      <c r="FB53" s="257"/>
      <c r="FC53" s="257"/>
      <c r="FD53" s="257"/>
      <c r="FE53" s="257"/>
      <c r="FF53" s="257"/>
      <c r="FG53" s="257"/>
      <c r="FH53" s="257"/>
      <c r="FI53" s="257"/>
      <c r="FJ53" s="257"/>
      <c r="FK53" s="257"/>
      <c r="FL53" s="257"/>
      <c r="FM53" s="257"/>
      <c r="FN53" s="257"/>
      <c r="FO53" s="257"/>
      <c r="FP53" s="257"/>
      <c r="FQ53" s="257"/>
      <c r="FR53" s="257"/>
      <c r="FS53" s="257"/>
      <c r="FT53" s="257"/>
      <c r="FU53" s="257"/>
      <c r="FV53" s="257"/>
      <c r="FW53" s="257"/>
      <c r="FX53" s="257"/>
      <c r="FY53" s="257"/>
      <c r="FZ53" s="257"/>
      <c r="GA53" s="257"/>
      <c r="GB53" s="257"/>
      <c r="GC53" s="257"/>
      <c r="GD53" s="257"/>
      <c r="GE53" s="257"/>
      <c r="GF53" s="257"/>
      <c r="GG53" s="257"/>
      <c r="GH53" s="257"/>
      <c r="GI53" s="257"/>
      <c r="GJ53" s="257"/>
      <c r="GK53" s="257"/>
      <c r="GL53" s="257"/>
      <c r="GM53" s="257"/>
      <c r="GN53" s="257"/>
      <c r="GO53" s="257"/>
      <c r="GP53" s="257"/>
      <c r="GQ53" s="257"/>
      <c r="GR53" s="257"/>
      <c r="GS53" s="257"/>
      <c r="GT53" s="257"/>
      <c r="GU53" s="257"/>
      <c r="GV53" s="257"/>
      <c r="GW53" s="257"/>
      <c r="GX53" s="257"/>
      <c r="GY53" s="257"/>
      <c r="GZ53" s="257"/>
      <c r="HA53" s="257"/>
      <c r="HB53" s="257"/>
      <c r="HC53" s="257"/>
      <c r="HD53" s="257"/>
      <c r="HE53" s="257"/>
      <c r="HF53" s="257"/>
      <c r="HG53" s="257"/>
      <c r="HH53" s="257"/>
      <c r="HI53" s="257"/>
      <c r="HJ53" s="257"/>
      <c r="HK53" s="257"/>
      <c r="HL53" s="257"/>
      <c r="HM53" s="257"/>
      <c r="HN53" s="257"/>
      <c r="HO53" s="257"/>
      <c r="HP53" s="257"/>
      <c r="HQ53" s="257"/>
      <c r="HR53" s="257"/>
      <c r="HS53" s="257"/>
      <c r="HT53" s="257"/>
      <c r="HU53" s="257"/>
      <c r="HV53" s="257"/>
      <c r="HW53" s="257"/>
      <c r="HX53" s="257"/>
      <c r="HY53" s="257"/>
      <c r="HZ53" s="257"/>
      <c r="IA53" s="257"/>
      <c r="IB53" s="257"/>
      <c r="IC53" s="257"/>
      <c r="ID53" s="257"/>
      <c r="IE53" s="257"/>
      <c r="IF53" s="257"/>
      <c r="IG53" s="257"/>
      <c r="IH53" s="257"/>
      <c r="II53" s="257"/>
    </row>
    <row r="54" spans="1:243" s="20" customFormat="1" ht="15.75">
      <c r="A54" s="14" t="s">
        <v>979</v>
      </c>
      <c r="B54" s="10"/>
      <c r="C54" s="12">
        <v>8773191</v>
      </c>
      <c r="D54" s="12">
        <v>-5657506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</row>
    <row r="55" spans="1:4" ht="15.75">
      <c r="A55" s="11"/>
      <c r="B55" s="15"/>
      <c r="C55" s="13"/>
      <c r="D55" s="13"/>
    </row>
    <row r="56" spans="1:243" s="20" customFormat="1" ht="15.75">
      <c r="A56" s="16" t="s">
        <v>478</v>
      </c>
      <c r="B56" s="10"/>
      <c r="C56" s="12">
        <f>SUM(C27,C42,C45,C54)</f>
        <v>86584552</v>
      </c>
      <c r="D56" s="12">
        <f>SUM(D27,D42,D45,D54)</f>
        <v>52835508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</row>
    <row r="57" spans="1:4" ht="15.75">
      <c r="A57" s="11"/>
      <c r="B57" s="15"/>
      <c r="C57" s="13"/>
      <c r="D57" s="13"/>
    </row>
    <row r="58" spans="1:4" ht="15.75">
      <c r="A58" s="14" t="s">
        <v>997</v>
      </c>
      <c r="B58" s="15"/>
      <c r="C58" s="13"/>
      <c r="D58" s="13"/>
    </row>
    <row r="59" spans="1:4" ht="15.75">
      <c r="A59" s="14"/>
      <c r="B59" s="15"/>
      <c r="C59" s="13"/>
      <c r="D59" s="13"/>
    </row>
    <row r="60" spans="1:4" ht="15.75">
      <c r="A60" s="11" t="s">
        <v>992</v>
      </c>
      <c r="B60" s="15"/>
      <c r="C60" s="13"/>
      <c r="D60" s="13"/>
    </row>
    <row r="61" spans="1:4" ht="15.75">
      <c r="A61" s="11" t="s">
        <v>386</v>
      </c>
      <c r="B61" s="15" t="s">
        <v>98</v>
      </c>
      <c r="C61" s="13">
        <v>180000</v>
      </c>
      <c r="D61" s="13">
        <v>116768</v>
      </c>
    </row>
    <row r="62" spans="1:4" ht="31.5">
      <c r="A62" s="11" t="s">
        <v>387</v>
      </c>
      <c r="B62" s="15" t="s">
        <v>388</v>
      </c>
      <c r="C62" s="13">
        <v>180000</v>
      </c>
      <c r="D62" s="13">
        <v>116768</v>
      </c>
    </row>
    <row r="63" spans="1:4" ht="31.5">
      <c r="A63" s="11" t="s">
        <v>389</v>
      </c>
      <c r="B63" s="15" t="s">
        <v>390</v>
      </c>
      <c r="C63" s="13">
        <v>80000</v>
      </c>
      <c r="D63" s="13">
        <v>42825</v>
      </c>
    </row>
    <row r="64" spans="1:4" ht="15.75">
      <c r="A64" s="11" t="s">
        <v>391</v>
      </c>
      <c r="B64" s="15" t="s">
        <v>392</v>
      </c>
      <c r="C64" s="13">
        <v>14950000</v>
      </c>
      <c r="D64" s="13">
        <v>13246240</v>
      </c>
    </row>
    <row r="65" spans="1:4" ht="15.75">
      <c r="A65" s="11" t="s">
        <v>393</v>
      </c>
      <c r="B65" s="15" t="s">
        <v>394</v>
      </c>
      <c r="C65" s="13">
        <v>6100000</v>
      </c>
      <c r="D65" s="13">
        <v>5198504</v>
      </c>
    </row>
    <row r="66" spans="1:4" ht="15.75">
      <c r="A66" s="256" t="s">
        <v>395</v>
      </c>
      <c r="B66" s="15" t="s">
        <v>396</v>
      </c>
      <c r="C66" s="13">
        <v>0</v>
      </c>
      <c r="D66" s="13">
        <v>1845</v>
      </c>
    </row>
    <row r="67" spans="1:4" ht="15.75">
      <c r="A67" s="11" t="s">
        <v>397</v>
      </c>
      <c r="B67" s="15" t="s">
        <v>398</v>
      </c>
      <c r="C67" s="13">
        <v>4500000</v>
      </c>
      <c r="D67" s="13">
        <v>3844828</v>
      </c>
    </row>
    <row r="68" spans="1:4" ht="31.5">
      <c r="A68" s="11" t="s">
        <v>399</v>
      </c>
      <c r="B68" s="15" t="s">
        <v>400</v>
      </c>
      <c r="C68" s="13">
        <v>4200000</v>
      </c>
      <c r="D68" s="13">
        <v>4068299</v>
      </c>
    </row>
    <row r="69" spans="1:4" ht="15.75">
      <c r="A69" s="11" t="s">
        <v>401</v>
      </c>
      <c r="B69" s="15" t="s">
        <v>402</v>
      </c>
      <c r="C69" s="13">
        <v>150000</v>
      </c>
      <c r="D69" s="13">
        <v>132764</v>
      </c>
    </row>
    <row r="70" spans="1:4" ht="15.75">
      <c r="A70" s="11" t="s">
        <v>403</v>
      </c>
      <c r="B70" s="15" t="s">
        <v>404</v>
      </c>
      <c r="C70" s="13">
        <v>0</v>
      </c>
      <c r="D70" s="13">
        <v>96</v>
      </c>
    </row>
    <row r="71" spans="1:4" ht="15.75">
      <c r="A71" s="11"/>
      <c r="B71" s="15"/>
      <c r="C71" s="13"/>
      <c r="D71" s="13"/>
    </row>
    <row r="72" spans="1:243" s="20" customFormat="1" ht="15.75">
      <c r="A72" s="14" t="s">
        <v>993</v>
      </c>
      <c r="B72" s="10"/>
      <c r="C72" s="12">
        <v>15130000</v>
      </c>
      <c r="D72" s="12">
        <v>13363104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</row>
    <row r="73" spans="1:4" ht="15.75">
      <c r="A73" s="11"/>
      <c r="B73" s="15"/>
      <c r="C73" s="13"/>
      <c r="D73" s="13"/>
    </row>
    <row r="74" spans="1:4" ht="15.75">
      <c r="A74" s="11" t="s">
        <v>4</v>
      </c>
      <c r="B74" s="15"/>
      <c r="C74" s="13"/>
      <c r="D74" s="13"/>
    </row>
    <row r="75" spans="1:4" ht="15.75">
      <c r="A75" s="11" t="s">
        <v>5</v>
      </c>
      <c r="B75" s="15" t="s">
        <v>6</v>
      </c>
      <c r="C75" s="13">
        <v>4868204</v>
      </c>
      <c r="D75" s="13">
        <v>4357297</v>
      </c>
    </row>
    <row r="76" spans="1:4" ht="31.5">
      <c r="A76" s="11" t="s">
        <v>405</v>
      </c>
      <c r="B76" s="15" t="s">
        <v>406</v>
      </c>
      <c r="C76" s="13">
        <v>2615775</v>
      </c>
      <c r="D76" s="13">
        <v>2461764</v>
      </c>
    </row>
    <row r="77" spans="1:4" ht="15.75">
      <c r="A77" s="11" t="s">
        <v>407</v>
      </c>
      <c r="B77" s="15" t="s">
        <v>408</v>
      </c>
      <c r="C77" s="13">
        <v>1730000</v>
      </c>
      <c r="D77" s="13">
        <v>1481657</v>
      </c>
    </row>
    <row r="78" spans="1:4" ht="15.75">
      <c r="A78" s="11" t="s">
        <v>7</v>
      </c>
      <c r="B78" s="15" t="s">
        <v>8</v>
      </c>
      <c r="C78" s="13">
        <v>500000</v>
      </c>
      <c r="D78" s="13">
        <v>411547</v>
      </c>
    </row>
    <row r="79" spans="1:4" ht="15.75">
      <c r="A79" s="11" t="s">
        <v>409</v>
      </c>
      <c r="B79" s="15" t="s">
        <v>410</v>
      </c>
      <c r="C79" s="13">
        <v>20000</v>
      </c>
      <c r="D79" s="13">
        <v>0</v>
      </c>
    </row>
    <row r="80" spans="1:4" ht="15.75">
      <c r="A80" s="11" t="s">
        <v>9</v>
      </c>
      <c r="B80" s="15" t="s">
        <v>10</v>
      </c>
      <c r="C80" s="13">
        <v>2329</v>
      </c>
      <c r="D80" s="13">
        <v>2269</v>
      </c>
    </row>
    <row r="81" spans="1:4" ht="15.75">
      <c r="A81" s="11" t="s">
        <v>411</v>
      </c>
      <c r="B81" s="15" t="s">
        <v>412</v>
      </c>
      <c r="C81" s="13">
        <v>100</v>
      </c>
      <c r="D81" s="13">
        <v>60</v>
      </c>
    </row>
    <row r="82" spans="1:4" ht="15.75">
      <c r="A82" s="11" t="s">
        <v>11</v>
      </c>
      <c r="B82" s="15" t="s">
        <v>12</v>
      </c>
      <c r="C82" s="13">
        <v>8999161</v>
      </c>
      <c r="D82" s="13">
        <v>8087114</v>
      </c>
    </row>
    <row r="83" spans="1:4" ht="15.75">
      <c r="A83" s="11" t="s">
        <v>413</v>
      </c>
      <c r="B83" s="15" t="s">
        <v>414</v>
      </c>
      <c r="C83" s="13">
        <v>88661</v>
      </c>
      <c r="D83" s="13">
        <v>88661</v>
      </c>
    </row>
    <row r="84" spans="1:4" ht="31.5">
      <c r="A84" s="11" t="s">
        <v>415</v>
      </c>
      <c r="B84" s="15" t="s">
        <v>416</v>
      </c>
      <c r="C84" s="13">
        <v>117000</v>
      </c>
      <c r="D84" s="13">
        <v>106259</v>
      </c>
    </row>
    <row r="85" spans="1:4" ht="31.5">
      <c r="A85" s="11" t="s">
        <v>417</v>
      </c>
      <c r="B85" s="15" t="s">
        <v>418</v>
      </c>
      <c r="C85" s="13">
        <v>384000</v>
      </c>
      <c r="D85" s="13">
        <v>258268</v>
      </c>
    </row>
    <row r="86" spans="1:4" ht="15.75">
      <c r="A86" s="11" t="s">
        <v>419</v>
      </c>
      <c r="B86" s="15" t="s">
        <v>420</v>
      </c>
      <c r="C86" s="13">
        <v>7630000</v>
      </c>
      <c r="D86" s="13">
        <v>7062070</v>
      </c>
    </row>
    <row r="87" spans="1:4" ht="31.5">
      <c r="A87" s="11" t="s">
        <v>13</v>
      </c>
      <c r="B87" s="15" t="s">
        <v>14</v>
      </c>
      <c r="C87" s="13">
        <v>12000</v>
      </c>
      <c r="D87" s="13">
        <v>0</v>
      </c>
    </row>
    <row r="88" spans="1:4" ht="15.75">
      <c r="A88" s="11" t="s">
        <v>421</v>
      </c>
      <c r="B88" s="15" t="s">
        <v>422</v>
      </c>
      <c r="C88" s="13">
        <v>420000</v>
      </c>
      <c r="D88" s="13">
        <v>330140</v>
      </c>
    </row>
    <row r="89" spans="1:4" ht="15.75">
      <c r="A89" s="11" t="s">
        <v>423</v>
      </c>
      <c r="B89" s="15" t="s">
        <v>424</v>
      </c>
      <c r="C89" s="13">
        <v>270000</v>
      </c>
      <c r="D89" s="13">
        <v>195679</v>
      </c>
    </row>
    <row r="90" spans="1:4" ht="15.75">
      <c r="A90" s="11" t="s">
        <v>425</v>
      </c>
      <c r="B90" s="15" t="s">
        <v>426</v>
      </c>
      <c r="C90" s="13">
        <v>20000</v>
      </c>
      <c r="D90" s="13">
        <v>8606</v>
      </c>
    </row>
    <row r="91" spans="1:4" ht="15.75">
      <c r="A91" s="11" t="s">
        <v>427</v>
      </c>
      <c r="B91" s="15" t="s">
        <v>428</v>
      </c>
      <c r="C91" s="13">
        <v>7500</v>
      </c>
      <c r="D91" s="13">
        <v>6290</v>
      </c>
    </row>
    <row r="92" spans="1:4" ht="15.75">
      <c r="A92" s="11" t="s">
        <v>429</v>
      </c>
      <c r="B92" s="15" t="s">
        <v>430</v>
      </c>
      <c r="C92" s="13">
        <v>50000</v>
      </c>
      <c r="D92" s="13">
        <v>31141</v>
      </c>
    </row>
    <row r="93" spans="1:4" ht="15.75">
      <c r="A93" s="11" t="s">
        <v>431</v>
      </c>
      <c r="B93" s="15" t="s">
        <v>432</v>
      </c>
      <c r="C93" s="13">
        <v>811085</v>
      </c>
      <c r="D93" s="13">
        <v>577161</v>
      </c>
    </row>
    <row r="94" spans="1:4" ht="31.5">
      <c r="A94" s="11" t="s">
        <v>433</v>
      </c>
      <c r="B94" s="15" t="s">
        <v>434</v>
      </c>
      <c r="C94" s="13">
        <v>75040</v>
      </c>
      <c r="D94" s="13">
        <v>74955</v>
      </c>
    </row>
    <row r="95" spans="1:4" ht="31.5">
      <c r="A95" s="11" t="s">
        <v>435</v>
      </c>
      <c r="B95" s="15" t="s">
        <v>436</v>
      </c>
      <c r="C95" s="13">
        <v>736045</v>
      </c>
      <c r="D95" s="13">
        <v>502206</v>
      </c>
    </row>
    <row r="96" spans="1:4" ht="15.75">
      <c r="A96" s="11" t="s">
        <v>15</v>
      </c>
      <c r="B96" s="15" t="s">
        <v>16</v>
      </c>
      <c r="C96" s="13">
        <v>108871</v>
      </c>
      <c r="D96" s="13">
        <v>86313</v>
      </c>
    </row>
    <row r="97" spans="1:4" ht="31.5">
      <c r="A97" s="11" t="s">
        <v>17</v>
      </c>
      <c r="B97" s="15" t="s">
        <v>18</v>
      </c>
      <c r="C97" s="13">
        <v>0</v>
      </c>
      <c r="D97" s="13">
        <v>-345</v>
      </c>
    </row>
    <row r="98" spans="1:4" ht="31.5">
      <c r="A98" s="11" t="s">
        <v>19</v>
      </c>
      <c r="B98" s="15" t="s">
        <v>20</v>
      </c>
      <c r="C98" s="13">
        <v>48871</v>
      </c>
      <c r="D98" s="13">
        <v>49768</v>
      </c>
    </row>
    <row r="99" spans="1:4" ht="15.75">
      <c r="A99" s="11" t="s">
        <v>437</v>
      </c>
      <c r="B99" s="15" t="s">
        <v>438</v>
      </c>
      <c r="C99" s="13">
        <v>0</v>
      </c>
      <c r="D99" s="13">
        <v>0</v>
      </c>
    </row>
    <row r="100" spans="1:4" ht="15.75">
      <c r="A100" s="11" t="s">
        <v>21</v>
      </c>
      <c r="B100" s="15" t="s">
        <v>22</v>
      </c>
      <c r="C100" s="13">
        <v>60000</v>
      </c>
      <c r="D100" s="13">
        <v>36890</v>
      </c>
    </row>
    <row r="101" spans="1:4" ht="31.5">
      <c r="A101" s="11" t="s">
        <v>23</v>
      </c>
      <c r="B101" s="15" t="s">
        <v>24</v>
      </c>
      <c r="C101" s="13">
        <v>-453722</v>
      </c>
      <c r="D101" s="13">
        <v>-468035</v>
      </c>
    </row>
    <row r="102" spans="1:4" ht="15.75">
      <c r="A102" s="11" t="s">
        <v>439</v>
      </c>
      <c r="B102" s="15" t="s">
        <v>440</v>
      </c>
      <c r="C102" s="13">
        <v>-315222</v>
      </c>
      <c r="D102" s="13">
        <v>-329761</v>
      </c>
    </row>
    <row r="103" spans="1:4" ht="31.5">
      <c r="A103" s="11" t="s">
        <v>25</v>
      </c>
      <c r="B103" s="15" t="s">
        <v>26</v>
      </c>
      <c r="C103" s="13">
        <v>-138500</v>
      </c>
      <c r="D103" s="13">
        <v>-138274</v>
      </c>
    </row>
    <row r="104" spans="1:4" ht="31.5">
      <c r="A104" s="11" t="s">
        <v>441</v>
      </c>
      <c r="B104" s="15" t="s">
        <v>189</v>
      </c>
      <c r="C104" s="13">
        <v>3625911</v>
      </c>
      <c r="D104" s="13">
        <v>3352818</v>
      </c>
    </row>
    <row r="105" spans="1:4" ht="15.75">
      <c r="A105" s="11" t="s">
        <v>442</v>
      </c>
      <c r="B105" s="15" t="s">
        <v>443</v>
      </c>
      <c r="C105" s="13">
        <v>2656200</v>
      </c>
      <c r="D105" s="13">
        <v>2476033</v>
      </c>
    </row>
    <row r="106" spans="1:4" ht="31.5">
      <c r="A106" s="11" t="s">
        <v>444</v>
      </c>
      <c r="B106" s="15" t="s">
        <v>445</v>
      </c>
      <c r="C106" s="13">
        <v>50000</v>
      </c>
      <c r="D106" s="13">
        <v>4328</v>
      </c>
    </row>
    <row r="107" spans="1:4" ht="15.75">
      <c r="A107" s="11" t="s">
        <v>446</v>
      </c>
      <c r="B107" s="15" t="s">
        <v>447</v>
      </c>
      <c r="C107" s="13">
        <v>919711</v>
      </c>
      <c r="D107" s="13">
        <v>872457</v>
      </c>
    </row>
    <row r="108" spans="1:4" ht="15.75">
      <c r="A108" s="256" t="s">
        <v>448</v>
      </c>
      <c r="B108" s="15" t="s">
        <v>449</v>
      </c>
      <c r="C108" s="13">
        <v>145000</v>
      </c>
      <c r="D108" s="13">
        <v>125407</v>
      </c>
    </row>
    <row r="109" spans="1:4" ht="15.75">
      <c r="A109" s="11" t="s">
        <v>27</v>
      </c>
      <c r="B109" s="15" t="s">
        <v>28</v>
      </c>
      <c r="C109" s="13">
        <v>58048</v>
      </c>
      <c r="D109" s="13">
        <v>57048</v>
      </c>
    </row>
    <row r="110" spans="1:4" ht="15.75">
      <c r="A110" s="256" t="s">
        <v>29</v>
      </c>
      <c r="B110" s="15" t="s">
        <v>30</v>
      </c>
      <c r="C110" s="13">
        <v>58048</v>
      </c>
      <c r="D110" s="13">
        <v>57048</v>
      </c>
    </row>
    <row r="111" spans="1:4" ht="15.75">
      <c r="A111" s="11" t="s">
        <v>450</v>
      </c>
      <c r="B111" s="15" t="s">
        <v>275</v>
      </c>
      <c r="C111" s="13">
        <v>140</v>
      </c>
      <c r="D111" s="13">
        <v>140</v>
      </c>
    </row>
    <row r="112" spans="1:4" ht="31.5">
      <c r="A112" s="11" t="s">
        <v>451</v>
      </c>
      <c r="B112" s="15" t="s">
        <v>452</v>
      </c>
      <c r="C112" s="13">
        <v>140</v>
      </c>
      <c r="D112" s="13">
        <v>140</v>
      </c>
    </row>
    <row r="113" spans="1:243" s="20" customFormat="1" ht="15.75">
      <c r="A113" s="14" t="s">
        <v>994</v>
      </c>
      <c r="B113" s="10"/>
      <c r="C113" s="12">
        <v>18162698</v>
      </c>
      <c r="D113" s="12">
        <v>16175263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</row>
    <row r="114" spans="1:4" ht="15.75">
      <c r="A114" s="11"/>
      <c r="B114" s="15"/>
      <c r="C114" s="13"/>
      <c r="D114" s="13"/>
    </row>
    <row r="115" spans="1:243" s="20" customFormat="1" ht="31.5">
      <c r="A115" s="14" t="s">
        <v>995</v>
      </c>
      <c r="B115" s="10"/>
      <c r="C115" s="12">
        <v>33292698</v>
      </c>
      <c r="D115" s="12">
        <v>29538367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</row>
    <row r="116" spans="1:4" ht="15.75">
      <c r="A116" s="11"/>
      <c r="B116" s="15"/>
      <c r="C116" s="13"/>
      <c r="D116" s="13"/>
    </row>
    <row r="117" spans="1:4" ht="31.5">
      <c r="A117" s="11" t="s">
        <v>32</v>
      </c>
      <c r="B117" s="15" t="s">
        <v>33</v>
      </c>
      <c r="C117" s="13">
        <v>7861087</v>
      </c>
      <c r="D117" s="13">
        <v>3378375</v>
      </c>
    </row>
    <row r="118" spans="1:4" ht="47.25">
      <c r="A118" s="11" t="s">
        <v>453</v>
      </c>
      <c r="B118" s="15" t="s">
        <v>454</v>
      </c>
      <c r="C118" s="13">
        <v>3127000</v>
      </c>
      <c r="D118" s="13">
        <v>2450904</v>
      </c>
    </row>
    <row r="119" spans="1:4" ht="31.5">
      <c r="A119" s="11" t="s">
        <v>455</v>
      </c>
      <c r="B119" s="15" t="s">
        <v>456</v>
      </c>
      <c r="C119" s="13">
        <v>3371851</v>
      </c>
      <c r="D119" s="13">
        <v>224374</v>
      </c>
    </row>
    <row r="120" spans="1:4" ht="47.25">
      <c r="A120" s="11" t="s">
        <v>36</v>
      </c>
      <c r="B120" s="15" t="s">
        <v>37</v>
      </c>
      <c r="C120" s="13">
        <v>1362236</v>
      </c>
      <c r="D120" s="13">
        <v>703097</v>
      </c>
    </row>
    <row r="121" spans="1:4" ht="15.75">
      <c r="A121" s="11" t="s">
        <v>42</v>
      </c>
      <c r="B121" s="15" t="s">
        <v>43</v>
      </c>
      <c r="C121" s="13">
        <v>-88017</v>
      </c>
      <c r="D121" s="13">
        <v>-63417</v>
      </c>
    </row>
    <row r="122" spans="1:4" ht="37.5" customHeight="1">
      <c r="A122" s="11" t="s">
        <v>44</v>
      </c>
      <c r="B122" s="15" t="s">
        <v>45</v>
      </c>
      <c r="C122" s="13">
        <v>1383</v>
      </c>
      <c r="D122" s="13">
        <v>1383</v>
      </c>
    </row>
    <row r="123" spans="1:4" ht="31.5">
      <c r="A123" s="256" t="s">
        <v>46</v>
      </c>
      <c r="B123" s="15" t="s">
        <v>47</v>
      </c>
      <c r="C123" s="13">
        <v>-89400</v>
      </c>
      <c r="D123" s="13">
        <v>-64800</v>
      </c>
    </row>
    <row r="124" spans="1:4" ht="35.25" customHeight="1">
      <c r="A124" s="11" t="s">
        <v>50</v>
      </c>
      <c r="B124" s="15" t="s">
        <v>51</v>
      </c>
      <c r="C124" s="13">
        <v>-8738123</v>
      </c>
      <c r="D124" s="13">
        <v>-726414</v>
      </c>
    </row>
    <row r="125" spans="1:4" ht="20.25" customHeight="1">
      <c r="A125" s="11" t="s">
        <v>980</v>
      </c>
      <c r="B125" s="15" t="s">
        <v>981</v>
      </c>
      <c r="C125" s="13">
        <v>0</v>
      </c>
      <c r="D125" s="13">
        <v>621</v>
      </c>
    </row>
    <row r="126" spans="1:4" ht="19.5" customHeight="1">
      <c r="A126" s="11" t="s">
        <v>52</v>
      </c>
      <c r="B126" s="15" t="s">
        <v>53</v>
      </c>
      <c r="C126" s="13">
        <v>-8738123</v>
      </c>
      <c r="D126" s="13">
        <v>-727035</v>
      </c>
    </row>
    <row r="127" spans="1:4" ht="50.25" customHeight="1">
      <c r="A127" s="256" t="s">
        <v>54</v>
      </c>
      <c r="B127" s="15" t="s">
        <v>55</v>
      </c>
      <c r="C127" s="13">
        <v>44910</v>
      </c>
      <c r="D127" s="13">
        <v>44910</v>
      </c>
    </row>
    <row r="128" spans="1:4" ht="18" customHeight="1">
      <c r="A128" s="11" t="s">
        <v>56</v>
      </c>
      <c r="B128" s="15" t="s">
        <v>57</v>
      </c>
      <c r="C128" s="13">
        <v>44910</v>
      </c>
      <c r="D128" s="13">
        <v>44910</v>
      </c>
    </row>
    <row r="129" spans="1:243" s="20" customFormat="1" ht="15.75">
      <c r="A129" s="14" t="s">
        <v>979</v>
      </c>
      <c r="B129" s="10"/>
      <c r="C129" s="12">
        <v>-920143</v>
      </c>
      <c r="D129" s="12">
        <v>2633454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</row>
    <row r="130" spans="1:4" ht="47.25">
      <c r="A130" s="11" t="s">
        <v>58</v>
      </c>
      <c r="B130" s="15" t="s">
        <v>59</v>
      </c>
      <c r="C130" s="13">
        <v>1506185</v>
      </c>
      <c r="D130" s="13">
        <v>112846</v>
      </c>
    </row>
    <row r="131" spans="1:243" s="20" customFormat="1" ht="15.75">
      <c r="A131" s="14" t="s">
        <v>979</v>
      </c>
      <c r="B131" s="10"/>
      <c r="C131" s="12">
        <v>1506185</v>
      </c>
      <c r="D131" s="12">
        <v>112846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</row>
    <row r="132" spans="1:4" ht="31.5">
      <c r="A132" s="11" t="s">
        <v>457</v>
      </c>
      <c r="B132" s="15" t="s">
        <v>458</v>
      </c>
      <c r="C132" s="13">
        <v>13932095</v>
      </c>
      <c r="D132" s="13">
        <v>-1270106</v>
      </c>
    </row>
    <row r="133" spans="1:4" ht="31.5">
      <c r="A133" s="11" t="s">
        <v>459</v>
      </c>
      <c r="B133" s="15" t="s">
        <v>460</v>
      </c>
      <c r="C133" s="13">
        <v>4646157</v>
      </c>
      <c r="D133" s="13">
        <v>867120</v>
      </c>
    </row>
    <row r="134" spans="1:4" ht="31.5">
      <c r="A134" s="11" t="s">
        <v>982</v>
      </c>
      <c r="B134" s="15" t="s">
        <v>983</v>
      </c>
      <c r="C134" s="13">
        <v>0</v>
      </c>
      <c r="D134" s="13">
        <v>87837</v>
      </c>
    </row>
    <row r="135" spans="1:4" ht="31.5">
      <c r="A135" s="11" t="s">
        <v>461</v>
      </c>
      <c r="B135" s="15" t="s">
        <v>462</v>
      </c>
      <c r="C135" s="13">
        <v>-3000000</v>
      </c>
      <c r="D135" s="13">
        <v>-2220963</v>
      </c>
    </row>
    <row r="136" spans="1:4" ht="31.5">
      <c r="A136" s="11" t="s">
        <v>463</v>
      </c>
      <c r="B136" s="15" t="s">
        <v>464</v>
      </c>
      <c r="C136" s="13">
        <v>12471693</v>
      </c>
      <c r="D136" s="13">
        <v>126400</v>
      </c>
    </row>
    <row r="137" spans="1:4" ht="31.5">
      <c r="A137" s="11" t="s">
        <v>984</v>
      </c>
      <c r="B137" s="15" t="s">
        <v>985</v>
      </c>
      <c r="C137" s="13">
        <v>1139737</v>
      </c>
      <c r="D137" s="13">
        <v>126400</v>
      </c>
    </row>
    <row r="138" spans="1:4" ht="63">
      <c r="A138" s="11" t="s">
        <v>465</v>
      </c>
      <c r="B138" s="15" t="s">
        <v>466</v>
      </c>
      <c r="C138" s="13">
        <v>11331956</v>
      </c>
      <c r="D138" s="13">
        <v>0</v>
      </c>
    </row>
    <row r="139" spans="1:4" ht="31.5">
      <c r="A139" s="11" t="s">
        <v>467</v>
      </c>
      <c r="B139" s="15" t="s">
        <v>468</v>
      </c>
      <c r="C139" s="13">
        <v>-185755</v>
      </c>
      <c r="D139" s="13">
        <v>-130500</v>
      </c>
    </row>
    <row r="140" spans="1:4" ht="31.5">
      <c r="A140" s="11" t="s">
        <v>986</v>
      </c>
      <c r="B140" s="15" t="s">
        <v>987</v>
      </c>
      <c r="C140" s="13">
        <v>-11755</v>
      </c>
      <c r="D140" s="13">
        <v>0</v>
      </c>
    </row>
    <row r="141" spans="1:4" ht="63">
      <c r="A141" s="11" t="s">
        <v>469</v>
      </c>
      <c r="B141" s="15" t="s">
        <v>470</v>
      </c>
      <c r="C141" s="13">
        <v>-174000</v>
      </c>
      <c r="D141" s="13">
        <v>-130500</v>
      </c>
    </row>
    <row r="142" spans="1:4" ht="47.25">
      <c r="A142" s="11" t="s">
        <v>60</v>
      </c>
      <c r="B142" s="15" t="s">
        <v>61</v>
      </c>
      <c r="C142" s="13">
        <v>-899014</v>
      </c>
      <c r="D142" s="13">
        <v>119624</v>
      </c>
    </row>
    <row r="143" spans="1:4" ht="31.5">
      <c r="A143" s="256" t="s">
        <v>62</v>
      </c>
      <c r="B143" s="15" t="s">
        <v>63</v>
      </c>
      <c r="C143" s="13">
        <v>-899014</v>
      </c>
      <c r="D143" s="13">
        <v>119624</v>
      </c>
    </row>
    <row r="144" spans="1:4" ht="15.75">
      <c r="A144" s="11" t="s">
        <v>64</v>
      </c>
      <c r="B144" s="15" t="s">
        <v>65</v>
      </c>
      <c r="C144" s="13">
        <v>0</v>
      </c>
      <c r="D144" s="13">
        <v>-21319</v>
      </c>
    </row>
    <row r="145" spans="1:4" ht="31.5">
      <c r="A145" s="256" t="s">
        <v>66</v>
      </c>
      <c r="B145" s="15" t="s">
        <v>67</v>
      </c>
      <c r="C145" s="13">
        <v>0</v>
      </c>
      <c r="D145" s="13">
        <v>7681</v>
      </c>
    </row>
    <row r="146" spans="1:4" ht="47.25">
      <c r="A146" s="256" t="s">
        <v>988</v>
      </c>
      <c r="B146" s="15" t="s">
        <v>989</v>
      </c>
      <c r="C146" s="13">
        <v>0</v>
      </c>
      <c r="D146" s="13">
        <v>-29000</v>
      </c>
    </row>
    <row r="147" spans="1:243" ht="47.25">
      <c r="A147" s="256" t="s">
        <v>68</v>
      </c>
      <c r="B147" s="15" t="s">
        <v>69</v>
      </c>
      <c r="C147" s="256">
        <v>8699038</v>
      </c>
      <c r="D147" s="256">
        <v>-895938</v>
      </c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  <c r="AF147" s="257"/>
      <c r="AG147" s="257"/>
      <c r="AH147" s="257"/>
      <c r="AI147" s="257"/>
      <c r="AJ147" s="257"/>
      <c r="AK147" s="257"/>
      <c r="AL147" s="257"/>
      <c r="AM147" s="257"/>
      <c r="AN147" s="257"/>
      <c r="AO147" s="257"/>
      <c r="AP147" s="257"/>
      <c r="AQ147" s="257"/>
      <c r="AR147" s="257"/>
      <c r="AS147" s="257"/>
      <c r="AT147" s="257"/>
      <c r="AU147" s="257"/>
      <c r="AV147" s="257"/>
      <c r="AW147" s="257"/>
      <c r="AX147" s="257"/>
      <c r="AY147" s="257"/>
      <c r="AZ147" s="257"/>
      <c r="BA147" s="257"/>
      <c r="BB147" s="257"/>
      <c r="BC147" s="257"/>
      <c r="BD147" s="257"/>
      <c r="BE147" s="257"/>
      <c r="BF147" s="257"/>
      <c r="BG147" s="257"/>
      <c r="BH147" s="257"/>
      <c r="BI147" s="257"/>
      <c r="BJ147" s="257"/>
      <c r="BK147" s="257"/>
      <c r="BL147" s="257"/>
      <c r="BM147" s="257"/>
      <c r="BN147" s="257"/>
      <c r="BO147" s="257"/>
      <c r="BP147" s="257"/>
      <c r="BQ147" s="257"/>
      <c r="BR147" s="257"/>
      <c r="BS147" s="257"/>
      <c r="BT147" s="257"/>
      <c r="BU147" s="257"/>
      <c r="BV147" s="257"/>
      <c r="BW147" s="257"/>
      <c r="BX147" s="257"/>
      <c r="BY147" s="257"/>
      <c r="BZ147" s="257"/>
      <c r="CA147" s="257"/>
      <c r="CB147" s="257"/>
      <c r="CC147" s="257"/>
      <c r="CD147" s="257"/>
      <c r="CE147" s="257"/>
      <c r="CF147" s="257"/>
      <c r="CG147" s="257"/>
      <c r="CH147" s="257"/>
      <c r="CI147" s="257"/>
      <c r="CJ147" s="257"/>
      <c r="CK147" s="257"/>
      <c r="CL147" s="257"/>
      <c r="CM147" s="257"/>
      <c r="CN147" s="257"/>
      <c r="CO147" s="257"/>
      <c r="CP147" s="257"/>
      <c r="CQ147" s="257"/>
      <c r="CR147" s="257"/>
      <c r="CS147" s="257"/>
      <c r="CT147" s="257"/>
      <c r="CU147" s="257"/>
      <c r="CV147" s="257"/>
      <c r="CW147" s="257"/>
      <c r="CX147" s="257"/>
      <c r="CY147" s="257"/>
      <c r="CZ147" s="257"/>
      <c r="DA147" s="257"/>
      <c r="DB147" s="257"/>
      <c r="DC147" s="257"/>
      <c r="DD147" s="257"/>
      <c r="DE147" s="257"/>
      <c r="DF147" s="257"/>
      <c r="DG147" s="257"/>
      <c r="DH147" s="257"/>
      <c r="DI147" s="257"/>
      <c r="DJ147" s="257"/>
      <c r="DK147" s="257"/>
      <c r="DL147" s="257"/>
      <c r="DM147" s="257"/>
      <c r="DN147" s="257"/>
      <c r="DO147" s="257"/>
      <c r="DP147" s="257"/>
      <c r="DQ147" s="257"/>
      <c r="DR147" s="257"/>
      <c r="DS147" s="257"/>
      <c r="DT147" s="257"/>
      <c r="DU147" s="257"/>
      <c r="DV147" s="257"/>
      <c r="DW147" s="257"/>
      <c r="DX147" s="257"/>
      <c r="DY147" s="257"/>
      <c r="DZ147" s="257"/>
      <c r="EA147" s="257"/>
      <c r="EB147" s="257"/>
      <c r="EC147" s="257"/>
      <c r="ED147" s="257"/>
      <c r="EE147" s="257"/>
      <c r="EF147" s="257"/>
      <c r="EG147" s="257"/>
      <c r="EH147" s="257"/>
      <c r="EI147" s="257"/>
      <c r="EJ147" s="257"/>
      <c r="EK147" s="257"/>
      <c r="EL147" s="257"/>
      <c r="EM147" s="257"/>
      <c r="EN147" s="257"/>
      <c r="EO147" s="257"/>
      <c r="EP147" s="257"/>
      <c r="EQ147" s="257"/>
      <c r="ER147" s="257"/>
      <c r="ES147" s="257"/>
      <c r="ET147" s="257"/>
      <c r="EU147" s="257"/>
      <c r="EV147" s="257"/>
      <c r="EW147" s="257"/>
      <c r="EX147" s="257"/>
      <c r="EY147" s="257"/>
      <c r="EZ147" s="257"/>
      <c r="FA147" s="257"/>
      <c r="FB147" s="257"/>
      <c r="FC147" s="257"/>
      <c r="FD147" s="257"/>
      <c r="FE147" s="257"/>
      <c r="FF147" s="257"/>
      <c r="FG147" s="257"/>
      <c r="FH147" s="257"/>
      <c r="FI147" s="257"/>
      <c r="FJ147" s="257"/>
      <c r="FK147" s="257"/>
      <c r="FL147" s="257"/>
      <c r="FM147" s="257"/>
      <c r="FN147" s="257"/>
      <c r="FO147" s="257"/>
      <c r="FP147" s="257"/>
      <c r="FQ147" s="257"/>
      <c r="FR147" s="257"/>
      <c r="FS147" s="257"/>
      <c r="FT147" s="257"/>
      <c r="FU147" s="257"/>
      <c r="FV147" s="257"/>
      <c r="FW147" s="257"/>
      <c r="FX147" s="257"/>
      <c r="FY147" s="257"/>
      <c r="FZ147" s="257"/>
      <c r="GA147" s="257"/>
      <c r="GB147" s="257"/>
      <c r="GC147" s="257"/>
      <c r="GD147" s="257"/>
      <c r="GE147" s="257"/>
      <c r="GF147" s="257"/>
      <c r="GG147" s="257"/>
      <c r="GH147" s="257"/>
      <c r="GI147" s="257"/>
      <c r="GJ147" s="257"/>
      <c r="GK147" s="257"/>
      <c r="GL147" s="257"/>
      <c r="GM147" s="257"/>
      <c r="GN147" s="257"/>
      <c r="GO147" s="257"/>
      <c r="GP147" s="257"/>
      <c r="GQ147" s="257"/>
      <c r="GR147" s="257"/>
      <c r="GS147" s="257"/>
      <c r="GT147" s="257"/>
      <c r="GU147" s="257"/>
      <c r="GV147" s="257"/>
      <c r="GW147" s="257"/>
      <c r="GX147" s="257"/>
      <c r="GY147" s="257"/>
      <c r="GZ147" s="257"/>
      <c r="HA147" s="257"/>
      <c r="HB147" s="257"/>
      <c r="HC147" s="257"/>
      <c r="HD147" s="257"/>
      <c r="HE147" s="257"/>
      <c r="HF147" s="257"/>
      <c r="HG147" s="257"/>
      <c r="HH147" s="257"/>
      <c r="HI147" s="257"/>
      <c r="HJ147" s="257"/>
      <c r="HK147" s="257"/>
      <c r="HL147" s="257"/>
      <c r="HM147" s="257"/>
      <c r="HN147" s="257"/>
      <c r="HO147" s="257"/>
      <c r="HP147" s="257"/>
      <c r="HQ147" s="257"/>
      <c r="HR147" s="257"/>
      <c r="HS147" s="257"/>
      <c r="HT147" s="257"/>
      <c r="HU147" s="257"/>
      <c r="HV147" s="257"/>
      <c r="HW147" s="257"/>
      <c r="HX147" s="257"/>
      <c r="HY147" s="257"/>
      <c r="HZ147" s="257"/>
      <c r="IA147" s="257"/>
      <c r="IB147" s="257"/>
      <c r="IC147" s="257"/>
      <c r="ID147" s="257"/>
      <c r="IE147" s="257"/>
      <c r="IF147" s="257"/>
      <c r="IG147" s="257"/>
      <c r="IH147" s="257"/>
      <c r="II147" s="257"/>
    </row>
    <row r="148" spans="1:4" ht="31.5">
      <c r="A148" s="11" t="s">
        <v>70</v>
      </c>
      <c r="B148" s="15" t="s">
        <v>71</v>
      </c>
      <c r="C148" s="13">
        <v>11361429</v>
      </c>
      <c r="D148" s="13">
        <v>11361429</v>
      </c>
    </row>
    <row r="149" spans="1:4" ht="31.5">
      <c r="A149" s="11" t="s">
        <v>72</v>
      </c>
      <c r="B149" s="15" t="s">
        <v>73</v>
      </c>
      <c r="C149" s="13">
        <v>76142</v>
      </c>
      <c r="D149" s="13">
        <v>76142</v>
      </c>
    </row>
    <row r="150" spans="1:4" ht="31.5">
      <c r="A150" s="11" t="s">
        <v>471</v>
      </c>
      <c r="B150" s="15" t="s">
        <v>472</v>
      </c>
      <c r="C150" s="13">
        <v>807826</v>
      </c>
      <c r="D150" s="13">
        <v>807826</v>
      </c>
    </row>
    <row r="151" spans="1:4" ht="31.5">
      <c r="A151" s="262" t="s">
        <v>473</v>
      </c>
      <c r="B151" s="15" t="s">
        <v>474</v>
      </c>
      <c r="C151" s="13">
        <v>2705</v>
      </c>
      <c r="D151" s="13">
        <v>2705</v>
      </c>
    </row>
    <row r="152" spans="1:4" ht="31.5">
      <c r="A152" s="262" t="s">
        <v>74</v>
      </c>
      <c r="B152" s="15" t="s">
        <v>75</v>
      </c>
      <c r="C152" s="13">
        <v>-2733755</v>
      </c>
      <c r="D152" s="13">
        <v>-12254118</v>
      </c>
    </row>
    <row r="153" spans="1:4" ht="31.5">
      <c r="A153" s="262" t="s">
        <v>76</v>
      </c>
      <c r="B153" s="15" t="s">
        <v>77</v>
      </c>
      <c r="C153" s="13">
        <v>0</v>
      </c>
      <c r="D153" s="13">
        <v>-74100</v>
      </c>
    </row>
    <row r="154" spans="1:4" ht="31.5">
      <c r="A154" s="262" t="s">
        <v>475</v>
      </c>
      <c r="B154" s="15" t="s">
        <v>476</v>
      </c>
      <c r="C154" s="13">
        <v>-815309</v>
      </c>
      <c r="D154" s="13">
        <v>-815822</v>
      </c>
    </row>
    <row r="155" spans="1:4" ht="31.5">
      <c r="A155" s="262" t="s">
        <v>990</v>
      </c>
      <c r="B155" s="15" t="s">
        <v>991</v>
      </c>
      <c r="C155" s="13">
        <v>0</v>
      </c>
      <c r="D155" s="13">
        <v>0</v>
      </c>
    </row>
    <row r="156" spans="1:243" s="20" customFormat="1" ht="15.75">
      <c r="A156" s="263" t="s">
        <v>979</v>
      </c>
      <c r="B156" s="12"/>
      <c r="C156" s="12">
        <v>21732119</v>
      </c>
      <c r="D156" s="12">
        <v>-2067739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</row>
    <row r="157" spans="1:4" ht="15.75">
      <c r="A157" s="264"/>
      <c r="B157" s="13"/>
      <c r="C157" s="13"/>
      <c r="D157" s="13"/>
    </row>
    <row r="158" spans="1:243" s="20" customFormat="1" ht="15.75">
      <c r="A158" s="263" t="s">
        <v>477</v>
      </c>
      <c r="B158" s="12"/>
      <c r="C158" s="12">
        <f>SUM(C115,C129,C131,C156)</f>
        <v>55610859</v>
      </c>
      <c r="D158" s="12">
        <f>SUM(D115,D129,D131,D156)</f>
        <v>30216928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</row>
    <row r="159" spans="1:243" s="20" customFormat="1" ht="24.75" customHeight="1">
      <c r="A159" s="263" t="s">
        <v>996</v>
      </c>
      <c r="B159" s="12"/>
      <c r="C159" s="12">
        <f>SUM(C56,C158)</f>
        <v>142195411</v>
      </c>
      <c r="D159" s="12">
        <f>SUM(D56,D158)</f>
        <v>83052436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</row>
    <row r="160" spans="1:243" s="20" customFormat="1" ht="15.75">
      <c r="A160" s="265"/>
      <c r="B160" s="258"/>
      <c r="C160" s="258"/>
      <c r="D160" s="258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</row>
    <row r="161" spans="1:243" s="20" customFormat="1" ht="15.75">
      <c r="A161" s="265"/>
      <c r="B161" s="258"/>
      <c r="C161" s="258"/>
      <c r="D161" s="258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</row>
    <row r="162" ht="15.75">
      <c r="A162" s="266" t="s">
        <v>483</v>
      </c>
    </row>
    <row r="163" ht="15.75">
      <c r="A163" s="267" t="s">
        <v>484</v>
      </c>
    </row>
    <row r="164" ht="15.75">
      <c r="A164" s="266"/>
    </row>
    <row r="165" ht="15.75">
      <c r="A165" s="268" t="s">
        <v>485</v>
      </c>
    </row>
    <row r="166" ht="15.75">
      <c r="A166" s="266" t="s">
        <v>486</v>
      </c>
    </row>
    <row r="167" ht="15.75">
      <c r="A167" s="267" t="s">
        <v>487</v>
      </c>
    </row>
    <row r="168" ht="15.75">
      <c r="A168" s="268"/>
    </row>
    <row r="169" ht="15.75">
      <c r="A169" s="266" t="s">
        <v>488</v>
      </c>
    </row>
    <row r="170" ht="15.75">
      <c r="A170" s="267" t="s">
        <v>489</v>
      </c>
    </row>
    <row r="171" ht="15.75">
      <c r="A171" s="266"/>
    </row>
    <row r="172" ht="15.75">
      <c r="A172" s="266" t="s">
        <v>490</v>
      </c>
    </row>
    <row r="173" ht="15.75">
      <c r="A173" s="267" t="s">
        <v>491</v>
      </c>
    </row>
    <row r="174" ht="15.75">
      <c r="A174" s="267"/>
    </row>
    <row r="175" ht="15.75">
      <c r="A175" s="269" t="s">
        <v>492</v>
      </c>
    </row>
    <row r="176" ht="15.75">
      <c r="A176" s="70" t="s">
        <v>493</v>
      </c>
    </row>
  </sheetData>
  <sheetProtection selectLockedCells="1" selectUnlockedCells="1"/>
  <mergeCells count="2">
    <mergeCell ref="A5:D5"/>
    <mergeCell ref="A4:D4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93" r:id="rId1"/>
  <headerFooter alignWithMargins="0"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288"/>
  <sheetViews>
    <sheetView showGridLines="0" zoomScale="96" zoomScaleNormal="96" zoomScalePageLayoutView="0" workbookViewId="0" topLeftCell="A1">
      <pane ySplit="6" topLeftCell="A7" activePane="bottomLeft" state="frozen"/>
      <selection pane="topLeft" activeCell="A1" sqref="A1"/>
      <selection pane="bottomLeft" activeCell="A2281" sqref="A2281"/>
    </sheetView>
  </sheetViews>
  <sheetFormatPr defaultColWidth="8.8515625" defaultRowHeight="15"/>
  <cols>
    <col min="1" max="1" width="54.421875" style="9" customWidth="1"/>
    <col min="2" max="2" width="12.421875" style="9" customWidth="1"/>
    <col min="3" max="3" width="15.57421875" style="9" customWidth="1"/>
    <col min="4" max="4" width="15.421875" style="9" customWidth="1"/>
    <col min="5" max="237" width="8.8515625" style="9" customWidth="1"/>
    <col min="238" max="16384" width="8.8515625" style="18" customWidth="1"/>
  </cols>
  <sheetData>
    <row r="1" spans="1:4" s="24" customFormat="1" ht="15.75">
      <c r="A1" s="21"/>
      <c r="B1" s="253"/>
      <c r="C1" s="22"/>
      <c r="D1" s="23" t="s">
        <v>302</v>
      </c>
    </row>
    <row r="2" spans="1:4" s="24" customFormat="1" ht="15.75">
      <c r="A2" s="21"/>
      <c r="B2" s="253"/>
      <c r="C2" s="22"/>
      <c r="D2" s="22"/>
    </row>
    <row r="3" spans="1:4" s="24" customFormat="1" ht="31.5" customHeight="1">
      <c r="A3" s="283" t="s">
        <v>303</v>
      </c>
      <c r="B3" s="283"/>
      <c r="C3" s="283"/>
      <c r="D3" s="283"/>
    </row>
    <row r="4" spans="1:4" s="24" customFormat="1" ht="15.75">
      <c r="A4" s="283" t="s">
        <v>974</v>
      </c>
      <c r="B4" s="283"/>
      <c r="C4" s="283"/>
      <c r="D4" s="283"/>
    </row>
    <row r="5" spans="1:2" s="24" customFormat="1" ht="15.75">
      <c r="A5" s="261"/>
      <c r="B5" s="255"/>
    </row>
    <row r="6" spans="1:4" ht="15.75">
      <c r="A6" s="26"/>
      <c r="B6" s="26"/>
      <c r="C6" s="26"/>
      <c r="D6" s="26"/>
    </row>
    <row r="7" spans="1:4" ht="47.25">
      <c r="A7" s="10" t="s">
        <v>297</v>
      </c>
      <c r="B7" s="10" t="s">
        <v>298</v>
      </c>
      <c r="C7" s="10" t="s">
        <v>975</v>
      </c>
      <c r="D7" s="10" t="s">
        <v>976</v>
      </c>
    </row>
    <row r="8" spans="1:4" ht="15.75">
      <c r="A8" s="10"/>
      <c r="B8" s="10"/>
      <c r="C8" s="10"/>
      <c r="D8" s="10"/>
    </row>
    <row r="9" spans="1:237" s="20" customFormat="1" ht="15.75">
      <c r="A9" s="16" t="s">
        <v>998</v>
      </c>
      <c r="B9" s="10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</row>
    <row r="10" spans="1:4" ht="15.75">
      <c r="A10" s="256"/>
      <c r="B10" s="15"/>
      <c r="C10" s="256"/>
      <c r="D10" s="256"/>
    </row>
    <row r="11" spans="1:4" ht="15.75">
      <c r="A11" s="256" t="s">
        <v>78</v>
      </c>
      <c r="B11" s="15"/>
      <c r="C11" s="256"/>
      <c r="D11" s="256"/>
    </row>
    <row r="12" spans="1:4" ht="15.75">
      <c r="A12" s="256" t="s">
        <v>79</v>
      </c>
      <c r="B12" s="15"/>
      <c r="C12" s="256"/>
      <c r="D12" s="256"/>
    </row>
    <row r="13" spans="1:4" ht="31.5">
      <c r="A13" s="256" t="s">
        <v>80</v>
      </c>
      <c r="B13" s="15"/>
      <c r="C13" s="256"/>
      <c r="D13" s="256"/>
    </row>
    <row r="14" spans="1:4" ht="15.75">
      <c r="A14" s="256" t="s">
        <v>81</v>
      </c>
      <c r="B14" s="15"/>
      <c r="C14" s="256"/>
      <c r="D14" s="256"/>
    </row>
    <row r="15" spans="1:4" ht="15.75">
      <c r="A15" s="256" t="s">
        <v>82</v>
      </c>
      <c r="B15" s="15" t="s">
        <v>83</v>
      </c>
      <c r="C15" s="256">
        <v>238627</v>
      </c>
      <c r="D15" s="256">
        <v>2937</v>
      </c>
    </row>
    <row r="16" spans="1:4" ht="31.5">
      <c r="A16" s="256" t="s">
        <v>84</v>
      </c>
      <c r="B16" s="15" t="s">
        <v>85</v>
      </c>
      <c r="C16" s="256">
        <v>238627</v>
      </c>
      <c r="D16" s="256">
        <v>2937</v>
      </c>
    </row>
    <row r="17" spans="1:4" ht="15.75">
      <c r="A17" s="256" t="s">
        <v>86</v>
      </c>
      <c r="B17" s="15" t="s">
        <v>87</v>
      </c>
      <c r="C17" s="256">
        <v>75928</v>
      </c>
      <c r="D17" s="256">
        <v>969</v>
      </c>
    </row>
    <row r="18" spans="1:4" ht="31.5">
      <c r="A18" s="256" t="s">
        <v>88</v>
      </c>
      <c r="B18" s="15" t="s">
        <v>89</v>
      </c>
      <c r="C18" s="256">
        <v>44888</v>
      </c>
      <c r="D18" s="256">
        <v>587</v>
      </c>
    </row>
    <row r="19" spans="1:4" ht="15.75">
      <c r="A19" s="256" t="s">
        <v>90</v>
      </c>
      <c r="B19" s="15" t="s">
        <v>91</v>
      </c>
      <c r="C19" s="256">
        <v>19203</v>
      </c>
      <c r="D19" s="256">
        <v>235</v>
      </c>
    </row>
    <row r="20" spans="1:4" ht="31.5">
      <c r="A20" s="256" t="s">
        <v>92</v>
      </c>
      <c r="B20" s="15" t="s">
        <v>93</v>
      </c>
      <c r="C20" s="256">
        <v>11837</v>
      </c>
      <c r="D20" s="256">
        <v>147</v>
      </c>
    </row>
    <row r="21" spans="1:4" ht="15.75">
      <c r="A21" s="256" t="s">
        <v>117</v>
      </c>
      <c r="B21" s="15" t="s">
        <v>118</v>
      </c>
      <c r="C21" s="256">
        <v>44154</v>
      </c>
      <c r="D21" s="256">
        <v>497</v>
      </c>
    </row>
    <row r="22" spans="1:4" ht="15.75">
      <c r="A22" s="256" t="s">
        <v>119</v>
      </c>
      <c r="B22" s="15" t="s">
        <v>120</v>
      </c>
      <c r="C22" s="256">
        <v>24074</v>
      </c>
      <c r="D22" s="256">
        <v>477</v>
      </c>
    </row>
    <row r="23" spans="1:4" ht="15.75">
      <c r="A23" s="256" t="s">
        <v>121</v>
      </c>
      <c r="B23" s="15" t="s">
        <v>122</v>
      </c>
      <c r="C23" s="256">
        <v>7000</v>
      </c>
      <c r="D23" s="256">
        <v>0</v>
      </c>
    </row>
    <row r="24" spans="1:4" ht="15.75">
      <c r="A24" s="256" t="s">
        <v>123</v>
      </c>
      <c r="B24" s="15" t="s">
        <v>124</v>
      </c>
      <c r="C24" s="256">
        <v>13000</v>
      </c>
      <c r="D24" s="256">
        <v>0</v>
      </c>
    </row>
    <row r="25" spans="1:4" ht="15.75">
      <c r="A25" s="256" t="s">
        <v>127</v>
      </c>
      <c r="B25" s="15" t="s">
        <v>128</v>
      </c>
      <c r="C25" s="256">
        <v>80</v>
      </c>
      <c r="D25" s="256">
        <v>20</v>
      </c>
    </row>
    <row r="26" spans="1:4" ht="15.75">
      <c r="A26" s="256" t="s">
        <v>94</v>
      </c>
      <c r="B26" s="15"/>
      <c r="C26" s="256">
        <v>358709</v>
      </c>
      <c r="D26" s="256">
        <v>4403</v>
      </c>
    </row>
    <row r="27" spans="1:4" ht="15.75">
      <c r="A27" s="256"/>
      <c r="B27" s="15"/>
      <c r="C27" s="256"/>
      <c r="D27" s="256"/>
    </row>
    <row r="28" spans="1:4" ht="31.5">
      <c r="A28" s="256" t="s">
        <v>95</v>
      </c>
      <c r="B28" s="15"/>
      <c r="C28" s="256">
        <v>358709</v>
      </c>
      <c r="D28" s="256">
        <v>4403</v>
      </c>
    </row>
    <row r="29" spans="1:4" ht="15.75">
      <c r="A29" s="256"/>
      <c r="B29" s="15"/>
      <c r="C29" s="256"/>
      <c r="D29" s="256"/>
    </row>
    <row r="30" spans="1:4" ht="15.75">
      <c r="A30" s="256" t="s">
        <v>96</v>
      </c>
      <c r="B30" s="15"/>
      <c r="C30" s="256"/>
      <c r="D30" s="256"/>
    </row>
    <row r="31" spans="1:4" ht="15.75">
      <c r="A31" s="256" t="s">
        <v>81</v>
      </c>
      <c r="B31" s="15"/>
      <c r="C31" s="256"/>
      <c r="D31" s="256"/>
    </row>
    <row r="32" spans="1:4" ht="31.5">
      <c r="A32" s="256" t="s">
        <v>97</v>
      </c>
      <c r="B32" s="15" t="s">
        <v>98</v>
      </c>
      <c r="C32" s="256">
        <v>4868306</v>
      </c>
      <c r="D32" s="256">
        <v>3257732</v>
      </c>
    </row>
    <row r="33" spans="1:4" ht="31.5">
      <c r="A33" s="256" t="s">
        <v>99</v>
      </c>
      <c r="B33" s="15" t="s">
        <v>100</v>
      </c>
      <c r="C33" s="256">
        <v>3523696</v>
      </c>
      <c r="D33" s="256">
        <v>2259499</v>
      </c>
    </row>
    <row r="34" spans="1:4" ht="31.5">
      <c r="A34" s="256" t="s">
        <v>101</v>
      </c>
      <c r="B34" s="15" t="s">
        <v>102</v>
      </c>
      <c r="C34" s="256">
        <v>1344610</v>
      </c>
      <c r="D34" s="256">
        <v>998233</v>
      </c>
    </row>
    <row r="35" spans="1:4" ht="15.75">
      <c r="A35" s="256" t="s">
        <v>82</v>
      </c>
      <c r="B35" s="15" t="s">
        <v>83</v>
      </c>
      <c r="C35" s="256">
        <v>289434</v>
      </c>
      <c r="D35" s="256">
        <v>205885</v>
      </c>
    </row>
    <row r="36" spans="1:4" ht="31.5">
      <c r="A36" s="256" t="s">
        <v>84</v>
      </c>
      <c r="B36" s="15" t="s">
        <v>85</v>
      </c>
      <c r="C36" s="256">
        <v>44964</v>
      </c>
      <c r="D36" s="256">
        <v>33291</v>
      </c>
    </row>
    <row r="37" spans="1:4" ht="15.75">
      <c r="A37" s="256" t="s">
        <v>103</v>
      </c>
      <c r="B37" s="15" t="s">
        <v>104</v>
      </c>
      <c r="C37" s="256">
        <v>40000</v>
      </c>
      <c r="D37" s="256">
        <v>32765</v>
      </c>
    </row>
    <row r="38" spans="1:4" ht="31.5">
      <c r="A38" s="256" t="s">
        <v>105</v>
      </c>
      <c r="B38" s="15" t="s">
        <v>106</v>
      </c>
      <c r="C38" s="256">
        <v>140643</v>
      </c>
      <c r="D38" s="256">
        <v>96387</v>
      </c>
    </row>
    <row r="39" spans="1:4" ht="31.5">
      <c r="A39" s="256" t="s">
        <v>107</v>
      </c>
      <c r="B39" s="15" t="s">
        <v>108</v>
      </c>
      <c r="C39" s="256">
        <v>30000</v>
      </c>
      <c r="D39" s="256">
        <v>9615</v>
      </c>
    </row>
    <row r="40" spans="1:4" ht="15.75">
      <c r="A40" s="256" t="s">
        <v>109</v>
      </c>
      <c r="B40" s="15" t="s">
        <v>110</v>
      </c>
      <c r="C40" s="256">
        <v>33827</v>
      </c>
      <c r="D40" s="256">
        <v>33827</v>
      </c>
    </row>
    <row r="41" spans="1:4" ht="15.75">
      <c r="A41" s="256" t="s">
        <v>86</v>
      </c>
      <c r="B41" s="15" t="s">
        <v>87</v>
      </c>
      <c r="C41" s="256">
        <v>1238594</v>
      </c>
      <c r="D41" s="256">
        <v>783648</v>
      </c>
    </row>
    <row r="42" spans="1:4" ht="31.5">
      <c r="A42" s="256" t="s">
        <v>88</v>
      </c>
      <c r="B42" s="15" t="s">
        <v>89</v>
      </c>
      <c r="C42" s="256">
        <v>773959</v>
      </c>
      <c r="D42" s="256">
        <v>485682</v>
      </c>
    </row>
    <row r="43" spans="1:4" ht="15.75">
      <c r="A43" s="256" t="s">
        <v>90</v>
      </c>
      <c r="B43" s="15" t="s">
        <v>91</v>
      </c>
      <c r="C43" s="256">
        <v>297132</v>
      </c>
      <c r="D43" s="256">
        <v>199033</v>
      </c>
    </row>
    <row r="44" spans="1:4" ht="31.5">
      <c r="A44" s="256" t="s">
        <v>92</v>
      </c>
      <c r="B44" s="15" t="s">
        <v>93</v>
      </c>
      <c r="C44" s="256">
        <v>167503</v>
      </c>
      <c r="D44" s="256">
        <v>98933</v>
      </c>
    </row>
    <row r="45" spans="1:4" ht="15.75">
      <c r="A45" s="256" t="s">
        <v>94</v>
      </c>
      <c r="B45" s="15"/>
      <c r="C45" s="256">
        <v>6396334</v>
      </c>
      <c r="D45" s="256">
        <v>4247265</v>
      </c>
    </row>
    <row r="46" spans="1:4" ht="15.75">
      <c r="A46" s="256"/>
      <c r="B46" s="15"/>
      <c r="C46" s="256"/>
      <c r="D46" s="256"/>
    </row>
    <row r="47" spans="1:4" ht="15.75">
      <c r="A47" s="256" t="s">
        <v>111</v>
      </c>
      <c r="B47" s="15"/>
      <c r="C47" s="256">
        <v>6396334</v>
      </c>
      <c r="D47" s="256">
        <v>4247265</v>
      </c>
    </row>
    <row r="48" spans="1:4" ht="15.75">
      <c r="A48" s="256"/>
      <c r="B48" s="15"/>
      <c r="C48" s="256"/>
      <c r="D48" s="256"/>
    </row>
    <row r="49" spans="1:4" ht="31.5">
      <c r="A49" s="256" t="s">
        <v>112</v>
      </c>
      <c r="B49" s="15"/>
      <c r="C49" s="256">
        <v>6755043</v>
      </c>
      <c r="D49" s="256">
        <v>4251668</v>
      </c>
    </row>
    <row r="50" spans="1:4" ht="15.75">
      <c r="A50" s="256"/>
      <c r="B50" s="15"/>
      <c r="C50" s="256"/>
      <c r="D50" s="256"/>
    </row>
    <row r="51" spans="1:4" ht="15.75">
      <c r="A51" s="256" t="s">
        <v>113</v>
      </c>
      <c r="B51" s="15"/>
      <c r="C51" s="256">
        <v>6755043</v>
      </c>
      <c r="D51" s="256">
        <v>4251668</v>
      </c>
    </row>
    <row r="52" spans="1:4" ht="15.75">
      <c r="A52" s="256"/>
      <c r="B52" s="15"/>
      <c r="C52" s="256"/>
      <c r="D52" s="256"/>
    </row>
    <row r="53" spans="1:4" ht="15.75">
      <c r="A53" s="256" t="s">
        <v>114</v>
      </c>
      <c r="B53" s="15"/>
      <c r="C53" s="256"/>
      <c r="D53" s="256"/>
    </row>
    <row r="54" spans="1:4" ht="15.75">
      <c r="A54" s="256" t="s">
        <v>115</v>
      </c>
      <c r="B54" s="15"/>
      <c r="C54" s="256"/>
      <c r="D54" s="256"/>
    </row>
    <row r="55" spans="1:4" ht="15.75">
      <c r="A55" s="256" t="s">
        <v>116</v>
      </c>
      <c r="B55" s="15"/>
      <c r="C55" s="256"/>
      <c r="D55" s="256"/>
    </row>
    <row r="56" spans="1:4" ht="15.75">
      <c r="A56" s="256" t="s">
        <v>81</v>
      </c>
      <c r="B56" s="15"/>
      <c r="C56" s="256"/>
      <c r="D56" s="256"/>
    </row>
    <row r="57" spans="1:4" ht="31.5">
      <c r="A57" s="256" t="s">
        <v>97</v>
      </c>
      <c r="B57" s="15" t="s">
        <v>98</v>
      </c>
      <c r="C57" s="256">
        <v>14567</v>
      </c>
      <c r="D57" s="256">
        <v>11330</v>
      </c>
    </row>
    <row r="58" spans="1:4" ht="31.5">
      <c r="A58" s="256" t="s">
        <v>99</v>
      </c>
      <c r="B58" s="15" t="s">
        <v>100</v>
      </c>
      <c r="C58" s="256">
        <v>14567</v>
      </c>
      <c r="D58" s="256">
        <v>11330</v>
      </c>
    </row>
    <row r="59" spans="1:4" ht="15.75">
      <c r="A59" s="256" t="s">
        <v>82</v>
      </c>
      <c r="B59" s="15" t="s">
        <v>83</v>
      </c>
      <c r="C59" s="256">
        <v>95890</v>
      </c>
      <c r="D59" s="256">
        <v>14839</v>
      </c>
    </row>
    <row r="60" spans="1:4" ht="15.75">
      <c r="A60" s="256" t="s">
        <v>103</v>
      </c>
      <c r="B60" s="15" t="s">
        <v>104</v>
      </c>
      <c r="C60" s="256">
        <v>95338</v>
      </c>
      <c r="D60" s="256">
        <v>14340</v>
      </c>
    </row>
    <row r="61" spans="1:4" ht="31.5">
      <c r="A61" s="256" t="s">
        <v>105</v>
      </c>
      <c r="B61" s="15" t="s">
        <v>106</v>
      </c>
      <c r="C61" s="256">
        <v>432</v>
      </c>
      <c r="D61" s="256">
        <v>379</v>
      </c>
    </row>
    <row r="62" spans="1:4" ht="15.75">
      <c r="A62" s="256" t="s">
        <v>109</v>
      </c>
      <c r="B62" s="15" t="s">
        <v>110</v>
      </c>
      <c r="C62" s="256">
        <v>120</v>
      </c>
      <c r="D62" s="256">
        <v>120</v>
      </c>
    </row>
    <row r="63" spans="1:4" ht="15.75">
      <c r="A63" s="256" t="s">
        <v>86</v>
      </c>
      <c r="B63" s="15" t="s">
        <v>87</v>
      </c>
      <c r="C63" s="256">
        <v>6051</v>
      </c>
      <c r="D63" s="256">
        <v>3954</v>
      </c>
    </row>
    <row r="64" spans="1:4" ht="31.5">
      <c r="A64" s="256" t="s">
        <v>88</v>
      </c>
      <c r="B64" s="15" t="s">
        <v>89</v>
      </c>
      <c r="C64" s="256">
        <v>3672</v>
      </c>
      <c r="D64" s="256">
        <v>2235</v>
      </c>
    </row>
    <row r="65" spans="1:4" ht="15.75">
      <c r="A65" s="256" t="s">
        <v>90</v>
      </c>
      <c r="B65" s="15" t="s">
        <v>91</v>
      </c>
      <c r="C65" s="256">
        <v>1542</v>
      </c>
      <c r="D65" s="256">
        <v>1087</v>
      </c>
    </row>
    <row r="66" spans="1:4" ht="31.5">
      <c r="A66" s="256" t="s">
        <v>92</v>
      </c>
      <c r="B66" s="15" t="s">
        <v>93</v>
      </c>
      <c r="C66" s="256">
        <v>837</v>
      </c>
      <c r="D66" s="256">
        <v>632</v>
      </c>
    </row>
    <row r="67" spans="1:4" ht="15.75">
      <c r="A67" s="256" t="s">
        <v>117</v>
      </c>
      <c r="B67" s="15" t="s">
        <v>118</v>
      </c>
      <c r="C67" s="256">
        <v>97810</v>
      </c>
      <c r="D67" s="256">
        <v>28843</v>
      </c>
    </row>
    <row r="68" spans="1:4" ht="15.75">
      <c r="A68" s="256" t="s">
        <v>119</v>
      </c>
      <c r="B68" s="15" t="s">
        <v>120</v>
      </c>
      <c r="C68" s="256">
        <v>5317</v>
      </c>
      <c r="D68" s="256">
        <v>5017</v>
      </c>
    </row>
    <row r="69" spans="1:4" ht="15.75">
      <c r="A69" s="256" t="s">
        <v>121</v>
      </c>
      <c r="B69" s="15" t="s">
        <v>122</v>
      </c>
      <c r="C69" s="256">
        <v>10796</v>
      </c>
      <c r="D69" s="256">
        <v>1917</v>
      </c>
    </row>
    <row r="70" spans="1:4" ht="15.75">
      <c r="A70" s="256" t="s">
        <v>123</v>
      </c>
      <c r="B70" s="15" t="s">
        <v>124</v>
      </c>
      <c r="C70" s="256">
        <v>24104</v>
      </c>
      <c r="D70" s="256">
        <v>11888</v>
      </c>
    </row>
    <row r="71" spans="1:4" ht="15.75">
      <c r="A71" s="256" t="s">
        <v>125</v>
      </c>
      <c r="B71" s="15" t="s">
        <v>126</v>
      </c>
      <c r="C71" s="256">
        <v>10011</v>
      </c>
      <c r="D71" s="256">
        <v>10011</v>
      </c>
    </row>
    <row r="72" spans="1:4" ht="15.75">
      <c r="A72" s="256" t="s">
        <v>127</v>
      </c>
      <c r="B72" s="15" t="s">
        <v>128</v>
      </c>
      <c r="C72" s="256">
        <v>50</v>
      </c>
      <c r="D72" s="256">
        <v>10</v>
      </c>
    </row>
    <row r="73" spans="1:4" ht="31.5">
      <c r="A73" s="256" t="s">
        <v>129</v>
      </c>
      <c r="B73" s="15" t="s">
        <v>130</v>
      </c>
      <c r="C73" s="256">
        <v>47532</v>
      </c>
      <c r="D73" s="256">
        <v>0</v>
      </c>
    </row>
    <row r="74" spans="1:4" ht="15.75">
      <c r="A74" s="256" t="s">
        <v>94</v>
      </c>
      <c r="B74" s="15"/>
      <c r="C74" s="256">
        <v>214318</v>
      </c>
      <c r="D74" s="256">
        <v>58966</v>
      </c>
    </row>
    <row r="75" spans="1:4" ht="15.75">
      <c r="A75" s="256" t="s">
        <v>131</v>
      </c>
      <c r="B75" s="15"/>
      <c r="C75" s="256"/>
      <c r="D75" s="256"/>
    </row>
    <row r="76" spans="1:4" ht="15.75">
      <c r="A76" s="256" t="s">
        <v>132</v>
      </c>
      <c r="B76" s="15" t="s">
        <v>133</v>
      </c>
      <c r="C76" s="256">
        <v>10000</v>
      </c>
      <c r="D76" s="256">
        <v>0</v>
      </c>
    </row>
    <row r="77" spans="1:4" ht="15.75">
      <c r="A77" s="256" t="s">
        <v>134</v>
      </c>
      <c r="B77" s="15" t="s">
        <v>135</v>
      </c>
      <c r="C77" s="256">
        <v>28318</v>
      </c>
      <c r="D77" s="256">
        <v>8600</v>
      </c>
    </row>
    <row r="78" spans="1:4" ht="15.75">
      <c r="A78" s="256" t="s">
        <v>136</v>
      </c>
      <c r="B78" s="15" t="s">
        <v>137</v>
      </c>
      <c r="C78" s="256">
        <v>8318</v>
      </c>
      <c r="D78" s="256">
        <v>7344</v>
      </c>
    </row>
    <row r="79" spans="1:4" ht="17.25" customHeight="1">
      <c r="A79" s="256" t="s">
        <v>138</v>
      </c>
      <c r="B79" s="15" t="s">
        <v>139</v>
      </c>
      <c r="C79" s="256">
        <v>20000</v>
      </c>
      <c r="D79" s="256">
        <v>1256</v>
      </c>
    </row>
    <row r="80" spans="1:4" ht="15.75">
      <c r="A80" s="256" t="s">
        <v>140</v>
      </c>
      <c r="B80" s="15"/>
      <c r="C80" s="256">
        <v>38318</v>
      </c>
      <c r="D80" s="256">
        <v>8600</v>
      </c>
    </row>
    <row r="81" spans="1:4" ht="31.5">
      <c r="A81" s="256" t="s">
        <v>141</v>
      </c>
      <c r="B81" s="15"/>
      <c r="C81" s="256">
        <v>252636</v>
      </c>
      <c r="D81" s="256">
        <v>67566</v>
      </c>
    </row>
    <row r="82" spans="1:4" ht="15.75">
      <c r="A82" s="256"/>
      <c r="B82" s="15"/>
      <c r="C82" s="256"/>
      <c r="D82" s="256"/>
    </row>
    <row r="83" spans="1:4" ht="31.5">
      <c r="A83" s="256" t="s">
        <v>142</v>
      </c>
      <c r="B83" s="15"/>
      <c r="C83" s="256">
        <v>252636</v>
      </c>
      <c r="D83" s="256">
        <v>67566</v>
      </c>
    </row>
    <row r="84" spans="1:4" ht="15.75">
      <c r="A84" s="256"/>
      <c r="B84" s="15"/>
      <c r="C84" s="256"/>
      <c r="D84" s="256"/>
    </row>
    <row r="85" spans="1:4" ht="31.5">
      <c r="A85" s="256" t="s">
        <v>143</v>
      </c>
      <c r="B85" s="15"/>
      <c r="C85" s="256"/>
      <c r="D85" s="256"/>
    </row>
    <row r="86" spans="1:4" ht="31.5">
      <c r="A86" s="256" t="s">
        <v>144</v>
      </c>
      <c r="B86" s="15"/>
      <c r="C86" s="256"/>
      <c r="D86" s="256"/>
    </row>
    <row r="87" spans="1:4" ht="15.75">
      <c r="A87" s="256" t="s">
        <v>81</v>
      </c>
      <c r="B87" s="15"/>
      <c r="C87" s="256"/>
      <c r="D87" s="256"/>
    </row>
    <row r="88" spans="1:4" ht="31.5">
      <c r="A88" s="256" t="s">
        <v>97</v>
      </c>
      <c r="B88" s="15" t="s">
        <v>98</v>
      </c>
      <c r="C88" s="256">
        <v>48004</v>
      </c>
      <c r="D88" s="256">
        <v>34516</v>
      </c>
    </row>
    <row r="89" spans="1:4" ht="31.5">
      <c r="A89" s="256" t="s">
        <v>99</v>
      </c>
      <c r="B89" s="15" t="s">
        <v>100</v>
      </c>
      <c r="C89" s="256">
        <v>48004</v>
      </c>
      <c r="D89" s="256">
        <v>34516</v>
      </c>
    </row>
    <row r="90" spans="1:4" ht="15.75">
      <c r="A90" s="256" t="s">
        <v>82</v>
      </c>
      <c r="B90" s="15" t="s">
        <v>83</v>
      </c>
      <c r="C90" s="256">
        <v>76474</v>
      </c>
      <c r="D90" s="256">
        <v>59733</v>
      </c>
    </row>
    <row r="91" spans="1:4" ht="31.5">
      <c r="A91" s="256" t="s">
        <v>84</v>
      </c>
      <c r="B91" s="15" t="s">
        <v>85</v>
      </c>
      <c r="C91" s="256">
        <v>72689</v>
      </c>
      <c r="D91" s="256">
        <v>55948</v>
      </c>
    </row>
    <row r="92" spans="1:4" ht="31.5">
      <c r="A92" s="256" t="s">
        <v>105</v>
      </c>
      <c r="B92" s="15" t="s">
        <v>106</v>
      </c>
      <c r="C92" s="256">
        <v>3246</v>
      </c>
      <c r="D92" s="256">
        <v>3246</v>
      </c>
    </row>
    <row r="93" spans="1:4" ht="15.75">
      <c r="A93" s="256" t="s">
        <v>109</v>
      </c>
      <c r="B93" s="15" t="s">
        <v>110</v>
      </c>
      <c r="C93" s="256">
        <v>539</v>
      </c>
      <c r="D93" s="256">
        <v>539</v>
      </c>
    </row>
    <row r="94" spans="1:4" ht="15.75">
      <c r="A94" s="256" t="s">
        <v>86</v>
      </c>
      <c r="B94" s="15" t="s">
        <v>87</v>
      </c>
      <c r="C94" s="256">
        <v>23301</v>
      </c>
      <c r="D94" s="256">
        <v>18166</v>
      </c>
    </row>
    <row r="95" spans="1:4" ht="31.5">
      <c r="A95" s="256" t="s">
        <v>88</v>
      </c>
      <c r="B95" s="15" t="s">
        <v>89</v>
      </c>
      <c r="C95" s="256">
        <v>16082</v>
      </c>
      <c r="D95" s="256">
        <v>12615</v>
      </c>
    </row>
    <row r="96" spans="1:4" ht="15.75">
      <c r="A96" s="256" t="s">
        <v>90</v>
      </c>
      <c r="B96" s="15" t="s">
        <v>91</v>
      </c>
      <c r="C96" s="256">
        <v>5819</v>
      </c>
      <c r="D96" s="256">
        <v>4504</v>
      </c>
    </row>
    <row r="97" spans="1:4" ht="31.5">
      <c r="A97" s="256" t="s">
        <v>92</v>
      </c>
      <c r="B97" s="15" t="s">
        <v>93</v>
      </c>
      <c r="C97" s="256">
        <v>1400</v>
      </c>
      <c r="D97" s="256">
        <v>1047</v>
      </c>
    </row>
    <row r="98" spans="1:4" ht="15.75">
      <c r="A98" s="256" t="s">
        <v>117</v>
      </c>
      <c r="B98" s="15" t="s">
        <v>118</v>
      </c>
      <c r="C98" s="256">
        <v>19226</v>
      </c>
      <c r="D98" s="256">
        <v>11922</v>
      </c>
    </row>
    <row r="99" spans="1:4" ht="15.75">
      <c r="A99" s="256" t="s">
        <v>145</v>
      </c>
      <c r="B99" s="15" t="s">
        <v>146</v>
      </c>
      <c r="C99" s="256">
        <v>2000</v>
      </c>
      <c r="D99" s="256">
        <v>1274</v>
      </c>
    </row>
    <row r="100" spans="1:4" ht="15.75">
      <c r="A100" s="256" t="s">
        <v>147</v>
      </c>
      <c r="B100" s="15" t="s">
        <v>148</v>
      </c>
      <c r="C100" s="256">
        <v>1650</v>
      </c>
      <c r="D100" s="256">
        <v>0</v>
      </c>
    </row>
    <row r="101" spans="1:4" ht="15.75">
      <c r="A101" s="256" t="s">
        <v>119</v>
      </c>
      <c r="B101" s="15" t="s">
        <v>120</v>
      </c>
      <c r="C101" s="256">
        <v>2000</v>
      </c>
      <c r="D101" s="256">
        <v>326</v>
      </c>
    </row>
    <row r="102" spans="1:4" ht="15.75">
      <c r="A102" s="256" t="s">
        <v>123</v>
      </c>
      <c r="B102" s="15" t="s">
        <v>124</v>
      </c>
      <c r="C102" s="256">
        <v>10318</v>
      </c>
      <c r="D102" s="256">
        <v>10011</v>
      </c>
    </row>
    <row r="103" spans="1:4" ht="15.75">
      <c r="A103" s="256" t="s">
        <v>127</v>
      </c>
      <c r="B103" s="15" t="s">
        <v>128</v>
      </c>
      <c r="C103" s="256">
        <v>311</v>
      </c>
      <c r="D103" s="256">
        <v>311</v>
      </c>
    </row>
    <row r="104" spans="1:4" ht="31.5">
      <c r="A104" s="256" t="s">
        <v>129</v>
      </c>
      <c r="B104" s="15" t="s">
        <v>130</v>
      </c>
      <c r="C104" s="256">
        <v>2947</v>
      </c>
      <c r="D104" s="256">
        <v>0</v>
      </c>
    </row>
    <row r="105" spans="1:4" ht="15.75">
      <c r="A105" s="256" t="s">
        <v>94</v>
      </c>
      <c r="B105" s="15"/>
      <c r="C105" s="256">
        <v>167005</v>
      </c>
      <c r="D105" s="256">
        <v>124337</v>
      </c>
    </row>
    <row r="106" spans="1:4" ht="15.75">
      <c r="A106" s="256"/>
      <c r="B106" s="15"/>
      <c r="C106" s="256"/>
      <c r="D106" s="256"/>
    </row>
    <row r="107" spans="1:4" ht="31.5">
      <c r="A107" s="256" t="s">
        <v>149</v>
      </c>
      <c r="B107" s="15"/>
      <c r="C107" s="256">
        <v>167005</v>
      </c>
      <c r="D107" s="256">
        <v>124337</v>
      </c>
    </row>
    <row r="108" spans="1:4" ht="15.75">
      <c r="A108" s="256"/>
      <c r="B108" s="15"/>
      <c r="C108" s="256"/>
      <c r="D108" s="256"/>
    </row>
    <row r="109" spans="1:4" ht="31.5">
      <c r="A109" s="256" t="s">
        <v>150</v>
      </c>
      <c r="B109" s="15"/>
      <c r="C109" s="256"/>
      <c r="D109" s="256"/>
    </row>
    <row r="110" spans="1:4" ht="15.75">
      <c r="A110" s="256" t="s">
        <v>81</v>
      </c>
      <c r="B110" s="15"/>
      <c r="C110" s="256"/>
      <c r="D110" s="256"/>
    </row>
    <row r="111" spans="1:4" ht="15.75">
      <c r="A111" s="256" t="s">
        <v>117</v>
      </c>
      <c r="B111" s="15" t="s">
        <v>118</v>
      </c>
      <c r="C111" s="256">
        <v>730607</v>
      </c>
      <c r="D111" s="256">
        <v>0</v>
      </c>
    </row>
    <row r="112" spans="1:4" ht="15.75">
      <c r="A112" s="256" t="s">
        <v>123</v>
      </c>
      <c r="B112" s="15" t="s">
        <v>124</v>
      </c>
      <c r="C112" s="256">
        <v>208993</v>
      </c>
      <c r="D112" s="256">
        <v>0</v>
      </c>
    </row>
    <row r="113" spans="1:4" ht="15.75">
      <c r="A113" s="256" t="s">
        <v>125</v>
      </c>
      <c r="B113" s="15" t="s">
        <v>126</v>
      </c>
      <c r="C113" s="256">
        <v>521614</v>
      </c>
      <c r="D113" s="256">
        <v>0</v>
      </c>
    </row>
    <row r="114" spans="1:4" ht="15.75">
      <c r="A114" s="256" t="s">
        <v>94</v>
      </c>
      <c r="B114" s="15"/>
      <c r="C114" s="256">
        <v>730607</v>
      </c>
      <c r="D114" s="256">
        <v>0</v>
      </c>
    </row>
    <row r="115" spans="1:4" ht="15.75">
      <c r="A115" s="256" t="s">
        <v>131</v>
      </c>
      <c r="B115" s="15"/>
      <c r="C115" s="256"/>
      <c r="D115" s="256"/>
    </row>
    <row r="116" spans="1:4" ht="15.75">
      <c r="A116" s="256" t="s">
        <v>132</v>
      </c>
      <c r="B116" s="15" t="s">
        <v>133</v>
      </c>
      <c r="C116" s="256">
        <v>360403</v>
      </c>
      <c r="D116" s="256">
        <v>88087</v>
      </c>
    </row>
    <row r="117" spans="1:4" ht="15.75">
      <c r="A117" s="256" t="s">
        <v>134</v>
      </c>
      <c r="B117" s="15" t="s">
        <v>135</v>
      </c>
      <c r="C117" s="256">
        <v>1861</v>
      </c>
      <c r="D117" s="256">
        <v>1861</v>
      </c>
    </row>
    <row r="118" spans="1:4" ht="15.75">
      <c r="A118" s="256" t="s">
        <v>151</v>
      </c>
      <c r="B118" s="15" t="s">
        <v>152</v>
      </c>
      <c r="C118" s="256">
        <v>1861</v>
      </c>
      <c r="D118" s="256">
        <v>1861</v>
      </c>
    </row>
    <row r="119" spans="1:4" ht="15.75">
      <c r="A119" s="256" t="s">
        <v>140</v>
      </c>
      <c r="B119" s="15"/>
      <c r="C119" s="256">
        <v>362264</v>
      </c>
      <c r="D119" s="256">
        <v>89948</v>
      </c>
    </row>
    <row r="120" spans="1:4" ht="15.75">
      <c r="A120" s="256"/>
      <c r="B120" s="15"/>
      <c r="C120" s="256"/>
      <c r="D120" s="256"/>
    </row>
    <row r="121" spans="1:4" ht="31.5">
      <c r="A121" s="256" t="s">
        <v>153</v>
      </c>
      <c r="B121" s="15"/>
      <c r="C121" s="256">
        <v>1092871</v>
      </c>
      <c r="D121" s="256">
        <v>89948</v>
      </c>
    </row>
    <row r="122" spans="1:4" ht="15.75">
      <c r="A122" s="256"/>
      <c r="B122" s="15"/>
      <c r="C122" s="256"/>
      <c r="D122" s="256"/>
    </row>
    <row r="123" spans="1:4" ht="31.5">
      <c r="A123" s="256" t="s">
        <v>154</v>
      </c>
      <c r="B123" s="15"/>
      <c r="C123" s="256"/>
      <c r="D123" s="256"/>
    </row>
    <row r="124" spans="1:4" ht="15.75">
      <c r="A124" s="256" t="s">
        <v>81</v>
      </c>
      <c r="B124" s="15"/>
      <c r="C124" s="256"/>
      <c r="D124" s="256"/>
    </row>
    <row r="125" spans="1:4" ht="15.75">
      <c r="A125" s="256" t="s">
        <v>117</v>
      </c>
      <c r="B125" s="15" t="s">
        <v>118</v>
      </c>
      <c r="C125" s="256">
        <v>29242</v>
      </c>
      <c r="D125" s="256">
        <v>0</v>
      </c>
    </row>
    <row r="126" spans="1:4" ht="15.75">
      <c r="A126" s="256" t="s">
        <v>123</v>
      </c>
      <c r="B126" s="15" t="s">
        <v>124</v>
      </c>
      <c r="C126" s="256">
        <v>6318</v>
      </c>
      <c r="D126" s="256">
        <v>0</v>
      </c>
    </row>
    <row r="127" spans="1:4" ht="15.75">
      <c r="A127" s="256" t="s">
        <v>155</v>
      </c>
      <c r="B127" s="15" t="s">
        <v>156</v>
      </c>
      <c r="C127" s="256">
        <v>3300</v>
      </c>
      <c r="D127" s="256">
        <v>0</v>
      </c>
    </row>
    <row r="128" spans="1:4" ht="31.5">
      <c r="A128" s="256" t="s">
        <v>129</v>
      </c>
      <c r="B128" s="15" t="s">
        <v>130</v>
      </c>
      <c r="C128" s="256">
        <v>19624</v>
      </c>
      <c r="D128" s="256">
        <v>0</v>
      </c>
    </row>
    <row r="129" spans="1:4" ht="15.75">
      <c r="A129" s="256" t="s">
        <v>94</v>
      </c>
      <c r="B129" s="15"/>
      <c r="C129" s="256">
        <v>29242</v>
      </c>
      <c r="D129" s="256">
        <v>0</v>
      </c>
    </row>
    <row r="130" spans="1:4" ht="15.75">
      <c r="A130" s="256"/>
      <c r="B130" s="15"/>
      <c r="C130" s="256"/>
      <c r="D130" s="256"/>
    </row>
    <row r="131" spans="1:4" ht="31.5">
      <c r="A131" s="256" t="s">
        <v>157</v>
      </c>
      <c r="B131" s="15"/>
      <c r="C131" s="256">
        <v>29242</v>
      </c>
      <c r="D131" s="256">
        <v>0</v>
      </c>
    </row>
    <row r="132" spans="1:4" ht="15.75">
      <c r="A132" s="256"/>
      <c r="B132" s="15"/>
      <c r="C132" s="256"/>
      <c r="D132" s="256"/>
    </row>
    <row r="133" spans="1:4" ht="47.25">
      <c r="A133" s="256" t="s">
        <v>158</v>
      </c>
      <c r="B133" s="15"/>
      <c r="C133" s="256">
        <v>1289118</v>
      </c>
      <c r="D133" s="256">
        <v>214285</v>
      </c>
    </row>
    <row r="134" spans="1:4" ht="15.75">
      <c r="A134" s="256"/>
      <c r="B134" s="15"/>
      <c r="C134" s="256"/>
      <c r="D134" s="256"/>
    </row>
    <row r="135" spans="1:4" ht="15.75">
      <c r="A135" s="256" t="s">
        <v>159</v>
      </c>
      <c r="B135" s="15"/>
      <c r="C135" s="256">
        <v>1541754</v>
      </c>
      <c r="D135" s="256">
        <v>281851</v>
      </c>
    </row>
    <row r="136" spans="1:4" ht="15.75">
      <c r="A136" s="256"/>
      <c r="B136" s="15"/>
      <c r="C136" s="256"/>
      <c r="D136" s="256"/>
    </row>
    <row r="137" spans="1:4" ht="15.75">
      <c r="A137" s="256" t="s">
        <v>160</v>
      </c>
      <c r="B137" s="15"/>
      <c r="C137" s="256"/>
      <c r="D137" s="256"/>
    </row>
    <row r="138" spans="1:4" ht="15.75">
      <c r="A138" s="256" t="s">
        <v>2</v>
      </c>
      <c r="B138" s="15"/>
      <c r="C138" s="256"/>
      <c r="D138" s="256"/>
    </row>
    <row r="139" spans="1:4" ht="15.75">
      <c r="A139" s="256" t="s">
        <v>161</v>
      </c>
      <c r="B139" s="15"/>
      <c r="C139" s="256"/>
      <c r="D139" s="256"/>
    </row>
    <row r="140" spans="1:4" ht="15.75">
      <c r="A140" s="256" t="s">
        <v>81</v>
      </c>
      <c r="B140" s="15"/>
      <c r="C140" s="256"/>
      <c r="D140" s="256"/>
    </row>
    <row r="141" spans="1:4" ht="31.5">
      <c r="A141" s="256" t="s">
        <v>97</v>
      </c>
      <c r="B141" s="15" t="s">
        <v>98</v>
      </c>
      <c r="C141" s="256">
        <v>8243952</v>
      </c>
      <c r="D141" s="256">
        <v>5161487</v>
      </c>
    </row>
    <row r="142" spans="1:4" ht="31.5">
      <c r="A142" s="256" t="s">
        <v>99</v>
      </c>
      <c r="B142" s="15" t="s">
        <v>100</v>
      </c>
      <c r="C142" s="256">
        <v>8243952</v>
      </c>
      <c r="D142" s="256">
        <v>5161487</v>
      </c>
    </row>
    <row r="143" spans="1:4" ht="15.75">
      <c r="A143" s="256" t="s">
        <v>82</v>
      </c>
      <c r="B143" s="15" t="s">
        <v>83</v>
      </c>
      <c r="C143" s="256">
        <v>570105</v>
      </c>
      <c r="D143" s="256">
        <v>446696</v>
      </c>
    </row>
    <row r="144" spans="1:4" ht="31.5">
      <c r="A144" s="256" t="s">
        <v>105</v>
      </c>
      <c r="B144" s="15" t="s">
        <v>106</v>
      </c>
      <c r="C144" s="256">
        <v>253706</v>
      </c>
      <c r="D144" s="256">
        <v>171940</v>
      </c>
    </row>
    <row r="145" spans="1:4" ht="31.5">
      <c r="A145" s="256" t="s">
        <v>107</v>
      </c>
      <c r="B145" s="15" t="s">
        <v>108</v>
      </c>
      <c r="C145" s="256">
        <v>264560</v>
      </c>
      <c r="D145" s="256">
        <v>222917</v>
      </c>
    </row>
    <row r="146" spans="1:4" ht="15.75">
      <c r="A146" s="256" t="s">
        <v>109</v>
      </c>
      <c r="B146" s="15" t="s">
        <v>110</v>
      </c>
      <c r="C146" s="256">
        <v>51839</v>
      </c>
      <c r="D146" s="256">
        <v>51839</v>
      </c>
    </row>
    <row r="147" spans="1:4" ht="15.75">
      <c r="A147" s="256" t="s">
        <v>86</v>
      </c>
      <c r="B147" s="15" t="s">
        <v>87</v>
      </c>
      <c r="C147" s="256">
        <v>1595427</v>
      </c>
      <c r="D147" s="256">
        <v>1138002</v>
      </c>
    </row>
    <row r="148" spans="1:4" ht="31.5">
      <c r="A148" s="256" t="s">
        <v>88</v>
      </c>
      <c r="B148" s="15" t="s">
        <v>89</v>
      </c>
      <c r="C148" s="256">
        <v>858802</v>
      </c>
      <c r="D148" s="256">
        <v>596738</v>
      </c>
    </row>
    <row r="149" spans="1:4" ht="31.5">
      <c r="A149" s="256" t="s">
        <v>162</v>
      </c>
      <c r="B149" s="15" t="s">
        <v>163</v>
      </c>
      <c r="C149" s="256">
        <v>211550</v>
      </c>
      <c r="D149" s="256">
        <v>152614</v>
      </c>
    </row>
    <row r="150" spans="1:4" ht="15.75">
      <c r="A150" s="256" t="s">
        <v>90</v>
      </c>
      <c r="B150" s="15" t="s">
        <v>91</v>
      </c>
      <c r="C150" s="256">
        <v>349206</v>
      </c>
      <c r="D150" s="256">
        <v>253930</v>
      </c>
    </row>
    <row r="151" spans="1:4" ht="31.5">
      <c r="A151" s="256" t="s">
        <v>92</v>
      </c>
      <c r="B151" s="15" t="s">
        <v>93</v>
      </c>
      <c r="C151" s="256">
        <v>175869</v>
      </c>
      <c r="D151" s="256">
        <v>134720</v>
      </c>
    </row>
    <row r="152" spans="1:4" ht="15.75">
      <c r="A152" s="256" t="s">
        <v>117</v>
      </c>
      <c r="B152" s="15" t="s">
        <v>118</v>
      </c>
      <c r="C152" s="256">
        <v>3103474</v>
      </c>
      <c r="D152" s="256">
        <v>1624366</v>
      </c>
    </row>
    <row r="153" spans="1:4" ht="15.75">
      <c r="A153" s="256" t="s">
        <v>145</v>
      </c>
      <c r="B153" s="15" t="s">
        <v>146</v>
      </c>
      <c r="C153" s="256">
        <v>987015</v>
      </c>
      <c r="D153" s="256">
        <v>641933</v>
      </c>
    </row>
    <row r="154" spans="1:4" ht="15.75">
      <c r="A154" s="256" t="s">
        <v>147</v>
      </c>
      <c r="B154" s="15" t="s">
        <v>148</v>
      </c>
      <c r="C154" s="256">
        <v>48974</v>
      </c>
      <c r="D154" s="256">
        <v>45140</v>
      </c>
    </row>
    <row r="155" spans="1:4" ht="31.5">
      <c r="A155" s="256" t="s">
        <v>164</v>
      </c>
      <c r="B155" s="15" t="s">
        <v>165</v>
      </c>
      <c r="C155" s="256">
        <v>94139</v>
      </c>
      <c r="D155" s="256">
        <v>93493</v>
      </c>
    </row>
    <row r="156" spans="1:4" ht="15.75">
      <c r="A156" s="256" t="s">
        <v>119</v>
      </c>
      <c r="B156" s="15" t="s">
        <v>120</v>
      </c>
      <c r="C156" s="256">
        <v>250849</v>
      </c>
      <c r="D156" s="256">
        <v>126765</v>
      </c>
    </row>
    <row r="157" spans="1:4" ht="15.75">
      <c r="A157" s="256" t="s">
        <v>121</v>
      </c>
      <c r="B157" s="15" t="s">
        <v>122</v>
      </c>
      <c r="C157" s="256">
        <v>856865</v>
      </c>
      <c r="D157" s="256">
        <v>516665</v>
      </c>
    </row>
    <row r="158" spans="1:4" ht="15.75">
      <c r="A158" s="256" t="s">
        <v>123</v>
      </c>
      <c r="B158" s="15" t="s">
        <v>124</v>
      </c>
      <c r="C158" s="256">
        <v>278453</v>
      </c>
      <c r="D158" s="256">
        <v>191921</v>
      </c>
    </row>
    <row r="159" spans="1:4" ht="15.75">
      <c r="A159" s="256" t="s">
        <v>125</v>
      </c>
      <c r="B159" s="15" t="s">
        <v>126</v>
      </c>
      <c r="C159" s="256">
        <v>76541</v>
      </c>
      <c r="D159" s="256">
        <v>0</v>
      </c>
    </row>
    <row r="160" spans="1:4" ht="15.75">
      <c r="A160" s="256" t="s">
        <v>127</v>
      </c>
      <c r="B160" s="15" t="s">
        <v>128</v>
      </c>
      <c r="C160" s="256">
        <v>1319</v>
      </c>
      <c r="D160" s="256">
        <v>1319</v>
      </c>
    </row>
    <row r="161" spans="1:4" ht="15.75">
      <c r="A161" s="256" t="s">
        <v>155</v>
      </c>
      <c r="B161" s="15" t="s">
        <v>156</v>
      </c>
      <c r="C161" s="256">
        <v>7124</v>
      </c>
      <c r="D161" s="256">
        <v>7124</v>
      </c>
    </row>
    <row r="162" spans="1:4" ht="31.5">
      <c r="A162" s="256" t="s">
        <v>166</v>
      </c>
      <c r="B162" s="15" t="s">
        <v>167</v>
      </c>
      <c r="C162" s="256">
        <v>6</v>
      </c>
      <c r="D162" s="256">
        <v>6</v>
      </c>
    </row>
    <row r="163" spans="1:4" ht="31.5">
      <c r="A163" s="256" t="s">
        <v>129</v>
      </c>
      <c r="B163" s="15" t="s">
        <v>130</v>
      </c>
      <c r="C163" s="256">
        <v>502189</v>
      </c>
      <c r="D163" s="256">
        <v>0</v>
      </c>
    </row>
    <row r="164" spans="1:4" ht="15.75">
      <c r="A164" s="256" t="s">
        <v>168</v>
      </c>
      <c r="B164" s="15" t="s">
        <v>169</v>
      </c>
      <c r="C164" s="256">
        <v>45837</v>
      </c>
      <c r="D164" s="256">
        <v>44718</v>
      </c>
    </row>
    <row r="165" spans="1:4" ht="31.5">
      <c r="A165" s="256" t="s">
        <v>170</v>
      </c>
      <c r="B165" s="15" t="s">
        <v>171</v>
      </c>
      <c r="C165" s="256">
        <v>109</v>
      </c>
      <c r="D165" s="256">
        <v>109</v>
      </c>
    </row>
    <row r="166" spans="1:4" ht="31.5">
      <c r="A166" s="256" t="s">
        <v>172</v>
      </c>
      <c r="B166" s="15" t="s">
        <v>173</v>
      </c>
      <c r="C166" s="256">
        <v>45728</v>
      </c>
      <c r="D166" s="256">
        <v>44609</v>
      </c>
    </row>
    <row r="167" spans="1:4" ht="15.75">
      <c r="A167" s="256" t="s">
        <v>94</v>
      </c>
      <c r="B167" s="15"/>
      <c r="C167" s="256">
        <v>13558795</v>
      </c>
      <c r="D167" s="256">
        <v>8415269</v>
      </c>
    </row>
    <row r="168" spans="1:4" ht="15.75">
      <c r="A168" s="256" t="s">
        <v>131</v>
      </c>
      <c r="B168" s="15"/>
      <c r="C168" s="256"/>
      <c r="D168" s="256"/>
    </row>
    <row r="169" spans="1:4" ht="15.75">
      <c r="A169" s="256" t="s">
        <v>132</v>
      </c>
      <c r="B169" s="15" t="s">
        <v>133</v>
      </c>
      <c r="C169" s="256">
        <v>139296</v>
      </c>
      <c r="D169" s="256">
        <v>0</v>
      </c>
    </row>
    <row r="170" spans="1:4" ht="15.75">
      <c r="A170" s="256" t="s">
        <v>134</v>
      </c>
      <c r="B170" s="15" t="s">
        <v>135</v>
      </c>
      <c r="C170" s="256">
        <v>101430</v>
      </c>
      <c r="D170" s="256">
        <v>89750</v>
      </c>
    </row>
    <row r="171" spans="1:4" ht="31.5">
      <c r="A171" s="256" t="s">
        <v>138</v>
      </c>
      <c r="B171" s="15" t="s">
        <v>139</v>
      </c>
      <c r="C171" s="256">
        <v>94613</v>
      </c>
      <c r="D171" s="256">
        <v>83648</v>
      </c>
    </row>
    <row r="172" spans="1:4" ht="15.75">
      <c r="A172" s="256" t="s">
        <v>174</v>
      </c>
      <c r="B172" s="15" t="s">
        <v>175</v>
      </c>
      <c r="C172" s="256">
        <v>6817</v>
      </c>
      <c r="D172" s="256">
        <v>6102</v>
      </c>
    </row>
    <row r="173" spans="1:4" ht="15.75">
      <c r="A173" s="256" t="s">
        <v>140</v>
      </c>
      <c r="B173" s="15"/>
      <c r="C173" s="256">
        <v>240726</v>
      </c>
      <c r="D173" s="256">
        <v>89750</v>
      </c>
    </row>
    <row r="174" spans="1:4" ht="15.75">
      <c r="A174" s="256"/>
      <c r="B174" s="15"/>
      <c r="C174" s="256"/>
      <c r="D174" s="256"/>
    </row>
    <row r="175" spans="1:4" ht="15.75">
      <c r="A175" s="256" t="s">
        <v>176</v>
      </c>
      <c r="B175" s="15"/>
      <c r="C175" s="256">
        <v>13799521</v>
      </c>
      <c r="D175" s="256">
        <v>8505019</v>
      </c>
    </row>
    <row r="176" spans="1:4" ht="15.75">
      <c r="A176" s="256"/>
      <c r="B176" s="15"/>
      <c r="C176" s="256"/>
      <c r="D176" s="256"/>
    </row>
    <row r="177" spans="1:4" ht="15.75">
      <c r="A177" s="256" t="s">
        <v>177</v>
      </c>
      <c r="B177" s="15"/>
      <c r="C177" s="256"/>
      <c r="D177" s="256"/>
    </row>
    <row r="178" spans="1:4" ht="15.75">
      <c r="A178" s="256" t="s">
        <v>81</v>
      </c>
      <c r="B178" s="15"/>
      <c r="C178" s="256"/>
      <c r="D178" s="256"/>
    </row>
    <row r="179" spans="1:4" ht="31.5">
      <c r="A179" s="256" t="s">
        <v>97</v>
      </c>
      <c r="B179" s="15" t="s">
        <v>98</v>
      </c>
      <c r="C179" s="256">
        <v>212977</v>
      </c>
      <c r="D179" s="256">
        <v>118138</v>
      </c>
    </row>
    <row r="180" spans="1:4" ht="31.5">
      <c r="A180" s="256" t="s">
        <v>99</v>
      </c>
      <c r="B180" s="15" t="s">
        <v>100</v>
      </c>
      <c r="C180" s="256">
        <v>212977</v>
      </c>
      <c r="D180" s="256">
        <v>118138</v>
      </c>
    </row>
    <row r="181" spans="1:4" ht="15.75">
      <c r="A181" s="256" t="s">
        <v>82</v>
      </c>
      <c r="B181" s="15" t="s">
        <v>83</v>
      </c>
      <c r="C181" s="256">
        <v>15380</v>
      </c>
      <c r="D181" s="256">
        <v>7267</v>
      </c>
    </row>
    <row r="182" spans="1:4" ht="31.5">
      <c r="A182" s="256" t="s">
        <v>105</v>
      </c>
      <c r="B182" s="15" t="s">
        <v>106</v>
      </c>
      <c r="C182" s="256">
        <v>10500</v>
      </c>
      <c r="D182" s="256">
        <v>5940</v>
      </c>
    </row>
    <row r="183" spans="1:4" ht="15.75">
      <c r="A183" s="256" t="s">
        <v>109</v>
      </c>
      <c r="B183" s="15" t="s">
        <v>110</v>
      </c>
      <c r="C183" s="256">
        <v>4880</v>
      </c>
      <c r="D183" s="256">
        <v>1327</v>
      </c>
    </row>
    <row r="184" spans="1:4" ht="15.75">
      <c r="A184" s="256" t="s">
        <v>86</v>
      </c>
      <c r="B184" s="15" t="s">
        <v>87</v>
      </c>
      <c r="C184" s="256">
        <v>53765</v>
      </c>
      <c r="D184" s="256">
        <v>28985</v>
      </c>
    </row>
    <row r="185" spans="1:4" ht="31.5">
      <c r="A185" s="256" t="s">
        <v>88</v>
      </c>
      <c r="B185" s="15" t="s">
        <v>89</v>
      </c>
      <c r="C185" s="256">
        <v>25428</v>
      </c>
      <c r="D185" s="256">
        <v>13820</v>
      </c>
    </row>
    <row r="186" spans="1:4" ht="31.5">
      <c r="A186" s="256" t="s">
        <v>162</v>
      </c>
      <c r="B186" s="15" t="s">
        <v>163</v>
      </c>
      <c r="C186" s="256">
        <v>10310</v>
      </c>
      <c r="D186" s="256">
        <v>5203</v>
      </c>
    </row>
    <row r="187" spans="1:4" ht="15.75">
      <c r="A187" s="256" t="s">
        <v>90</v>
      </c>
      <c r="B187" s="15" t="s">
        <v>91</v>
      </c>
      <c r="C187" s="256">
        <v>11448</v>
      </c>
      <c r="D187" s="256">
        <v>6572</v>
      </c>
    </row>
    <row r="188" spans="1:4" ht="31.5">
      <c r="A188" s="256" t="s">
        <v>92</v>
      </c>
      <c r="B188" s="15" t="s">
        <v>93</v>
      </c>
      <c r="C188" s="256">
        <v>6579</v>
      </c>
      <c r="D188" s="256">
        <v>3390</v>
      </c>
    </row>
    <row r="189" spans="1:4" ht="15.75">
      <c r="A189" s="256" t="s">
        <v>117</v>
      </c>
      <c r="B189" s="15" t="s">
        <v>118</v>
      </c>
      <c r="C189" s="256">
        <v>138372</v>
      </c>
      <c r="D189" s="256">
        <v>11314</v>
      </c>
    </row>
    <row r="190" spans="1:4" ht="15.75">
      <c r="A190" s="256" t="s">
        <v>145</v>
      </c>
      <c r="B190" s="15" t="s">
        <v>146</v>
      </c>
      <c r="C190" s="256">
        <v>15261</v>
      </c>
      <c r="D190" s="256">
        <v>5676</v>
      </c>
    </row>
    <row r="191" spans="1:4" ht="15.75">
      <c r="A191" s="256" t="s">
        <v>178</v>
      </c>
      <c r="B191" s="15" t="s">
        <v>179</v>
      </c>
      <c r="C191" s="256">
        <v>500</v>
      </c>
      <c r="D191" s="256">
        <v>234</v>
      </c>
    </row>
    <row r="192" spans="1:4" ht="31.5">
      <c r="A192" s="256" t="s">
        <v>164</v>
      </c>
      <c r="B192" s="15" t="s">
        <v>165</v>
      </c>
      <c r="C192" s="256">
        <v>12061</v>
      </c>
      <c r="D192" s="256">
        <v>4598</v>
      </c>
    </row>
    <row r="193" spans="1:4" ht="15.75">
      <c r="A193" s="256" t="s">
        <v>119</v>
      </c>
      <c r="B193" s="15" t="s">
        <v>120</v>
      </c>
      <c r="C193" s="256">
        <v>5985</v>
      </c>
      <c r="D193" s="256">
        <v>103</v>
      </c>
    </row>
    <row r="194" spans="1:4" ht="15.75">
      <c r="A194" s="256" t="s">
        <v>123</v>
      </c>
      <c r="B194" s="15" t="s">
        <v>124</v>
      </c>
      <c r="C194" s="256">
        <v>1263</v>
      </c>
      <c r="D194" s="256">
        <v>703</v>
      </c>
    </row>
    <row r="195" spans="1:4" ht="31.5">
      <c r="A195" s="256" t="s">
        <v>129</v>
      </c>
      <c r="B195" s="15" t="s">
        <v>130</v>
      </c>
      <c r="C195" s="256">
        <v>103302</v>
      </c>
      <c r="D195" s="256">
        <v>0</v>
      </c>
    </row>
    <row r="196" spans="1:4" ht="15.75">
      <c r="A196" s="256" t="s">
        <v>94</v>
      </c>
      <c r="B196" s="15"/>
      <c r="C196" s="256">
        <v>420494</v>
      </c>
      <c r="D196" s="256">
        <v>165704</v>
      </c>
    </row>
    <row r="197" spans="1:4" ht="15.75">
      <c r="A197" s="256"/>
      <c r="B197" s="15"/>
      <c r="C197" s="256"/>
      <c r="D197" s="256"/>
    </row>
    <row r="198" spans="1:4" ht="15.75">
      <c r="A198" s="256" t="s">
        <v>180</v>
      </c>
      <c r="B198" s="15"/>
      <c r="C198" s="256">
        <v>420494</v>
      </c>
      <c r="D198" s="256">
        <v>165704</v>
      </c>
    </row>
    <row r="199" spans="1:4" ht="15.75">
      <c r="A199" s="256"/>
      <c r="B199" s="15"/>
      <c r="C199" s="256"/>
      <c r="D199" s="256"/>
    </row>
    <row r="200" spans="1:4" ht="31.5">
      <c r="A200" s="256" t="s">
        <v>181</v>
      </c>
      <c r="B200" s="15"/>
      <c r="C200" s="256"/>
      <c r="D200" s="256"/>
    </row>
    <row r="201" spans="1:4" ht="15.75">
      <c r="A201" s="256" t="s">
        <v>81</v>
      </c>
      <c r="B201" s="15"/>
      <c r="C201" s="256"/>
      <c r="D201" s="256"/>
    </row>
    <row r="202" spans="1:4" ht="31.5">
      <c r="A202" s="256" t="s">
        <v>97</v>
      </c>
      <c r="B202" s="15" t="s">
        <v>98</v>
      </c>
      <c r="C202" s="256">
        <v>16634606</v>
      </c>
      <c r="D202" s="256">
        <v>11347078</v>
      </c>
    </row>
    <row r="203" spans="1:4" ht="31.5">
      <c r="A203" s="256" t="s">
        <v>99</v>
      </c>
      <c r="B203" s="15" t="s">
        <v>100</v>
      </c>
      <c r="C203" s="256">
        <v>16634606</v>
      </c>
      <c r="D203" s="256">
        <v>11347078</v>
      </c>
    </row>
    <row r="204" spans="1:4" ht="15.75">
      <c r="A204" s="256" t="s">
        <v>82</v>
      </c>
      <c r="B204" s="15" t="s">
        <v>83</v>
      </c>
      <c r="C204" s="256">
        <v>1769124</v>
      </c>
      <c r="D204" s="256">
        <v>1276590</v>
      </c>
    </row>
    <row r="205" spans="1:4" ht="15.75">
      <c r="A205" s="256" t="s">
        <v>103</v>
      </c>
      <c r="B205" s="15" t="s">
        <v>104</v>
      </c>
      <c r="C205" s="256">
        <v>82702</v>
      </c>
      <c r="D205" s="256">
        <v>65072</v>
      </c>
    </row>
    <row r="206" spans="1:4" ht="31.5">
      <c r="A206" s="256" t="s">
        <v>105</v>
      </c>
      <c r="B206" s="15" t="s">
        <v>106</v>
      </c>
      <c r="C206" s="256">
        <v>672204</v>
      </c>
      <c r="D206" s="256">
        <v>487975</v>
      </c>
    </row>
    <row r="207" spans="1:4" ht="31.5">
      <c r="A207" s="256" t="s">
        <v>107</v>
      </c>
      <c r="B207" s="15" t="s">
        <v>108</v>
      </c>
      <c r="C207" s="256">
        <v>856961</v>
      </c>
      <c r="D207" s="256">
        <v>632124</v>
      </c>
    </row>
    <row r="208" spans="1:4" ht="15.75">
      <c r="A208" s="256" t="s">
        <v>109</v>
      </c>
      <c r="B208" s="15" t="s">
        <v>110</v>
      </c>
      <c r="C208" s="256">
        <v>157257</v>
      </c>
      <c r="D208" s="256">
        <v>91419</v>
      </c>
    </row>
    <row r="209" spans="1:4" ht="15.75">
      <c r="A209" s="256" t="s">
        <v>86</v>
      </c>
      <c r="B209" s="15" t="s">
        <v>87</v>
      </c>
      <c r="C209" s="256">
        <v>3917323</v>
      </c>
      <c r="D209" s="256">
        <v>2623051</v>
      </c>
    </row>
    <row r="210" spans="1:4" ht="31.5">
      <c r="A210" s="256" t="s">
        <v>88</v>
      </c>
      <c r="B210" s="15" t="s">
        <v>89</v>
      </c>
      <c r="C210" s="256">
        <v>1971415</v>
      </c>
      <c r="D210" s="256">
        <v>1332025</v>
      </c>
    </row>
    <row r="211" spans="1:4" ht="31.5">
      <c r="A211" s="256" t="s">
        <v>162</v>
      </c>
      <c r="B211" s="15" t="s">
        <v>163</v>
      </c>
      <c r="C211" s="256">
        <v>678059</v>
      </c>
      <c r="D211" s="256">
        <v>431785</v>
      </c>
    </row>
    <row r="212" spans="1:4" ht="15.75">
      <c r="A212" s="256" t="s">
        <v>90</v>
      </c>
      <c r="B212" s="15" t="s">
        <v>91</v>
      </c>
      <c r="C212" s="256">
        <v>830469</v>
      </c>
      <c r="D212" s="256">
        <v>561096</v>
      </c>
    </row>
    <row r="213" spans="1:4" ht="31.5">
      <c r="A213" s="256" t="s">
        <v>92</v>
      </c>
      <c r="B213" s="15" t="s">
        <v>93</v>
      </c>
      <c r="C213" s="256">
        <v>437380</v>
      </c>
      <c r="D213" s="256">
        <v>298145</v>
      </c>
    </row>
    <row r="214" spans="1:4" ht="15.75">
      <c r="A214" s="256" t="s">
        <v>117</v>
      </c>
      <c r="B214" s="15" t="s">
        <v>118</v>
      </c>
      <c r="C214" s="256">
        <v>5130386</v>
      </c>
      <c r="D214" s="256">
        <v>2347638</v>
      </c>
    </row>
    <row r="215" spans="1:4" ht="15.75">
      <c r="A215" s="256" t="s">
        <v>145</v>
      </c>
      <c r="B215" s="15" t="s">
        <v>146</v>
      </c>
      <c r="C215" s="256">
        <v>327134</v>
      </c>
      <c r="D215" s="256">
        <v>157849</v>
      </c>
    </row>
    <row r="216" spans="1:4" ht="15.75">
      <c r="A216" s="256" t="s">
        <v>178</v>
      </c>
      <c r="B216" s="15" t="s">
        <v>179</v>
      </c>
      <c r="C216" s="256">
        <v>33550</v>
      </c>
      <c r="D216" s="256">
        <v>18582</v>
      </c>
    </row>
    <row r="217" spans="1:4" ht="15.75">
      <c r="A217" s="256" t="s">
        <v>147</v>
      </c>
      <c r="B217" s="15" t="s">
        <v>148</v>
      </c>
      <c r="C217" s="256">
        <v>57046</v>
      </c>
      <c r="D217" s="256">
        <v>25673</v>
      </c>
    </row>
    <row r="218" spans="1:4" ht="31.5">
      <c r="A218" s="256" t="s">
        <v>164</v>
      </c>
      <c r="B218" s="15" t="s">
        <v>165</v>
      </c>
      <c r="C218" s="256">
        <v>385418</v>
      </c>
      <c r="D218" s="256">
        <v>284439</v>
      </c>
    </row>
    <row r="219" spans="1:4" ht="15.75">
      <c r="A219" s="256" t="s">
        <v>119</v>
      </c>
      <c r="B219" s="15" t="s">
        <v>120</v>
      </c>
      <c r="C219" s="256">
        <v>501533</v>
      </c>
      <c r="D219" s="256">
        <v>410248</v>
      </c>
    </row>
    <row r="220" spans="1:4" ht="15.75">
      <c r="A220" s="256" t="s">
        <v>121</v>
      </c>
      <c r="B220" s="15" t="s">
        <v>122</v>
      </c>
      <c r="C220" s="256">
        <v>936211</v>
      </c>
      <c r="D220" s="256">
        <v>591948</v>
      </c>
    </row>
    <row r="221" spans="1:4" ht="15.75">
      <c r="A221" s="256" t="s">
        <v>123</v>
      </c>
      <c r="B221" s="15" t="s">
        <v>124</v>
      </c>
      <c r="C221" s="256">
        <v>694369</v>
      </c>
      <c r="D221" s="256">
        <v>611637</v>
      </c>
    </row>
    <row r="222" spans="1:4" ht="15.75">
      <c r="A222" s="256" t="s">
        <v>125</v>
      </c>
      <c r="B222" s="15" t="s">
        <v>126</v>
      </c>
      <c r="C222" s="256">
        <v>259913</v>
      </c>
      <c r="D222" s="256">
        <v>180980</v>
      </c>
    </row>
    <row r="223" spans="1:4" ht="15.75">
      <c r="A223" s="256" t="s">
        <v>127</v>
      </c>
      <c r="B223" s="15" t="s">
        <v>128</v>
      </c>
      <c r="C223" s="256">
        <v>32497</v>
      </c>
      <c r="D223" s="256">
        <v>22645</v>
      </c>
    </row>
    <row r="224" spans="1:4" ht="15.75">
      <c r="A224" s="256" t="s">
        <v>182</v>
      </c>
      <c r="B224" s="15" t="s">
        <v>183</v>
      </c>
      <c r="C224" s="256">
        <v>20300</v>
      </c>
      <c r="D224" s="256">
        <v>17049</v>
      </c>
    </row>
    <row r="225" spans="1:4" ht="15.75">
      <c r="A225" s="256" t="s">
        <v>155</v>
      </c>
      <c r="B225" s="15" t="s">
        <v>156</v>
      </c>
      <c r="C225" s="256">
        <v>28420</v>
      </c>
      <c r="D225" s="256">
        <v>9506</v>
      </c>
    </row>
    <row r="226" spans="1:4" ht="15.75">
      <c r="A226" s="256" t="s">
        <v>184</v>
      </c>
      <c r="B226" s="15" t="s">
        <v>185</v>
      </c>
      <c r="C226" s="256">
        <v>127</v>
      </c>
      <c r="D226" s="256">
        <v>27</v>
      </c>
    </row>
    <row r="227" spans="1:4" ht="31.5">
      <c r="A227" s="256" t="s">
        <v>186</v>
      </c>
      <c r="B227" s="15" t="s">
        <v>187</v>
      </c>
      <c r="C227" s="256">
        <v>46364</v>
      </c>
      <c r="D227" s="256">
        <v>11805</v>
      </c>
    </row>
    <row r="228" spans="1:4" ht="31.5">
      <c r="A228" s="256" t="s">
        <v>166</v>
      </c>
      <c r="B228" s="15" t="s">
        <v>167</v>
      </c>
      <c r="C228" s="256">
        <v>7244</v>
      </c>
      <c r="D228" s="256">
        <v>5250</v>
      </c>
    </row>
    <row r="229" spans="1:4" ht="31.5">
      <c r="A229" s="256" t="s">
        <v>129</v>
      </c>
      <c r="B229" s="15" t="s">
        <v>130</v>
      </c>
      <c r="C229" s="256">
        <v>1800260</v>
      </c>
      <c r="D229" s="256">
        <v>0</v>
      </c>
    </row>
    <row r="230" spans="1:4" ht="15.75">
      <c r="A230" s="256" t="s">
        <v>168</v>
      </c>
      <c r="B230" s="15" t="s">
        <v>169</v>
      </c>
      <c r="C230" s="256">
        <v>142114</v>
      </c>
      <c r="D230" s="256">
        <v>128750</v>
      </c>
    </row>
    <row r="231" spans="1:4" ht="31.5">
      <c r="A231" s="256" t="s">
        <v>170</v>
      </c>
      <c r="B231" s="15" t="s">
        <v>171</v>
      </c>
      <c r="C231" s="256">
        <v>1112</v>
      </c>
      <c r="D231" s="256">
        <v>788</v>
      </c>
    </row>
    <row r="232" spans="1:4" ht="31.5">
      <c r="A232" s="256" t="s">
        <v>172</v>
      </c>
      <c r="B232" s="15" t="s">
        <v>173</v>
      </c>
      <c r="C232" s="256">
        <v>141002</v>
      </c>
      <c r="D232" s="256">
        <v>127962</v>
      </c>
    </row>
    <row r="233" spans="1:4" ht="15.75">
      <c r="A233" s="256" t="s">
        <v>188</v>
      </c>
      <c r="B233" s="15" t="s">
        <v>189</v>
      </c>
      <c r="C233" s="256">
        <v>533358</v>
      </c>
      <c r="D233" s="256">
        <v>128950</v>
      </c>
    </row>
    <row r="234" spans="1:4" ht="31.5">
      <c r="A234" s="256" t="s">
        <v>190</v>
      </c>
      <c r="B234" s="15" t="s">
        <v>191</v>
      </c>
      <c r="C234" s="256">
        <v>38695</v>
      </c>
      <c r="D234" s="256">
        <v>37370</v>
      </c>
    </row>
    <row r="235" spans="1:4" ht="15.75">
      <c r="A235" s="256" t="s">
        <v>192</v>
      </c>
      <c r="B235" s="15" t="s">
        <v>193</v>
      </c>
      <c r="C235" s="256">
        <v>38695</v>
      </c>
      <c r="D235" s="256">
        <v>37370</v>
      </c>
    </row>
    <row r="236" spans="1:4" ht="15.75">
      <c r="A236" s="256" t="s">
        <v>94</v>
      </c>
      <c r="B236" s="15"/>
      <c r="C236" s="256">
        <v>28165606</v>
      </c>
      <c r="D236" s="256">
        <v>17889427</v>
      </c>
    </row>
    <row r="237" spans="1:4" ht="15.75">
      <c r="A237" s="256" t="s">
        <v>194</v>
      </c>
      <c r="B237" s="15"/>
      <c r="C237" s="256"/>
      <c r="D237" s="256"/>
    </row>
    <row r="238" spans="1:4" ht="31.5">
      <c r="A238" s="256" t="s">
        <v>195</v>
      </c>
      <c r="B238" s="15" t="s">
        <v>196</v>
      </c>
      <c r="C238" s="256">
        <v>1183716</v>
      </c>
      <c r="D238" s="256">
        <v>881683</v>
      </c>
    </row>
    <row r="239" spans="1:4" ht="15.75">
      <c r="A239" s="256" t="s">
        <v>197</v>
      </c>
      <c r="B239" s="15" t="s">
        <v>198</v>
      </c>
      <c r="C239" s="256">
        <v>1183716</v>
      </c>
      <c r="D239" s="256">
        <v>881683</v>
      </c>
    </row>
    <row r="240" spans="1:4" ht="15.75">
      <c r="A240" s="256" t="s">
        <v>199</v>
      </c>
      <c r="B240" s="15"/>
      <c r="C240" s="256">
        <v>1183716</v>
      </c>
      <c r="D240" s="256">
        <v>881683</v>
      </c>
    </row>
    <row r="241" spans="1:4" ht="15.75">
      <c r="A241" s="256" t="s">
        <v>131</v>
      </c>
      <c r="B241" s="15"/>
      <c r="C241" s="256"/>
      <c r="D241" s="256"/>
    </row>
    <row r="242" spans="1:4" ht="15.75">
      <c r="A242" s="256" t="s">
        <v>132</v>
      </c>
      <c r="B242" s="15" t="s">
        <v>133</v>
      </c>
      <c r="C242" s="256">
        <v>526362</v>
      </c>
      <c r="D242" s="256">
        <v>35528</v>
      </c>
    </row>
    <row r="243" spans="1:4" ht="15.75">
      <c r="A243" s="256" t="s">
        <v>134</v>
      </c>
      <c r="B243" s="15" t="s">
        <v>135</v>
      </c>
      <c r="C243" s="256">
        <v>136792</v>
      </c>
      <c r="D243" s="256">
        <v>136601</v>
      </c>
    </row>
    <row r="244" spans="1:4" ht="15.75">
      <c r="A244" s="256" t="s">
        <v>136</v>
      </c>
      <c r="B244" s="15" t="s">
        <v>137</v>
      </c>
      <c r="C244" s="256">
        <v>82438</v>
      </c>
      <c r="D244" s="256">
        <v>82437</v>
      </c>
    </row>
    <row r="245" spans="1:4" ht="31.5">
      <c r="A245" s="256" t="s">
        <v>138</v>
      </c>
      <c r="B245" s="15" t="s">
        <v>139</v>
      </c>
      <c r="C245" s="256">
        <v>43886</v>
      </c>
      <c r="D245" s="256">
        <v>43696</v>
      </c>
    </row>
    <row r="246" spans="1:4" ht="15.75">
      <c r="A246" s="256" t="s">
        <v>174</v>
      </c>
      <c r="B246" s="15" t="s">
        <v>175</v>
      </c>
      <c r="C246" s="256">
        <v>10468</v>
      </c>
      <c r="D246" s="256">
        <v>10468</v>
      </c>
    </row>
    <row r="247" spans="1:4" ht="15.75">
      <c r="A247" s="256" t="s">
        <v>140</v>
      </c>
      <c r="B247" s="15"/>
      <c r="C247" s="256">
        <v>663154</v>
      </c>
      <c r="D247" s="256">
        <v>172129</v>
      </c>
    </row>
    <row r="248" spans="1:4" ht="15.75">
      <c r="A248" s="256"/>
      <c r="B248" s="15"/>
      <c r="C248" s="256"/>
      <c r="D248" s="256"/>
    </row>
    <row r="249" spans="1:4" ht="31.5">
      <c r="A249" s="256" t="s">
        <v>200</v>
      </c>
      <c r="B249" s="15"/>
      <c r="C249" s="256">
        <v>30012476</v>
      </c>
      <c r="D249" s="256">
        <v>18943239</v>
      </c>
    </row>
    <row r="250" spans="1:4" ht="15.75">
      <c r="A250" s="256"/>
      <c r="B250" s="15"/>
      <c r="C250" s="256"/>
      <c r="D250" s="256"/>
    </row>
    <row r="251" spans="1:4" ht="15.75">
      <c r="A251" s="256" t="s">
        <v>201</v>
      </c>
      <c r="B251" s="15"/>
      <c r="C251" s="256"/>
      <c r="D251" s="256"/>
    </row>
    <row r="252" spans="1:4" ht="15.75">
      <c r="A252" s="256" t="s">
        <v>81</v>
      </c>
      <c r="B252" s="15"/>
      <c r="C252" s="256"/>
      <c r="D252" s="256"/>
    </row>
    <row r="253" spans="1:4" ht="31.5">
      <c r="A253" s="256" t="s">
        <v>97</v>
      </c>
      <c r="B253" s="15" t="s">
        <v>98</v>
      </c>
      <c r="C253" s="256">
        <v>1080705</v>
      </c>
      <c r="D253" s="256">
        <v>614310</v>
      </c>
    </row>
    <row r="254" spans="1:4" ht="31.5">
      <c r="A254" s="256" t="s">
        <v>99</v>
      </c>
      <c r="B254" s="15" t="s">
        <v>100</v>
      </c>
      <c r="C254" s="256">
        <v>1080705</v>
      </c>
      <c r="D254" s="256">
        <v>614310</v>
      </c>
    </row>
    <row r="255" spans="1:4" ht="15.75">
      <c r="A255" s="256" t="s">
        <v>82</v>
      </c>
      <c r="B255" s="15" t="s">
        <v>83</v>
      </c>
      <c r="C255" s="256">
        <v>71066</v>
      </c>
      <c r="D255" s="256">
        <v>47472</v>
      </c>
    </row>
    <row r="256" spans="1:4" ht="15.75">
      <c r="A256" s="256" t="s">
        <v>103</v>
      </c>
      <c r="B256" s="15" t="s">
        <v>104</v>
      </c>
      <c r="C256" s="256">
        <v>1217</v>
      </c>
      <c r="D256" s="256">
        <v>217</v>
      </c>
    </row>
    <row r="257" spans="1:4" ht="31.5">
      <c r="A257" s="256" t="s">
        <v>105</v>
      </c>
      <c r="B257" s="15" t="s">
        <v>106</v>
      </c>
      <c r="C257" s="256">
        <v>44642</v>
      </c>
      <c r="D257" s="256">
        <v>43192</v>
      </c>
    </row>
    <row r="258" spans="1:4" ht="31.5">
      <c r="A258" s="256" t="s">
        <v>107</v>
      </c>
      <c r="B258" s="15" t="s">
        <v>108</v>
      </c>
      <c r="C258" s="256">
        <v>20207</v>
      </c>
      <c r="D258" s="256">
        <v>0</v>
      </c>
    </row>
    <row r="259" spans="1:4" ht="15.75">
      <c r="A259" s="256" t="s">
        <v>109</v>
      </c>
      <c r="B259" s="15" t="s">
        <v>110</v>
      </c>
      <c r="C259" s="256">
        <v>5000</v>
      </c>
      <c r="D259" s="256">
        <v>4063</v>
      </c>
    </row>
    <row r="260" spans="1:4" ht="15.75">
      <c r="A260" s="256" t="s">
        <v>86</v>
      </c>
      <c r="B260" s="15" t="s">
        <v>87</v>
      </c>
      <c r="C260" s="256">
        <v>246780</v>
      </c>
      <c r="D260" s="256">
        <v>135119</v>
      </c>
    </row>
    <row r="261" spans="1:4" ht="31.5">
      <c r="A261" s="256" t="s">
        <v>88</v>
      </c>
      <c r="B261" s="15" t="s">
        <v>89</v>
      </c>
      <c r="C261" s="256">
        <v>126891</v>
      </c>
      <c r="D261" s="256">
        <v>69284</v>
      </c>
    </row>
    <row r="262" spans="1:4" ht="31.5">
      <c r="A262" s="256" t="s">
        <v>162</v>
      </c>
      <c r="B262" s="15" t="s">
        <v>163</v>
      </c>
      <c r="C262" s="256">
        <v>40626</v>
      </c>
      <c r="D262" s="256">
        <v>22503</v>
      </c>
    </row>
    <row r="263" spans="1:4" ht="15.75">
      <c r="A263" s="256" t="s">
        <v>90</v>
      </c>
      <c r="B263" s="15" t="s">
        <v>91</v>
      </c>
      <c r="C263" s="256">
        <v>52042</v>
      </c>
      <c r="D263" s="256">
        <v>28743</v>
      </c>
    </row>
    <row r="264" spans="1:4" ht="31.5">
      <c r="A264" s="256" t="s">
        <v>92</v>
      </c>
      <c r="B264" s="15" t="s">
        <v>93</v>
      </c>
      <c r="C264" s="256">
        <v>27221</v>
      </c>
      <c r="D264" s="256">
        <v>14589</v>
      </c>
    </row>
    <row r="265" spans="1:4" ht="15.75">
      <c r="A265" s="256" t="s">
        <v>117</v>
      </c>
      <c r="B265" s="15" t="s">
        <v>118</v>
      </c>
      <c r="C265" s="256">
        <v>227441</v>
      </c>
      <c r="D265" s="256">
        <v>98714</v>
      </c>
    </row>
    <row r="266" spans="1:4" ht="15.75">
      <c r="A266" s="256" t="s">
        <v>145</v>
      </c>
      <c r="B266" s="15" t="s">
        <v>146</v>
      </c>
      <c r="C266" s="256">
        <v>3000</v>
      </c>
      <c r="D266" s="256">
        <v>208</v>
      </c>
    </row>
    <row r="267" spans="1:4" ht="15.75">
      <c r="A267" s="256" t="s">
        <v>178</v>
      </c>
      <c r="B267" s="15" t="s">
        <v>179</v>
      </c>
      <c r="C267" s="256">
        <v>1218</v>
      </c>
      <c r="D267" s="256">
        <v>1200</v>
      </c>
    </row>
    <row r="268" spans="1:4" ht="15.75">
      <c r="A268" s="256" t="s">
        <v>147</v>
      </c>
      <c r="B268" s="15" t="s">
        <v>148</v>
      </c>
      <c r="C268" s="256">
        <v>3250</v>
      </c>
      <c r="D268" s="256">
        <v>3250</v>
      </c>
    </row>
    <row r="269" spans="1:4" ht="31.5">
      <c r="A269" s="256" t="s">
        <v>164</v>
      </c>
      <c r="B269" s="15" t="s">
        <v>165</v>
      </c>
      <c r="C269" s="256">
        <v>2263</v>
      </c>
      <c r="D269" s="256">
        <v>1669</v>
      </c>
    </row>
    <row r="270" spans="1:4" ht="15.75">
      <c r="A270" s="256" t="s">
        <v>119</v>
      </c>
      <c r="B270" s="15" t="s">
        <v>120</v>
      </c>
      <c r="C270" s="256">
        <v>23374</v>
      </c>
      <c r="D270" s="256">
        <v>18592</v>
      </c>
    </row>
    <row r="271" spans="1:4" ht="15.75">
      <c r="A271" s="256" t="s">
        <v>121</v>
      </c>
      <c r="B271" s="15" t="s">
        <v>122</v>
      </c>
      <c r="C271" s="256">
        <v>40000</v>
      </c>
      <c r="D271" s="256">
        <v>32387</v>
      </c>
    </row>
    <row r="272" spans="1:4" ht="15.75">
      <c r="A272" s="256" t="s">
        <v>123</v>
      </c>
      <c r="B272" s="15" t="s">
        <v>124</v>
      </c>
      <c r="C272" s="256">
        <v>47669</v>
      </c>
      <c r="D272" s="256">
        <v>40466</v>
      </c>
    </row>
    <row r="273" spans="1:4" ht="15.75">
      <c r="A273" s="256" t="s">
        <v>127</v>
      </c>
      <c r="B273" s="15" t="s">
        <v>128</v>
      </c>
      <c r="C273" s="256">
        <v>1000</v>
      </c>
      <c r="D273" s="256">
        <v>942</v>
      </c>
    </row>
    <row r="274" spans="1:4" ht="15.75">
      <c r="A274" s="256" t="s">
        <v>155</v>
      </c>
      <c r="B274" s="15" t="s">
        <v>156</v>
      </c>
      <c r="C274" s="256">
        <v>3300</v>
      </c>
      <c r="D274" s="256">
        <v>0</v>
      </c>
    </row>
    <row r="275" spans="1:4" ht="31.5">
      <c r="A275" s="256" t="s">
        <v>186</v>
      </c>
      <c r="B275" s="15" t="s">
        <v>187</v>
      </c>
      <c r="C275" s="256">
        <v>13858</v>
      </c>
      <c r="D275" s="256">
        <v>0</v>
      </c>
    </row>
    <row r="276" spans="1:4" ht="31.5">
      <c r="A276" s="256" t="s">
        <v>129</v>
      </c>
      <c r="B276" s="15" t="s">
        <v>130</v>
      </c>
      <c r="C276" s="256">
        <v>88509</v>
      </c>
      <c r="D276" s="256">
        <v>0</v>
      </c>
    </row>
    <row r="277" spans="1:4" ht="15.75">
      <c r="A277" s="256" t="s">
        <v>168</v>
      </c>
      <c r="B277" s="15" t="s">
        <v>169</v>
      </c>
      <c r="C277" s="256">
        <v>9964</v>
      </c>
      <c r="D277" s="256">
        <v>9964</v>
      </c>
    </row>
    <row r="278" spans="1:4" ht="31.5">
      <c r="A278" s="256" t="s">
        <v>172</v>
      </c>
      <c r="B278" s="15" t="s">
        <v>173</v>
      </c>
      <c r="C278" s="256">
        <v>9964</v>
      </c>
      <c r="D278" s="256">
        <v>9964</v>
      </c>
    </row>
    <row r="279" spans="1:4" ht="15.75">
      <c r="A279" s="256" t="s">
        <v>188</v>
      </c>
      <c r="B279" s="15" t="s">
        <v>189</v>
      </c>
      <c r="C279" s="256">
        <v>20913</v>
      </c>
      <c r="D279" s="256">
        <v>10666</v>
      </c>
    </row>
    <row r="280" spans="1:4" ht="15.75">
      <c r="A280" s="256" t="s">
        <v>94</v>
      </c>
      <c r="B280" s="15"/>
      <c r="C280" s="256">
        <v>1656869</v>
      </c>
      <c r="D280" s="256">
        <v>916245</v>
      </c>
    </row>
    <row r="281" spans="1:4" ht="15.75">
      <c r="A281" s="256"/>
      <c r="B281" s="15"/>
      <c r="C281" s="256"/>
      <c r="D281" s="256"/>
    </row>
    <row r="282" spans="1:4" ht="15.75">
      <c r="A282" s="256" t="s">
        <v>202</v>
      </c>
      <c r="B282" s="15"/>
      <c r="C282" s="256">
        <v>1656869</v>
      </c>
      <c r="D282" s="256">
        <v>916245</v>
      </c>
    </row>
    <row r="283" spans="1:4" ht="15.75">
      <c r="A283" s="256"/>
      <c r="B283" s="15"/>
      <c r="C283" s="256"/>
      <c r="D283" s="256"/>
    </row>
    <row r="284" spans="1:4" ht="31.5">
      <c r="A284" s="256" t="s">
        <v>203</v>
      </c>
      <c r="B284" s="15"/>
      <c r="C284" s="256"/>
      <c r="D284" s="256"/>
    </row>
    <row r="285" spans="1:4" ht="15.75">
      <c r="A285" s="256" t="s">
        <v>81</v>
      </c>
      <c r="B285" s="15"/>
      <c r="C285" s="256"/>
      <c r="D285" s="256"/>
    </row>
    <row r="286" spans="1:4" ht="31.5">
      <c r="A286" s="256" t="s">
        <v>97</v>
      </c>
      <c r="B286" s="15" t="s">
        <v>98</v>
      </c>
      <c r="C286" s="256">
        <v>972405</v>
      </c>
      <c r="D286" s="256">
        <v>585834</v>
      </c>
    </row>
    <row r="287" spans="1:4" ht="31.5">
      <c r="A287" s="256" t="s">
        <v>99</v>
      </c>
      <c r="B287" s="15" t="s">
        <v>100</v>
      </c>
      <c r="C287" s="256">
        <v>972405</v>
      </c>
      <c r="D287" s="256">
        <v>585834</v>
      </c>
    </row>
    <row r="288" spans="1:4" ht="15.75">
      <c r="A288" s="256" t="s">
        <v>82</v>
      </c>
      <c r="B288" s="15" t="s">
        <v>83</v>
      </c>
      <c r="C288" s="256">
        <v>73390</v>
      </c>
      <c r="D288" s="256">
        <v>32433</v>
      </c>
    </row>
    <row r="289" spans="1:4" ht="15.75">
      <c r="A289" s="256" t="s">
        <v>103</v>
      </c>
      <c r="B289" s="15" t="s">
        <v>104</v>
      </c>
      <c r="C289" s="256">
        <v>1022</v>
      </c>
      <c r="D289" s="256">
        <v>1022</v>
      </c>
    </row>
    <row r="290" spans="1:4" ht="31.5">
      <c r="A290" s="256" t="s">
        <v>105</v>
      </c>
      <c r="B290" s="15" t="s">
        <v>106</v>
      </c>
      <c r="C290" s="256">
        <v>57627</v>
      </c>
      <c r="D290" s="256">
        <v>22868</v>
      </c>
    </row>
    <row r="291" spans="1:4" ht="31.5">
      <c r="A291" s="256" t="s">
        <v>107</v>
      </c>
      <c r="B291" s="15" t="s">
        <v>108</v>
      </c>
      <c r="C291" s="256">
        <v>8774</v>
      </c>
      <c r="D291" s="256">
        <v>5090</v>
      </c>
    </row>
    <row r="292" spans="1:4" ht="15.75">
      <c r="A292" s="256" t="s">
        <v>109</v>
      </c>
      <c r="B292" s="15" t="s">
        <v>110</v>
      </c>
      <c r="C292" s="256">
        <v>5967</v>
      </c>
      <c r="D292" s="256">
        <v>3453</v>
      </c>
    </row>
    <row r="293" spans="1:4" ht="15.75">
      <c r="A293" s="256" t="s">
        <v>86</v>
      </c>
      <c r="B293" s="15" t="s">
        <v>87</v>
      </c>
      <c r="C293" s="256">
        <v>233160</v>
      </c>
      <c r="D293" s="256">
        <v>139029</v>
      </c>
    </row>
    <row r="294" spans="1:4" ht="31.5">
      <c r="A294" s="256" t="s">
        <v>88</v>
      </c>
      <c r="B294" s="15" t="s">
        <v>89</v>
      </c>
      <c r="C294" s="256">
        <v>113598</v>
      </c>
      <c r="D294" s="256">
        <v>68924</v>
      </c>
    </row>
    <row r="295" spans="1:4" ht="31.5">
      <c r="A295" s="256" t="s">
        <v>162</v>
      </c>
      <c r="B295" s="15" t="s">
        <v>163</v>
      </c>
      <c r="C295" s="256">
        <v>42437</v>
      </c>
      <c r="D295" s="256">
        <v>24520</v>
      </c>
    </row>
    <row r="296" spans="1:4" ht="15.75">
      <c r="A296" s="256" t="s">
        <v>90</v>
      </c>
      <c r="B296" s="15" t="s">
        <v>91</v>
      </c>
      <c r="C296" s="256">
        <v>48867</v>
      </c>
      <c r="D296" s="256">
        <v>28981</v>
      </c>
    </row>
    <row r="297" spans="1:4" ht="31.5">
      <c r="A297" s="256" t="s">
        <v>92</v>
      </c>
      <c r="B297" s="15" t="s">
        <v>93</v>
      </c>
      <c r="C297" s="256">
        <v>28258</v>
      </c>
      <c r="D297" s="256">
        <v>16604</v>
      </c>
    </row>
    <row r="298" spans="1:4" ht="15.75">
      <c r="A298" s="256" t="s">
        <v>117</v>
      </c>
      <c r="B298" s="15" t="s">
        <v>118</v>
      </c>
      <c r="C298" s="256">
        <v>347008</v>
      </c>
      <c r="D298" s="256">
        <v>114223</v>
      </c>
    </row>
    <row r="299" spans="1:4" ht="15.75">
      <c r="A299" s="256" t="s">
        <v>178</v>
      </c>
      <c r="B299" s="15" t="s">
        <v>179</v>
      </c>
      <c r="C299" s="256">
        <v>3202</v>
      </c>
      <c r="D299" s="256">
        <v>180</v>
      </c>
    </row>
    <row r="300" spans="1:4" ht="15.75">
      <c r="A300" s="256" t="s">
        <v>147</v>
      </c>
      <c r="B300" s="15" t="s">
        <v>148</v>
      </c>
      <c r="C300" s="256">
        <v>404</v>
      </c>
      <c r="D300" s="256">
        <v>404</v>
      </c>
    </row>
    <row r="301" spans="1:4" ht="31.5">
      <c r="A301" s="256" t="s">
        <v>164</v>
      </c>
      <c r="B301" s="15" t="s">
        <v>165</v>
      </c>
      <c r="C301" s="256">
        <v>20081</v>
      </c>
      <c r="D301" s="256">
        <v>6667</v>
      </c>
    </row>
    <row r="302" spans="1:4" ht="15.75">
      <c r="A302" s="256" t="s">
        <v>119</v>
      </c>
      <c r="B302" s="15" t="s">
        <v>120</v>
      </c>
      <c r="C302" s="256">
        <v>23382</v>
      </c>
      <c r="D302" s="256">
        <v>13293</v>
      </c>
    </row>
    <row r="303" spans="1:4" ht="15.75">
      <c r="A303" s="256" t="s">
        <v>121</v>
      </c>
      <c r="B303" s="15" t="s">
        <v>122</v>
      </c>
      <c r="C303" s="256">
        <v>36147</v>
      </c>
      <c r="D303" s="256">
        <v>13347</v>
      </c>
    </row>
    <row r="304" spans="1:4" ht="15.75">
      <c r="A304" s="256" t="s">
        <v>123</v>
      </c>
      <c r="B304" s="15" t="s">
        <v>124</v>
      </c>
      <c r="C304" s="256">
        <v>53512</v>
      </c>
      <c r="D304" s="256">
        <v>48100</v>
      </c>
    </row>
    <row r="305" spans="1:4" ht="15.75">
      <c r="A305" s="256" t="s">
        <v>125</v>
      </c>
      <c r="B305" s="15" t="s">
        <v>126</v>
      </c>
      <c r="C305" s="256">
        <v>32349</v>
      </c>
      <c r="D305" s="256">
        <v>31228</v>
      </c>
    </row>
    <row r="306" spans="1:4" ht="15.75">
      <c r="A306" s="256" t="s">
        <v>127</v>
      </c>
      <c r="B306" s="15" t="s">
        <v>128</v>
      </c>
      <c r="C306" s="256">
        <v>773</v>
      </c>
      <c r="D306" s="256">
        <v>512</v>
      </c>
    </row>
    <row r="307" spans="1:4" ht="15.75">
      <c r="A307" s="256" t="s">
        <v>155</v>
      </c>
      <c r="B307" s="15" t="s">
        <v>156</v>
      </c>
      <c r="C307" s="256">
        <v>492</v>
      </c>
      <c r="D307" s="256">
        <v>492</v>
      </c>
    </row>
    <row r="308" spans="1:4" ht="31.5">
      <c r="A308" s="256" t="s">
        <v>129</v>
      </c>
      <c r="B308" s="15" t="s">
        <v>130</v>
      </c>
      <c r="C308" s="256">
        <v>176666</v>
      </c>
      <c r="D308" s="256">
        <v>0</v>
      </c>
    </row>
    <row r="309" spans="1:4" ht="15.75">
      <c r="A309" s="256" t="s">
        <v>168</v>
      </c>
      <c r="B309" s="15" t="s">
        <v>169</v>
      </c>
      <c r="C309" s="256">
        <v>7624</v>
      </c>
      <c r="D309" s="256">
        <v>7334</v>
      </c>
    </row>
    <row r="310" spans="1:4" ht="31.5">
      <c r="A310" s="256" t="s">
        <v>172</v>
      </c>
      <c r="B310" s="15" t="s">
        <v>173</v>
      </c>
      <c r="C310" s="256">
        <v>7624</v>
      </c>
      <c r="D310" s="256">
        <v>7334</v>
      </c>
    </row>
    <row r="311" spans="1:4" ht="15.75">
      <c r="A311" s="256" t="s">
        <v>188</v>
      </c>
      <c r="B311" s="15" t="s">
        <v>189</v>
      </c>
      <c r="C311" s="256">
        <v>83320</v>
      </c>
      <c r="D311" s="256">
        <v>32671</v>
      </c>
    </row>
    <row r="312" spans="1:4" ht="15.75">
      <c r="A312" s="256" t="s">
        <v>94</v>
      </c>
      <c r="B312" s="15"/>
      <c r="C312" s="256">
        <v>1716907</v>
      </c>
      <c r="D312" s="256">
        <v>911524</v>
      </c>
    </row>
    <row r="313" spans="1:4" ht="15.75">
      <c r="A313" s="256"/>
      <c r="B313" s="15"/>
      <c r="C313" s="256"/>
      <c r="D313" s="256"/>
    </row>
    <row r="314" spans="1:4" ht="31.5">
      <c r="A314" s="256" t="s">
        <v>204</v>
      </c>
      <c r="B314" s="15"/>
      <c r="C314" s="256">
        <v>1716907</v>
      </c>
      <c r="D314" s="256">
        <v>911524</v>
      </c>
    </row>
    <row r="315" spans="1:4" ht="15.75">
      <c r="A315" s="256"/>
      <c r="B315" s="15"/>
      <c r="C315" s="256"/>
      <c r="D315" s="256"/>
    </row>
    <row r="316" spans="1:4" ht="15.75">
      <c r="A316" s="256" t="s">
        <v>205</v>
      </c>
      <c r="B316" s="15"/>
      <c r="C316" s="256"/>
      <c r="D316" s="256"/>
    </row>
    <row r="317" spans="1:4" ht="15.75">
      <c r="A317" s="256" t="s">
        <v>81</v>
      </c>
      <c r="B317" s="15"/>
      <c r="C317" s="256"/>
      <c r="D317" s="256"/>
    </row>
    <row r="318" spans="1:4" ht="31.5">
      <c r="A318" s="256" t="s">
        <v>97</v>
      </c>
      <c r="B318" s="15" t="s">
        <v>98</v>
      </c>
      <c r="C318" s="256">
        <v>334800</v>
      </c>
      <c r="D318" s="256">
        <v>198165</v>
      </c>
    </row>
    <row r="319" spans="1:4" ht="31.5">
      <c r="A319" s="256" t="s">
        <v>99</v>
      </c>
      <c r="B319" s="15" t="s">
        <v>100</v>
      </c>
      <c r="C319" s="256">
        <v>334800</v>
      </c>
      <c r="D319" s="256">
        <v>198165</v>
      </c>
    </row>
    <row r="320" spans="1:4" ht="15.75">
      <c r="A320" s="256" t="s">
        <v>82</v>
      </c>
      <c r="B320" s="15" t="s">
        <v>83</v>
      </c>
      <c r="C320" s="256">
        <v>37498</v>
      </c>
      <c r="D320" s="256">
        <v>23255</v>
      </c>
    </row>
    <row r="321" spans="1:4" ht="15.75">
      <c r="A321" s="256" t="s">
        <v>103</v>
      </c>
      <c r="B321" s="15" t="s">
        <v>104</v>
      </c>
      <c r="C321" s="256">
        <v>8000</v>
      </c>
      <c r="D321" s="256">
        <v>6611</v>
      </c>
    </row>
    <row r="322" spans="1:4" ht="31.5">
      <c r="A322" s="256" t="s">
        <v>105</v>
      </c>
      <c r="B322" s="15" t="s">
        <v>106</v>
      </c>
      <c r="C322" s="256">
        <v>10043</v>
      </c>
      <c r="D322" s="256">
        <v>8612</v>
      </c>
    </row>
    <row r="323" spans="1:4" ht="31.5">
      <c r="A323" s="256" t="s">
        <v>107</v>
      </c>
      <c r="B323" s="15" t="s">
        <v>108</v>
      </c>
      <c r="C323" s="256">
        <v>17955</v>
      </c>
      <c r="D323" s="256">
        <v>7258</v>
      </c>
    </row>
    <row r="324" spans="1:4" ht="15.75">
      <c r="A324" s="256" t="s">
        <v>109</v>
      </c>
      <c r="B324" s="15" t="s">
        <v>110</v>
      </c>
      <c r="C324" s="256">
        <v>1500</v>
      </c>
      <c r="D324" s="256">
        <v>774</v>
      </c>
    </row>
    <row r="325" spans="1:4" ht="15.75">
      <c r="A325" s="256" t="s">
        <v>86</v>
      </c>
      <c r="B325" s="15" t="s">
        <v>87</v>
      </c>
      <c r="C325" s="256">
        <v>73500</v>
      </c>
      <c r="D325" s="256">
        <v>44438</v>
      </c>
    </row>
    <row r="326" spans="1:4" ht="31.5">
      <c r="A326" s="256" t="s">
        <v>88</v>
      </c>
      <c r="B326" s="15" t="s">
        <v>89</v>
      </c>
      <c r="C326" s="256">
        <v>39200</v>
      </c>
      <c r="D326" s="256">
        <v>25144</v>
      </c>
    </row>
    <row r="327" spans="1:4" ht="31.5">
      <c r="A327" s="256" t="s">
        <v>162</v>
      </c>
      <c r="B327" s="15" t="s">
        <v>163</v>
      </c>
      <c r="C327" s="256">
        <v>10600</v>
      </c>
      <c r="D327" s="256">
        <v>5944</v>
      </c>
    </row>
    <row r="328" spans="1:4" ht="15.75">
      <c r="A328" s="256" t="s">
        <v>90</v>
      </c>
      <c r="B328" s="15" t="s">
        <v>91</v>
      </c>
      <c r="C328" s="256">
        <v>16600</v>
      </c>
      <c r="D328" s="256">
        <v>9836</v>
      </c>
    </row>
    <row r="329" spans="1:4" ht="31.5">
      <c r="A329" s="256" t="s">
        <v>92</v>
      </c>
      <c r="B329" s="15" t="s">
        <v>93</v>
      </c>
      <c r="C329" s="256">
        <v>7100</v>
      </c>
      <c r="D329" s="256">
        <v>3514</v>
      </c>
    </row>
    <row r="330" spans="1:4" ht="15.75">
      <c r="A330" s="256" t="s">
        <v>117</v>
      </c>
      <c r="B330" s="15" t="s">
        <v>118</v>
      </c>
      <c r="C330" s="256">
        <v>575989</v>
      </c>
      <c r="D330" s="256">
        <v>97788</v>
      </c>
    </row>
    <row r="331" spans="1:4" ht="15.75">
      <c r="A331" s="256" t="s">
        <v>178</v>
      </c>
      <c r="B331" s="15" t="s">
        <v>179</v>
      </c>
      <c r="C331" s="256">
        <v>1200</v>
      </c>
      <c r="D331" s="256">
        <v>43</v>
      </c>
    </row>
    <row r="332" spans="1:4" ht="15.75">
      <c r="A332" s="256" t="s">
        <v>147</v>
      </c>
      <c r="B332" s="15" t="s">
        <v>148</v>
      </c>
      <c r="C332" s="256">
        <v>2325</v>
      </c>
      <c r="D332" s="256">
        <v>2229</v>
      </c>
    </row>
    <row r="333" spans="1:4" ht="15.75">
      <c r="A333" s="256" t="s">
        <v>119</v>
      </c>
      <c r="B333" s="15" t="s">
        <v>120</v>
      </c>
      <c r="C333" s="256">
        <v>50005</v>
      </c>
      <c r="D333" s="256">
        <v>36214</v>
      </c>
    </row>
    <row r="334" spans="1:4" ht="15.75">
      <c r="A334" s="256" t="s">
        <v>121</v>
      </c>
      <c r="B334" s="15" t="s">
        <v>122</v>
      </c>
      <c r="C334" s="256">
        <v>68000</v>
      </c>
      <c r="D334" s="256">
        <v>46270</v>
      </c>
    </row>
    <row r="335" spans="1:4" ht="15.75">
      <c r="A335" s="256" t="s">
        <v>123</v>
      </c>
      <c r="B335" s="15" t="s">
        <v>124</v>
      </c>
      <c r="C335" s="256">
        <v>22316</v>
      </c>
      <c r="D335" s="256">
        <v>10764</v>
      </c>
    </row>
    <row r="336" spans="1:4" ht="15.75">
      <c r="A336" s="256" t="s">
        <v>125</v>
      </c>
      <c r="B336" s="15" t="s">
        <v>126</v>
      </c>
      <c r="C336" s="256">
        <v>78489</v>
      </c>
      <c r="D336" s="256">
        <v>1518</v>
      </c>
    </row>
    <row r="337" spans="1:4" ht="15.75">
      <c r="A337" s="256" t="s">
        <v>127</v>
      </c>
      <c r="B337" s="15" t="s">
        <v>128</v>
      </c>
      <c r="C337" s="256">
        <v>1500</v>
      </c>
      <c r="D337" s="256">
        <v>750</v>
      </c>
    </row>
    <row r="338" spans="1:4" ht="15.75">
      <c r="A338" s="256" t="s">
        <v>155</v>
      </c>
      <c r="B338" s="15" t="s">
        <v>156</v>
      </c>
      <c r="C338" s="256">
        <v>1000</v>
      </c>
      <c r="D338" s="256">
        <v>0</v>
      </c>
    </row>
    <row r="339" spans="1:4" ht="26.25" customHeight="1">
      <c r="A339" s="256" t="s">
        <v>186</v>
      </c>
      <c r="B339" s="15" t="s">
        <v>187</v>
      </c>
      <c r="C339" s="256">
        <v>2157</v>
      </c>
      <c r="D339" s="256">
        <v>0</v>
      </c>
    </row>
    <row r="340" spans="1:4" ht="31.5">
      <c r="A340" s="256" t="s">
        <v>129</v>
      </c>
      <c r="B340" s="15" t="s">
        <v>130</v>
      </c>
      <c r="C340" s="256">
        <v>348997</v>
      </c>
      <c r="D340" s="256">
        <v>0</v>
      </c>
    </row>
    <row r="341" spans="1:4" ht="15.75">
      <c r="A341" s="256" t="s">
        <v>168</v>
      </c>
      <c r="B341" s="15" t="s">
        <v>169</v>
      </c>
      <c r="C341" s="256">
        <v>346</v>
      </c>
      <c r="D341" s="256">
        <v>346</v>
      </c>
    </row>
    <row r="342" spans="1:4" ht="31.5">
      <c r="A342" s="256" t="s">
        <v>172</v>
      </c>
      <c r="B342" s="15" t="s">
        <v>173</v>
      </c>
      <c r="C342" s="256">
        <v>346</v>
      </c>
      <c r="D342" s="256">
        <v>346</v>
      </c>
    </row>
    <row r="343" spans="1:4" ht="15.75">
      <c r="A343" s="256" t="s">
        <v>94</v>
      </c>
      <c r="B343" s="15"/>
      <c r="C343" s="256">
        <v>1022133</v>
      </c>
      <c r="D343" s="256">
        <v>363992</v>
      </c>
    </row>
    <row r="344" spans="1:4" ht="23.25" customHeight="1">
      <c r="A344" s="256" t="s">
        <v>131</v>
      </c>
      <c r="B344" s="15"/>
      <c r="C344" s="256"/>
      <c r="D344" s="256"/>
    </row>
    <row r="345" spans="1:4" ht="27.75" customHeight="1">
      <c r="A345" s="256" t="s">
        <v>134</v>
      </c>
      <c r="B345" s="15" t="s">
        <v>135</v>
      </c>
      <c r="C345" s="256">
        <v>3000</v>
      </c>
      <c r="D345" s="256">
        <v>749</v>
      </c>
    </row>
    <row r="346" spans="1:4" ht="15.75">
      <c r="A346" s="256" t="s">
        <v>136</v>
      </c>
      <c r="B346" s="15" t="s">
        <v>137</v>
      </c>
      <c r="C346" s="256">
        <v>3000</v>
      </c>
      <c r="D346" s="256">
        <v>749</v>
      </c>
    </row>
    <row r="347" spans="1:4" ht="15.75">
      <c r="A347" s="256" t="s">
        <v>140</v>
      </c>
      <c r="B347" s="15"/>
      <c r="C347" s="256">
        <v>3000</v>
      </c>
      <c r="D347" s="256">
        <v>749</v>
      </c>
    </row>
    <row r="348" spans="1:4" ht="15.75">
      <c r="A348" s="256"/>
      <c r="B348" s="15"/>
      <c r="C348" s="256"/>
      <c r="D348" s="256"/>
    </row>
    <row r="349" spans="1:4" ht="15.75">
      <c r="A349" s="256" t="s">
        <v>206</v>
      </c>
      <c r="B349" s="15"/>
      <c r="C349" s="256">
        <v>1025133</v>
      </c>
      <c r="D349" s="256">
        <v>364741</v>
      </c>
    </row>
    <row r="350" spans="1:4" ht="15.75">
      <c r="A350" s="256"/>
      <c r="B350" s="15"/>
      <c r="C350" s="256"/>
      <c r="D350" s="256"/>
    </row>
    <row r="351" spans="1:4" ht="15.75">
      <c r="A351" s="256" t="s">
        <v>207</v>
      </c>
      <c r="B351" s="15"/>
      <c r="C351" s="256"/>
      <c r="D351" s="256"/>
    </row>
    <row r="352" spans="1:4" ht="15.75">
      <c r="A352" s="256" t="s">
        <v>81</v>
      </c>
      <c r="B352" s="15"/>
      <c r="C352" s="256"/>
      <c r="D352" s="256"/>
    </row>
    <row r="353" spans="1:4" ht="31.5">
      <c r="A353" s="256" t="s">
        <v>97</v>
      </c>
      <c r="B353" s="15" t="s">
        <v>98</v>
      </c>
      <c r="C353" s="256">
        <v>216288</v>
      </c>
      <c r="D353" s="256">
        <v>197384</v>
      </c>
    </row>
    <row r="354" spans="1:4" ht="31.5">
      <c r="A354" s="256" t="s">
        <v>99</v>
      </c>
      <c r="B354" s="15" t="s">
        <v>100</v>
      </c>
      <c r="C354" s="256">
        <v>216288</v>
      </c>
      <c r="D354" s="256">
        <v>197384</v>
      </c>
    </row>
    <row r="355" spans="1:4" ht="15.75">
      <c r="A355" s="256" t="s">
        <v>82</v>
      </c>
      <c r="B355" s="15" t="s">
        <v>83</v>
      </c>
      <c r="C355" s="256">
        <v>17251</v>
      </c>
      <c r="D355" s="256">
        <v>10960</v>
      </c>
    </row>
    <row r="356" spans="1:4" ht="31.5">
      <c r="A356" s="256" t="s">
        <v>105</v>
      </c>
      <c r="B356" s="15" t="s">
        <v>106</v>
      </c>
      <c r="C356" s="256">
        <v>12562</v>
      </c>
      <c r="D356" s="256">
        <v>6271</v>
      </c>
    </row>
    <row r="357" spans="1:4" ht="31.5">
      <c r="A357" s="256" t="s">
        <v>107</v>
      </c>
      <c r="B357" s="15" t="s">
        <v>108</v>
      </c>
      <c r="C357" s="256">
        <v>1236</v>
      </c>
      <c r="D357" s="256">
        <v>1236</v>
      </c>
    </row>
    <row r="358" spans="1:4" ht="15.75">
      <c r="A358" s="256" t="s">
        <v>109</v>
      </c>
      <c r="B358" s="15" t="s">
        <v>110</v>
      </c>
      <c r="C358" s="256">
        <v>3453</v>
      </c>
      <c r="D358" s="256">
        <v>3453</v>
      </c>
    </row>
    <row r="359" spans="1:4" ht="15.75">
      <c r="A359" s="256" t="s">
        <v>86</v>
      </c>
      <c r="B359" s="15" t="s">
        <v>87</v>
      </c>
      <c r="C359" s="256">
        <v>73853</v>
      </c>
      <c r="D359" s="256">
        <v>43123</v>
      </c>
    </row>
    <row r="360" spans="1:4" ht="31.5">
      <c r="A360" s="256" t="s">
        <v>88</v>
      </c>
      <c r="B360" s="15" t="s">
        <v>89</v>
      </c>
      <c r="C360" s="256">
        <v>43150</v>
      </c>
      <c r="D360" s="256">
        <v>23286</v>
      </c>
    </row>
    <row r="361" spans="1:4" ht="31.5">
      <c r="A361" s="256" t="s">
        <v>162</v>
      </c>
      <c r="B361" s="15" t="s">
        <v>163</v>
      </c>
      <c r="C361" s="256">
        <v>8001</v>
      </c>
      <c r="D361" s="256">
        <v>5777</v>
      </c>
    </row>
    <row r="362" spans="1:4" ht="15.75">
      <c r="A362" s="256" t="s">
        <v>90</v>
      </c>
      <c r="B362" s="15" t="s">
        <v>91</v>
      </c>
      <c r="C362" s="256">
        <v>15098</v>
      </c>
      <c r="D362" s="256">
        <v>9499</v>
      </c>
    </row>
    <row r="363" spans="1:4" ht="31.5">
      <c r="A363" s="256" t="s">
        <v>92</v>
      </c>
      <c r="B363" s="15" t="s">
        <v>93</v>
      </c>
      <c r="C363" s="256">
        <v>7604</v>
      </c>
      <c r="D363" s="256">
        <v>4561</v>
      </c>
    </row>
    <row r="364" spans="1:4" ht="15.75">
      <c r="A364" s="256" t="s">
        <v>117</v>
      </c>
      <c r="B364" s="15" t="s">
        <v>118</v>
      </c>
      <c r="C364" s="256">
        <v>101983</v>
      </c>
      <c r="D364" s="256">
        <v>3367</v>
      </c>
    </row>
    <row r="365" spans="1:4" ht="15.75">
      <c r="A365" s="256" t="s">
        <v>147</v>
      </c>
      <c r="B365" s="15" t="s">
        <v>148</v>
      </c>
      <c r="C365" s="256">
        <v>2615</v>
      </c>
      <c r="D365" s="256">
        <v>2615</v>
      </c>
    </row>
    <row r="366" spans="1:4" ht="15.75">
      <c r="A366" s="256" t="s">
        <v>119</v>
      </c>
      <c r="B366" s="15" t="s">
        <v>120</v>
      </c>
      <c r="C366" s="256">
        <v>703</v>
      </c>
      <c r="D366" s="256">
        <v>0</v>
      </c>
    </row>
    <row r="367" spans="1:4" ht="15.75">
      <c r="A367" s="256" t="s">
        <v>123</v>
      </c>
      <c r="B367" s="15" t="s">
        <v>124</v>
      </c>
      <c r="C367" s="256">
        <v>4720</v>
      </c>
      <c r="D367" s="256">
        <v>752</v>
      </c>
    </row>
    <row r="368" spans="1:4" ht="15.75">
      <c r="A368" s="256" t="s">
        <v>125</v>
      </c>
      <c r="B368" s="15" t="s">
        <v>126</v>
      </c>
      <c r="C368" s="256">
        <v>35000</v>
      </c>
      <c r="D368" s="256">
        <v>0</v>
      </c>
    </row>
    <row r="369" spans="1:4" ht="31.5">
      <c r="A369" s="256" t="s">
        <v>129</v>
      </c>
      <c r="B369" s="15" t="s">
        <v>130</v>
      </c>
      <c r="C369" s="256">
        <v>58945</v>
      </c>
      <c r="D369" s="256">
        <v>0</v>
      </c>
    </row>
    <row r="370" spans="1:4" ht="15.75">
      <c r="A370" s="256" t="s">
        <v>94</v>
      </c>
      <c r="B370" s="15"/>
      <c r="C370" s="256">
        <v>409375</v>
      </c>
      <c r="D370" s="256">
        <v>254834</v>
      </c>
    </row>
    <row r="371" spans="1:4" ht="15.75">
      <c r="A371" s="256"/>
      <c r="B371" s="15"/>
      <c r="C371" s="256"/>
      <c r="D371" s="256"/>
    </row>
    <row r="372" spans="1:4" ht="31.5">
      <c r="A372" s="256" t="s">
        <v>208</v>
      </c>
      <c r="B372" s="15"/>
      <c r="C372" s="256">
        <v>409375</v>
      </c>
      <c r="D372" s="256">
        <v>254834</v>
      </c>
    </row>
    <row r="373" spans="1:4" ht="15.75">
      <c r="A373" s="256"/>
      <c r="B373" s="15"/>
      <c r="C373" s="256"/>
      <c r="D373" s="256"/>
    </row>
    <row r="374" spans="1:4" ht="15.75">
      <c r="A374" s="256" t="s">
        <v>209</v>
      </c>
      <c r="B374" s="15"/>
      <c r="C374" s="256"/>
      <c r="D374" s="256"/>
    </row>
    <row r="375" spans="1:4" ht="15.75">
      <c r="A375" s="256" t="s">
        <v>81</v>
      </c>
      <c r="B375" s="15"/>
      <c r="C375" s="256"/>
      <c r="D375" s="256"/>
    </row>
    <row r="376" spans="1:4" ht="31.5">
      <c r="A376" s="256" t="s">
        <v>97</v>
      </c>
      <c r="B376" s="15" t="s">
        <v>98</v>
      </c>
      <c r="C376" s="256">
        <v>330316</v>
      </c>
      <c r="D376" s="256">
        <v>203771</v>
      </c>
    </row>
    <row r="377" spans="1:4" ht="31.5">
      <c r="A377" s="256" t="s">
        <v>99</v>
      </c>
      <c r="B377" s="15" t="s">
        <v>100</v>
      </c>
      <c r="C377" s="256">
        <v>330316</v>
      </c>
      <c r="D377" s="256">
        <v>203771</v>
      </c>
    </row>
    <row r="378" spans="1:4" ht="15.75">
      <c r="A378" s="256" t="s">
        <v>82</v>
      </c>
      <c r="B378" s="15" t="s">
        <v>83</v>
      </c>
      <c r="C378" s="256">
        <v>26462</v>
      </c>
      <c r="D378" s="256">
        <v>9612</v>
      </c>
    </row>
    <row r="379" spans="1:4" ht="31.5">
      <c r="A379" s="256" t="s">
        <v>105</v>
      </c>
      <c r="B379" s="15" t="s">
        <v>106</v>
      </c>
      <c r="C379" s="256">
        <v>14279</v>
      </c>
      <c r="D379" s="256">
        <v>9447</v>
      </c>
    </row>
    <row r="380" spans="1:4" ht="15.75">
      <c r="A380" s="256" t="s">
        <v>109</v>
      </c>
      <c r="B380" s="15" t="s">
        <v>110</v>
      </c>
      <c r="C380" s="256">
        <v>12183</v>
      </c>
      <c r="D380" s="256">
        <v>165</v>
      </c>
    </row>
    <row r="381" spans="1:4" ht="15.75">
      <c r="A381" s="256" t="s">
        <v>86</v>
      </c>
      <c r="B381" s="15" t="s">
        <v>87</v>
      </c>
      <c r="C381" s="256">
        <v>80268</v>
      </c>
      <c r="D381" s="256">
        <v>47900</v>
      </c>
    </row>
    <row r="382" spans="1:4" ht="31.5">
      <c r="A382" s="256" t="s">
        <v>88</v>
      </c>
      <c r="B382" s="15" t="s">
        <v>89</v>
      </c>
      <c r="C382" s="256">
        <v>40518</v>
      </c>
      <c r="D382" s="256">
        <v>24149</v>
      </c>
    </row>
    <row r="383" spans="1:4" ht="31.5">
      <c r="A383" s="256" t="s">
        <v>162</v>
      </c>
      <c r="B383" s="15" t="s">
        <v>163</v>
      </c>
      <c r="C383" s="256">
        <v>14855</v>
      </c>
      <c r="D383" s="256">
        <v>8801</v>
      </c>
    </row>
    <row r="384" spans="1:4" ht="15.75">
      <c r="A384" s="256" t="s">
        <v>90</v>
      </c>
      <c r="B384" s="15" t="s">
        <v>91</v>
      </c>
      <c r="C384" s="256">
        <v>16372</v>
      </c>
      <c r="D384" s="256">
        <v>9832</v>
      </c>
    </row>
    <row r="385" spans="1:4" ht="31.5">
      <c r="A385" s="256" t="s">
        <v>92</v>
      </c>
      <c r="B385" s="15" t="s">
        <v>93</v>
      </c>
      <c r="C385" s="256">
        <v>8523</v>
      </c>
      <c r="D385" s="256">
        <v>5118</v>
      </c>
    </row>
    <row r="386" spans="1:4" ht="15.75">
      <c r="A386" s="256" t="s">
        <v>117</v>
      </c>
      <c r="B386" s="15" t="s">
        <v>118</v>
      </c>
      <c r="C386" s="256">
        <v>161642</v>
      </c>
      <c r="D386" s="256">
        <v>11789</v>
      </c>
    </row>
    <row r="387" spans="1:4" ht="15.75">
      <c r="A387" s="256" t="s">
        <v>145</v>
      </c>
      <c r="B387" s="15" t="s">
        <v>146</v>
      </c>
      <c r="C387" s="256">
        <v>2000</v>
      </c>
      <c r="D387" s="256">
        <v>332</v>
      </c>
    </row>
    <row r="388" spans="1:4" ht="15.75">
      <c r="A388" s="256" t="s">
        <v>178</v>
      </c>
      <c r="B388" s="15" t="s">
        <v>179</v>
      </c>
      <c r="C388" s="256">
        <v>200</v>
      </c>
      <c r="D388" s="256">
        <v>6</v>
      </c>
    </row>
    <row r="389" spans="1:4" ht="15.75">
      <c r="A389" s="256" t="s">
        <v>147</v>
      </c>
      <c r="B389" s="15" t="s">
        <v>148</v>
      </c>
      <c r="C389" s="256">
        <v>500</v>
      </c>
      <c r="D389" s="256">
        <v>0</v>
      </c>
    </row>
    <row r="390" spans="1:4" ht="31.5">
      <c r="A390" s="256" t="s">
        <v>164</v>
      </c>
      <c r="B390" s="15" t="s">
        <v>165</v>
      </c>
      <c r="C390" s="256">
        <v>1721</v>
      </c>
      <c r="D390" s="256">
        <v>0</v>
      </c>
    </row>
    <row r="391" spans="1:4" ht="15.75">
      <c r="A391" s="256" t="s">
        <v>119</v>
      </c>
      <c r="B391" s="15" t="s">
        <v>120</v>
      </c>
      <c r="C391" s="256">
        <v>8516</v>
      </c>
      <c r="D391" s="256">
        <v>5031</v>
      </c>
    </row>
    <row r="392" spans="1:4" ht="15.75">
      <c r="A392" s="256" t="s">
        <v>121</v>
      </c>
      <c r="B392" s="15" t="s">
        <v>122</v>
      </c>
      <c r="C392" s="256">
        <v>2761</v>
      </c>
      <c r="D392" s="256">
        <v>2761</v>
      </c>
    </row>
    <row r="393" spans="1:4" ht="15.75">
      <c r="A393" s="256" t="s">
        <v>123</v>
      </c>
      <c r="B393" s="15" t="s">
        <v>124</v>
      </c>
      <c r="C393" s="256">
        <v>5204</v>
      </c>
      <c r="D393" s="256">
        <v>3391</v>
      </c>
    </row>
    <row r="394" spans="1:4" ht="15.75">
      <c r="A394" s="256" t="s">
        <v>127</v>
      </c>
      <c r="B394" s="15" t="s">
        <v>128</v>
      </c>
      <c r="C394" s="256">
        <v>500</v>
      </c>
      <c r="D394" s="256">
        <v>0</v>
      </c>
    </row>
    <row r="395" spans="1:4" ht="31.5">
      <c r="A395" s="256" t="s">
        <v>186</v>
      </c>
      <c r="B395" s="15" t="s">
        <v>187</v>
      </c>
      <c r="C395" s="256">
        <v>578</v>
      </c>
      <c r="D395" s="256">
        <v>268</v>
      </c>
    </row>
    <row r="396" spans="1:4" ht="31.5">
      <c r="A396" s="256" t="s">
        <v>129</v>
      </c>
      <c r="B396" s="15" t="s">
        <v>130</v>
      </c>
      <c r="C396" s="256">
        <v>139662</v>
      </c>
      <c r="D396" s="256">
        <v>0</v>
      </c>
    </row>
    <row r="397" spans="1:4" ht="15.75">
      <c r="A397" s="256" t="s">
        <v>94</v>
      </c>
      <c r="B397" s="15"/>
      <c r="C397" s="256">
        <v>598688</v>
      </c>
      <c r="D397" s="256">
        <v>273072</v>
      </c>
    </row>
    <row r="398" spans="1:4" ht="15.75">
      <c r="A398" s="256" t="s">
        <v>131</v>
      </c>
      <c r="B398" s="15"/>
      <c r="C398" s="256"/>
      <c r="D398" s="256"/>
    </row>
    <row r="399" spans="1:4" ht="15.75">
      <c r="A399" s="256" t="s">
        <v>134</v>
      </c>
      <c r="B399" s="15" t="s">
        <v>135</v>
      </c>
      <c r="C399" s="256">
        <v>8314</v>
      </c>
      <c r="D399" s="256">
        <v>4188</v>
      </c>
    </row>
    <row r="400" spans="1:4" ht="15.75">
      <c r="A400" s="256" t="s">
        <v>136</v>
      </c>
      <c r="B400" s="15" t="s">
        <v>137</v>
      </c>
      <c r="C400" s="256">
        <v>8314</v>
      </c>
      <c r="D400" s="256">
        <v>4188</v>
      </c>
    </row>
    <row r="401" spans="1:4" ht="15.75">
      <c r="A401" s="256" t="s">
        <v>210</v>
      </c>
      <c r="B401" s="15" t="s">
        <v>211</v>
      </c>
      <c r="C401" s="256">
        <v>0</v>
      </c>
      <c r="D401" s="256">
        <v>0</v>
      </c>
    </row>
    <row r="402" spans="1:4" ht="15.75">
      <c r="A402" s="256" t="s">
        <v>140</v>
      </c>
      <c r="B402" s="15"/>
      <c r="C402" s="256">
        <v>8314</v>
      </c>
      <c r="D402" s="256">
        <v>4188</v>
      </c>
    </row>
    <row r="403" spans="1:4" ht="15.75">
      <c r="A403" s="256"/>
      <c r="B403" s="15"/>
      <c r="C403" s="256"/>
      <c r="D403" s="256"/>
    </row>
    <row r="404" spans="1:4" ht="15.75">
      <c r="A404" s="256" t="s">
        <v>212</v>
      </c>
      <c r="B404" s="15"/>
      <c r="C404" s="256">
        <v>607002</v>
      </c>
      <c r="D404" s="256">
        <v>277260</v>
      </c>
    </row>
    <row r="405" spans="1:4" ht="15.75">
      <c r="A405" s="256"/>
      <c r="B405" s="15"/>
      <c r="C405" s="256"/>
      <c r="D405" s="256"/>
    </row>
    <row r="406" spans="1:4" ht="15.75">
      <c r="A406" s="256" t="s">
        <v>213</v>
      </c>
      <c r="B406" s="15"/>
      <c r="C406" s="256"/>
      <c r="D406" s="256"/>
    </row>
    <row r="407" spans="1:4" ht="15.75">
      <c r="A407" s="256" t="s">
        <v>81</v>
      </c>
      <c r="B407" s="15"/>
      <c r="C407" s="256"/>
      <c r="D407" s="256"/>
    </row>
    <row r="408" spans="1:4" ht="31.5">
      <c r="A408" s="256" t="s">
        <v>97</v>
      </c>
      <c r="B408" s="15" t="s">
        <v>98</v>
      </c>
      <c r="C408" s="256">
        <v>48462</v>
      </c>
      <c r="D408" s="256">
        <v>48462</v>
      </c>
    </row>
    <row r="409" spans="1:4" ht="31.5">
      <c r="A409" s="256" t="s">
        <v>99</v>
      </c>
      <c r="B409" s="15" t="s">
        <v>100</v>
      </c>
      <c r="C409" s="256">
        <v>48462</v>
      </c>
      <c r="D409" s="256">
        <v>48462</v>
      </c>
    </row>
    <row r="410" spans="1:4" ht="15.75">
      <c r="A410" s="256" t="s">
        <v>82</v>
      </c>
      <c r="B410" s="15" t="s">
        <v>83</v>
      </c>
      <c r="C410" s="256">
        <v>517</v>
      </c>
      <c r="D410" s="256">
        <v>517</v>
      </c>
    </row>
    <row r="411" spans="1:4" ht="31.5">
      <c r="A411" s="256" t="s">
        <v>105</v>
      </c>
      <c r="B411" s="15" t="s">
        <v>106</v>
      </c>
      <c r="C411" s="256">
        <v>517</v>
      </c>
      <c r="D411" s="256">
        <v>517</v>
      </c>
    </row>
    <row r="412" spans="1:4" ht="15.75">
      <c r="A412" s="256" t="s">
        <v>86</v>
      </c>
      <c r="B412" s="15" t="s">
        <v>87</v>
      </c>
      <c r="C412" s="256">
        <v>8859</v>
      </c>
      <c r="D412" s="256">
        <v>8859</v>
      </c>
    </row>
    <row r="413" spans="1:4" ht="31.5">
      <c r="A413" s="256" t="s">
        <v>88</v>
      </c>
      <c r="B413" s="15" t="s">
        <v>89</v>
      </c>
      <c r="C413" s="256">
        <v>5678</v>
      </c>
      <c r="D413" s="256">
        <v>5678</v>
      </c>
    </row>
    <row r="414" spans="1:4" ht="15.75">
      <c r="A414" s="256" t="s">
        <v>90</v>
      </c>
      <c r="B414" s="15" t="s">
        <v>91</v>
      </c>
      <c r="C414" s="256">
        <v>2236</v>
      </c>
      <c r="D414" s="256">
        <v>2236</v>
      </c>
    </row>
    <row r="415" spans="1:4" ht="31.5">
      <c r="A415" s="256" t="s">
        <v>92</v>
      </c>
      <c r="B415" s="15" t="s">
        <v>93</v>
      </c>
      <c r="C415" s="256">
        <v>945</v>
      </c>
      <c r="D415" s="256">
        <v>945</v>
      </c>
    </row>
    <row r="416" spans="1:4" ht="15.75">
      <c r="A416" s="256" t="s">
        <v>117</v>
      </c>
      <c r="B416" s="15" t="s">
        <v>118</v>
      </c>
      <c r="C416" s="256">
        <v>121878</v>
      </c>
      <c r="D416" s="256">
        <v>51058</v>
      </c>
    </row>
    <row r="417" spans="1:4" ht="15.75">
      <c r="A417" s="256" t="s">
        <v>178</v>
      </c>
      <c r="B417" s="15" t="s">
        <v>179</v>
      </c>
      <c r="C417" s="256">
        <v>22</v>
      </c>
      <c r="D417" s="256">
        <v>22</v>
      </c>
    </row>
    <row r="418" spans="1:4" ht="15.75">
      <c r="A418" s="256" t="s">
        <v>119</v>
      </c>
      <c r="B418" s="15" t="s">
        <v>120</v>
      </c>
      <c r="C418" s="256">
        <v>230</v>
      </c>
      <c r="D418" s="256">
        <v>230</v>
      </c>
    </row>
    <row r="419" spans="1:4" ht="15.75">
      <c r="A419" s="256" t="s">
        <v>121</v>
      </c>
      <c r="B419" s="15" t="s">
        <v>122</v>
      </c>
      <c r="C419" s="256">
        <v>9561</v>
      </c>
      <c r="D419" s="256">
        <v>9561</v>
      </c>
    </row>
    <row r="420" spans="1:4" ht="15.75">
      <c r="A420" s="256" t="s">
        <v>123</v>
      </c>
      <c r="B420" s="15" t="s">
        <v>124</v>
      </c>
      <c r="C420" s="256">
        <v>99460</v>
      </c>
      <c r="D420" s="256">
        <v>37455</v>
      </c>
    </row>
    <row r="421" spans="1:4" ht="15.75">
      <c r="A421" s="256" t="s">
        <v>127</v>
      </c>
      <c r="B421" s="15" t="s">
        <v>128</v>
      </c>
      <c r="C421" s="256">
        <v>70</v>
      </c>
      <c r="D421" s="256">
        <v>70</v>
      </c>
    </row>
    <row r="422" spans="1:4" ht="15.75">
      <c r="A422" s="256" t="s">
        <v>155</v>
      </c>
      <c r="B422" s="15" t="s">
        <v>156</v>
      </c>
      <c r="C422" s="256">
        <v>3714</v>
      </c>
      <c r="D422" s="256">
        <v>3714</v>
      </c>
    </row>
    <row r="423" spans="1:4" ht="15.75">
      <c r="A423" s="256" t="s">
        <v>184</v>
      </c>
      <c r="B423" s="15" t="s">
        <v>185</v>
      </c>
      <c r="C423" s="256">
        <v>6</v>
      </c>
      <c r="D423" s="256">
        <v>6</v>
      </c>
    </row>
    <row r="424" spans="1:4" ht="31.5">
      <c r="A424" s="256" t="s">
        <v>129</v>
      </c>
      <c r="B424" s="15" t="s">
        <v>130</v>
      </c>
      <c r="C424" s="256">
        <v>8815</v>
      </c>
      <c r="D424" s="256">
        <v>0</v>
      </c>
    </row>
    <row r="425" spans="1:4" ht="15.75">
      <c r="A425" s="256" t="s">
        <v>168</v>
      </c>
      <c r="B425" s="15" t="s">
        <v>169</v>
      </c>
      <c r="C425" s="256">
        <v>471</v>
      </c>
      <c r="D425" s="256">
        <v>471</v>
      </c>
    </row>
    <row r="426" spans="1:4" ht="31.5">
      <c r="A426" s="256" t="s">
        <v>170</v>
      </c>
      <c r="B426" s="15" t="s">
        <v>171</v>
      </c>
      <c r="C426" s="256">
        <v>181</v>
      </c>
      <c r="D426" s="256">
        <v>181</v>
      </c>
    </row>
    <row r="427" spans="1:4" ht="31.5">
      <c r="A427" s="256" t="s">
        <v>172</v>
      </c>
      <c r="B427" s="15" t="s">
        <v>173</v>
      </c>
      <c r="C427" s="256">
        <v>290</v>
      </c>
      <c r="D427" s="256">
        <v>290</v>
      </c>
    </row>
    <row r="428" spans="1:4" ht="15.75">
      <c r="A428" s="256" t="s">
        <v>94</v>
      </c>
      <c r="B428" s="15"/>
      <c r="C428" s="256">
        <v>180187</v>
      </c>
      <c r="D428" s="256">
        <v>109367</v>
      </c>
    </row>
    <row r="429" spans="1:4" ht="15.75">
      <c r="A429" s="256"/>
      <c r="B429" s="15"/>
      <c r="C429" s="256"/>
      <c r="D429" s="256"/>
    </row>
    <row r="430" spans="1:4" ht="15.75">
      <c r="A430" s="256" t="s">
        <v>214</v>
      </c>
      <c r="B430" s="15"/>
      <c r="C430" s="256">
        <v>180187</v>
      </c>
      <c r="D430" s="256">
        <v>109367</v>
      </c>
    </row>
    <row r="431" spans="1:4" ht="15.75">
      <c r="A431" s="256"/>
      <c r="B431" s="15"/>
      <c r="C431" s="256"/>
      <c r="D431" s="256"/>
    </row>
    <row r="432" spans="1:4" ht="15.75">
      <c r="A432" s="256" t="s">
        <v>215</v>
      </c>
      <c r="B432" s="15"/>
      <c r="C432" s="256">
        <v>49827964</v>
      </c>
      <c r="D432" s="256">
        <v>30447933</v>
      </c>
    </row>
    <row r="433" spans="1:4" ht="15.75">
      <c r="A433" s="256"/>
      <c r="B433" s="15"/>
      <c r="C433" s="256"/>
      <c r="D433" s="256"/>
    </row>
    <row r="434" spans="1:4" ht="15.75">
      <c r="A434" s="256"/>
      <c r="B434" s="15"/>
      <c r="C434" s="256"/>
      <c r="D434" s="256"/>
    </row>
    <row r="435" spans="1:4" ht="15.75">
      <c r="A435" s="256" t="s">
        <v>216</v>
      </c>
      <c r="B435" s="15"/>
      <c r="C435" s="256"/>
      <c r="D435" s="256"/>
    </row>
    <row r="436" spans="1:4" ht="15.75">
      <c r="A436" s="256" t="s">
        <v>2</v>
      </c>
      <c r="B436" s="15"/>
      <c r="C436" s="256"/>
      <c r="D436" s="256"/>
    </row>
    <row r="437" spans="1:4" ht="31.5">
      <c r="A437" s="256" t="s">
        <v>217</v>
      </c>
      <c r="B437" s="15"/>
      <c r="C437" s="256"/>
      <c r="D437" s="256"/>
    </row>
    <row r="438" spans="1:4" ht="15.75">
      <c r="A438" s="256" t="s">
        <v>81</v>
      </c>
      <c r="B438" s="15"/>
      <c r="C438" s="256"/>
      <c r="D438" s="256"/>
    </row>
    <row r="439" spans="1:4" ht="31.5">
      <c r="A439" s="256" t="s">
        <v>97</v>
      </c>
      <c r="B439" s="15" t="s">
        <v>98</v>
      </c>
      <c r="C439" s="256">
        <v>2684246</v>
      </c>
      <c r="D439" s="256">
        <v>1903284</v>
      </c>
    </row>
    <row r="440" spans="1:4" ht="31.5">
      <c r="A440" s="256" t="s">
        <v>99</v>
      </c>
      <c r="B440" s="15" t="s">
        <v>100</v>
      </c>
      <c r="C440" s="256">
        <v>2684246</v>
      </c>
      <c r="D440" s="256">
        <v>1903284</v>
      </c>
    </row>
    <row r="441" spans="1:4" ht="15.75">
      <c r="A441" s="256" t="s">
        <v>82</v>
      </c>
      <c r="B441" s="15" t="s">
        <v>83</v>
      </c>
      <c r="C441" s="256">
        <v>199042</v>
      </c>
      <c r="D441" s="256">
        <v>84275</v>
      </c>
    </row>
    <row r="442" spans="1:4" ht="15.75">
      <c r="A442" s="256" t="s">
        <v>103</v>
      </c>
      <c r="B442" s="15" t="s">
        <v>104</v>
      </c>
      <c r="C442" s="256">
        <v>700</v>
      </c>
      <c r="D442" s="256">
        <v>700</v>
      </c>
    </row>
    <row r="443" spans="1:4" ht="31.5">
      <c r="A443" s="256" t="s">
        <v>105</v>
      </c>
      <c r="B443" s="15" t="s">
        <v>106</v>
      </c>
      <c r="C443" s="256">
        <v>69542</v>
      </c>
      <c r="D443" s="256">
        <v>33368</v>
      </c>
    </row>
    <row r="444" spans="1:4" ht="31.5">
      <c r="A444" s="256" t="s">
        <v>107</v>
      </c>
      <c r="B444" s="15" t="s">
        <v>108</v>
      </c>
      <c r="C444" s="256">
        <v>99987</v>
      </c>
      <c r="D444" s="256">
        <v>21394</v>
      </c>
    </row>
    <row r="445" spans="1:4" ht="15.75">
      <c r="A445" s="256" t="s">
        <v>109</v>
      </c>
      <c r="B445" s="15" t="s">
        <v>110</v>
      </c>
      <c r="C445" s="256">
        <v>28813</v>
      </c>
      <c r="D445" s="256">
        <v>28813</v>
      </c>
    </row>
    <row r="446" spans="1:4" ht="15.75">
      <c r="A446" s="256" t="s">
        <v>86</v>
      </c>
      <c r="B446" s="15" t="s">
        <v>87</v>
      </c>
      <c r="C446" s="256">
        <v>508074</v>
      </c>
      <c r="D446" s="256">
        <v>379130</v>
      </c>
    </row>
    <row r="447" spans="1:4" ht="31.5">
      <c r="A447" s="256" t="s">
        <v>88</v>
      </c>
      <c r="B447" s="15" t="s">
        <v>89</v>
      </c>
      <c r="C447" s="256">
        <v>305555</v>
      </c>
      <c r="D447" s="256">
        <v>229658</v>
      </c>
    </row>
    <row r="448" spans="1:4" ht="31.5">
      <c r="A448" s="256" t="s">
        <v>162</v>
      </c>
      <c r="B448" s="15" t="s">
        <v>163</v>
      </c>
      <c r="C448" s="256">
        <v>2672</v>
      </c>
      <c r="D448" s="256">
        <v>2672</v>
      </c>
    </row>
    <row r="449" spans="1:4" ht="15.75">
      <c r="A449" s="256" t="s">
        <v>90</v>
      </c>
      <c r="B449" s="15" t="s">
        <v>91</v>
      </c>
      <c r="C449" s="256">
        <v>126219</v>
      </c>
      <c r="D449" s="256">
        <v>97124</v>
      </c>
    </row>
    <row r="450" spans="1:4" ht="31.5">
      <c r="A450" s="256" t="s">
        <v>92</v>
      </c>
      <c r="B450" s="15" t="s">
        <v>93</v>
      </c>
      <c r="C450" s="256">
        <v>73628</v>
      </c>
      <c r="D450" s="256">
        <v>49676</v>
      </c>
    </row>
    <row r="451" spans="1:4" ht="15.75">
      <c r="A451" s="256" t="s">
        <v>117</v>
      </c>
      <c r="B451" s="15" t="s">
        <v>118</v>
      </c>
      <c r="C451" s="256">
        <v>969510</v>
      </c>
      <c r="D451" s="256">
        <v>221856</v>
      </c>
    </row>
    <row r="452" spans="1:4" ht="15.75">
      <c r="A452" s="256" t="s">
        <v>145</v>
      </c>
      <c r="B452" s="15" t="s">
        <v>146</v>
      </c>
      <c r="C452" s="256">
        <v>113279</v>
      </c>
      <c r="D452" s="256">
        <v>69459</v>
      </c>
    </row>
    <row r="453" spans="1:4" ht="15.75">
      <c r="A453" s="256" t="s">
        <v>178</v>
      </c>
      <c r="B453" s="15" t="s">
        <v>179</v>
      </c>
      <c r="C453" s="256">
        <v>1000</v>
      </c>
      <c r="D453" s="256">
        <v>71</v>
      </c>
    </row>
    <row r="454" spans="1:4" ht="15.75">
      <c r="A454" s="256" t="s">
        <v>147</v>
      </c>
      <c r="B454" s="15" t="s">
        <v>148</v>
      </c>
      <c r="C454" s="256">
        <v>61004</v>
      </c>
      <c r="D454" s="256">
        <v>18314</v>
      </c>
    </row>
    <row r="455" spans="1:4" ht="31.5">
      <c r="A455" s="256" t="s">
        <v>164</v>
      </c>
      <c r="B455" s="15" t="s">
        <v>165</v>
      </c>
      <c r="C455" s="256">
        <v>1453</v>
      </c>
      <c r="D455" s="256">
        <v>1453</v>
      </c>
    </row>
    <row r="456" spans="1:4" ht="15.75">
      <c r="A456" s="256" t="s">
        <v>119</v>
      </c>
      <c r="B456" s="15" t="s">
        <v>120</v>
      </c>
      <c r="C456" s="256">
        <v>54546</v>
      </c>
      <c r="D456" s="256">
        <v>50899</v>
      </c>
    </row>
    <row r="457" spans="1:4" ht="15.75">
      <c r="A457" s="256" t="s">
        <v>121</v>
      </c>
      <c r="B457" s="15" t="s">
        <v>122</v>
      </c>
      <c r="C457" s="256">
        <v>180378</v>
      </c>
      <c r="D457" s="256">
        <v>55063</v>
      </c>
    </row>
    <row r="458" spans="1:4" ht="15.75">
      <c r="A458" s="256" t="s">
        <v>123</v>
      </c>
      <c r="B458" s="15" t="s">
        <v>124</v>
      </c>
      <c r="C458" s="256">
        <v>551929</v>
      </c>
      <c r="D458" s="256">
        <v>23958</v>
      </c>
    </row>
    <row r="459" spans="1:4" ht="15.75">
      <c r="A459" s="256" t="s">
        <v>125</v>
      </c>
      <c r="B459" s="15" t="s">
        <v>126</v>
      </c>
      <c r="C459" s="256">
        <v>182</v>
      </c>
      <c r="D459" s="256">
        <v>0</v>
      </c>
    </row>
    <row r="460" spans="1:4" ht="15.75">
      <c r="A460" s="256" t="s">
        <v>127</v>
      </c>
      <c r="B460" s="15" t="s">
        <v>128</v>
      </c>
      <c r="C460" s="256">
        <v>342</v>
      </c>
      <c r="D460" s="256">
        <v>342</v>
      </c>
    </row>
    <row r="461" spans="1:4" ht="15.75">
      <c r="A461" s="256" t="s">
        <v>155</v>
      </c>
      <c r="B461" s="15" t="s">
        <v>156</v>
      </c>
      <c r="C461" s="256">
        <v>5237</v>
      </c>
      <c r="D461" s="256">
        <v>2290</v>
      </c>
    </row>
    <row r="462" spans="1:4" ht="31.5">
      <c r="A462" s="256" t="s">
        <v>166</v>
      </c>
      <c r="B462" s="15" t="s">
        <v>167</v>
      </c>
      <c r="C462" s="256">
        <v>160</v>
      </c>
      <c r="D462" s="256">
        <v>7</v>
      </c>
    </row>
    <row r="463" spans="1:4" ht="15.75">
      <c r="A463" s="256" t="s">
        <v>168</v>
      </c>
      <c r="B463" s="15" t="s">
        <v>169</v>
      </c>
      <c r="C463" s="256">
        <v>20093</v>
      </c>
      <c r="D463" s="256">
        <v>20093</v>
      </c>
    </row>
    <row r="464" spans="1:4" ht="31.5">
      <c r="A464" s="256" t="s">
        <v>170</v>
      </c>
      <c r="B464" s="15" t="s">
        <v>171</v>
      </c>
      <c r="C464" s="256">
        <v>550</v>
      </c>
      <c r="D464" s="256">
        <v>550</v>
      </c>
    </row>
    <row r="465" spans="1:4" ht="31.5">
      <c r="A465" s="256" t="s">
        <v>172</v>
      </c>
      <c r="B465" s="15" t="s">
        <v>173</v>
      </c>
      <c r="C465" s="256">
        <v>19543</v>
      </c>
      <c r="D465" s="256">
        <v>19543</v>
      </c>
    </row>
    <row r="466" spans="1:4" ht="15.75">
      <c r="A466" s="256" t="s">
        <v>94</v>
      </c>
      <c r="B466" s="15"/>
      <c r="C466" s="256">
        <v>4380965</v>
      </c>
      <c r="D466" s="256">
        <v>2608638</v>
      </c>
    </row>
    <row r="467" spans="1:4" ht="15.75">
      <c r="A467" s="256" t="s">
        <v>131</v>
      </c>
      <c r="B467" s="15"/>
      <c r="C467" s="256"/>
      <c r="D467" s="256"/>
    </row>
    <row r="468" spans="1:4" ht="15.75">
      <c r="A468" s="256" t="s">
        <v>132</v>
      </c>
      <c r="B468" s="15" t="s">
        <v>133</v>
      </c>
      <c r="C468" s="256">
        <v>255422</v>
      </c>
      <c r="D468" s="256">
        <v>0</v>
      </c>
    </row>
    <row r="469" spans="1:4" ht="15.75">
      <c r="A469" s="256" t="s">
        <v>134</v>
      </c>
      <c r="B469" s="15" t="s">
        <v>135</v>
      </c>
      <c r="C469" s="256">
        <v>163863</v>
      </c>
      <c r="D469" s="256">
        <v>16361</v>
      </c>
    </row>
    <row r="470" spans="1:4" ht="15.75">
      <c r="A470" s="256" t="s">
        <v>136</v>
      </c>
      <c r="B470" s="15" t="s">
        <v>137</v>
      </c>
      <c r="C470" s="256">
        <v>10201</v>
      </c>
      <c r="D470" s="256">
        <v>0</v>
      </c>
    </row>
    <row r="471" spans="1:4" ht="31.5">
      <c r="A471" s="256" t="s">
        <v>138</v>
      </c>
      <c r="B471" s="15" t="s">
        <v>139</v>
      </c>
      <c r="C471" s="256">
        <v>88729</v>
      </c>
      <c r="D471" s="256">
        <v>16361</v>
      </c>
    </row>
    <row r="472" spans="1:4" ht="15.75">
      <c r="A472" s="256" t="s">
        <v>174</v>
      </c>
      <c r="B472" s="15" t="s">
        <v>175</v>
      </c>
      <c r="C472" s="256">
        <v>64933</v>
      </c>
      <c r="D472" s="256">
        <v>0</v>
      </c>
    </row>
    <row r="473" spans="1:4" ht="15.75">
      <c r="A473" s="256" t="s">
        <v>140</v>
      </c>
      <c r="B473" s="15"/>
      <c r="C473" s="256">
        <v>419285</v>
      </c>
      <c r="D473" s="256">
        <v>16361</v>
      </c>
    </row>
    <row r="474" spans="1:4" ht="15.75">
      <c r="A474" s="256"/>
      <c r="B474" s="15"/>
      <c r="C474" s="256"/>
      <c r="D474" s="256"/>
    </row>
    <row r="475" spans="1:4" ht="31.5">
      <c r="A475" s="256" t="s">
        <v>218</v>
      </c>
      <c r="B475" s="15"/>
      <c r="C475" s="256">
        <v>4800250</v>
      </c>
      <c r="D475" s="256">
        <v>2624999</v>
      </c>
    </row>
    <row r="476" spans="1:4" ht="15.75">
      <c r="A476" s="256"/>
      <c r="B476" s="15"/>
      <c r="C476" s="256"/>
      <c r="D476" s="256"/>
    </row>
    <row r="477" spans="1:4" ht="15.75">
      <c r="A477" s="256" t="s">
        <v>219</v>
      </c>
      <c r="B477" s="15"/>
      <c r="C477" s="256"/>
      <c r="D477" s="256"/>
    </row>
    <row r="478" spans="1:4" ht="15.75">
      <c r="A478" s="256" t="s">
        <v>81</v>
      </c>
      <c r="B478" s="15"/>
      <c r="C478" s="256"/>
      <c r="D478" s="256"/>
    </row>
    <row r="479" spans="1:4" ht="31.5">
      <c r="A479" s="256" t="s">
        <v>97</v>
      </c>
      <c r="B479" s="15" t="s">
        <v>98</v>
      </c>
      <c r="C479" s="256">
        <v>1102584</v>
      </c>
      <c r="D479" s="256">
        <v>665578</v>
      </c>
    </row>
    <row r="480" spans="1:4" ht="31.5">
      <c r="A480" s="256" t="s">
        <v>99</v>
      </c>
      <c r="B480" s="15" t="s">
        <v>100</v>
      </c>
      <c r="C480" s="256">
        <v>1102584</v>
      </c>
      <c r="D480" s="256">
        <v>665578</v>
      </c>
    </row>
    <row r="481" spans="1:4" ht="15.75">
      <c r="A481" s="256" t="s">
        <v>82</v>
      </c>
      <c r="B481" s="15" t="s">
        <v>83</v>
      </c>
      <c r="C481" s="256">
        <v>96151</v>
      </c>
      <c r="D481" s="256">
        <v>24016</v>
      </c>
    </row>
    <row r="482" spans="1:4" ht="31.5">
      <c r="A482" s="256" t="s">
        <v>105</v>
      </c>
      <c r="B482" s="15" t="s">
        <v>106</v>
      </c>
      <c r="C482" s="256">
        <v>27944</v>
      </c>
      <c r="D482" s="256">
        <v>11476</v>
      </c>
    </row>
    <row r="483" spans="1:4" ht="31.5">
      <c r="A483" s="256" t="s">
        <v>107</v>
      </c>
      <c r="B483" s="15" t="s">
        <v>108</v>
      </c>
      <c r="C483" s="256">
        <v>59480</v>
      </c>
      <c r="D483" s="256">
        <v>3813</v>
      </c>
    </row>
    <row r="484" spans="1:4" ht="15.75">
      <c r="A484" s="256" t="s">
        <v>109</v>
      </c>
      <c r="B484" s="15" t="s">
        <v>110</v>
      </c>
      <c r="C484" s="256">
        <v>8727</v>
      </c>
      <c r="D484" s="256">
        <v>8727</v>
      </c>
    </row>
    <row r="485" spans="1:4" ht="15.75">
      <c r="A485" s="256" t="s">
        <v>86</v>
      </c>
      <c r="B485" s="15" t="s">
        <v>87</v>
      </c>
      <c r="C485" s="256">
        <v>220999</v>
      </c>
      <c r="D485" s="256">
        <v>130983</v>
      </c>
    </row>
    <row r="486" spans="1:4" ht="31.5">
      <c r="A486" s="256" t="s">
        <v>88</v>
      </c>
      <c r="B486" s="15" t="s">
        <v>89</v>
      </c>
      <c r="C486" s="256">
        <v>133612</v>
      </c>
      <c r="D486" s="256">
        <v>79965</v>
      </c>
    </row>
    <row r="487" spans="1:4" ht="15.75">
      <c r="A487" s="256" t="s">
        <v>90</v>
      </c>
      <c r="B487" s="15" t="s">
        <v>91</v>
      </c>
      <c r="C487" s="256">
        <v>55192</v>
      </c>
      <c r="D487" s="256">
        <v>33458</v>
      </c>
    </row>
    <row r="488" spans="1:4" ht="31.5">
      <c r="A488" s="256" t="s">
        <v>92</v>
      </c>
      <c r="B488" s="15" t="s">
        <v>93</v>
      </c>
      <c r="C488" s="256">
        <v>32195</v>
      </c>
      <c r="D488" s="256">
        <v>17560</v>
      </c>
    </row>
    <row r="489" spans="1:4" ht="15.75">
      <c r="A489" s="256" t="s">
        <v>117</v>
      </c>
      <c r="B489" s="15" t="s">
        <v>118</v>
      </c>
      <c r="C489" s="256">
        <v>57570</v>
      </c>
      <c r="D489" s="256">
        <v>17993</v>
      </c>
    </row>
    <row r="490" spans="1:4" ht="15.75">
      <c r="A490" s="256" t="s">
        <v>178</v>
      </c>
      <c r="B490" s="15" t="s">
        <v>179</v>
      </c>
      <c r="C490" s="256">
        <v>9000</v>
      </c>
      <c r="D490" s="256">
        <v>1119</v>
      </c>
    </row>
    <row r="491" spans="1:4" ht="15.75">
      <c r="A491" s="256" t="s">
        <v>147</v>
      </c>
      <c r="B491" s="15" t="s">
        <v>148</v>
      </c>
      <c r="C491" s="256">
        <v>18660</v>
      </c>
      <c r="D491" s="256">
        <v>3848</v>
      </c>
    </row>
    <row r="492" spans="1:4" ht="15.75">
      <c r="A492" s="256" t="s">
        <v>119</v>
      </c>
      <c r="B492" s="15" t="s">
        <v>120</v>
      </c>
      <c r="C492" s="256">
        <v>14710</v>
      </c>
      <c r="D492" s="256">
        <v>1841</v>
      </c>
    </row>
    <row r="493" spans="1:4" ht="15.75">
      <c r="A493" s="256" t="s">
        <v>123</v>
      </c>
      <c r="B493" s="15" t="s">
        <v>124</v>
      </c>
      <c r="C493" s="256">
        <v>15000</v>
      </c>
      <c r="D493" s="256">
        <v>11185</v>
      </c>
    </row>
    <row r="494" spans="1:4" ht="15.75">
      <c r="A494" s="256" t="s">
        <v>127</v>
      </c>
      <c r="B494" s="15" t="s">
        <v>128</v>
      </c>
      <c r="C494" s="256">
        <v>200</v>
      </c>
      <c r="D494" s="256">
        <v>0</v>
      </c>
    </row>
    <row r="495" spans="1:4" ht="15.75">
      <c r="A495" s="256" t="s">
        <v>94</v>
      </c>
      <c r="B495" s="15"/>
      <c r="C495" s="256">
        <v>1477304</v>
      </c>
      <c r="D495" s="256">
        <v>838570</v>
      </c>
    </row>
    <row r="496" spans="1:4" ht="15.75">
      <c r="A496" s="256" t="s">
        <v>131</v>
      </c>
      <c r="B496" s="15"/>
      <c r="C496" s="256"/>
      <c r="D496" s="256"/>
    </row>
    <row r="497" spans="1:4" ht="15.75">
      <c r="A497" s="256" t="s">
        <v>134</v>
      </c>
      <c r="B497" s="15" t="s">
        <v>135</v>
      </c>
      <c r="C497" s="256">
        <v>3905</v>
      </c>
      <c r="D497" s="256">
        <v>3905</v>
      </c>
    </row>
    <row r="498" spans="1:4" ht="31.5">
      <c r="A498" s="256" t="s">
        <v>138</v>
      </c>
      <c r="B498" s="15" t="s">
        <v>139</v>
      </c>
      <c r="C498" s="256">
        <v>3905</v>
      </c>
      <c r="D498" s="256">
        <v>3905</v>
      </c>
    </row>
    <row r="499" spans="1:4" ht="15.75">
      <c r="A499" s="256" t="s">
        <v>140</v>
      </c>
      <c r="B499" s="15"/>
      <c r="C499" s="256">
        <v>3905</v>
      </c>
      <c r="D499" s="256">
        <v>3905</v>
      </c>
    </row>
    <row r="500" spans="1:4" ht="31.5">
      <c r="A500" s="256" t="s">
        <v>220</v>
      </c>
      <c r="B500" s="15"/>
      <c r="C500" s="256">
        <v>1481209</v>
      </c>
      <c r="D500" s="256">
        <v>842475</v>
      </c>
    </row>
    <row r="501" spans="1:4" ht="15.75">
      <c r="A501" s="256"/>
      <c r="B501" s="15"/>
      <c r="C501" s="256"/>
      <c r="D501" s="256"/>
    </row>
    <row r="502" spans="1:4" ht="15.75">
      <c r="A502" s="256" t="s">
        <v>221</v>
      </c>
      <c r="B502" s="15"/>
      <c r="C502" s="256"/>
      <c r="D502" s="256"/>
    </row>
    <row r="503" spans="1:4" ht="15.75">
      <c r="A503" s="256" t="s">
        <v>81</v>
      </c>
      <c r="B503" s="15"/>
      <c r="C503" s="256"/>
      <c r="D503" s="256"/>
    </row>
    <row r="504" spans="1:4" ht="31.5">
      <c r="A504" s="256" t="s">
        <v>97</v>
      </c>
      <c r="B504" s="15" t="s">
        <v>98</v>
      </c>
      <c r="C504" s="256">
        <v>111820</v>
      </c>
      <c r="D504" s="256">
        <v>39372</v>
      </c>
    </row>
    <row r="505" spans="1:4" ht="31.5">
      <c r="A505" s="256" t="s">
        <v>99</v>
      </c>
      <c r="B505" s="15" t="s">
        <v>100</v>
      </c>
      <c r="C505" s="256">
        <v>111820</v>
      </c>
      <c r="D505" s="256">
        <v>39372</v>
      </c>
    </row>
    <row r="506" spans="1:4" ht="15.75">
      <c r="A506" s="256" t="s">
        <v>82</v>
      </c>
      <c r="B506" s="15" t="s">
        <v>83</v>
      </c>
      <c r="C506" s="256">
        <v>5764</v>
      </c>
      <c r="D506" s="256">
        <v>3600</v>
      </c>
    </row>
    <row r="507" spans="1:4" ht="15.75">
      <c r="A507" s="256" t="s">
        <v>103</v>
      </c>
      <c r="B507" s="15" t="s">
        <v>104</v>
      </c>
      <c r="C507" s="256">
        <v>1800</v>
      </c>
      <c r="D507" s="256">
        <v>1800</v>
      </c>
    </row>
    <row r="508" spans="1:4" ht="31.5">
      <c r="A508" s="256" t="s">
        <v>105</v>
      </c>
      <c r="B508" s="15" t="s">
        <v>106</v>
      </c>
      <c r="C508" s="256">
        <v>3416</v>
      </c>
      <c r="D508" s="256">
        <v>1252</v>
      </c>
    </row>
    <row r="509" spans="1:4" ht="15.75">
      <c r="A509" s="256" t="s">
        <v>109</v>
      </c>
      <c r="B509" s="15" t="s">
        <v>110</v>
      </c>
      <c r="C509" s="256">
        <v>548</v>
      </c>
      <c r="D509" s="256">
        <v>548</v>
      </c>
    </row>
    <row r="510" spans="1:4" ht="15.75">
      <c r="A510" s="256" t="s">
        <v>86</v>
      </c>
      <c r="B510" s="15" t="s">
        <v>87</v>
      </c>
      <c r="C510" s="256">
        <v>21674</v>
      </c>
      <c r="D510" s="256">
        <v>8400</v>
      </c>
    </row>
    <row r="511" spans="1:4" ht="31.5">
      <c r="A511" s="256" t="s">
        <v>88</v>
      </c>
      <c r="B511" s="15" t="s">
        <v>89</v>
      </c>
      <c r="C511" s="256">
        <v>13103</v>
      </c>
      <c r="D511" s="256">
        <v>4812</v>
      </c>
    </row>
    <row r="512" spans="1:4" ht="15.75">
      <c r="A512" s="256" t="s">
        <v>90</v>
      </c>
      <c r="B512" s="15" t="s">
        <v>91</v>
      </c>
      <c r="C512" s="256">
        <v>5413</v>
      </c>
      <c r="D512" s="256">
        <v>2397</v>
      </c>
    </row>
    <row r="513" spans="1:4" ht="31.5">
      <c r="A513" s="256" t="s">
        <v>92</v>
      </c>
      <c r="B513" s="15" t="s">
        <v>93</v>
      </c>
      <c r="C513" s="256">
        <v>3158</v>
      </c>
      <c r="D513" s="256">
        <v>1191</v>
      </c>
    </row>
    <row r="514" spans="1:4" ht="15.75">
      <c r="A514" s="256" t="s">
        <v>117</v>
      </c>
      <c r="B514" s="15" t="s">
        <v>118</v>
      </c>
      <c r="C514" s="256">
        <v>45509</v>
      </c>
      <c r="D514" s="256">
        <v>9191</v>
      </c>
    </row>
    <row r="515" spans="1:4" ht="15.75">
      <c r="A515" s="256" t="s">
        <v>178</v>
      </c>
      <c r="B515" s="15" t="s">
        <v>179</v>
      </c>
      <c r="C515" s="256">
        <v>1119</v>
      </c>
      <c r="D515" s="256">
        <v>0</v>
      </c>
    </row>
    <row r="516" spans="1:4" ht="15.75">
      <c r="A516" s="256" t="s">
        <v>147</v>
      </c>
      <c r="B516" s="15" t="s">
        <v>148</v>
      </c>
      <c r="C516" s="256">
        <v>3927</v>
      </c>
      <c r="D516" s="256">
        <v>79</v>
      </c>
    </row>
    <row r="517" spans="1:4" ht="15.75">
      <c r="A517" s="256" t="s">
        <v>119</v>
      </c>
      <c r="B517" s="15" t="s">
        <v>120</v>
      </c>
      <c r="C517" s="256">
        <v>7019</v>
      </c>
      <c r="D517" s="256">
        <v>967</v>
      </c>
    </row>
    <row r="518" spans="1:4" ht="15.75">
      <c r="A518" s="256" t="s">
        <v>121</v>
      </c>
      <c r="B518" s="15" t="s">
        <v>122</v>
      </c>
      <c r="C518" s="256">
        <v>3002</v>
      </c>
      <c r="D518" s="256">
        <v>1392</v>
      </c>
    </row>
    <row r="519" spans="1:4" ht="15.75">
      <c r="A519" s="256" t="s">
        <v>123</v>
      </c>
      <c r="B519" s="15" t="s">
        <v>124</v>
      </c>
      <c r="C519" s="256">
        <v>6958</v>
      </c>
      <c r="D519" s="256">
        <v>5824</v>
      </c>
    </row>
    <row r="520" spans="1:4" ht="15.75">
      <c r="A520" s="256" t="s">
        <v>127</v>
      </c>
      <c r="B520" s="15" t="s">
        <v>128</v>
      </c>
      <c r="C520" s="256">
        <v>1229</v>
      </c>
      <c r="D520" s="256">
        <v>929</v>
      </c>
    </row>
    <row r="521" spans="1:4" ht="15.75">
      <c r="A521" s="256" t="s">
        <v>184</v>
      </c>
      <c r="B521" s="15" t="s">
        <v>185</v>
      </c>
      <c r="C521" s="256">
        <v>0</v>
      </c>
      <c r="D521" s="256">
        <v>0</v>
      </c>
    </row>
    <row r="522" spans="1:4" ht="31.5">
      <c r="A522" s="256" t="s">
        <v>129</v>
      </c>
      <c r="B522" s="15" t="s">
        <v>130</v>
      </c>
      <c r="C522" s="256">
        <v>22255</v>
      </c>
      <c r="D522" s="256">
        <v>0</v>
      </c>
    </row>
    <row r="523" spans="1:4" ht="31.5">
      <c r="A523" s="256" t="s">
        <v>190</v>
      </c>
      <c r="B523" s="15" t="s">
        <v>191</v>
      </c>
      <c r="C523" s="256">
        <v>1355</v>
      </c>
      <c r="D523" s="256">
        <v>1355</v>
      </c>
    </row>
    <row r="524" spans="1:4" ht="15.75">
      <c r="A524" s="256" t="s">
        <v>192</v>
      </c>
      <c r="B524" s="15" t="s">
        <v>193</v>
      </c>
      <c r="C524" s="256">
        <v>1355</v>
      </c>
      <c r="D524" s="256">
        <v>1355</v>
      </c>
    </row>
    <row r="525" spans="1:4" ht="15.75">
      <c r="A525" s="256" t="s">
        <v>94</v>
      </c>
      <c r="B525" s="15"/>
      <c r="C525" s="256">
        <v>186122</v>
      </c>
      <c r="D525" s="256">
        <v>61918</v>
      </c>
    </row>
    <row r="526" spans="1:4" ht="15.75">
      <c r="A526" s="256" t="s">
        <v>131</v>
      </c>
      <c r="B526" s="15"/>
      <c r="C526" s="256"/>
      <c r="D526" s="256"/>
    </row>
    <row r="527" spans="1:4" ht="15.75">
      <c r="A527" s="256" t="s">
        <v>132</v>
      </c>
      <c r="B527" s="15" t="s">
        <v>133</v>
      </c>
      <c r="C527" s="256">
        <v>170901</v>
      </c>
      <c r="D527" s="256">
        <v>0</v>
      </c>
    </row>
    <row r="528" spans="1:4" ht="15.75">
      <c r="A528" s="256" t="s">
        <v>134</v>
      </c>
      <c r="B528" s="15" t="s">
        <v>135</v>
      </c>
      <c r="C528" s="256">
        <v>3138</v>
      </c>
      <c r="D528" s="256">
        <v>1836</v>
      </c>
    </row>
    <row r="529" spans="1:4" ht="15.75">
      <c r="A529" s="256" t="s">
        <v>136</v>
      </c>
      <c r="B529" s="15" t="s">
        <v>137</v>
      </c>
      <c r="C529" s="256">
        <v>3138</v>
      </c>
      <c r="D529" s="256">
        <v>1836</v>
      </c>
    </row>
    <row r="530" spans="1:4" ht="15.75">
      <c r="A530" s="256" t="s">
        <v>140</v>
      </c>
      <c r="B530" s="15"/>
      <c r="C530" s="256">
        <v>174039</v>
      </c>
      <c r="D530" s="256">
        <v>1836</v>
      </c>
    </row>
    <row r="531" spans="1:4" ht="15.75">
      <c r="A531" s="256"/>
      <c r="B531" s="15"/>
      <c r="C531" s="256"/>
      <c r="D531" s="256"/>
    </row>
    <row r="532" spans="1:4" ht="15.75">
      <c r="A532" s="256" t="s">
        <v>222</v>
      </c>
      <c r="B532" s="15"/>
      <c r="C532" s="256">
        <v>360161</v>
      </c>
      <c r="D532" s="256">
        <v>63754</v>
      </c>
    </row>
    <row r="533" spans="1:4" ht="15.75">
      <c r="A533" s="256"/>
      <c r="B533" s="15"/>
      <c r="C533" s="256"/>
      <c r="D533" s="256"/>
    </row>
    <row r="534" spans="1:4" ht="15.75">
      <c r="A534" s="256" t="s">
        <v>223</v>
      </c>
      <c r="B534" s="15"/>
      <c r="C534" s="256">
        <v>6641620</v>
      </c>
      <c r="D534" s="256">
        <v>3531228</v>
      </c>
    </row>
    <row r="535" spans="1:4" ht="15.75">
      <c r="A535" s="256"/>
      <c r="B535" s="15"/>
      <c r="C535" s="256"/>
      <c r="D535" s="256"/>
    </row>
    <row r="536" spans="1:4" ht="31.5">
      <c r="A536" s="256" t="s">
        <v>224</v>
      </c>
      <c r="B536" s="15"/>
      <c r="C536" s="256"/>
      <c r="D536" s="256"/>
    </row>
    <row r="537" spans="1:4" ht="31.5">
      <c r="A537" s="256" t="s">
        <v>225</v>
      </c>
      <c r="B537" s="15"/>
      <c r="C537" s="256"/>
      <c r="D537" s="256"/>
    </row>
    <row r="538" spans="1:4" ht="15.75">
      <c r="A538" s="256" t="s">
        <v>226</v>
      </c>
      <c r="B538" s="15"/>
      <c r="C538" s="256"/>
      <c r="D538" s="256"/>
    </row>
    <row r="539" spans="1:4" ht="15.75">
      <c r="A539" s="256" t="s">
        <v>81</v>
      </c>
      <c r="B539" s="15"/>
      <c r="C539" s="256"/>
      <c r="D539" s="256"/>
    </row>
    <row r="540" spans="1:4" ht="15.75">
      <c r="A540" s="256" t="s">
        <v>117</v>
      </c>
      <c r="B540" s="15" t="s">
        <v>118</v>
      </c>
      <c r="C540" s="256">
        <v>605274</v>
      </c>
      <c r="D540" s="256">
        <v>441342</v>
      </c>
    </row>
    <row r="541" spans="1:4" ht="15.75">
      <c r="A541" s="256" t="s">
        <v>123</v>
      </c>
      <c r="B541" s="15" t="s">
        <v>124</v>
      </c>
      <c r="C541" s="256">
        <v>605274</v>
      </c>
      <c r="D541" s="256">
        <v>441342</v>
      </c>
    </row>
    <row r="542" spans="1:4" ht="15.75">
      <c r="A542" s="256" t="s">
        <v>94</v>
      </c>
      <c r="B542" s="15"/>
      <c r="C542" s="256">
        <v>605274</v>
      </c>
      <c r="D542" s="256">
        <v>441342</v>
      </c>
    </row>
    <row r="543" spans="1:4" ht="15.75">
      <c r="A543" s="256"/>
      <c r="B543" s="15"/>
      <c r="C543" s="256"/>
      <c r="D543" s="256"/>
    </row>
    <row r="544" spans="1:4" ht="15.75">
      <c r="A544" s="256" t="s">
        <v>227</v>
      </c>
      <c r="B544" s="15"/>
      <c r="C544" s="256">
        <v>605274</v>
      </c>
      <c r="D544" s="256">
        <v>441342</v>
      </c>
    </row>
    <row r="545" spans="1:4" ht="15.75">
      <c r="A545" s="256"/>
      <c r="B545" s="15"/>
      <c r="C545" s="256"/>
      <c r="D545" s="256"/>
    </row>
    <row r="546" spans="1:4" ht="15.75">
      <c r="A546" s="256" t="s">
        <v>228</v>
      </c>
      <c r="B546" s="15"/>
      <c r="C546" s="256"/>
      <c r="D546" s="256"/>
    </row>
    <row r="547" spans="1:4" ht="15.75">
      <c r="A547" s="256" t="s">
        <v>81</v>
      </c>
      <c r="B547" s="15"/>
      <c r="C547" s="256"/>
      <c r="D547" s="256"/>
    </row>
    <row r="548" spans="1:4" ht="31.5">
      <c r="A548" s="256" t="s">
        <v>97</v>
      </c>
      <c r="B548" s="15" t="s">
        <v>98</v>
      </c>
      <c r="C548" s="256">
        <v>419808</v>
      </c>
      <c r="D548" s="256">
        <v>218126</v>
      </c>
    </row>
    <row r="549" spans="1:4" ht="31.5">
      <c r="A549" s="256" t="s">
        <v>99</v>
      </c>
      <c r="B549" s="15" t="s">
        <v>100</v>
      </c>
      <c r="C549" s="256">
        <v>419808</v>
      </c>
      <c r="D549" s="256">
        <v>218126</v>
      </c>
    </row>
    <row r="550" spans="1:4" ht="15.75">
      <c r="A550" s="256" t="s">
        <v>82</v>
      </c>
      <c r="B550" s="15" t="s">
        <v>83</v>
      </c>
      <c r="C550" s="256">
        <v>21499</v>
      </c>
      <c r="D550" s="256">
        <v>12895</v>
      </c>
    </row>
    <row r="551" spans="1:4" ht="15.75">
      <c r="A551" s="256" t="s">
        <v>103</v>
      </c>
      <c r="B551" s="15" t="s">
        <v>104</v>
      </c>
      <c r="C551" s="256">
        <v>720</v>
      </c>
      <c r="D551" s="256">
        <v>480</v>
      </c>
    </row>
    <row r="552" spans="1:4" ht="31.5">
      <c r="A552" s="256" t="s">
        <v>105</v>
      </c>
      <c r="B552" s="15" t="s">
        <v>106</v>
      </c>
      <c r="C552" s="256">
        <v>12564</v>
      </c>
      <c r="D552" s="256">
        <v>4200</v>
      </c>
    </row>
    <row r="553" spans="1:4" ht="31.5">
      <c r="A553" s="256" t="s">
        <v>107</v>
      </c>
      <c r="B553" s="15" t="s">
        <v>108</v>
      </c>
      <c r="C553" s="256">
        <v>6015</v>
      </c>
      <c r="D553" s="256">
        <v>6015</v>
      </c>
    </row>
    <row r="554" spans="1:4" ht="15.75">
      <c r="A554" s="256" t="s">
        <v>109</v>
      </c>
      <c r="B554" s="15" t="s">
        <v>110</v>
      </c>
      <c r="C554" s="256">
        <v>2200</v>
      </c>
      <c r="D554" s="256">
        <v>2200</v>
      </c>
    </row>
    <row r="555" spans="1:4" ht="15.75">
      <c r="A555" s="256" t="s">
        <v>86</v>
      </c>
      <c r="B555" s="15" t="s">
        <v>87</v>
      </c>
      <c r="C555" s="256">
        <v>84917</v>
      </c>
      <c r="D555" s="256">
        <v>43462</v>
      </c>
    </row>
    <row r="556" spans="1:4" ht="31.5">
      <c r="A556" s="256" t="s">
        <v>88</v>
      </c>
      <c r="B556" s="15" t="s">
        <v>89</v>
      </c>
      <c r="C556" s="256">
        <v>51167</v>
      </c>
      <c r="D556" s="256">
        <v>25908</v>
      </c>
    </row>
    <row r="557" spans="1:4" ht="15.75">
      <c r="A557" s="256" t="s">
        <v>90</v>
      </c>
      <c r="B557" s="15" t="s">
        <v>91</v>
      </c>
      <c r="C557" s="256">
        <v>21316</v>
      </c>
      <c r="D557" s="256">
        <v>11893</v>
      </c>
    </row>
    <row r="558" spans="1:4" ht="31.5">
      <c r="A558" s="256" t="s">
        <v>92</v>
      </c>
      <c r="B558" s="15" t="s">
        <v>93</v>
      </c>
      <c r="C558" s="256">
        <v>12434</v>
      </c>
      <c r="D558" s="256">
        <v>5661</v>
      </c>
    </row>
    <row r="559" spans="1:4" ht="15.75">
      <c r="A559" s="256" t="s">
        <v>117</v>
      </c>
      <c r="B559" s="15" t="s">
        <v>118</v>
      </c>
      <c r="C559" s="256">
        <v>241670</v>
      </c>
      <c r="D559" s="256">
        <v>94590</v>
      </c>
    </row>
    <row r="560" spans="1:4" ht="15.75">
      <c r="A560" s="256" t="s">
        <v>145</v>
      </c>
      <c r="B560" s="15" t="s">
        <v>146</v>
      </c>
      <c r="C560" s="256">
        <v>25595</v>
      </c>
      <c r="D560" s="256">
        <v>7883</v>
      </c>
    </row>
    <row r="561" spans="1:4" ht="15.75">
      <c r="A561" s="256" t="s">
        <v>178</v>
      </c>
      <c r="B561" s="15" t="s">
        <v>179</v>
      </c>
      <c r="C561" s="256">
        <v>1090</v>
      </c>
      <c r="D561" s="256">
        <v>862</v>
      </c>
    </row>
    <row r="562" spans="1:4" ht="15.75">
      <c r="A562" s="256" t="s">
        <v>147</v>
      </c>
      <c r="B562" s="15" t="s">
        <v>148</v>
      </c>
      <c r="C562" s="256">
        <v>3063</v>
      </c>
      <c r="D562" s="256">
        <v>3062</v>
      </c>
    </row>
    <row r="563" spans="1:4" ht="31.5">
      <c r="A563" s="256" t="s">
        <v>164</v>
      </c>
      <c r="B563" s="15" t="s">
        <v>165</v>
      </c>
      <c r="C563" s="256">
        <v>400</v>
      </c>
      <c r="D563" s="256">
        <v>0</v>
      </c>
    </row>
    <row r="564" spans="1:4" ht="15.75">
      <c r="A564" s="256" t="s">
        <v>119</v>
      </c>
      <c r="B564" s="15" t="s">
        <v>120</v>
      </c>
      <c r="C564" s="256">
        <v>24578</v>
      </c>
      <c r="D564" s="256">
        <v>5727</v>
      </c>
    </row>
    <row r="565" spans="1:4" ht="15.75">
      <c r="A565" s="256" t="s">
        <v>121</v>
      </c>
      <c r="B565" s="15" t="s">
        <v>122</v>
      </c>
      <c r="C565" s="256">
        <v>58702</v>
      </c>
      <c r="D565" s="256">
        <v>48151</v>
      </c>
    </row>
    <row r="566" spans="1:4" ht="15.75">
      <c r="A566" s="256" t="s">
        <v>123</v>
      </c>
      <c r="B566" s="15" t="s">
        <v>124</v>
      </c>
      <c r="C566" s="256">
        <v>124172</v>
      </c>
      <c r="D566" s="256">
        <v>25683</v>
      </c>
    </row>
    <row r="567" spans="1:4" ht="15.75">
      <c r="A567" s="256" t="s">
        <v>127</v>
      </c>
      <c r="B567" s="15" t="s">
        <v>128</v>
      </c>
      <c r="C567" s="256">
        <v>1370</v>
      </c>
      <c r="D567" s="256">
        <v>1370</v>
      </c>
    </row>
    <row r="568" spans="1:4" ht="15.75">
      <c r="A568" s="256" t="s">
        <v>155</v>
      </c>
      <c r="B568" s="15" t="s">
        <v>156</v>
      </c>
      <c r="C568" s="256">
        <v>2700</v>
      </c>
      <c r="D568" s="256">
        <v>1852</v>
      </c>
    </row>
    <row r="569" spans="1:4" ht="31.5">
      <c r="A569" s="256" t="s">
        <v>129</v>
      </c>
      <c r="B569" s="15" t="s">
        <v>130</v>
      </c>
      <c r="C569" s="256">
        <v>0</v>
      </c>
      <c r="D569" s="256">
        <v>0</v>
      </c>
    </row>
    <row r="570" spans="1:4" ht="15.75">
      <c r="A570" s="256" t="s">
        <v>168</v>
      </c>
      <c r="B570" s="15" t="s">
        <v>169</v>
      </c>
      <c r="C570" s="256">
        <v>1428</v>
      </c>
      <c r="D570" s="256">
        <v>990</v>
      </c>
    </row>
    <row r="571" spans="1:4" ht="31.5">
      <c r="A571" s="256" t="s">
        <v>170</v>
      </c>
      <c r="B571" s="15" t="s">
        <v>171</v>
      </c>
      <c r="C571" s="256">
        <v>300</v>
      </c>
      <c r="D571" s="256">
        <v>194</v>
      </c>
    </row>
    <row r="572" spans="1:4" ht="31.5">
      <c r="A572" s="256" t="s">
        <v>172</v>
      </c>
      <c r="B572" s="15" t="s">
        <v>173</v>
      </c>
      <c r="C572" s="256">
        <v>1128</v>
      </c>
      <c r="D572" s="256">
        <v>796</v>
      </c>
    </row>
    <row r="573" spans="1:4" ht="31.5">
      <c r="A573" s="256" t="s">
        <v>190</v>
      </c>
      <c r="B573" s="15" t="s">
        <v>191</v>
      </c>
      <c r="C573" s="256">
        <v>13694</v>
      </c>
      <c r="D573" s="256">
        <v>2970</v>
      </c>
    </row>
    <row r="574" spans="1:4" ht="15.75">
      <c r="A574" s="256" t="s">
        <v>229</v>
      </c>
      <c r="B574" s="15" t="s">
        <v>230</v>
      </c>
      <c r="C574" s="256">
        <v>13694</v>
      </c>
      <c r="D574" s="256">
        <v>2970</v>
      </c>
    </row>
    <row r="575" spans="1:4" ht="15.75">
      <c r="A575" s="256" t="s">
        <v>94</v>
      </c>
      <c r="B575" s="15"/>
      <c r="C575" s="256">
        <v>783016</v>
      </c>
      <c r="D575" s="256">
        <v>373033</v>
      </c>
    </row>
    <row r="576" spans="1:4" ht="15.75">
      <c r="A576" s="256" t="s">
        <v>131</v>
      </c>
      <c r="B576" s="15"/>
      <c r="C576" s="256"/>
      <c r="D576" s="256"/>
    </row>
    <row r="577" spans="1:4" ht="15.75">
      <c r="A577" s="256" t="s">
        <v>134</v>
      </c>
      <c r="B577" s="15" t="s">
        <v>135</v>
      </c>
      <c r="C577" s="256">
        <v>2635</v>
      </c>
      <c r="D577" s="256">
        <v>0</v>
      </c>
    </row>
    <row r="578" spans="1:4" ht="31.5">
      <c r="A578" s="256" t="s">
        <v>138</v>
      </c>
      <c r="B578" s="15" t="s">
        <v>139</v>
      </c>
      <c r="C578" s="256">
        <v>2635</v>
      </c>
      <c r="D578" s="256">
        <v>0</v>
      </c>
    </row>
    <row r="579" spans="1:4" ht="15.75">
      <c r="A579" s="256" t="s">
        <v>140</v>
      </c>
      <c r="B579" s="15"/>
      <c r="C579" s="256">
        <v>2635</v>
      </c>
      <c r="D579" s="256">
        <v>0</v>
      </c>
    </row>
    <row r="580" spans="1:4" ht="15.75">
      <c r="A580" s="256" t="s">
        <v>231</v>
      </c>
      <c r="B580" s="15"/>
      <c r="C580" s="256">
        <v>785651</v>
      </c>
      <c r="D580" s="256">
        <v>373033</v>
      </c>
    </row>
    <row r="581" spans="1:4" ht="15.75">
      <c r="A581" s="256"/>
      <c r="B581" s="15"/>
      <c r="C581" s="256"/>
      <c r="D581" s="256"/>
    </row>
    <row r="582" spans="1:4" ht="15.75">
      <c r="A582" s="256" t="s">
        <v>232</v>
      </c>
      <c r="B582" s="15"/>
      <c r="C582" s="256"/>
      <c r="D582" s="256"/>
    </row>
    <row r="583" spans="1:4" ht="15.75">
      <c r="A583" s="256" t="s">
        <v>81</v>
      </c>
      <c r="B583" s="15"/>
      <c r="C583" s="256"/>
      <c r="D583" s="256"/>
    </row>
    <row r="584" spans="1:4" ht="31.5">
      <c r="A584" s="256" t="s">
        <v>97</v>
      </c>
      <c r="B584" s="15" t="s">
        <v>98</v>
      </c>
      <c r="C584" s="256">
        <v>1196945</v>
      </c>
      <c r="D584" s="256">
        <v>867279</v>
      </c>
    </row>
    <row r="585" spans="1:4" ht="31.5">
      <c r="A585" s="256" t="s">
        <v>99</v>
      </c>
      <c r="B585" s="15" t="s">
        <v>100</v>
      </c>
      <c r="C585" s="256">
        <v>1196945</v>
      </c>
      <c r="D585" s="256">
        <v>867279</v>
      </c>
    </row>
    <row r="586" spans="1:4" ht="15.75">
      <c r="A586" s="256" t="s">
        <v>82</v>
      </c>
      <c r="B586" s="15" t="s">
        <v>83</v>
      </c>
      <c r="C586" s="256">
        <v>76966</v>
      </c>
      <c r="D586" s="256">
        <v>38248</v>
      </c>
    </row>
    <row r="587" spans="1:4" ht="15.75">
      <c r="A587" s="256" t="s">
        <v>103</v>
      </c>
      <c r="B587" s="15" t="s">
        <v>104</v>
      </c>
      <c r="C587" s="256">
        <v>13360</v>
      </c>
      <c r="D587" s="256">
        <v>7106</v>
      </c>
    </row>
    <row r="588" spans="1:4" ht="31.5">
      <c r="A588" s="256" t="s">
        <v>105</v>
      </c>
      <c r="B588" s="15" t="s">
        <v>106</v>
      </c>
      <c r="C588" s="256">
        <v>36726</v>
      </c>
      <c r="D588" s="256">
        <v>15568</v>
      </c>
    </row>
    <row r="589" spans="1:4" ht="31.5">
      <c r="A589" s="256" t="s">
        <v>107</v>
      </c>
      <c r="B589" s="15" t="s">
        <v>108</v>
      </c>
      <c r="C589" s="256">
        <v>21451</v>
      </c>
      <c r="D589" s="256">
        <v>10145</v>
      </c>
    </row>
    <row r="590" spans="1:4" ht="15.75">
      <c r="A590" s="256" t="s">
        <v>109</v>
      </c>
      <c r="B590" s="15" t="s">
        <v>110</v>
      </c>
      <c r="C590" s="256">
        <v>5429</v>
      </c>
      <c r="D590" s="256">
        <v>5429</v>
      </c>
    </row>
    <row r="591" spans="1:4" ht="15.75">
      <c r="A591" s="256" t="s">
        <v>86</v>
      </c>
      <c r="B591" s="15" t="s">
        <v>87</v>
      </c>
      <c r="C591" s="256">
        <v>233098</v>
      </c>
      <c r="D591" s="256">
        <v>180886</v>
      </c>
    </row>
    <row r="592" spans="1:4" ht="31.5">
      <c r="A592" s="256" t="s">
        <v>88</v>
      </c>
      <c r="B592" s="15" t="s">
        <v>89</v>
      </c>
      <c r="C592" s="256">
        <v>126246</v>
      </c>
      <c r="D592" s="256">
        <v>104583</v>
      </c>
    </row>
    <row r="593" spans="1:4" ht="31.5">
      <c r="A593" s="256" t="s">
        <v>162</v>
      </c>
      <c r="B593" s="15" t="s">
        <v>163</v>
      </c>
      <c r="C593" s="256">
        <v>9640</v>
      </c>
      <c r="D593" s="256">
        <v>9640</v>
      </c>
    </row>
    <row r="594" spans="1:4" ht="15.75">
      <c r="A594" s="256" t="s">
        <v>90</v>
      </c>
      <c r="B594" s="15" t="s">
        <v>91</v>
      </c>
      <c r="C594" s="256">
        <v>61397</v>
      </c>
      <c r="D594" s="256">
        <v>44525</v>
      </c>
    </row>
    <row r="595" spans="1:4" ht="31.5">
      <c r="A595" s="256" t="s">
        <v>92</v>
      </c>
      <c r="B595" s="15" t="s">
        <v>93</v>
      </c>
      <c r="C595" s="256">
        <v>35815</v>
      </c>
      <c r="D595" s="256">
        <v>22138</v>
      </c>
    </row>
    <row r="596" spans="1:4" ht="15.75">
      <c r="A596" s="256" t="s">
        <v>117</v>
      </c>
      <c r="B596" s="15" t="s">
        <v>118</v>
      </c>
      <c r="C596" s="256">
        <v>1158714</v>
      </c>
      <c r="D596" s="256">
        <v>734518</v>
      </c>
    </row>
    <row r="597" spans="1:4" ht="15.75">
      <c r="A597" s="256" t="s">
        <v>145</v>
      </c>
      <c r="B597" s="15" t="s">
        <v>146</v>
      </c>
      <c r="C597" s="256">
        <v>119883</v>
      </c>
      <c r="D597" s="256">
        <v>68042</v>
      </c>
    </row>
    <row r="598" spans="1:4" ht="15.75">
      <c r="A598" s="256" t="s">
        <v>178</v>
      </c>
      <c r="B598" s="15" t="s">
        <v>179</v>
      </c>
      <c r="C598" s="256">
        <v>6582</v>
      </c>
      <c r="D598" s="256">
        <v>3893</v>
      </c>
    </row>
    <row r="599" spans="1:4" ht="15.75">
      <c r="A599" s="256" t="s">
        <v>147</v>
      </c>
      <c r="B599" s="15" t="s">
        <v>148</v>
      </c>
      <c r="C599" s="256">
        <v>21000</v>
      </c>
      <c r="D599" s="256">
        <v>2302</v>
      </c>
    </row>
    <row r="600" spans="1:4" ht="31.5">
      <c r="A600" s="256" t="s">
        <v>164</v>
      </c>
      <c r="B600" s="15" t="s">
        <v>165</v>
      </c>
      <c r="C600" s="256">
        <v>1700</v>
      </c>
      <c r="D600" s="256">
        <v>375</v>
      </c>
    </row>
    <row r="601" spans="1:4" ht="15.75">
      <c r="A601" s="256" t="s">
        <v>119</v>
      </c>
      <c r="B601" s="15" t="s">
        <v>120</v>
      </c>
      <c r="C601" s="256">
        <v>76474</v>
      </c>
      <c r="D601" s="256">
        <v>23101</v>
      </c>
    </row>
    <row r="602" spans="1:4" ht="15.75">
      <c r="A602" s="256" t="s">
        <v>121</v>
      </c>
      <c r="B602" s="15" t="s">
        <v>122</v>
      </c>
      <c r="C602" s="256">
        <v>270596</v>
      </c>
      <c r="D602" s="256">
        <v>146900</v>
      </c>
    </row>
    <row r="603" spans="1:4" ht="15.75">
      <c r="A603" s="256" t="s">
        <v>123</v>
      </c>
      <c r="B603" s="15" t="s">
        <v>124</v>
      </c>
      <c r="C603" s="256">
        <v>636744</v>
      </c>
      <c r="D603" s="256">
        <v>465726</v>
      </c>
    </row>
    <row r="604" spans="1:4" ht="15.75">
      <c r="A604" s="256" t="s">
        <v>125</v>
      </c>
      <c r="B604" s="15" t="s">
        <v>126</v>
      </c>
      <c r="C604" s="256">
        <v>18178</v>
      </c>
      <c r="D604" s="256">
        <v>18178</v>
      </c>
    </row>
    <row r="605" spans="1:4" ht="15.75">
      <c r="A605" s="256" t="s">
        <v>127</v>
      </c>
      <c r="B605" s="15" t="s">
        <v>128</v>
      </c>
      <c r="C605" s="256">
        <v>2890</v>
      </c>
      <c r="D605" s="256">
        <v>2750</v>
      </c>
    </row>
    <row r="606" spans="1:4" ht="15.75">
      <c r="A606" s="256" t="s">
        <v>155</v>
      </c>
      <c r="B606" s="15" t="s">
        <v>156</v>
      </c>
      <c r="C606" s="256">
        <v>4340</v>
      </c>
      <c r="D606" s="256">
        <v>2924</v>
      </c>
    </row>
    <row r="607" spans="1:4" ht="31.5">
      <c r="A607" s="256" t="s">
        <v>166</v>
      </c>
      <c r="B607" s="15" t="s">
        <v>167</v>
      </c>
      <c r="C607" s="256">
        <v>327</v>
      </c>
      <c r="D607" s="256">
        <v>327</v>
      </c>
    </row>
    <row r="608" spans="1:4" ht="15.75">
      <c r="A608" s="256" t="s">
        <v>168</v>
      </c>
      <c r="B608" s="15" t="s">
        <v>169</v>
      </c>
      <c r="C608" s="256">
        <v>18922</v>
      </c>
      <c r="D608" s="256">
        <v>18343</v>
      </c>
    </row>
    <row r="609" spans="1:4" ht="31.5">
      <c r="A609" s="256" t="s">
        <v>170</v>
      </c>
      <c r="B609" s="15" t="s">
        <v>171</v>
      </c>
      <c r="C609" s="256">
        <v>900</v>
      </c>
      <c r="D609" s="256">
        <v>321</v>
      </c>
    </row>
    <row r="610" spans="1:4" ht="31.5">
      <c r="A610" s="256" t="s">
        <v>172</v>
      </c>
      <c r="B610" s="15" t="s">
        <v>173</v>
      </c>
      <c r="C610" s="256">
        <v>18022</v>
      </c>
      <c r="D610" s="256">
        <v>18022</v>
      </c>
    </row>
    <row r="611" spans="1:4" ht="31.5">
      <c r="A611" s="256" t="s">
        <v>190</v>
      </c>
      <c r="B611" s="15" t="s">
        <v>191</v>
      </c>
      <c r="C611" s="256">
        <v>98967</v>
      </c>
      <c r="D611" s="256">
        <v>13859</v>
      </c>
    </row>
    <row r="612" spans="1:4" ht="15.75">
      <c r="A612" s="256" t="s">
        <v>229</v>
      </c>
      <c r="B612" s="15" t="s">
        <v>230</v>
      </c>
      <c r="C612" s="256">
        <v>98967</v>
      </c>
      <c r="D612" s="256">
        <v>13859</v>
      </c>
    </row>
    <row r="613" spans="1:4" ht="15.75">
      <c r="A613" s="256" t="s">
        <v>94</v>
      </c>
      <c r="B613" s="15"/>
      <c r="C613" s="256">
        <v>2783612</v>
      </c>
      <c r="D613" s="256">
        <v>1853133</v>
      </c>
    </row>
    <row r="614" spans="1:4" ht="15.75">
      <c r="A614" s="256" t="s">
        <v>131</v>
      </c>
      <c r="B614" s="15"/>
      <c r="C614" s="256"/>
      <c r="D614" s="256"/>
    </row>
    <row r="615" spans="1:4" ht="15.75">
      <c r="A615" s="256" t="s">
        <v>134</v>
      </c>
      <c r="B615" s="15" t="s">
        <v>135</v>
      </c>
      <c r="C615" s="256">
        <v>106411</v>
      </c>
      <c r="D615" s="256">
        <v>21084</v>
      </c>
    </row>
    <row r="616" spans="1:4" ht="31.5">
      <c r="A616" s="256" t="s">
        <v>138</v>
      </c>
      <c r="B616" s="15" t="s">
        <v>139</v>
      </c>
      <c r="C616" s="256">
        <v>23085</v>
      </c>
      <c r="D616" s="256">
        <v>8258</v>
      </c>
    </row>
    <row r="617" spans="1:4" ht="15.75">
      <c r="A617" s="256" t="s">
        <v>233</v>
      </c>
      <c r="B617" s="15" t="s">
        <v>234</v>
      </c>
      <c r="C617" s="256">
        <v>70500</v>
      </c>
      <c r="D617" s="256">
        <v>0</v>
      </c>
    </row>
    <row r="618" spans="1:4" ht="15.75">
      <c r="A618" s="256" t="s">
        <v>174</v>
      </c>
      <c r="B618" s="15" t="s">
        <v>175</v>
      </c>
      <c r="C618" s="256">
        <v>12826</v>
      </c>
      <c r="D618" s="256">
        <v>12826</v>
      </c>
    </row>
    <row r="619" spans="1:4" ht="15.75">
      <c r="A619" s="256" t="s">
        <v>140</v>
      </c>
      <c r="B619" s="15"/>
      <c r="C619" s="256">
        <v>106411</v>
      </c>
      <c r="D619" s="256">
        <v>21084</v>
      </c>
    </row>
    <row r="620" spans="1:4" ht="15.75">
      <c r="A620" s="256"/>
      <c r="B620" s="15"/>
      <c r="C620" s="256"/>
      <c r="D620" s="256"/>
    </row>
    <row r="621" spans="1:4" ht="15.75">
      <c r="A621" s="256" t="s">
        <v>235</v>
      </c>
      <c r="B621" s="15"/>
      <c r="C621" s="256">
        <v>2890023</v>
      </c>
      <c r="D621" s="256">
        <v>1874217</v>
      </c>
    </row>
    <row r="622" spans="1:4" ht="15.75">
      <c r="A622" s="256"/>
      <c r="B622" s="15"/>
      <c r="C622" s="256"/>
      <c r="D622" s="256"/>
    </row>
    <row r="623" spans="1:4" ht="15.75">
      <c r="A623" s="256" t="s">
        <v>236</v>
      </c>
      <c r="B623" s="15"/>
      <c r="C623" s="256"/>
      <c r="D623" s="256"/>
    </row>
    <row r="624" spans="1:4" ht="15.75">
      <c r="A624" s="256" t="s">
        <v>81</v>
      </c>
      <c r="B624" s="15"/>
      <c r="C624" s="256"/>
      <c r="D624" s="256"/>
    </row>
    <row r="625" spans="1:4" ht="15.75">
      <c r="A625" s="256" t="s">
        <v>82</v>
      </c>
      <c r="B625" s="15" t="s">
        <v>83</v>
      </c>
      <c r="C625" s="256">
        <v>77021</v>
      </c>
      <c r="D625" s="256">
        <v>76857</v>
      </c>
    </row>
    <row r="626" spans="1:4" ht="31.5">
      <c r="A626" s="256" t="s">
        <v>84</v>
      </c>
      <c r="B626" s="15" t="s">
        <v>85</v>
      </c>
      <c r="C626" s="256">
        <v>75589</v>
      </c>
      <c r="D626" s="256">
        <v>75425</v>
      </c>
    </row>
    <row r="627" spans="1:4" ht="31.5">
      <c r="A627" s="256" t="s">
        <v>107</v>
      </c>
      <c r="B627" s="15" t="s">
        <v>108</v>
      </c>
      <c r="C627" s="256">
        <v>123</v>
      </c>
      <c r="D627" s="256">
        <v>123</v>
      </c>
    </row>
    <row r="628" spans="1:4" ht="15.75">
      <c r="A628" s="256" t="s">
        <v>109</v>
      </c>
      <c r="B628" s="15" t="s">
        <v>110</v>
      </c>
      <c r="C628" s="256">
        <v>1309</v>
      </c>
      <c r="D628" s="256">
        <v>1309</v>
      </c>
    </row>
    <row r="629" spans="1:4" ht="15.75">
      <c r="A629" s="256" t="s">
        <v>86</v>
      </c>
      <c r="B629" s="15" t="s">
        <v>87</v>
      </c>
      <c r="C629" s="256">
        <v>14875</v>
      </c>
      <c r="D629" s="256">
        <v>14875</v>
      </c>
    </row>
    <row r="630" spans="1:4" ht="31.5">
      <c r="A630" s="256" t="s">
        <v>88</v>
      </c>
      <c r="B630" s="15" t="s">
        <v>89</v>
      </c>
      <c r="C630" s="256">
        <v>9151</v>
      </c>
      <c r="D630" s="256">
        <v>9151</v>
      </c>
    </row>
    <row r="631" spans="1:4" ht="15.75">
      <c r="A631" s="256" t="s">
        <v>90</v>
      </c>
      <c r="B631" s="15" t="s">
        <v>91</v>
      </c>
      <c r="C631" s="256">
        <v>3726</v>
      </c>
      <c r="D631" s="256">
        <v>3726</v>
      </c>
    </row>
    <row r="632" spans="1:4" ht="31.5">
      <c r="A632" s="256" t="s">
        <v>92</v>
      </c>
      <c r="B632" s="15" t="s">
        <v>93</v>
      </c>
      <c r="C632" s="256">
        <v>1998</v>
      </c>
      <c r="D632" s="256">
        <v>1998</v>
      </c>
    </row>
    <row r="633" spans="1:4" ht="15.75">
      <c r="A633" s="256" t="s">
        <v>94</v>
      </c>
      <c r="B633" s="15"/>
      <c r="C633" s="256">
        <v>91896</v>
      </c>
      <c r="D633" s="256">
        <v>91732</v>
      </c>
    </row>
    <row r="634" spans="1:4" ht="15.75">
      <c r="A634" s="256"/>
      <c r="B634" s="15"/>
      <c r="C634" s="256"/>
      <c r="D634" s="256"/>
    </row>
    <row r="635" spans="1:4" ht="15.75">
      <c r="A635" s="256" t="s">
        <v>237</v>
      </c>
      <c r="B635" s="15"/>
      <c r="C635" s="256">
        <v>91896</v>
      </c>
      <c r="D635" s="256">
        <v>91732</v>
      </c>
    </row>
    <row r="636" spans="1:4" ht="15.75">
      <c r="A636" s="256"/>
      <c r="B636" s="15"/>
      <c r="C636" s="256"/>
      <c r="D636" s="256"/>
    </row>
    <row r="637" spans="1:4" ht="15.75">
      <c r="A637" s="256" t="s">
        <v>238</v>
      </c>
      <c r="B637" s="15"/>
      <c r="C637" s="256"/>
      <c r="D637" s="256"/>
    </row>
    <row r="638" spans="1:4" ht="15.75">
      <c r="A638" s="256" t="s">
        <v>81</v>
      </c>
      <c r="B638" s="15"/>
      <c r="C638" s="256"/>
      <c r="D638" s="256"/>
    </row>
    <row r="639" spans="1:4" ht="15.75">
      <c r="A639" s="256" t="s">
        <v>117</v>
      </c>
      <c r="B639" s="15" t="s">
        <v>118</v>
      </c>
      <c r="C639" s="256">
        <v>43182</v>
      </c>
      <c r="D639" s="256">
        <v>27257</v>
      </c>
    </row>
    <row r="640" spans="1:4" ht="15.75">
      <c r="A640" s="256" t="s">
        <v>123</v>
      </c>
      <c r="B640" s="15" t="s">
        <v>124</v>
      </c>
      <c r="C640" s="256">
        <v>37223</v>
      </c>
      <c r="D640" s="256">
        <v>27257</v>
      </c>
    </row>
    <row r="641" spans="1:4" ht="31.5">
      <c r="A641" s="256" t="s">
        <v>129</v>
      </c>
      <c r="B641" s="15" t="s">
        <v>130</v>
      </c>
      <c r="C641" s="256">
        <v>5959</v>
      </c>
      <c r="D641" s="256">
        <v>0</v>
      </c>
    </row>
    <row r="642" spans="1:4" ht="15.75">
      <c r="A642" s="256" t="s">
        <v>94</v>
      </c>
      <c r="B642" s="15"/>
      <c r="C642" s="256">
        <v>43182</v>
      </c>
      <c r="D642" s="256">
        <v>27257</v>
      </c>
    </row>
    <row r="643" spans="1:4" ht="15.75">
      <c r="A643" s="256"/>
      <c r="B643" s="15"/>
      <c r="C643" s="256"/>
      <c r="D643" s="256"/>
    </row>
    <row r="644" spans="1:4" ht="15.75">
      <c r="A644" s="256" t="s">
        <v>239</v>
      </c>
      <c r="B644" s="15"/>
      <c r="C644" s="256">
        <v>43182</v>
      </c>
      <c r="D644" s="256">
        <v>27257</v>
      </c>
    </row>
    <row r="645" spans="1:4" ht="15.75">
      <c r="A645" s="256"/>
      <c r="B645" s="15"/>
      <c r="C645" s="256"/>
      <c r="D645" s="256"/>
    </row>
    <row r="646" spans="1:4" ht="15.75">
      <c r="A646" s="256" t="s">
        <v>240</v>
      </c>
      <c r="B646" s="15"/>
      <c r="C646" s="256"/>
      <c r="D646" s="256"/>
    </row>
    <row r="647" spans="1:4" ht="15.75">
      <c r="A647" s="256" t="s">
        <v>81</v>
      </c>
      <c r="B647" s="15"/>
      <c r="C647" s="256"/>
      <c r="D647" s="256"/>
    </row>
    <row r="648" spans="1:4" ht="31.5">
      <c r="A648" s="256" t="s">
        <v>97</v>
      </c>
      <c r="B648" s="15" t="s">
        <v>98</v>
      </c>
      <c r="C648" s="256">
        <v>83310</v>
      </c>
      <c r="D648" s="256">
        <v>47967</v>
      </c>
    </row>
    <row r="649" spans="1:4" ht="31.5">
      <c r="A649" s="256" t="s">
        <v>99</v>
      </c>
      <c r="B649" s="15" t="s">
        <v>100</v>
      </c>
      <c r="C649" s="256">
        <v>83310</v>
      </c>
      <c r="D649" s="256">
        <v>47967</v>
      </c>
    </row>
    <row r="650" spans="1:4" ht="15.75">
      <c r="A650" s="256" t="s">
        <v>82</v>
      </c>
      <c r="B650" s="15" t="s">
        <v>83</v>
      </c>
      <c r="C650" s="256">
        <v>3725</v>
      </c>
      <c r="D650" s="256">
        <v>1118</v>
      </c>
    </row>
    <row r="651" spans="1:4" ht="15.75">
      <c r="A651" s="256" t="s">
        <v>103</v>
      </c>
      <c r="B651" s="15" t="s">
        <v>104</v>
      </c>
      <c r="C651" s="256">
        <v>919</v>
      </c>
      <c r="D651" s="256">
        <v>0</v>
      </c>
    </row>
    <row r="652" spans="1:4" ht="31.5">
      <c r="A652" s="256" t="s">
        <v>105</v>
      </c>
      <c r="B652" s="15" t="s">
        <v>106</v>
      </c>
      <c r="C652" s="256">
        <v>2465</v>
      </c>
      <c r="D652" s="256">
        <v>777</v>
      </c>
    </row>
    <row r="653" spans="1:4" ht="31.5">
      <c r="A653" s="256" t="s">
        <v>107</v>
      </c>
      <c r="B653" s="15" t="s">
        <v>108</v>
      </c>
      <c r="C653" s="256">
        <v>153</v>
      </c>
      <c r="D653" s="256">
        <v>153</v>
      </c>
    </row>
    <row r="654" spans="1:4" ht="15.75">
      <c r="A654" s="256" t="s">
        <v>109</v>
      </c>
      <c r="B654" s="15" t="s">
        <v>110</v>
      </c>
      <c r="C654" s="256">
        <v>188</v>
      </c>
      <c r="D654" s="256">
        <v>188</v>
      </c>
    </row>
    <row r="655" spans="1:4" ht="15.75">
      <c r="A655" s="256" t="s">
        <v>86</v>
      </c>
      <c r="B655" s="15" t="s">
        <v>87</v>
      </c>
      <c r="C655" s="256">
        <v>16593</v>
      </c>
      <c r="D655" s="256">
        <v>9288</v>
      </c>
    </row>
    <row r="656" spans="1:4" ht="31.5">
      <c r="A656" s="256" t="s">
        <v>88</v>
      </c>
      <c r="B656" s="15" t="s">
        <v>89</v>
      </c>
      <c r="C656" s="256">
        <v>10032</v>
      </c>
      <c r="D656" s="256">
        <v>6134</v>
      </c>
    </row>
    <row r="657" spans="1:4" ht="15.75">
      <c r="A657" s="256" t="s">
        <v>90</v>
      </c>
      <c r="B657" s="15" t="s">
        <v>91</v>
      </c>
      <c r="C657" s="256">
        <v>4144</v>
      </c>
      <c r="D657" s="256">
        <v>2344</v>
      </c>
    </row>
    <row r="658" spans="1:4" ht="31.5">
      <c r="A658" s="256" t="s">
        <v>92</v>
      </c>
      <c r="B658" s="15" t="s">
        <v>93</v>
      </c>
      <c r="C658" s="256">
        <v>2417</v>
      </c>
      <c r="D658" s="256">
        <v>810</v>
      </c>
    </row>
    <row r="659" spans="1:4" ht="15.75">
      <c r="A659" s="256" t="s">
        <v>117</v>
      </c>
      <c r="B659" s="15" t="s">
        <v>118</v>
      </c>
      <c r="C659" s="256">
        <v>45618</v>
      </c>
      <c r="D659" s="256">
        <v>20035</v>
      </c>
    </row>
    <row r="660" spans="1:4" ht="15.75">
      <c r="A660" s="256" t="s">
        <v>145</v>
      </c>
      <c r="B660" s="15" t="s">
        <v>146</v>
      </c>
      <c r="C660" s="256">
        <v>17055</v>
      </c>
      <c r="D660" s="256">
        <v>9937</v>
      </c>
    </row>
    <row r="661" spans="1:4" ht="15.75">
      <c r="A661" s="256" t="s">
        <v>178</v>
      </c>
      <c r="B661" s="15" t="s">
        <v>179</v>
      </c>
      <c r="C661" s="256">
        <v>168</v>
      </c>
      <c r="D661" s="256">
        <v>168</v>
      </c>
    </row>
    <row r="662" spans="1:4" ht="15.75">
      <c r="A662" s="256" t="s">
        <v>147</v>
      </c>
      <c r="B662" s="15" t="s">
        <v>148</v>
      </c>
      <c r="C662" s="256">
        <v>1403</v>
      </c>
      <c r="D662" s="256">
        <v>0</v>
      </c>
    </row>
    <row r="663" spans="1:4" ht="15.75">
      <c r="A663" s="256" t="s">
        <v>119</v>
      </c>
      <c r="B663" s="15" t="s">
        <v>120</v>
      </c>
      <c r="C663" s="256">
        <v>1419</v>
      </c>
      <c r="D663" s="256">
        <v>451</v>
      </c>
    </row>
    <row r="664" spans="1:4" ht="15.75">
      <c r="A664" s="256" t="s">
        <v>121</v>
      </c>
      <c r="B664" s="15" t="s">
        <v>122</v>
      </c>
      <c r="C664" s="256">
        <v>11652</v>
      </c>
      <c r="D664" s="256">
        <v>6622</v>
      </c>
    </row>
    <row r="665" spans="1:4" ht="15.75">
      <c r="A665" s="256" t="s">
        <v>123</v>
      </c>
      <c r="B665" s="15" t="s">
        <v>124</v>
      </c>
      <c r="C665" s="256">
        <v>3538</v>
      </c>
      <c r="D665" s="256">
        <v>2824</v>
      </c>
    </row>
    <row r="666" spans="1:4" ht="15.75">
      <c r="A666" s="256" t="s">
        <v>127</v>
      </c>
      <c r="B666" s="15" t="s">
        <v>128</v>
      </c>
      <c r="C666" s="256">
        <v>20</v>
      </c>
      <c r="D666" s="256">
        <v>20</v>
      </c>
    </row>
    <row r="667" spans="1:4" ht="15.75">
      <c r="A667" s="256" t="s">
        <v>155</v>
      </c>
      <c r="B667" s="15" t="s">
        <v>156</v>
      </c>
      <c r="C667" s="256">
        <v>13</v>
      </c>
      <c r="D667" s="256">
        <v>13</v>
      </c>
    </row>
    <row r="668" spans="1:4" ht="31.5">
      <c r="A668" s="256" t="s">
        <v>129</v>
      </c>
      <c r="B668" s="15" t="s">
        <v>130</v>
      </c>
      <c r="C668" s="256">
        <v>10350</v>
      </c>
      <c r="D668" s="256">
        <v>0</v>
      </c>
    </row>
    <row r="669" spans="1:4" ht="31.5">
      <c r="A669" s="256" t="s">
        <v>190</v>
      </c>
      <c r="B669" s="15" t="s">
        <v>191</v>
      </c>
      <c r="C669" s="256">
        <v>1800</v>
      </c>
      <c r="D669" s="256">
        <v>540</v>
      </c>
    </row>
    <row r="670" spans="1:4" ht="15.75">
      <c r="A670" s="256" t="s">
        <v>229</v>
      </c>
      <c r="B670" s="15" t="s">
        <v>230</v>
      </c>
      <c r="C670" s="256">
        <v>1800</v>
      </c>
      <c r="D670" s="256">
        <v>540</v>
      </c>
    </row>
    <row r="671" spans="1:4" ht="15.75">
      <c r="A671" s="256" t="s">
        <v>94</v>
      </c>
      <c r="B671" s="15"/>
      <c r="C671" s="256">
        <v>151046</v>
      </c>
      <c r="D671" s="256">
        <v>78948</v>
      </c>
    </row>
    <row r="672" spans="1:4" ht="15.75">
      <c r="A672" s="256" t="s">
        <v>131</v>
      </c>
      <c r="B672" s="15"/>
      <c r="C672" s="256"/>
      <c r="D672" s="256"/>
    </row>
    <row r="673" spans="1:4" ht="15.75">
      <c r="A673" s="256" t="s">
        <v>134</v>
      </c>
      <c r="B673" s="15" t="s">
        <v>135</v>
      </c>
      <c r="C673" s="256">
        <v>720</v>
      </c>
      <c r="D673" s="256">
        <v>0</v>
      </c>
    </row>
    <row r="674" spans="1:4" ht="15.75">
      <c r="A674" s="256" t="s">
        <v>136</v>
      </c>
      <c r="B674" s="15" t="s">
        <v>137</v>
      </c>
      <c r="C674" s="256">
        <v>720</v>
      </c>
      <c r="D674" s="256">
        <v>0</v>
      </c>
    </row>
    <row r="675" spans="1:4" ht="15.75">
      <c r="A675" s="256" t="s">
        <v>140</v>
      </c>
      <c r="B675" s="15"/>
      <c r="C675" s="256">
        <v>720</v>
      </c>
      <c r="D675" s="256">
        <v>0</v>
      </c>
    </row>
    <row r="676" spans="1:4" ht="15.75">
      <c r="A676" s="256"/>
      <c r="B676" s="15"/>
      <c r="C676" s="256"/>
      <c r="D676" s="256"/>
    </row>
    <row r="677" spans="1:4" ht="15.75">
      <c r="A677" s="256" t="s">
        <v>241</v>
      </c>
      <c r="B677" s="15"/>
      <c r="C677" s="256">
        <v>151766</v>
      </c>
      <c r="D677" s="256">
        <v>78948</v>
      </c>
    </row>
    <row r="678" spans="1:4" ht="15.75">
      <c r="A678" s="256"/>
      <c r="B678" s="15"/>
      <c r="C678" s="256"/>
      <c r="D678" s="256"/>
    </row>
    <row r="679" spans="1:4" ht="15.75">
      <c r="A679" s="256" t="s">
        <v>242</v>
      </c>
      <c r="B679" s="15"/>
      <c r="C679" s="256"/>
      <c r="D679" s="256"/>
    </row>
    <row r="680" spans="1:4" ht="15.75">
      <c r="A680" s="256" t="s">
        <v>81</v>
      </c>
      <c r="B680" s="15"/>
      <c r="C680" s="256"/>
      <c r="D680" s="256"/>
    </row>
    <row r="681" spans="1:4" ht="15.75">
      <c r="A681" s="256" t="s">
        <v>82</v>
      </c>
      <c r="B681" s="15" t="s">
        <v>83</v>
      </c>
      <c r="C681" s="256">
        <v>116141</v>
      </c>
      <c r="D681" s="256">
        <v>116141</v>
      </c>
    </row>
    <row r="682" spans="1:4" ht="15.75">
      <c r="A682" s="256" t="s">
        <v>103</v>
      </c>
      <c r="B682" s="15" t="s">
        <v>104</v>
      </c>
      <c r="C682" s="256">
        <v>116141</v>
      </c>
      <c r="D682" s="256">
        <v>116141</v>
      </c>
    </row>
    <row r="683" spans="1:4" ht="15.75">
      <c r="A683" s="256" t="s">
        <v>86</v>
      </c>
      <c r="B683" s="15" t="s">
        <v>87</v>
      </c>
      <c r="C683" s="256">
        <v>8867</v>
      </c>
      <c r="D683" s="256">
        <v>8867</v>
      </c>
    </row>
    <row r="684" spans="1:4" ht="31.5">
      <c r="A684" s="256" t="s">
        <v>88</v>
      </c>
      <c r="B684" s="15" t="s">
        <v>89</v>
      </c>
      <c r="C684" s="256">
        <v>3742</v>
      </c>
      <c r="D684" s="256">
        <v>3742</v>
      </c>
    </row>
    <row r="685" spans="1:4" ht="15.75">
      <c r="A685" s="256" t="s">
        <v>90</v>
      </c>
      <c r="B685" s="15" t="s">
        <v>91</v>
      </c>
      <c r="C685" s="256">
        <v>4109</v>
      </c>
      <c r="D685" s="256">
        <v>4109</v>
      </c>
    </row>
    <row r="686" spans="1:4" ht="31.5">
      <c r="A686" s="256" t="s">
        <v>92</v>
      </c>
      <c r="B686" s="15" t="s">
        <v>93</v>
      </c>
      <c r="C686" s="256">
        <v>1016</v>
      </c>
      <c r="D686" s="256">
        <v>1016</v>
      </c>
    </row>
    <row r="687" spans="1:4" ht="31.5">
      <c r="A687" s="256" t="s">
        <v>190</v>
      </c>
      <c r="B687" s="15" t="s">
        <v>191</v>
      </c>
      <c r="C687" s="256">
        <v>38748</v>
      </c>
      <c r="D687" s="256">
        <v>38748</v>
      </c>
    </row>
    <row r="688" spans="1:4" ht="15.75">
      <c r="A688" s="256" t="s">
        <v>229</v>
      </c>
      <c r="B688" s="15" t="s">
        <v>230</v>
      </c>
      <c r="C688" s="256">
        <v>38748</v>
      </c>
      <c r="D688" s="256">
        <v>38748</v>
      </c>
    </row>
    <row r="689" spans="1:4" ht="15.75">
      <c r="A689" s="256" t="s">
        <v>94</v>
      </c>
      <c r="B689" s="15"/>
      <c r="C689" s="256">
        <v>163756</v>
      </c>
      <c r="D689" s="256">
        <v>163756</v>
      </c>
    </row>
    <row r="690" spans="1:4" ht="15.75">
      <c r="A690" s="256"/>
      <c r="B690" s="15"/>
      <c r="C690" s="256"/>
      <c r="D690" s="256"/>
    </row>
    <row r="691" spans="1:4" ht="15.75">
      <c r="A691" s="256" t="s">
        <v>243</v>
      </c>
      <c r="B691" s="15"/>
      <c r="C691" s="256">
        <v>163756</v>
      </c>
      <c r="D691" s="256">
        <v>163756</v>
      </c>
    </row>
    <row r="692" spans="1:4" ht="15.75">
      <c r="A692" s="256"/>
      <c r="B692" s="15"/>
      <c r="C692" s="256"/>
      <c r="D692" s="256"/>
    </row>
    <row r="693" spans="1:4" ht="15.75">
      <c r="A693" s="256" t="s">
        <v>244</v>
      </c>
      <c r="B693" s="15"/>
      <c r="C693" s="256"/>
      <c r="D693" s="256"/>
    </row>
    <row r="694" spans="1:4" ht="15.75">
      <c r="A694" s="256" t="s">
        <v>81</v>
      </c>
      <c r="B694" s="15"/>
      <c r="C694" s="256"/>
      <c r="D694" s="256"/>
    </row>
    <row r="695" spans="1:4" ht="31.5">
      <c r="A695" s="256" t="s">
        <v>97</v>
      </c>
      <c r="B695" s="15" t="s">
        <v>98</v>
      </c>
      <c r="C695" s="256">
        <v>1051416</v>
      </c>
      <c r="D695" s="256">
        <v>699097</v>
      </c>
    </row>
    <row r="696" spans="1:4" ht="31.5">
      <c r="A696" s="256" t="s">
        <v>99</v>
      </c>
      <c r="B696" s="15" t="s">
        <v>100</v>
      </c>
      <c r="C696" s="256">
        <v>1051416</v>
      </c>
      <c r="D696" s="256">
        <v>699097</v>
      </c>
    </row>
    <row r="697" spans="1:4" ht="15.75">
      <c r="A697" s="256" t="s">
        <v>82</v>
      </c>
      <c r="B697" s="15" t="s">
        <v>83</v>
      </c>
      <c r="C697" s="256">
        <v>66163</v>
      </c>
      <c r="D697" s="256">
        <v>36675</v>
      </c>
    </row>
    <row r="698" spans="1:4" ht="15.75">
      <c r="A698" s="256" t="s">
        <v>103</v>
      </c>
      <c r="B698" s="15" t="s">
        <v>104</v>
      </c>
      <c r="C698" s="256">
        <v>7800</v>
      </c>
      <c r="D698" s="256">
        <v>3340</v>
      </c>
    </row>
    <row r="699" spans="1:4" ht="31.5">
      <c r="A699" s="256" t="s">
        <v>105</v>
      </c>
      <c r="B699" s="15" t="s">
        <v>106</v>
      </c>
      <c r="C699" s="256">
        <v>30910</v>
      </c>
      <c r="D699" s="256">
        <v>12495</v>
      </c>
    </row>
    <row r="700" spans="1:4" ht="31.5">
      <c r="A700" s="256" t="s">
        <v>107</v>
      </c>
      <c r="B700" s="15" t="s">
        <v>108</v>
      </c>
      <c r="C700" s="256">
        <v>22501</v>
      </c>
      <c r="D700" s="256">
        <v>15888</v>
      </c>
    </row>
    <row r="701" spans="1:4" ht="15.75">
      <c r="A701" s="256" t="s">
        <v>109</v>
      </c>
      <c r="B701" s="15" t="s">
        <v>110</v>
      </c>
      <c r="C701" s="256">
        <v>4952</v>
      </c>
      <c r="D701" s="256">
        <v>4952</v>
      </c>
    </row>
    <row r="702" spans="1:4" ht="15.75">
      <c r="A702" s="256" t="s">
        <v>86</v>
      </c>
      <c r="B702" s="15" t="s">
        <v>87</v>
      </c>
      <c r="C702" s="256">
        <v>198030</v>
      </c>
      <c r="D702" s="256">
        <v>137762</v>
      </c>
    </row>
    <row r="703" spans="1:4" ht="31.5">
      <c r="A703" s="256" t="s">
        <v>88</v>
      </c>
      <c r="B703" s="15" t="s">
        <v>89</v>
      </c>
      <c r="C703" s="256">
        <v>119725</v>
      </c>
      <c r="D703" s="256">
        <v>87784</v>
      </c>
    </row>
    <row r="704" spans="1:4" ht="15.75">
      <c r="A704" s="256" t="s">
        <v>90</v>
      </c>
      <c r="B704" s="15" t="s">
        <v>91</v>
      </c>
      <c r="C704" s="256">
        <v>49456</v>
      </c>
      <c r="D704" s="256">
        <v>35635</v>
      </c>
    </row>
    <row r="705" spans="1:4" ht="31.5">
      <c r="A705" s="256" t="s">
        <v>92</v>
      </c>
      <c r="B705" s="15" t="s">
        <v>93</v>
      </c>
      <c r="C705" s="256">
        <v>28849</v>
      </c>
      <c r="D705" s="256">
        <v>14343</v>
      </c>
    </row>
    <row r="706" spans="1:4" ht="15.75">
      <c r="A706" s="256" t="s">
        <v>117</v>
      </c>
      <c r="B706" s="15" t="s">
        <v>118</v>
      </c>
      <c r="C706" s="256">
        <v>774812</v>
      </c>
      <c r="D706" s="256">
        <v>396386</v>
      </c>
    </row>
    <row r="707" spans="1:4" ht="15.75">
      <c r="A707" s="256" t="s">
        <v>145</v>
      </c>
      <c r="B707" s="15" t="s">
        <v>146</v>
      </c>
      <c r="C707" s="256">
        <v>243585</v>
      </c>
      <c r="D707" s="256">
        <v>134691</v>
      </c>
    </row>
    <row r="708" spans="1:4" ht="15.75">
      <c r="A708" s="256" t="s">
        <v>178</v>
      </c>
      <c r="B708" s="15" t="s">
        <v>179</v>
      </c>
      <c r="C708" s="256">
        <v>3000</v>
      </c>
      <c r="D708" s="256">
        <v>567</v>
      </c>
    </row>
    <row r="709" spans="1:4" ht="15.75">
      <c r="A709" s="256" t="s">
        <v>147</v>
      </c>
      <c r="B709" s="15" t="s">
        <v>148</v>
      </c>
      <c r="C709" s="256">
        <v>19650</v>
      </c>
      <c r="D709" s="256">
        <v>6907</v>
      </c>
    </row>
    <row r="710" spans="1:4" ht="15.75">
      <c r="A710" s="256" t="s">
        <v>119</v>
      </c>
      <c r="B710" s="15" t="s">
        <v>120</v>
      </c>
      <c r="C710" s="256">
        <v>88929</v>
      </c>
      <c r="D710" s="256">
        <v>45278</v>
      </c>
    </row>
    <row r="711" spans="1:4" ht="15.75">
      <c r="A711" s="256" t="s">
        <v>121</v>
      </c>
      <c r="B711" s="15" t="s">
        <v>122</v>
      </c>
      <c r="C711" s="256">
        <v>278248</v>
      </c>
      <c r="D711" s="256">
        <v>171845</v>
      </c>
    </row>
    <row r="712" spans="1:4" ht="15.75">
      <c r="A712" s="256" t="s">
        <v>123</v>
      </c>
      <c r="B712" s="15" t="s">
        <v>124</v>
      </c>
      <c r="C712" s="256">
        <v>96472</v>
      </c>
      <c r="D712" s="256">
        <v>35187</v>
      </c>
    </row>
    <row r="713" spans="1:4" ht="15.75">
      <c r="A713" s="256" t="s">
        <v>127</v>
      </c>
      <c r="B713" s="15" t="s">
        <v>128</v>
      </c>
      <c r="C713" s="256">
        <v>1121</v>
      </c>
      <c r="D713" s="256">
        <v>250</v>
      </c>
    </row>
    <row r="714" spans="1:4" ht="15.75">
      <c r="A714" s="256" t="s">
        <v>155</v>
      </c>
      <c r="B714" s="15" t="s">
        <v>156</v>
      </c>
      <c r="C714" s="256">
        <v>3076</v>
      </c>
      <c r="D714" s="256">
        <v>1439</v>
      </c>
    </row>
    <row r="715" spans="1:4" ht="31.5">
      <c r="A715" s="256" t="s">
        <v>166</v>
      </c>
      <c r="B715" s="15" t="s">
        <v>167</v>
      </c>
      <c r="C715" s="256">
        <v>222</v>
      </c>
      <c r="D715" s="256">
        <v>222</v>
      </c>
    </row>
    <row r="716" spans="1:4" ht="31.5">
      <c r="A716" s="256" t="s">
        <v>129</v>
      </c>
      <c r="B716" s="15" t="s">
        <v>130</v>
      </c>
      <c r="C716" s="256">
        <v>40509</v>
      </c>
      <c r="D716" s="256">
        <v>0</v>
      </c>
    </row>
    <row r="717" spans="1:4" ht="15.75">
      <c r="A717" s="256" t="s">
        <v>168</v>
      </c>
      <c r="B717" s="15" t="s">
        <v>169</v>
      </c>
      <c r="C717" s="256">
        <v>6142</v>
      </c>
      <c r="D717" s="256">
        <v>6142</v>
      </c>
    </row>
    <row r="718" spans="1:4" ht="31.5">
      <c r="A718" s="256" t="s">
        <v>170</v>
      </c>
      <c r="B718" s="15" t="s">
        <v>171</v>
      </c>
      <c r="C718" s="256">
        <v>97</v>
      </c>
      <c r="D718" s="256">
        <v>97</v>
      </c>
    </row>
    <row r="719" spans="1:4" ht="31.5">
      <c r="A719" s="256" t="s">
        <v>172</v>
      </c>
      <c r="B719" s="15" t="s">
        <v>173</v>
      </c>
      <c r="C719" s="256">
        <v>6045</v>
      </c>
      <c r="D719" s="256">
        <v>6045</v>
      </c>
    </row>
    <row r="720" spans="1:4" ht="15.75">
      <c r="A720" s="256" t="s">
        <v>94</v>
      </c>
      <c r="B720" s="15"/>
      <c r="C720" s="256">
        <v>2096563</v>
      </c>
      <c r="D720" s="256">
        <v>1276062</v>
      </c>
    </row>
    <row r="721" spans="1:4" ht="15.75">
      <c r="A721" s="256" t="s">
        <v>131</v>
      </c>
      <c r="B721" s="15"/>
      <c r="C721" s="256"/>
      <c r="D721" s="256"/>
    </row>
    <row r="722" spans="1:4" ht="15.75">
      <c r="A722" s="256" t="s">
        <v>134</v>
      </c>
      <c r="B722" s="15" t="s">
        <v>135</v>
      </c>
      <c r="C722" s="256">
        <v>14998</v>
      </c>
      <c r="D722" s="256">
        <v>0</v>
      </c>
    </row>
    <row r="723" spans="1:4" ht="31.5">
      <c r="A723" s="256" t="s">
        <v>138</v>
      </c>
      <c r="B723" s="15" t="s">
        <v>139</v>
      </c>
      <c r="C723" s="256">
        <v>14998</v>
      </c>
      <c r="D723" s="256">
        <v>0</v>
      </c>
    </row>
    <row r="724" spans="1:4" ht="15.75">
      <c r="A724" s="256" t="s">
        <v>140</v>
      </c>
      <c r="B724" s="15"/>
      <c r="C724" s="256">
        <v>14998</v>
      </c>
      <c r="D724" s="256">
        <v>0</v>
      </c>
    </row>
    <row r="725" spans="1:4" ht="15.75">
      <c r="A725" s="256"/>
      <c r="B725" s="15"/>
      <c r="C725" s="256"/>
      <c r="D725" s="256"/>
    </row>
    <row r="726" spans="1:4" ht="15.75">
      <c r="A726" s="256" t="s">
        <v>245</v>
      </c>
      <c r="B726" s="15"/>
      <c r="C726" s="256">
        <v>2111561</v>
      </c>
      <c r="D726" s="256">
        <v>1276062</v>
      </c>
    </row>
    <row r="727" spans="1:4" ht="15.75">
      <c r="A727" s="256"/>
      <c r="B727" s="15"/>
      <c r="C727" s="256"/>
      <c r="D727" s="256"/>
    </row>
    <row r="728" spans="1:4" ht="15.75">
      <c r="A728" s="256" t="s">
        <v>246</v>
      </c>
      <c r="B728" s="15"/>
      <c r="C728" s="256"/>
      <c r="D728" s="256"/>
    </row>
    <row r="729" spans="1:4" ht="15.75">
      <c r="A729" s="256" t="s">
        <v>81</v>
      </c>
      <c r="B729" s="15"/>
      <c r="C729" s="256"/>
      <c r="D729" s="256"/>
    </row>
    <row r="730" spans="1:4" ht="31.5">
      <c r="A730" s="256" t="s">
        <v>97</v>
      </c>
      <c r="B730" s="15" t="s">
        <v>98</v>
      </c>
      <c r="C730" s="256">
        <v>991160</v>
      </c>
      <c r="D730" s="256">
        <v>668813</v>
      </c>
    </row>
    <row r="731" spans="1:4" ht="31.5">
      <c r="A731" s="256" t="s">
        <v>99</v>
      </c>
      <c r="B731" s="15" t="s">
        <v>100</v>
      </c>
      <c r="C731" s="256">
        <v>991160</v>
      </c>
      <c r="D731" s="256">
        <v>668813</v>
      </c>
    </row>
    <row r="732" spans="1:4" ht="15.75">
      <c r="A732" s="256" t="s">
        <v>82</v>
      </c>
      <c r="B732" s="15" t="s">
        <v>83</v>
      </c>
      <c r="C732" s="256">
        <v>43910</v>
      </c>
      <c r="D732" s="256">
        <v>26122</v>
      </c>
    </row>
    <row r="733" spans="1:4" ht="31.5">
      <c r="A733" s="256" t="s">
        <v>105</v>
      </c>
      <c r="B733" s="15" t="s">
        <v>106</v>
      </c>
      <c r="C733" s="256">
        <v>29226</v>
      </c>
      <c r="D733" s="256">
        <v>11438</v>
      </c>
    </row>
    <row r="734" spans="1:4" ht="31.5">
      <c r="A734" s="256" t="s">
        <v>107</v>
      </c>
      <c r="B734" s="15" t="s">
        <v>108</v>
      </c>
      <c r="C734" s="256">
        <v>8782</v>
      </c>
      <c r="D734" s="256">
        <v>8782</v>
      </c>
    </row>
    <row r="735" spans="1:4" ht="15.75">
      <c r="A735" s="256" t="s">
        <v>109</v>
      </c>
      <c r="B735" s="15" t="s">
        <v>110</v>
      </c>
      <c r="C735" s="256">
        <v>5902</v>
      </c>
      <c r="D735" s="256">
        <v>5902</v>
      </c>
    </row>
    <row r="736" spans="1:4" ht="15.75">
      <c r="A736" s="256" t="s">
        <v>86</v>
      </c>
      <c r="B736" s="15" t="s">
        <v>87</v>
      </c>
      <c r="C736" s="256">
        <v>187242</v>
      </c>
      <c r="D736" s="256">
        <v>131478</v>
      </c>
    </row>
    <row r="737" spans="1:4" ht="31.5">
      <c r="A737" s="256" t="s">
        <v>88</v>
      </c>
      <c r="B737" s="15" t="s">
        <v>89</v>
      </c>
      <c r="C737" s="256">
        <v>113202</v>
      </c>
      <c r="D737" s="256">
        <v>84594</v>
      </c>
    </row>
    <row r="738" spans="1:4" ht="15.75">
      <c r="A738" s="256" t="s">
        <v>90</v>
      </c>
      <c r="B738" s="15" t="s">
        <v>91</v>
      </c>
      <c r="C738" s="256">
        <v>46762</v>
      </c>
      <c r="D738" s="256">
        <v>33829</v>
      </c>
    </row>
    <row r="739" spans="1:4" ht="31.5">
      <c r="A739" s="256" t="s">
        <v>92</v>
      </c>
      <c r="B739" s="15" t="s">
        <v>93</v>
      </c>
      <c r="C739" s="256">
        <v>27278</v>
      </c>
      <c r="D739" s="256">
        <v>13055</v>
      </c>
    </row>
    <row r="740" spans="1:4" ht="15.75">
      <c r="A740" s="256" t="s">
        <v>117</v>
      </c>
      <c r="B740" s="15" t="s">
        <v>118</v>
      </c>
      <c r="C740" s="256">
        <v>563551</v>
      </c>
      <c r="D740" s="256">
        <v>404798</v>
      </c>
    </row>
    <row r="741" spans="1:4" ht="15.75">
      <c r="A741" s="256" t="s">
        <v>145</v>
      </c>
      <c r="B741" s="15" t="s">
        <v>146</v>
      </c>
      <c r="C741" s="256">
        <v>148287</v>
      </c>
      <c r="D741" s="256">
        <v>104385</v>
      </c>
    </row>
    <row r="742" spans="1:4" ht="15.75">
      <c r="A742" s="256" t="s">
        <v>178</v>
      </c>
      <c r="B742" s="15" t="s">
        <v>179</v>
      </c>
      <c r="C742" s="256">
        <v>390</v>
      </c>
      <c r="D742" s="256">
        <v>132</v>
      </c>
    </row>
    <row r="743" spans="1:4" ht="15.75">
      <c r="A743" s="256" t="s">
        <v>147</v>
      </c>
      <c r="B743" s="15" t="s">
        <v>148</v>
      </c>
      <c r="C743" s="256">
        <v>8700</v>
      </c>
      <c r="D743" s="256">
        <v>1212</v>
      </c>
    </row>
    <row r="744" spans="1:4" ht="15.75">
      <c r="A744" s="256" t="s">
        <v>119</v>
      </c>
      <c r="B744" s="15" t="s">
        <v>120</v>
      </c>
      <c r="C744" s="256">
        <v>17600</v>
      </c>
      <c r="D744" s="256">
        <v>9691</v>
      </c>
    </row>
    <row r="745" spans="1:4" ht="15.75">
      <c r="A745" s="256" t="s">
        <v>121</v>
      </c>
      <c r="B745" s="15" t="s">
        <v>122</v>
      </c>
      <c r="C745" s="256">
        <v>329638</v>
      </c>
      <c r="D745" s="256">
        <v>242938</v>
      </c>
    </row>
    <row r="746" spans="1:4" ht="15.75">
      <c r="A746" s="256" t="s">
        <v>123</v>
      </c>
      <c r="B746" s="15" t="s">
        <v>124</v>
      </c>
      <c r="C746" s="256">
        <v>44642</v>
      </c>
      <c r="D746" s="256">
        <v>43672</v>
      </c>
    </row>
    <row r="747" spans="1:4" ht="15.75">
      <c r="A747" s="256" t="s">
        <v>127</v>
      </c>
      <c r="B747" s="15" t="s">
        <v>128</v>
      </c>
      <c r="C747" s="256">
        <v>651</v>
      </c>
      <c r="D747" s="256">
        <v>140</v>
      </c>
    </row>
    <row r="748" spans="1:4" ht="15.75">
      <c r="A748" s="256" t="s">
        <v>155</v>
      </c>
      <c r="B748" s="15" t="s">
        <v>156</v>
      </c>
      <c r="C748" s="256">
        <v>3476</v>
      </c>
      <c r="D748" s="256">
        <v>2628</v>
      </c>
    </row>
    <row r="749" spans="1:4" ht="31.5">
      <c r="A749" s="256" t="s">
        <v>129</v>
      </c>
      <c r="B749" s="15" t="s">
        <v>130</v>
      </c>
      <c r="C749" s="256">
        <v>10167</v>
      </c>
      <c r="D749" s="256">
        <v>0</v>
      </c>
    </row>
    <row r="750" spans="1:4" ht="15.75">
      <c r="A750" s="256" t="s">
        <v>168</v>
      </c>
      <c r="B750" s="15" t="s">
        <v>169</v>
      </c>
      <c r="C750" s="256">
        <v>2830</v>
      </c>
      <c r="D750" s="256">
        <v>1417</v>
      </c>
    </row>
    <row r="751" spans="1:4" ht="31.5">
      <c r="A751" s="256" t="s">
        <v>170</v>
      </c>
      <c r="B751" s="15" t="s">
        <v>171</v>
      </c>
      <c r="C751" s="256">
        <v>1430</v>
      </c>
      <c r="D751" s="256">
        <v>175</v>
      </c>
    </row>
    <row r="752" spans="1:4" ht="31.5">
      <c r="A752" s="256" t="s">
        <v>172</v>
      </c>
      <c r="B752" s="15" t="s">
        <v>173</v>
      </c>
      <c r="C752" s="256">
        <v>1400</v>
      </c>
      <c r="D752" s="256">
        <v>1242</v>
      </c>
    </row>
    <row r="753" spans="1:4" ht="15.75">
      <c r="A753" s="256" t="s">
        <v>94</v>
      </c>
      <c r="B753" s="15"/>
      <c r="C753" s="256">
        <v>1788693</v>
      </c>
      <c r="D753" s="256">
        <v>1232628</v>
      </c>
    </row>
    <row r="754" spans="1:4" ht="15.75">
      <c r="A754" s="256" t="s">
        <v>131</v>
      </c>
      <c r="B754" s="15"/>
      <c r="C754" s="256"/>
      <c r="D754" s="256"/>
    </row>
    <row r="755" spans="1:4" ht="15.75">
      <c r="A755" s="256" t="s">
        <v>134</v>
      </c>
      <c r="B755" s="15" t="s">
        <v>135</v>
      </c>
      <c r="C755" s="256">
        <v>53310</v>
      </c>
      <c r="D755" s="256">
        <v>3605</v>
      </c>
    </row>
    <row r="756" spans="1:4" ht="15.75">
      <c r="A756" s="256" t="s">
        <v>136</v>
      </c>
      <c r="B756" s="15" t="s">
        <v>137</v>
      </c>
      <c r="C756" s="256">
        <v>2040</v>
      </c>
      <c r="D756" s="256">
        <v>0</v>
      </c>
    </row>
    <row r="757" spans="1:4" ht="31.5">
      <c r="A757" s="256" t="s">
        <v>138</v>
      </c>
      <c r="B757" s="15" t="s">
        <v>139</v>
      </c>
      <c r="C757" s="256">
        <v>23826</v>
      </c>
      <c r="D757" s="256">
        <v>3605</v>
      </c>
    </row>
    <row r="758" spans="1:4" ht="15.75">
      <c r="A758" s="256" t="s">
        <v>174</v>
      </c>
      <c r="B758" s="15" t="s">
        <v>175</v>
      </c>
      <c r="C758" s="256">
        <v>27444</v>
      </c>
      <c r="D758" s="256">
        <v>0</v>
      </c>
    </row>
    <row r="759" spans="1:4" ht="15.75">
      <c r="A759" s="256" t="s">
        <v>140</v>
      </c>
      <c r="B759" s="15"/>
      <c r="C759" s="256">
        <v>53310</v>
      </c>
      <c r="D759" s="256">
        <v>3605</v>
      </c>
    </row>
    <row r="760" spans="1:4" ht="15.75">
      <c r="A760" s="256"/>
      <c r="B760" s="15"/>
      <c r="C760" s="256"/>
      <c r="D760" s="256"/>
    </row>
    <row r="761" spans="1:4" ht="31.5">
      <c r="A761" s="256" t="s">
        <v>247</v>
      </c>
      <c r="B761" s="15"/>
      <c r="C761" s="256">
        <v>1842003</v>
      </c>
      <c r="D761" s="256">
        <v>1236233</v>
      </c>
    </row>
    <row r="762" spans="1:4" ht="15.75">
      <c r="A762" s="256"/>
      <c r="B762" s="15"/>
      <c r="C762" s="256"/>
      <c r="D762" s="256"/>
    </row>
    <row r="763" spans="1:4" ht="15.75">
      <c r="A763" s="256" t="s">
        <v>248</v>
      </c>
      <c r="B763" s="15"/>
      <c r="C763" s="256"/>
      <c r="D763" s="256"/>
    </row>
    <row r="764" spans="1:4" ht="15.75">
      <c r="A764" s="256" t="s">
        <v>81</v>
      </c>
      <c r="B764" s="15"/>
      <c r="C764" s="256"/>
      <c r="D764" s="256"/>
    </row>
    <row r="765" spans="1:4" ht="15.75">
      <c r="A765" s="256" t="s">
        <v>117</v>
      </c>
      <c r="B765" s="15" t="s">
        <v>118</v>
      </c>
      <c r="C765" s="256">
        <v>61460</v>
      </c>
      <c r="D765" s="256">
        <v>45005</v>
      </c>
    </row>
    <row r="766" spans="1:4" ht="15.75">
      <c r="A766" s="256" t="s">
        <v>123</v>
      </c>
      <c r="B766" s="15" t="s">
        <v>124</v>
      </c>
      <c r="C766" s="256">
        <v>61460</v>
      </c>
      <c r="D766" s="256">
        <v>45005</v>
      </c>
    </row>
    <row r="767" spans="1:4" ht="15.75">
      <c r="A767" s="256" t="s">
        <v>94</v>
      </c>
      <c r="B767" s="15"/>
      <c r="C767" s="256">
        <v>61460</v>
      </c>
      <c r="D767" s="256">
        <v>45005</v>
      </c>
    </row>
    <row r="768" spans="1:4" ht="15.75">
      <c r="A768" s="256"/>
      <c r="B768" s="15"/>
      <c r="C768" s="256"/>
      <c r="D768" s="256"/>
    </row>
    <row r="769" spans="1:4" ht="15.75">
      <c r="A769" s="256" t="s">
        <v>249</v>
      </c>
      <c r="B769" s="15"/>
      <c r="C769" s="256">
        <v>61460</v>
      </c>
      <c r="D769" s="256">
        <v>45005</v>
      </c>
    </row>
    <row r="770" spans="1:4" ht="15.75">
      <c r="A770" s="256"/>
      <c r="B770" s="15"/>
      <c r="C770" s="256"/>
      <c r="D770" s="256"/>
    </row>
    <row r="771" spans="1:4" ht="31.5">
      <c r="A771" s="256" t="s">
        <v>250</v>
      </c>
      <c r="B771" s="15"/>
      <c r="C771" s="256"/>
      <c r="D771" s="256"/>
    </row>
    <row r="772" spans="1:4" ht="15.75">
      <c r="A772" s="256" t="s">
        <v>81</v>
      </c>
      <c r="B772" s="15"/>
      <c r="C772" s="256"/>
      <c r="D772" s="256"/>
    </row>
    <row r="773" spans="1:4" ht="31.5">
      <c r="A773" s="256" t="s">
        <v>97</v>
      </c>
      <c r="B773" s="15" t="s">
        <v>98</v>
      </c>
      <c r="C773" s="256">
        <v>234000</v>
      </c>
      <c r="D773" s="256">
        <v>181018</v>
      </c>
    </row>
    <row r="774" spans="1:4" ht="31.5">
      <c r="A774" s="256" t="s">
        <v>99</v>
      </c>
      <c r="B774" s="15" t="s">
        <v>100</v>
      </c>
      <c r="C774" s="256">
        <v>234000</v>
      </c>
      <c r="D774" s="256">
        <v>181018</v>
      </c>
    </row>
    <row r="775" spans="1:4" ht="15.75">
      <c r="A775" s="256" t="s">
        <v>82</v>
      </c>
      <c r="B775" s="15" t="s">
        <v>83</v>
      </c>
      <c r="C775" s="256">
        <v>27948</v>
      </c>
      <c r="D775" s="256">
        <v>10300</v>
      </c>
    </row>
    <row r="776" spans="1:4" ht="15.75">
      <c r="A776" s="256" t="s">
        <v>103</v>
      </c>
      <c r="B776" s="15" t="s">
        <v>104</v>
      </c>
      <c r="C776" s="256">
        <v>4720</v>
      </c>
      <c r="D776" s="256">
        <v>1440</v>
      </c>
    </row>
    <row r="777" spans="1:4" ht="31.5">
      <c r="A777" s="256" t="s">
        <v>105</v>
      </c>
      <c r="B777" s="15" t="s">
        <v>106</v>
      </c>
      <c r="C777" s="256">
        <v>8420</v>
      </c>
      <c r="D777" s="256">
        <v>3630</v>
      </c>
    </row>
    <row r="778" spans="1:4" ht="31.5">
      <c r="A778" s="256" t="s">
        <v>107</v>
      </c>
      <c r="B778" s="15" t="s">
        <v>108</v>
      </c>
      <c r="C778" s="256">
        <v>9678</v>
      </c>
      <c r="D778" s="256">
        <v>100</v>
      </c>
    </row>
    <row r="779" spans="1:4" ht="15.75">
      <c r="A779" s="256" t="s">
        <v>109</v>
      </c>
      <c r="B779" s="15" t="s">
        <v>110</v>
      </c>
      <c r="C779" s="256">
        <v>5130</v>
      </c>
      <c r="D779" s="256">
        <v>5130</v>
      </c>
    </row>
    <row r="780" spans="1:4" ht="15.75">
      <c r="A780" s="256" t="s">
        <v>86</v>
      </c>
      <c r="B780" s="15" t="s">
        <v>87</v>
      </c>
      <c r="C780" s="256">
        <v>53589</v>
      </c>
      <c r="D780" s="256">
        <v>36228</v>
      </c>
    </row>
    <row r="781" spans="1:4" ht="31.5">
      <c r="A781" s="256" t="s">
        <v>88</v>
      </c>
      <c r="B781" s="15" t="s">
        <v>89</v>
      </c>
      <c r="C781" s="256">
        <v>32399</v>
      </c>
      <c r="D781" s="256">
        <v>21980</v>
      </c>
    </row>
    <row r="782" spans="1:4" ht="15.75">
      <c r="A782" s="256" t="s">
        <v>90</v>
      </c>
      <c r="B782" s="15" t="s">
        <v>91</v>
      </c>
      <c r="C782" s="256">
        <v>13383</v>
      </c>
      <c r="D782" s="256">
        <v>9322</v>
      </c>
    </row>
    <row r="783" spans="1:4" ht="31.5">
      <c r="A783" s="256" t="s">
        <v>92</v>
      </c>
      <c r="B783" s="15" t="s">
        <v>93</v>
      </c>
      <c r="C783" s="256">
        <v>7807</v>
      </c>
      <c r="D783" s="256">
        <v>4926</v>
      </c>
    </row>
    <row r="784" spans="1:4" ht="15.75">
      <c r="A784" s="256" t="s">
        <v>117</v>
      </c>
      <c r="B784" s="15" t="s">
        <v>118</v>
      </c>
      <c r="C784" s="256">
        <v>306831</v>
      </c>
      <c r="D784" s="256">
        <v>224389</v>
      </c>
    </row>
    <row r="785" spans="1:4" ht="15.75">
      <c r="A785" s="256" t="s">
        <v>178</v>
      </c>
      <c r="B785" s="15" t="s">
        <v>179</v>
      </c>
      <c r="C785" s="256">
        <v>400</v>
      </c>
      <c r="D785" s="256">
        <v>12</v>
      </c>
    </row>
    <row r="786" spans="1:4" ht="15.75">
      <c r="A786" s="256" t="s">
        <v>147</v>
      </c>
      <c r="B786" s="15" t="s">
        <v>148</v>
      </c>
      <c r="C786" s="256">
        <v>6000</v>
      </c>
      <c r="D786" s="256">
        <v>629</v>
      </c>
    </row>
    <row r="787" spans="1:4" ht="31.5">
      <c r="A787" s="256" t="s">
        <v>164</v>
      </c>
      <c r="B787" s="15" t="s">
        <v>165</v>
      </c>
      <c r="C787" s="256">
        <v>267</v>
      </c>
      <c r="D787" s="256">
        <v>267</v>
      </c>
    </row>
    <row r="788" spans="1:4" ht="15.75">
      <c r="A788" s="256" t="s">
        <v>119</v>
      </c>
      <c r="B788" s="15" t="s">
        <v>120</v>
      </c>
      <c r="C788" s="256">
        <v>10829</v>
      </c>
      <c r="D788" s="256">
        <v>10829</v>
      </c>
    </row>
    <row r="789" spans="1:4" ht="15.75">
      <c r="A789" s="256" t="s">
        <v>121</v>
      </c>
      <c r="B789" s="15" t="s">
        <v>122</v>
      </c>
      <c r="C789" s="256">
        <v>30432</v>
      </c>
      <c r="D789" s="256">
        <v>12782</v>
      </c>
    </row>
    <row r="790" spans="1:4" ht="15.75">
      <c r="A790" s="256" t="s">
        <v>123</v>
      </c>
      <c r="B790" s="15" t="s">
        <v>124</v>
      </c>
      <c r="C790" s="256">
        <v>217063</v>
      </c>
      <c r="D790" s="256">
        <v>159625</v>
      </c>
    </row>
    <row r="791" spans="1:4" ht="15.75">
      <c r="A791" s="256" t="s">
        <v>125</v>
      </c>
      <c r="B791" s="15" t="s">
        <v>126</v>
      </c>
      <c r="C791" s="256">
        <v>39140</v>
      </c>
      <c r="D791" s="256">
        <v>39140</v>
      </c>
    </row>
    <row r="792" spans="1:4" ht="15.75">
      <c r="A792" s="256" t="s">
        <v>127</v>
      </c>
      <c r="B792" s="15" t="s">
        <v>128</v>
      </c>
      <c r="C792" s="256">
        <v>400</v>
      </c>
      <c r="D792" s="256">
        <v>220</v>
      </c>
    </row>
    <row r="793" spans="1:4" ht="15.75">
      <c r="A793" s="256" t="s">
        <v>155</v>
      </c>
      <c r="B793" s="15" t="s">
        <v>156</v>
      </c>
      <c r="C793" s="256">
        <v>2300</v>
      </c>
      <c r="D793" s="256">
        <v>885</v>
      </c>
    </row>
    <row r="794" spans="1:4" ht="31.5">
      <c r="A794" s="256" t="s">
        <v>129</v>
      </c>
      <c r="B794" s="15" t="s">
        <v>130</v>
      </c>
      <c r="C794" s="256">
        <v>0</v>
      </c>
      <c r="D794" s="256">
        <v>0</v>
      </c>
    </row>
    <row r="795" spans="1:4" ht="15.75">
      <c r="A795" s="256" t="s">
        <v>168</v>
      </c>
      <c r="B795" s="15" t="s">
        <v>169</v>
      </c>
      <c r="C795" s="256">
        <v>2320</v>
      </c>
      <c r="D795" s="256">
        <v>2277</v>
      </c>
    </row>
    <row r="796" spans="1:4" ht="31.5">
      <c r="A796" s="256" t="s">
        <v>170</v>
      </c>
      <c r="B796" s="15" t="s">
        <v>171</v>
      </c>
      <c r="C796" s="256">
        <v>150</v>
      </c>
      <c r="D796" s="256">
        <v>107</v>
      </c>
    </row>
    <row r="797" spans="1:4" ht="31.5">
      <c r="A797" s="256" t="s">
        <v>172</v>
      </c>
      <c r="B797" s="15" t="s">
        <v>173</v>
      </c>
      <c r="C797" s="256">
        <v>2170</v>
      </c>
      <c r="D797" s="256">
        <v>2170</v>
      </c>
    </row>
    <row r="798" spans="1:4" ht="15.75">
      <c r="A798" s="256" t="s">
        <v>94</v>
      </c>
      <c r="B798" s="15"/>
      <c r="C798" s="256">
        <v>624688</v>
      </c>
      <c r="D798" s="256">
        <v>454212</v>
      </c>
    </row>
    <row r="799" spans="1:4" ht="15.75">
      <c r="A799" s="256" t="s">
        <v>131</v>
      </c>
      <c r="B799" s="15"/>
      <c r="C799" s="256"/>
      <c r="D799" s="256"/>
    </row>
    <row r="800" spans="1:4" ht="15.75">
      <c r="A800" s="256" t="s">
        <v>132</v>
      </c>
      <c r="B800" s="15" t="s">
        <v>133</v>
      </c>
      <c r="C800" s="256">
        <v>22180</v>
      </c>
      <c r="D800" s="256">
        <v>0</v>
      </c>
    </row>
    <row r="801" spans="1:4" ht="15.75">
      <c r="A801" s="256" t="s">
        <v>134</v>
      </c>
      <c r="B801" s="15" t="s">
        <v>135</v>
      </c>
      <c r="C801" s="256">
        <v>14108</v>
      </c>
      <c r="D801" s="256">
        <v>2400</v>
      </c>
    </row>
    <row r="802" spans="1:4" ht="15.75">
      <c r="A802" s="256" t="s">
        <v>136</v>
      </c>
      <c r="B802" s="15" t="s">
        <v>137</v>
      </c>
      <c r="C802" s="256">
        <v>1889</v>
      </c>
      <c r="D802" s="256">
        <v>0</v>
      </c>
    </row>
    <row r="803" spans="1:4" ht="31.5">
      <c r="A803" s="256" t="s">
        <v>138</v>
      </c>
      <c r="B803" s="15" t="s">
        <v>139</v>
      </c>
      <c r="C803" s="256">
        <v>12219</v>
      </c>
      <c r="D803" s="256">
        <v>2400</v>
      </c>
    </row>
    <row r="804" spans="1:4" ht="15.75">
      <c r="A804" s="256" t="s">
        <v>140</v>
      </c>
      <c r="B804" s="15"/>
      <c r="C804" s="256">
        <v>36288</v>
      </c>
      <c r="D804" s="256">
        <v>2400</v>
      </c>
    </row>
    <row r="805" spans="1:4" ht="15.75">
      <c r="A805" s="256"/>
      <c r="B805" s="15"/>
      <c r="C805" s="256"/>
      <c r="D805" s="256"/>
    </row>
    <row r="806" spans="1:4" ht="31.5">
      <c r="A806" s="256" t="s">
        <v>251</v>
      </c>
      <c r="B806" s="15"/>
      <c r="C806" s="256">
        <v>660976</v>
      </c>
      <c r="D806" s="256">
        <v>456612</v>
      </c>
    </row>
    <row r="807" spans="1:4" ht="15.75">
      <c r="A807" s="256"/>
      <c r="B807" s="15"/>
      <c r="C807" s="256"/>
      <c r="D807" s="256"/>
    </row>
    <row r="808" spans="1:4" ht="15.75">
      <c r="A808" s="256" t="s">
        <v>252</v>
      </c>
      <c r="B808" s="15"/>
      <c r="C808" s="256"/>
      <c r="D808" s="256"/>
    </row>
    <row r="809" spans="1:4" ht="15.75">
      <c r="A809" s="256" t="s">
        <v>81</v>
      </c>
      <c r="B809" s="15"/>
      <c r="C809" s="256"/>
      <c r="D809" s="256"/>
    </row>
    <row r="810" spans="1:4" ht="31.5">
      <c r="A810" s="256" t="s">
        <v>97</v>
      </c>
      <c r="B810" s="15" t="s">
        <v>98</v>
      </c>
      <c r="C810" s="256">
        <v>383723</v>
      </c>
      <c r="D810" s="256">
        <v>179586</v>
      </c>
    </row>
    <row r="811" spans="1:4" ht="31.5">
      <c r="A811" s="256" t="s">
        <v>99</v>
      </c>
      <c r="B811" s="15" t="s">
        <v>100</v>
      </c>
      <c r="C811" s="256">
        <v>383723</v>
      </c>
      <c r="D811" s="256">
        <v>179586</v>
      </c>
    </row>
    <row r="812" spans="1:4" ht="15.75">
      <c r="A812" s="256" t="s">
        <v>82</v>
      </c>
      <c r="B812" s="15" t="s">
        <v>83</v>
      </c>
      <c r="C812" s="256">
        <v>23957</v>
      </c>
      <c r="D812" s="256">
        <v>12904</v>
      </c>
    </row>
    <row r="813" spans="1:4" ht="15.75">
      <c r="A813" s="256" t="s">
        <v>103</v>
      </c>
      <c r="B813" s="15" t="s">
        <v>104</v>
      </c>
      <c r="C813" s="256">
        <v>9420</v>
      </c>
      <c r="D813" s="256">
        <v>7020</v>
      </c>
    </row>
    <row r="814" spans="1:4" ht="31.5">
      <c r="A814" s="256" t="s">
        <v>105</v>
      </c>
      <c r="B814" s="15" t="s">
        <v>106</v>
      </c>
      <c r="C814" s="256">
        <v>11507</v>
      </c>
      <c r="D814" s="256">
        <v>2854</v>
      </c>
    </row>
    <row r="815" spans="1:4" ht="15.75">
      <c r="A815" s="256" t="s">
        <v>109</v>
      </c>
      <c r="B815" s="15" t="s">
        <v>110</v>
      </c>
      <c r="C815" s="256">
        <v>3030</v>
      </c>
      <c r="D815" s="256">
        <v>3030</v>
      </c>
    </row>
    <row r="816" spans="1:4" ht="15.75">
      <c r="A816" s="256" t="s">
        <v>86</v>
      </c>
      <c r="B816" s="15" t="s">
        <v>87</v>
      </c>
      <c r="C816" s="256">
        <v>95426</v>
      </c>
      <c r="D816" s="256">
        <v>39257</v>
      </c>
    </row>
    <row r="817" spans="1:4" ht="31.5">
      <c r="A817" s="256" t="s">
        <v>88</v>
      </c>
      <c r="B817" s="15" t="s">
        <v>89</v>
      </c>
      <c r="C817" s="256">
        <v>61818</v>
      </c>
      <c r="D817" s="256">
        <v>21851</v>
      </c>
    </row>
    <row r="818" spans="1:4" ht="31.5">
      <c r="A818" s="256" t="s">
        <v>162</v>
      </c>
      <c r="B818" s="15" t="s">
        <v>163</v>
      </c>
      <c r="C818" s="256">
        <v>2744</v>
      </c>
      <c r="D818" s="256">
        <v>2744</v>
      </c>
    </row>
    <row r="819" spans="1:4" ht="15.75">
      <c r="A819" s="256" t="s">
        <v>90</v>
      </c>
      <c r="B819" s="15" t="s">
        <v>91</v>
      </c>
      <c r="C819" s="256">
        <v>19493</v>
      </c>
      <c r="D819" s="256">
        <v>9800</v>
      </c>
    </row>
    <row r="820" spans="1:4" ht="31.5">
      <c r="A820" s="256" t="s">
        <v>92</v>
      </c>
      <c r="B820" s="15" t="s">
        <v>93</v>
      </c>
      <c r="C820" s="256">
        <v>11371</v>
      </c>
      <c r="D820" s="256">
        <v>4862</v>
      </c>
    </row>
    <row r="821" spans="1:4" ht="15.75">
      <c r="A821" s="256" t="s">
        <v>117</v>
      </c>
      <c r="B821" s="15" t="s">
        <v>118</v>
      </c>
      <c r="C821" s="256">
        <v>540271</v>
      </c>
      <c r="D821" s="256">
        <v>317215</v>
      </c>
    </row>
    <row r="822" spans="1:4" ht="15.75">
      <c r="A822" s="256" t="s">
        <v>145</v>
      </c>
      <c r="B822" s="15" t="s">
        <v>146</v>
      </c>
      <c r="C822" s="256">
        <v>20502</v>
      </c>
      <c r="D822" s="256">
        <v>5503</v>
      </c>
    </row>
    <row r="823" spans="1:4" ht="15.75">
      <c r="A823" s="256" t="s">
        <v>178</v>
      </c>
      <c r="B823" s="15" t="s">
        <v>179</v>
      </c>
      <c r="C823" s="256">
        <v>600</v>
      </c>
      <c r="D823" s="256">
        <v>80</v>
      </c>
    </row>
    <row r="824" spans="1:4" ht="15.75">
      <c r="A824" s="256" t="s">
        <v>147</v>
      </c>
      <c r="B824" s="15" t="s">
        <v>148</v>
      </c>
      <c r="C824" s="256">
        <v>8000</v>
      </c>
      <c r="D824" s="256">
        <v>124</v>
      </c>
    </row>
    <row r="825" spans="1:4" ht="31.5">
      <c r="A825" s="256" t="s">
        <v>164</v>
      </c>
      <c r="B825" s="15" t="s">
        <v>165</v>
      </c>
      <c r="C825" s="256">
        <v>2000</v>
      </c>
      <c r="D825" s="256">
        <v>163</v>
      </c>
    </row>
    <row r="826" spans="1:4" ht="15.75">
      <c r="A826" s="256" t="s">
        <v>119</v>
      </c>
      <c r="B826" s="15" t="s">
        <v>120</v>
      </c>
      <c r="C826" s="256">
        <v>32582</v>
      </c>
      <c r="D826" s="256">
        <v>5294</v>
      </c>
    </row>
    <row r="827" spans="1:4" ht="15.75">
      <c r="A827" s="256" t="s">
        <v>121</v>
      </c>
      <c r="B827" s="15" t="s">
        <v>122</v>
      </c>
      <c r="C827" s="256">
        <v>45377</v>
      </c>
      <c r="D827" s="256">
        <v>15674</v>
      </c>
    </row>
    <row r="828" spans="1:4" ht="15.75">
      <c r="A828" s="256" t="s">
        <v>123</v>
      </c>
      <c r="B828" s="15" t="s">
        <v>124</v>
      </c>
      <c r="C828" s="256">
        <v>407420</v>
      </c>
      <c r="D828" s="256">
        <v>289622</v>
      </c>
    </row>
    <row r="829" spans="1:4" ht="15.75">
      <c r="A829" s="256" t="s">
        <v>125</v>
      </c>
      <c r="B829" s="15" t="s">
        <v>126</v>
      </c>
      <c r="C829" s="256">
        <v>5400</v>
      </c>
      <c r="D829" s="256">
        <v>0</v>
      </c>
    </row>
    <row r="830" spans="1:4" ht="15.75">
      <c r="A830" s="256" t="s">
        <v>127</v>
      </c>
      <c r="B830" s="15" t="s">
        <v>128</v>
      </c>
      <c r="C830" s="256">
        <v>2400</v>
      </c>
      <c r="D830" s="256">
        <v>80</v>
      </c>
    </row>
    <row r="831" spans="1:4" ht="15.75">
      <c r="A831" s="256" t="s">
        <v>155</v>
      </c>
      <c r="B831" s="15" t="s">
        <v>156</v>
      </c>
      <c r="C831" s="256">
        <v>2400</v>
      </c>
      <c r="D831" s="256">
        <v>675</v>
      </c>
    </row>
    <row r="832" spans="1:4" ht="31.5">
      <c r="A832" s="256" t="s">
        <v>129</v>
      </c>
      <c r="B832" s="15" t="s">
        <v>130</v>
      </c>
      <c r="C832" s="256">
        <v>13590</v>
      </c>
      <c r="D832" s="256">
        <v>0</v>
      </c>
    </row>
    <row r="833" spans="1:4" ht="15.75">
      <c r="A833" s="256" t="s">
        <v>168</v>
      </c>
      <c r="B833" s="15" t="s">
        <v>169</v>
      </c>
      <c r="C833" s="256">
        <v>5218</v>
      </c>
      <c r="D833" s="256">
        <v>3665</v>
      </c>
    </row>
    <row r="834" spans="1:4" ht="31.5">
      <c r="A834" s="256" t="s">
        <v>170</v>
      </c>
      <c r="B834" s="15" t="s">
        <v>171</v>
      </c>
      <c r="C834" s="256">
        <v>500</v>
      </c>
      <c r="D834" s="256">
        <v>97</v>
      </c>
    </row>
    <row r="835" spans="1:4" ht="31.5">
      <c r="A835" s="256" t="s">
        <v>172</v>
      </c>
      <c r="B835" s="15" t="s">
        <v>173</v>
      </c>
      <c r="C835" s="256">
        <v>4718</v>
      </c>
      <c r="D835" s="256">
        <v>3568</v>
      </c>
    </row>
    <row r="836" spans="1:4" ht="15.75">
      <c r="A836" s="256" t="s">
        <v>94</v>
      </c>
      <c r="B836" s="15"/>
      <c r="C836" s="256">
        <v>1048595</v>
      </c>
      <c r="D836" s="256">
        <v>552627</v>
      </c>
    </row>
    <row r="837" spans="1:4" ht="15.75">
      <c r="A837" s="256" t="s">
        <v>131</v>
      </c>
      <c r="B837" s="15"/>
      <c r="C837" s="256"/>
      <c r="D837" s="256"/>
    </row>
    <row r="838" spans="1:4" ht="15.75">
      <c r="A838" s="256" t="s">
        <v>132</v>
      </c>
      <c r="B838" s="15" t="s">
        <v>133</v>
      </c>
      <c r="C838" s="256">
        <v>181656</v>
      </c>
      <c r="D838" s="256">
        <v>0</v>
      </c>
    </row>
    <row r="839" spans="1:4" ht="15.75">
      <c r="A839" s="256" t="s">
        <v>134</v>
      </c>
      <c r="B839" s="15" t="s">
        <v>135</v>
      </c>
      <c r="C839" s="256">
        <v>19468</v>
      </c>
      <c r="D839" s="256">
        <v>19467</v>
      </c>
    </row>
    <row r="840" spans="1:4" ht="15.75">
      <c r="A840" s="256" t="s">
        <v>136</v>
      </c>
      <c r="B840" s="15" t="s">
        <v>137</v>
      </c>
      <c r="C840" s="256">
        <v>12355</v>
      </c>
      <c r="D840" s="256">
        <v>12355</v>
      </c>
    </row>
    <row r="841" spans="1:4" ht="31.5">
      <c r="A841" s="256" t="s">
        <v>138</v>
      </c>
      <c r="B841" s="15" t="s">
        <v>139</v>
      </c>
      <c r="C841" s="256">
        <v>7113</v>
      </c>
      <c r="D841" s="256">
        <v>7112</v>
      </c>
    </row>
    <row r="842" spans="1:4" ht="15.75">
      <c r="A842" s="256" t="s">
        <v>140</v>
      </c>
      <c r="B842" s="15"/>
      <c r="C842" s="256">
        <v>201124</v>
      </c>
      <c r="D842" s="256">
        <v>19467</v>
      </c>
    </row>
    <row r="843" spans="1:4" ht="15.75">
      <c r="A843" s="256"/>
      <c r="B843" s="15"/>
      <c r="C843" s="256"/>
      <c r="D843" s="256"/>
    </row>
    <row r="844" spans="1:4" ht="15.75">
      <c r="A844" s="256" t="s">
        <v>253</v>
      </c>
      <c r="B844" s="15"/>
      <c r="C844" s="256">
        <v>1249719</v>
      </c>
      <c r="D844" s="256">
        <v>572094</v>
      </c>
    </row>
    <row r="845" spans="1:4" ht="15.75">
      <c r="A845" s="256"/>
      <c r="B845" s="15"/>
      <c r="C845" s="256"/>
      <c r="D845" s="256"/>
    </row>
    <row r="846" spans="1:4" ht="15.75">
      <c r="A846" s="256" t="s">
        <v>254</v>
      </c>
      <c r="B846" s="15"/>
      <c r="C846" s="256"/>
      <c r="D846" s="256"/>
    </row>
    <row r="847" spans="1:4" ht="15.75">
      <c r="A847" s="256" t="s">
        <v>81</v>
      </c>
      <c r="B847" s="15"/>
      <c r="C847" s="256"/>
      <c r="D847" s="256"/>
    </row>
    <row r="848" spans="1:4" ht="31.5">
      <c r="A848" s="256" t="s">
        <v>97</v>
      </c>
      <c r="B848" s="15" t="s">
        <v>98</v>
      </c>
      <c r="C848" s="256">
        <v>224500</v>
      </c>
      <c r="D848" s="256">
        <v>140198</v>
      </c>
    </row>
    <row r="849" spans="1:4" ht="31.5">
      <c r="A849" s="256" t="s">
        <v>99</v>
      </c>
      <c r="B849" s="15" t="s">
        <v>100</v>
      </c>
      <c r="C849" s="256">
        <v>224500</v>
      </c>
      <c r="D849" s="256">
        <v>140198</v>
      </c>
    </row>
    <row r="850" spans="1:4" ht="15.75">
      <c r="A850" s="256" t="s">
        <v>82</v>
      </c>
      <c r="B850" s="15" t="s">
        <v>83</v>
      </c>
      <c r="C850" s="256">
        <v>13254</v>
      </c>
      <c r="D850" s="256">
        <v>7243</v>
      </c>
    </row>
    <row r="851" spans="1:4" ht="15.75">
      <c r="A851" s="256" t="s">
        <v>103</v>
      </c>
      <c r="B851" s="15" t="s">
        <v>104</v>
      </c>
      <c r="C851" s="256">
        <v>1740</v>
      </c>
      <c r="D851" s="256">
        <v>1140</v>
      </c>
    </row>
    <row r="852" spans="1:4" ht="31.5">
      <c r="A852" s="256" t="s">
        <v>105</v>
      </c>
      <c r="B852" s="15" t="s">
        <v>106</v>
      </c>
      <c r="C852" s="256">
        <v>6872</v>
      </c>
      <c r="D852" s="256">
        <v>2654</v>
      </c>
    </row>
    <row r="853" spans="1:4" ht="31.5">
      <c r="A853" s="256" t="s">
        <v>107</v>
      </c>
      <c r="B853" s="15" t="s">
        <v>108</v>
      </c>
      <c r="C853" s="256">
        <v>2294</v>
      </c>
      <c r="D853" s="256">
        <v>1101</v>
      </c>
    </row>
    <row r="854" spans="1:4" ht="15.75">
      <c r="A854" s="256" t="s">
        <v>109</v>
      </c>
      <c r="B854" s="15" t="s">
        <v>110</v>
      </c>
      <c r="C854" s="256">
        <v>2348</v>
      </c>
      <c r="D854" s="256">
        <v>2348</v>
      </c>
    </row>
    <row r="855" spans="1:4" ht="15.75">
      <c r="A855" s="256" t="s">
        <v>86</v>
      </c>
      <c r="B855" s="15" t="s">
        <v>87</v>
      </c>
      <c r="C855" s="256">
        <v>45684</v>
      </c>
      <c r="D855" s="256">
        <v>27977</v>
      </c>
    </row>
    <row r="856" spans="1:4" ht="31.5">
      <c r="A856" s="256" t="s">
        <v>88</v>
      </c>
      <c r="B856" s="15" t="s">
        <v>89</v>
      </c>
      <c r="C856" s="256">
        <v>27620</v>
      </c>
      <c r="D856" s="256">
        <v>17065</v>
      </c>
    </row>
    <row r="857" spans="1:4" ht="15.75">
      <c r="A857" s="256" t="s">
        <v>90</v>
      </c>
      <c r="B857" s="15" t="s">
        <v>91</v>
      </c>
      <c r="C857" s="256">
        <v>11409</v>
      </c>
      <c r="D857" s="256">
        <v>7348</v>
      </c>
    </row>
    <row r="858" spans="1:4" ht="31.5">
      <c r="A858" s="256" t="s">
        <v>92</v>
      </c>
      <c r="B858" s="15" t="s">
        <v>93</v>
      </c>
      <c r="C858" s="256">
        <v>6655</v>
      </c>
      <c r="D858" s="256">
        <v>3564</v>
      </c>
    </row>
    <row r="859" spans="1:4" ht="15.75">
      <c r="A859" s="256" t="s">
        <v>117</v>
      </c>
      <c r="B859" s="15" t="s">
        <v>118</v>
      </c>
      <c r="C859" s="256">
        <v>92655</v>
      </c>
      <c r="D859" s="256">
        <v>79547</v>
      </c>
    </row>
    <row r="860" spans="1:4" ht="15.75">
      <c r="A860" s="256" t="s">
        <v>145</v>
      </c>
      <c r="B860" s="15" t="s">
        <v>146</v>
      </c>
      <c r="C860" s="256">
        <v>22333</v>
      </c>
      <c r="D860" s="256">
        <v>14692</v>
      </c>
    </row>
    <row r="861" spans="1:4" ht="15.75">
      <c r="A861" s="256" t="s">
        <v>178</v>
      </c>
      <c r="B861" s="15" t="s">
        <v>179</v>
      </c>
      <c r="C861" s="256">
        <v>332</v>
      </c>
      <c r="D861" s="256">
        <v>332</v>
      </c>
    </row>
    <row r="862" spans="1:4" ht="15.75">
      <c r="A862" s="256" t="s">
        <v>147</v>
      </c>
      <c r="B862" s="15" t="s">
        <v>148</v>
      </c>
      <c r="C862" s="256">
        <v>1830</v>
      </c>
      <c r="D862" s="256">
        <v>1830</v>
      </c>
    </row>
    <row r="863" spans="1:4" ht="15.75">
      <c r="A863" s="256" t="s">
        <v>119</v>
      </c>
      <c r="B863" s="15" t="s">
        <v>120</v>
      </c>
      <c r="C863" s="256">
        <v>3511</v>
      </c>
      <c r="D863" s="256">
        <v>1693</v>
      </c>
    </row>
    <row r="864" spans="1:4" ht="15.75">
      <c r="A864" s="256" t="s">
        <v>121</v>
      </c>
      <c r="B864" s="15" t="s">
        <v>122</v>
      </c>
      <c r="C864" s="256">
        <v>50711</v>
      </c>
      <c r="D864" s="256">
        <v>50711</v>
      </c>
    </row>
    <row r="865" spans="1:4" ht="15.75">
      <c r="A865" s="256" t="s">
        <v>123</v>
      </c>
      <c r="B865" s="15" t="s">
        <v>124</v>
      </c>
      <c r="C865" s="256">
        <v>12236</v>
      </c>
      <c r="D865" s="256">
        <v>10040</v>
      </c>
    </row>
    <row r="866" spans="1:4" ht="15.75">
      <c r="A866" s="256" t="s">
        <v>127</v>
      </c>
      <c r="B866" s="15" t="s">
        <v>128</v>
      </c>
      <c r="C866" s="256">
        <v>1402</v>
      </c>
      <c r="D866" s="256">
        <v>90</v>
      </c>
    </row>
    <row r="867" spans="1:4" ht="15.75">
      <c r="A867" s="256" t="s">
        <v>155</v>
      </c>
      <c r="B867" s="15" t="s">
        <v>156</v>
      </c>
      <c r="C867" s="256">
        <v>300</v>
      </c>
      <c r="D867" s="256">
        <v>159</v>
      </c>
    </row>
    <row r="868" spans="1:4" ht="15.75">
      <c r="A868" s="256" t="s">
        <v>168</v>
      </c>
      <c r="B868" s="15" t="s">
        <v>169</v>
      </c>
      <c r="C868" s="256">
        <v>1935</v>
      </c>
      <c r="D868" s="256">
        <v>1935</v>
      </c>
    </row>
    <row r="869" spans="1:4" ht="31.5">
      <c r="A869" s="256" t="s">
        <v>170</v>
      </c>
      <c r="B869" s="15" t="s">
        <v>171</v>
      </c>
      <c r="C869" s="256">
        <v>10</v>
      </c>
      <c r="D869" s="256">
        <v>10</v>
      </c>
    </row>
    <row r="870" spans="1:4" ht="31.5">
      <c r="A870" s="256" t="s">
        <v>172</v>
      </c>
      <c r="B870" s="15" t="s">
        <v>173</v>
      </c>
      <c r="C870" s="256">
        <v>1925</v>
      </c>
      <c r="D870" s="256">
        <v>1925</v>
      </c>
    </row>
    <row r="871" spans="1:4" ht="15.75">
      <c r="A871" s="256" t="s">
        <v>94</v>
      </c>
      <c r="B871" s="15"/>
      <c r="C871" s="256">
        <v>378028</v>
      </c>
      <c r="D871" s="256">
        <v>256900</v>
      </c>
    </row>
    <row r="872" spans="1:4" ht="15.75">
      <c r="A872" s="256"/>
      <c r="B872" s="15"/>
      <c r="C872" s="256"/>
      <c r="D872" s="256"/>
    </row>
    <row r="873" spans="1:4" ht="15.75">
      <c r="A873" s="256" t="s">
        <v>255</v>
      </c>
      <c r="B873" s="15"/>
      <c r="C873" s="256">
        <v>378028</v>
      </c>
      <c r="D873" s="256">
        <v>256900</v>
      </c>
    </row>
    <row r="874" spans="1:4" ht="15.75">
      <c r="A874" s="256"/>
      <c r="B874" s="15"/>
      <c r="C874" s="256"/>
      <c r="D874" s="256"/>
    </row>
    <row r="875" spans="1:4" ht="15.75">
      <c r="A875" s="256" t="s">
        <v>256</v>
      </c>
      <c r="B875" s="15"/>
      <c r="C875" s="256"/>
      <c r="D875" s="256"/>
    </row>
    <row r="876" spans="1:4" ht="15.75">
      <c r="A876" s="256" t="s">
        <v>81</v>
      </c>
      <c r="B876" s="15"/>
      <c r="C876" s="256"/>
      <c r="D876" s="256"/>
    </row>
    <row r="877" spans="1:4" ht="31.5">
      <c r="A877" s="256" t="s">
        <v>97</v>
      </c>
      <c r="B877" s="15" t="s">
        <v>98</v>
      </c>
      <c r="C877" s="256">
        <v>784312</v>
      </c>
      <c r="D877" s="256">
        <v>505172</v>
      </c>
    </row>
    <row r="878" spans="1:4" ht="31.5">
      <c r="A878" s="256" t="s">
        <v>99</v>
      </c>
      <c r="B878" s="15" t="s">
        <v>100</v>
      </c>
      <c r="C878" s="256">
        <v>784312</v>
      </c>
      <c r="D878" s="256">
        <v>505172</v>
      </c>
    </row>
    <row r="879" spans="1:4" ht="15.75">
      <c r="A879" s="256" t="s">
        <v>82</v>
      </c>
      <c r="B879" s="15" t="s">
        <v>83</v>
      </c>
      <c r="C879" s="256">
        <v>32152</v>
      </c>
      <c r="D879" s="256">
        <v>17511</v>
      </c>
    </row>
    <row r="880" spans="1:4" ht="15.75">
      <c r="A880" s="256" t="s">
        <v>103</v>
      </c>
      <c r="B880" s="15" t="s">
        <v>104</v>
      </c>
      <c r="C880" s="256">
        <v>536</v>
      </c>
      <c r="D880" s="256">
        <v>0</v>
      </c>
    </row>
    <row r="881" spans="1:4" ht="31.5">
      <c r="A881" s="256" t="s">
        <v>105</v>
      </c>
      <c r="B881" s="15" t="s">
        <v>106</v>
      </c>
      <c r="C881" s="256">
        <v>23176</v>
      </c>
      <c r="D881" s="256">
        <v>10223</v>
      </c>
    </row>
    <row r="882" spans="1:4" ht="31.5">
      <c r="A882" s="256" t="s">
        <v>107</v>
      </c>
      <c r="B882" s="15" t="s">
        <v>108</v>
      </c>
      <c r="C882" s="256">
        <v>1926</v>
      </c>
      <c r="D882" s="256">
        <v>774</v>
      </c>
    </row>
    <row r="883" spans="1:4" ht="15.75">
      <c r="A883" s="256" t="s">
        <v>109</v>
      </c>
      <c r="B883" s="15" t="s">
        <v>110</v>
      </c>
      <c r="C883" s="256">
        <v>6514</v>
      </c>
      <c r="D883" s="256">
        <v>6514</v>
      </c>
    </row>
    <row r="884" spans="1:4" ht="15.75">
      <c r="A884" s="256" t="s">
        <v>86</v>
      </c>
      <c r="B884" s="15" t="s">
        <v>87</v>
      </c>
      <c r="C884" s="256">
        <v>157905</v>
      </c>
      <c r="D884" s="256">
        <v>100363</v>
      </c>
    </row>
    <row r="885" spans="1:4" ht="31.5">
      <c r="A885" s="256" t="s">
        <v>88</v>
      </c>
      <c r="B885" s="15" t="s">
        <v>89</v>
      </c>
      <c r="C885" s="256">
        <v>95466</v>
      </c>
      <c r="D885" s="256">
        <v>62870</v>
      </c>
    </row>
    <row r="886" spans="1:4" ht="15.75">
      <c r="A886" s="256" t="s">
        <v>90</v>
      </c>
      <c r="B886" s="15" t="s">
        <v>91</v>
      </c>
      <c r="C886" s="256">
        <v>39435</v>
      </c>
      <c r="D886" s="256">
        <v>26027</v>
      </c>
    </row>
    <row r="887" spans="1:4" ht="31.5">
      <c r="A887" s="256" t="s">
        <v>92</v>
      </c>
      <c r="B887" s="15" t="s">
        <v>93</v>
      </c>
      <c r="C887" s="256">
        <v>23004</v>
      </c>
      <c r="D887" s="256">
        <v>11466</v>
      </c>
    </row>
    <row r="888" spans="1:4" ht="15.75">
      <c r="A888" s="256" t="s">
        <v>117</v>
      </c>
      <c r="B888" s="15" t="s">
        <v>118</v>
      </c>
      <c r="C888" s="256">
        <v>19247</v>
      </c>
      <c r="D888" s="256">
        <v>16470</v>
      </c>
    </row>
    <row r="889" spans="1:4" ht="15.75">
      <c r="A889" s="256" t="s">
        <v>147</v>
      </c>
      <c r="B889" s="15" t="s">
        <v>148</v>
      </c>
      <c r="C889" s="256">
        <v>5780</v>
      </c>
      <c r="D889" s="256">
        <v>5780</v>
      </c>
    </row>
    <row r="890" spans="1:4" ht="15.75">
      <c r="A890" s="256" t="s">
        <v>119</v>
      </c>
      <c r="B890" s="15" t="s">
        <v>120</v>
      </c>
      <c r="C890" s="256">
        <v>6253</v>
      </c>
      <c r="D890" s="256">
        <v>3476</v>
      </c>
    </row>
    <row r="891" spans="1:4" ht="15.75">
      <c r="A891" s="256" t="s">
        <v>123</v>
      </c>
      <c r="B891" s="15" t="s">
        <v>124</v>
      </c>
      <c r="C891" s="256">
        <v>7214</v>
      </c>
      <c r="D891" s="256">
        <v>7214</v>
      </c>
    </row>
    <row r="892" spans="1:4" ht="31.5">
      <c r="A892" s="256" t="s">
        <v>129</v>
      </c>
      <c r="B892" s="15" t="s">
        <v>130</v>
      </c>
      <c r="C892" s="256">
        <v>0</v>
      </c>
      <c r="D892" s="256">
        <v>0</v>
      </c>
    </row>
    <row r="893" spans="1:4" ht="15.75">
      <c r="A893" s="256" t="s">
        <v>94</v>
      </c>
      <c r="B893" s="15"/>
      <c r="C893" s="256">
        <v>993616</v>
      </c>
      <c r="D893" s="256">
        <v>639516</v>
      </c>
    </row>
    <row r="894" spans="1:4" ht="15.75">
      <c r="A894" s="256" t="s">
        <v>131</v>
      </c>
      <c r="B894" s="15"/>
      <c r="C894" s="256"/>
      <c r="D894" s="256"/>
    </row>
    <row r="895" spans="1:4" ht="15.75">
      <c r="A895" s="256" t="s">
        <v>134</v>
      </c>
      <c r="B895" s="15" t="s">
        <v>135</v>
      </c>
      <c r="C895" s="256">
        <v>1994</v>
      </c>
      <c r="D895" s="256">
        <v>1994</v>
      </c>
    </row>
    <row r="896" spans="1:4" ht="15.75">
      <c r="A896" s="256" t="s">
        <v>136</v>
      </c>
      <c r="B896" s="15" t="s">
        <v>137</v>
      </c>
      <c r="C896" s="256">
        <v>1994</v>
      </c>
      <c r="D896" s="256">
        <v>1994</v>
      </c>
    </row>
    <row r="897" spans="1:4" ht="15.75">
      <c r="A897" s="256" t="s">
        <v>140</v>
      </c>
      <c r="B897" s="15"/>
      <c r="C897" s="256">
        <v>1994</v>
      </c>
      <c r="D897" s="256">
        <v>1994</v>
      </c>
    </row>
    <row r="898" spans="1:4" ht="15.75">
      <c r="A898" s="256"/>
      <c r="B898" s="15"/>
      <c r="C898" s="256"/>
      <c r="D898" s="256"/>
    </row>
    <row r="899" spans="1:4" ht="15.75">
      <c r="A899" s="256" t="s">
        <v>257</v>
      </c>
      <c r="B899" s="15"/>
      <c r="C899" s="256">
        <v>995610</v>
      </c>
      <c r="D899" s="256">
        <v>641510</v>
      </c>
    </row>
    <row r="900" spans="1:4" ht="15.75">
      <c r="A900" s="256"/>
      <c r="B900" s="15"/>
      <c r="C900" s="256"/>
      <c r="D900" s="256"/>
    </row>
    <row r="901" spans="1:4" ht="15.75">
      <c r="A901" s="256" t="s">
        <v>258</v>
      </c>
      <c r="B901" s="15"/>
      <c r="C901" s="256"/>
      <c r="D901" s="256"/>
    </row>
    <row r="902" spans="1:4" ht="15.75">
      <c r="A902" s="256" t="s">
        <v>81</v>
      </c>
      <c r="B902" s="15"/>
      <c r="C902" s="256"/>
      <c r="D902" s="256"/>
    </row>
    <row r="903" spans="1:4" ht="31.5">
      <c r="A903" s="256" t="s">
        <v>97</v>
      </c>
      <c r="B903" s="15" t="s">
        <v>98</v>
      </c>
      <c r="C903" s="256">
        <v>34945</v>
      </c>
      <c r="D903" s="256">
        <v>34945</v>
      </c>
    </row>
    <row r="904" spans="1:4" ht="31.5">
      <c r="A904" s="256" t="s">
        <v>99</v>
      </c>
      <c r="B904" s="15" t="s">
        <v>100</v>
      </c>
      <c r="C904" s="256">
        <v>34945</v>
      </c>
      <c r="D904" s="256">
        <v>34945</v>
      </c>
    </row>
    <row r="905" spans="1:4" ht="15.75">
      <c r="A905" s="256" t="s">
        <v>82</v>
      </c>
      <c r="B905" s="15" t="s">
        <v>83</v>
      </c>
      <c r="C905" s="256">
        <v>1811992</v>
      </c>
      <c r="D905" s="256">
        <v>1793221</v>
      </c>
    </row>
    <row r="906" spans="1:4" ht="31.5">
      <c r="A906" s="256" t="s">
        <v>84</v>
      </c>
      <c r="B906" s="15" t="s">
        <v>85</v>
      </c>
      <c r="C906" s="256">
        <v>1792377</v>
      </c>
      <c r="D906" s="256">
        <v>1774760</v>
      </c>
    </row>
    <row r="907" spans="1:4" ht="15.75">
      <c r="A907" s="256" t="s">
        <v>103</v>
      </c>
      <c r="B907" s="15" t="s">
        <v>104</v>
      </c>
      <c r="C907" s="256">
        <v>620</v>
      </c>
      <c r="D907" s="256">
        <v>620</v>
      </c>
    </row>
    <row r="908" spans="1:4" ht="31.5">
      <c r="A908" s="256" t="s">
        <v>105</v>
      </c>
      <c r="B908" s="15" t="s">
        <v>106</v>
      </c>
      <c r="C908" s="256">
        <v>662</v>
      </c>
      <c r="D908" s="256">
        <v>662</v>
      </c>
    </row>
    <row r="909" spans="1:4" ht="31.5">
      <c r="A909" s="256" t="s">
        <v>107</v>
      </c>
      <c r="B909" s="15" t="s">
        <v>108</v>
      </c>
      <c r="C909" s="256">
        <v>13982</v>
      </c>
      <c r="D909" s="256">
        <v>12828</v>
      </c>
    </row>
    <row r="910" spans="1:4" ht="15.75">
      <c r="A910" s="256" t="s">
        <v>109</v>
      </c>
      <c r="B910" s="15" t="s">
        <v>110</v>
      </c>
      <c r="C910" s="256">
        <v>4351</v>
      </c>
      <c r="D910" s="256">
        <v>4351</v>
      </c>
    </row>
    <row r="911" spans="1:4" ht="15.75">
      <c r="A911" s="256" t="s">
        <v>86</v>
      </c>
      <c r="B911" s="15" t="s">
        <v>87</v>
      </c>
      <c r="C911" s="256">
        <v>345740</v>
      </c>
      <c r="D911" s="256">
        <v>345740</v>
      </c>
    </row>
    <row r="912" spans="1:4" ht="31.5">
      <c r="A912" s="256" t="s">
        <v>88</v>
      </c>
      <c r="B912" s="15" t="s">
        <v>89</v>
      </c>
      <c r="C912" s="256">
        <v>229185</v>
      </c>
      <c r="D912" s="256">
        <v>229185</v>
      </c>
    </row>
    <row r="913" spans="1:4" ht="15.75">
      <c r="A913" s="256" t="s">
        <v>90</v>
      </c>
      <c r="B913" s="15" t="s">
        <v>91</v>
      </c>
      <c r="C913" s="256">
        <v>87662</v>
      </c>
      <c r="D913" s="256">
        <v>87662</v>
      </c>
    </row>
    <row r="914" spans="1:4" ht="31.5">
      <c r="A914" s="256" t="s">
        <v>92</v>
      </c>
      <c r="B914" s="15" t="s">
        <v>93</v>
      </c>
      <c r="C914" s="256">
        <v>28893</v>
      </c>
      <c r="D914" s="256">
        <v>28893</v>
      </c>
    </row>
    <row r="915" spans="1:4" ht="15.75">
      <c r="A915" s="256" t="s">
        <v>117</v>
      </c>
      <c r="B915" s="15" t="s">
        <v>118</v>
      </c>
      <c r="C915" s="256">
        <v>845</v>
      </c>
      <c r="D915" s="256">
        <v>845</v>
      </c>
    </row>
    <row r="916" spans="1:4" ht="15.75">
      <c r="A916" s="256" t="s">
        <v>147</v>
      </c>
      <c r="B916" s="15" t="s">
        <v>148</v>
      </c>
      <c r="C916" s="256">
        <v>215</v>
      </c>
      <c r="D916" s="256">
        <v>215</v>
      </c>
    </row>
    <row r="917" spans="1:4" ht="15.75">
      <c r="A917" s="256" t="s">
        <v>119</v>
      </c>
      <c r="B917" s="15" t="s">
        <v>120</v>
      </c>
      <c r="C917" s="256">
        <v>385</v>
      </c>
      <c r="D917" s="256">
        <v>385</v>
      </c>
    </row>
    <row r="918" spans="1:4" ht="15.75">
      <c r="A918" s="256" t="s">
        <v>121</v>
      </c>
      <c r="B918" s="15" t="s">
        <v>122</v>
      </c>
      <c r="C918" s="256">
        <v>0</v>
      </c>
      <c r="D918" s="256">
        <v>0</v>
      </c>
    </row>
    <row r="919" spans="1:4" ht="15.75">
      <c r="A919" s="256" t="s">
        <v>123</v>
      </c>
      <c r="B919" s="15" t="s">
        <v>124</v>
      </c>
      <c r="C919" s="256">
        <v>245</v>
      </c>
      <c r="D919" s="256">
        <v>245</v>
      </c>
    </row>
    <row r="920" spans="1:4" ht="15.75">
      <c r="A920" s="256" t="s">
        <v>94</v>
      </c>
      <c r="B920" s="15"/>
      <c r="C920" s="256">
        <v>2193522</v>
      </c>
      <c r="D920" s="256">
        <v>2174751</v>
      </c>
    </row>
    <row r="921" spans="1:4" ht="15.75">
      <c r="A921" s="256" t="s">
        <v>131</v>
      </c>
      <c r="B921" s="15"/>
      <c r="C921" s="256"/>
      <c r="D921" s="256"/>
    </row>
    <row r="922" spans="1:4" ht="15.75">
      <c r="A922" s="256" t="s">
        <v>134</v>
      </c>
      <c r="B922" s="15" t="s">
        <v>135</v>
      </c>
      <c r="C922" s="256">
        <v>2266</v>
      </c>
      <c r="D922" s="256">
        <v>0</v>
      </c>
    </row>
    <row r="923" spans="1:4" ht="19.5" customHeight="1">
      <c r="A923" s="256" t="s">
        <v>138</v>
      </c>
      <c r="B923" s="15" t="s">
        <v>139</v>
      </c>
      <c r="C923" s="256">
        <v>2266</v>
      </c>
      <c r="D923" s="256">
        <v>0</v>
      </c>
    </row>
    <row r="924" spans="1:4" ht="15.75">
      <c r="A924" s="256" t="s">
        <v>140</v>
      </c>
      <c r="B924" s="15"/>
      <c r="C924" s="256">
        <v>2266</v>
      </c>
      <c r="D924" s="256">
        <v>0</v>
      </c>
    </row>
    <row r="925" spans="1:4" ht="15.75">
      <c r="A925" s="256"/>
      <c r="B925" s="15"/>
      <c r="C925" s="256"/>
      <c r="D925" s="256"/>
    </row>
    <row r="926" spans="1:4" ht="15.75">
      <c r="A926" s="256" t="s">
        <v>259</v>
      </c>
      <c r="B926" s="15"/>
      <c r="C926" s="256">
        <v>2195788</v>
      </c>
      <c r="D926" s="256">
        <v>2174751</v>
      </c>
    </row>
    <row r="927" spans="1:4" ht="15.75">
      <c r="A927" s="256"/>
      <c r="B927" s="15"/>
      <c r="C927" s="256"/>
      <c r="D927" s="256"/>
    </row>
    <row r="928" spans="1:4" ht="31.5">
      <c r="A928" s="256" t="s">
        <v>260</v>
      </c>
      <c r="B928" s="15"/>
      <c r="C928" s="256"/>
      <c r="D928" s="256"/>
    </row>
    <row r="929" spans="1:4" ht="15.75">
      <c r="A929" s="256" t="s">
        <v>81</v>
      </c>
      <c r="B929" s="15"/>
      <c r="C929" s="256"/>
      <c r="D929" s="256"/>
    </row>
    <row r="930" spans="1:4" ht="15.75">
      <c r="A930" s="256" t="s">
        <v>117</v>
      </c>
      <c r="B930" s="15" t="s">
        <v>118</v>
      </c>
      <c r="C930" s="256">
        <v>97080</v>
      </c>
      <c r="D930" s="256">
        <v>86300</v>
      </c>
    </row>
    <row r="931" spans="1:4" ht="15.75">
      <c r="A931" s="256" t="s">
        <v>145</v>
      </c>
      <c r="B931" s="15" t="s">
        <v>146</v>
      </c>
      <c r="C931" s="256">
        <v>80959</v>
      </c>
      <c r="D931" s="256">
        <v>72254</v>
      </c>
    </row>
    <row r="932" spans="1:4" ht="15.75">
      <c r="A932" s="256" t="s">
        <v>119</v>
      </c>
      <c r="B932" s="15" t="s">
        <v>120</v>
      </c>
      <c r="C932" s="256">
        <v>4277</v>
      </c>
      <c r="D932" s="256">
        <v>4034</v>
      </c>
    </row>
    <row r="933" spans="1:4" ht="15.75">
      <c r="A933" s="256" t="s">
        <v>121</v>
      </c>
      <c r="B933" s="15" t="s">
        <v>122</v>
      </c>
      <c r="C933" s="256">
        <v>11702</v>
      </c>
      <c r="D933" s="256">
        <v>9870</v>
      </c>
    </row>
    <row r="934" spans="1:4" ht="15.75">
      <c r="A934" s="256" t="s">
        <v>123</v>
      </c>
      <c r="B934" s="15" t="s">
        <v>124</v>
      </c>
      <c r="C934" s="256">
        <v>142</v>
      </c>
      <c r="D934" s="256">
        <v>142</v>
      </c>
    </row>
    <row r="935" spans="1:4" ht="31.5">
      <c r="A935" s="256" t="s">
        <v>190</v>
      </c>
      <c r="B935" s="15" t="s">
        <v>191</v>
      </c>
      <c r="C935" s="256">
        <v>356609</v>
      </c>
      <c r="D935" s="256">
        <v>244961</v>
      </c>
    </row>
    <row r="936" spans="1:4" ht="15.75">
      <c r="A936" s="256" t="s">
        <v>192</v>
      </c>
      <c r="B936" s="15" t="s">
        <v>193</v>
      </c>
      <c r="C936" s="256">
        <v>356609</v>
      </c>
      <c r="D936" s="256">
        <v>244961</v>
      </c>
    </row>
    <row r="937" spans="1:4" ht="15.75">
      <c r="A937" s="256" t="s">
        <v>94</v>
      </c>
      <c r="B937" s="15"/>
      <c r="C937" s="256">
        <v>453689</v>
      </c>
      <c r="D937" s="256">
        <v>331261</v>
      </c>
    </row>
    <row r="938" spans="1:4" ht="15.75">
      <c r="A938" s="256" t="s">
        <v>131</v>
      </c>
      <c r="B938" s="15"/>
      <c r="C938" s="256"/>
      <c r="D938" s="256"/>
    </row>
    <row r="939" spans="1:4" ht="15.75">
      <c r="A939" s="256" t="s">
        <v>134</v>
      </c>
      <c r="B939" s="15" t="s">
        <v>135</v>
      </c>
      <c r="C939" s="256">
        <v>60534</v>
      </c>
      <c r="D939" s="256">
        <v>60534</v>
      </c>
    </row>
    <row r="940" spans="1:4" ht="15.75">
      <c r="A940" s="256" t="s">
        <v>151</v>
      </c>
      <c r="B940" s="15" t="s">
        <v>152</v>
      </c>
      <c r="C940" s="256">
        <v>60534</v>
      </c>
      <c r="D940" s="256">
        <v>60534</v>
      </c>
    </row>
    <row r="941" spans="1:4" ht="15.75">
      <c r="A941" s="256" t="s">
        <v>140</v>
      </c>
      <c r="B941" s="15"/>
      <c r="C941" s="256">
        <v>60534</v>
      </c>
      <c r="D941" s="256">
        <v>60534</v>
      </c>
    </row>
    <row r="942" spans="1:4" ht="15.75">
      <c r="A942" s="256"/>
      <c r="B942" s="15"/>
      <c r="C942" s="256"/>
      <c r="D942" s="256"/>
    </row>
    <row r="943" spans="1:4" ht="31.5">
      <c r="A943" s="256" t="s">
        <v>261</v>
      </c>
      <c r="B943" s="15"/>
      <c r="C943" s="256">
        <v>514223</v>
      </c>
      <c r="D943" s="256">
        <v>391795</v>
      </c>
    </row>
    <row r="944" spans="1:4" ht="15.75">
      <c r="A944" s="256"/>
      <c r="B944" s="15"/>
      <c r="C944" s="256"/>
      <c r="D944" s="256"/>
    </row>
    <row r="945" spans="1:4" ht="31.5">
      <c r="A945" s="256" t="s">
        <v>262</v>
      </c>
      <c r="B945" s="15"/>
      <c r="C945" s="256">
        <v>14740916</v>
      </c>
      <c r="D945" s="256">
        <v>10101247</v>
      </c>
    </row>
    <row r="946" spans="1:4" ht="15.75">
      <c r="A946" s="256"/>
      <c r="B946" s="15"/>
      <c r="C946" s="256"/>
      <c r="D946" s="256"/>
    </row>
    <row r="947" spans="1:4" ht="31.5">
      <c r="A947" s="256" t="s">
        <v>263</v>
      </c>
      <c r="B947" s="15"/>
      <c r="C947" s="256">
        <v>14740916</v>
      </c>
      <c r="D947" s="256">
        <v>10101247</v>
      </c>
    </row>
    <row r="948" spans="1:4" ht="15.75">
      <c r="A948" s="256"/>
      <c r="B948" s="15"/>
      <c r="C948" s="256"/>
      <c r="D948" s="256"/>
    </row>
    <row r="949" spans="1:4" ht="15.75">
      <c r="A949" s="256"/>
      <c r="B949" s="15"/>
      <c r="C949" s="256"/>
      <c r="D949" s="256"/>
    </row>
    <row r="950" spans="1:4" ht="31.5">
      <c r="A950" s="256" t="s">
        <v>264</v>
      </c>
      <c r="B950" s="15"/>
      <c r="C950" s="256"/>
      <c r="D950" s="256"/>
    </row>
    <row r="951" spans="1:4" ht="15.75">
      <c r="A951" s="256" t="s">
        <v>265</v>
      </c>
      <c r="B951" s="15"/>
      <c r="C951" s="256"/>
      <c r="D951" s="256"/>
    </row>
    <row r="952" spans="1:4" ht="15.75">
      <c r="A952" s="256" t="s">
        <v>266</v>
      </c>
      <c r="B952" s="15"/>
      <c r="C952" s="256"/>
      <c r="D952" s="256"/>
    </row>
    <row r="953" spans="1:4" ht="15.75">
      <c r="A953" s="256" t="s">
        <v>81</v>
      </c>
      <c r="B953" s="15"/>
      <c r="C953" s="256"/>
      <c r="D953" s="256"/>
    </row>
    <row r="954" spans="1:4" ht="15.75">
      <c r="A954" s="256" t="s">
        <v>117</v>
      </c>
      <c r="B954" s="15" t="s">
        <v>118</v>
      </c>
      <c r="C954" s="256">
        <v>81959</v>
      </c>
      <c r="D954" s="256">
        <v>13789</v>
      </c>
    </row>
    <row r="955" spans="1:4" ht="15.75">
      <c r="A955" s="256" t="s">
        <v>145</v>
      </c>
      <c r="B955" s="15" t="s">
        <v>146</v>
      </c>
      <c r="C955" s="256">
        <v>71</v>
      </c>
      <c r="D955" s="256">
        <v>71</v>
      </c>
    </row>
    <row r="956" spans="1:4" ht="15.75">
      <c r="A956" s="256" t="s">
        <v>147</v>
      </c>
      <c r="B956" s="15" t="s">
        <v>148</v>
      </c>
      <c r="C956" s="256">
        <v>248</v>
      </c>
      <c r="D956" s="256">
        <v>248</v>
      </c>
    </row>
    <row r="957" spans="1:4" ht="31.5">
      <c r="A957" s="256" t="s">
        <v>164</v>
      </c>
      <c r="B957" s="15" t="s">
        <v>165</v>
      </c>
      <c r="C957" s="256">
        <v>1692</v>
      </c>
      <c r="D957" s="256">
        <v>1692</v>
      </c>
    </row>
    <row r="958" spans="1:4" ht="15.75">
      <c r="A958" s="256" t="s">
        <v>119</v>
      </c>
      <c r="B958" s="15" t="s">
        <v>120</v>
      </c>
      <c r="C958" s="256">
        <v>9860</v>
      </c>
      <c r="D958" s="256">
        <v>9860</v>
      </c>
    </row>
    <row r="959" spans="1:4" ht="15.75">
      <c r="A959" s="256" t="s">
        <v>123</v>
      </c>
      <c r="B959" s="15" t="s">
        <v>124</v>
      </c>
      <c r="C959" s="256">
        <v>1918</v>
      </c>
      <c r="D959" s="256">
        <v>1918</v>
      </c>
    </row>
    <row r="960" spans="1:4" ht="31.5">
      <c r="A960" s="256" t="s">
        <v>129</v>
      </c>
      <c r="B960" s="15" t="s">
        <v>130</v>
      </c>
      <c r="C960" s="256">
        <v>68170</v>
      </c>
      <c r="D960" s="256">
        <v>0</v>
      </c>
    </row>
    <row r="961" spans="1:4" ht="31.5">
      <c r="A961" s="256" t="s">
        <v>190</v>
      </c>
      <c r="B961" s="15" t="s">
        <v>191</v>
      </c>
      <c r="C961" s="256">
        <v>2815</v>
      </c>
      <c r="D961" s="256">
        <v>2815</v>
      </c>
    </row>
    <row r="962" spans="1:4" ht="15.75">
      <c r="A962" s="256" t="s">
        <v>192</v>
      </c>
      <c r="B962" s="15" t="s">
        <v>193</v>
      </c>
      <c r="C962" s="256">
        <v>2815</v>
      </c>
      <c r="D962" s="256">
        <v>2815</v>
      </c>
    </row>
    <row r="963" spans="1:4" ht="15.75">
      <c r="A963" s="256" t="s">
        <v>94</v>
      </c>
      <c r="B963" s="15"/>
      <c r="C963" s="256">
        <v>84774</v>
      </c>
      <c r="D963" s="256">
        <v>16604</v>
      </c>
    </row>
    <row r="964" spans="1:4" ht="15.75">
      <c r="A964" s="256" t="s">
        <v>194</v>
      </c>
      <c r="B964" s="15"/>
      <c r="C964" s="256"/>
      <c r="D964" s="256"/>
    </row>
    <row r="965" spans="1:4" ht="31.5">
      <c r="A965" s="256" t="s">
        <v>195</v>
      </c>
      <c r="B965" s="15" t="s">
        <v>196</v>
      </c>
      <c r="C965" s="256">
        <v>1589</v>
      </c>
      <c r="D965" s="256">
        <v>1589</v>
      </c>
    </row>
    <row r="966" spans="1:4" ht="15.75">
      <c r="A966" s="256" t="s">
        <v>197</v>
      </c>
      <c r="B966" s="15" t="s">
        <v>198</v>
      </c>
      <c r="C966" s="256">
        <v>1589</v>
      </c>
      <c r="D966" s="256">
        <v>1589</v>
      </c>
    </row>
    <row r="967" spans="1:4" ht="15.75">
      <c r="A967" s="256" t="s">
        <v>199</v>
      </c>
      <c r="B967" s="15"/>
      <c r="C967" s="256">
        <v>1589</v>
      </c>
      <c r="D967" s="256">
        <v>1589</v>
      </c>
    </row>
    <row r="968" spans="1:4" ht="15.75">
      <c r="A968" s="256"/>
      <c r="B968" s="15"/>
      <c r="C968" s="256"/>
      <c r="D968" s="256"/>
    </row>
    <row r="969" spans="1:4" ht="15.75">
      <c r="A969" s="256" t="s">
        <v>267</v>
      </c>
      <c r="B969" s="15"/>
      <c r="C969" s="256">
        <v>86363</v>
      </c>
      <c r="D969" s="256">
        <v>18193</v>
      </c>
    </row>
    <row r="970" spans="1:4" ht="15.75">
      <c r="A970" s="256"/>
      <c r="B970" s="15"/>
      <c r="C970" s="256"/>
      <c r="D970" s="256"/>
    </row>
    <row r="971" spans="1:4" ht="15.75">
      <c r="A971" s="256" t="s">
        <v>268</v>
      </c>
      <c r="B971" s="15"/>
      <c r="C971" s="256">
        <v>86363</v>
      </c>
      <c r="D971" s="256">
        <v>18193</v>
      </c>
    </row>
    <row r="972" spans="1:4" ht="15.75">
      <c r="A972" s="256"/>
      <c r="B972" s="15"/>
      <c r="C972" s="256"/>
      <c r="D972" s="256"/>
    </row>
    <row r="973" spans="1:4" ht="15.75">
      <c r="A973" s="256" t="s">
        <v>269</v>
      </c>
      <c r="B973" s="15"/>
      <c r="C973" s="256"/>
      <c r="D973" s="256"/>
    </row>
    <row r="974" spans="1:4" ht="15.75">
      <c r="A974" s="256" t="s">
        <v>270</v>
      </c>
      <c r="B974" s="15"/>
      <c r="C974" s="256"/>
      <c r="D974" s="256"/>
    </row>
    <row r="975" spans="1:4" ht="15.75">
      <c r="A975" s="256" t="s">
        <v>194</v>
      </c>
      <c r="B975" s="15"/>
      <c r="C975" s="256"/>
      <c r="D975" s="256"/>
    </row>
    <row r="976" spans="1:4" ht="31.5">
      <c r="A976" s="256" t="s">
        <v>271</v>
      </c>
      <c r="B976" s="15" t="s">
        <v>28</v>
      </c>
      <c r="C976" s="256">
        <v>1200230</v>
      </c>
      <c r="D976" s="256">
        <v>872670</v>
      </c>
    </row>
    <row r="977" spans="1:4" ht="15.75">
      <c r="A977" s="256" t="s">
        <v>199</v>
      </c>
      <c r="B977" s="15"/>
      <c r="C977" s="256">
        <v>1200230</v>
      </c>
      <c r="D977" s="256">
        <v>872670</v>
      </c>
    </row>
    <row r="978" spans="1:4" ht="15.75">
      <c r="A978" s="256" t="s">
        <v>272</v>
      </c>
      <c r="B978" s="15"/>
      <c r="C978" s="256">
        <v>1200230</v>
      </c>
      <c r="D978" s="256">
        <v>872670</v>
      </c>
    </row>
    <row r="979" spans="1:4" ht="36" customHeight="1">
      <c r="A979" s="256" t="s">
        <v>1002</v>
      </c>
      <c r="B979" s="15"/>
      <c r="C979" s="256"/>
      <c r="D979" s="256"/>
    </row>
    <row r="980" spans="1:4" ht="15.75">
      <c r="A980" s="256" t="s">
        <v>81</v>
      </c>
      <c r="B980" s="15"/>
      <c r="C980" s="256"/>
      <c r="D980" s="256"/>
    </row>
    <row r="981" spans="1:4" ht="31.5">
      <c r="A981" s="256" t="s">
        <v>97</v>
      </c>
      <c r="B981" s="15" t="s">
        <v>98</v>
      </c>
      <c r="C981" s="256">
        <v>2249090</v>
      </c>
      <c r="D981" s="256">
        <v>1199089</v>
      </c>
    </row>
    <row r="982" spans="1:4" ht="31.5">
      <c r="A982" s="256" t="s">
        <v>99</v>
      </c>
      <c r="B982" s="15" t="s">
        <v>100</v>
      </c>
      <c r="C982" s="256">
        <v>2249090</v>
      </c>
      <c r="D982" s="256">
        <v>1199089</v>
      </c>
    </row>
    <row r="983" spans="1:4" ht="15.75">
      <c r="A983" s="256" t="s">
        <v>82</v>
      </c>
      <c r="B983" s="15" t="s">
        <v>83</v>
      </c>
      <c r="C983" s="256">
        <v>170453</v>
      </c>
      <c r="D983" s="256">
        <v>92609</v>
      </c>
    </row>
    <row r="984" spans="1:4" ht="15.75">
      <c r="A984" s="256" t="s">
        <v>103</v>
      </c>
      <c r="B984" s="15" t="s">
        <v>104</v>
      </c>
      <c r="C984" s="256">
        <v>57374</v>
      </c>
      <c r="D984" s="256">
        <v>52624</v>
      </c>
    </row>
    <row r="985" spans="1:4" ht="31.5">
      <c r="A985" s="256" t="s">
        <v>105</v>
      </c>
      <c r="B985" s="15" t="s">
        <v>106</v>
      </c>
      <c r="C985" s="256">
        <v>46290</v>
      </c>
      <c r="D985" s="256">
        <v>18540</v>
      </c>
    </row>
    <row r="986" spans="1:4" ht="31.5">
      <c r="A986" s="256" t="s">
        <v>107</v>
      </c>
      <c r="B986" s="15" t="s">
        <v>108</v>
      </c>
      <c r="C986" s="256">
        <v>59700</v>
      </c>
      <c r="D986" s="256">
        <v>14811</v>
      </c>
    </row>
    <row r="987" spans="1:4" ht="15.75">
      <c r="A987" s="256" t="s">
        <v>109</v>
      </c>
      <c r="B987" s="15" t="s">
        <v>110</v>
      </c>
      <c r="C987" s="256">
        <v>7089</v>
      </c>
      <c r="D987" s="256">
        <v>6634</v>
      </c>
    </row>
    <row r="988" spans="1:4" ht="15.75">
      <c r="A988" s="256" t="s">
        <v>86</v>
      </c>
      <c r="B988" s="15" t="s">
        <v>87</v>
      </c>
      <c r="C988" s="256">
        <v>439305</v>
      </c>
      <c r="D988" s="256">
        <v>233198</v>
      </c>
    </row>
    <row r="989" spans="1:4" ht="31.5">
      <c r="A989" s="256" t="s">
        <v>88</v>
      </c>
      <c r="B989" s="15" t="s">
        <v>89</v>
      </c>
      <c r="C989" s="256">
        <v>268281</v>
      </c>
      <c r="D989" s="256">
        <v>145833</v>
      </c>
    </row>
    <row r="990" spans="1:4" ht="15.75">
      <c r="A990" s="256" t="s">
        <v>90</v>
      </c>
      <c r="B990" s="15" t="s">
        <v>91</v>
      </c>
      <c r="C990" s="256">
        <v>110451</v>
      </c>
      <c r="D990" s="256">
        <v>60027</v>
      </c>
    </row>
    <row r="991" spans="1:4" ht="31.5">
      <c r="A991" s="256" t="s">
        <v>92</v>
      </c>
      <c r="B991" s="15" t="s">
        <v>93</v>
      </c>
      <c r="C991" s="256">
        <v>60573</v>
      </c>
      <c r="D991" s="256">
        <v>27338</v>
      </c>
    </row>
    <row r="992" spans="1:4" ht="15.75">
      <c r="A992" s="256" t="s">
        <v>117</v>
      </c>
      <c r="B992" s="15" t="s">
        <v>118</v>
      </c>
      <c r="C992" s="256">
        <v>652030</v>
      </c>
      <c r="D992" s="256">
        <v>396332</v>
      </c>
    </row>
    <row r="993" spans="1:4" ht="15.75">
      <c r="A993" s="256" t="s">
        <v>147</v>
      </c>
      <c r="B993" s="15" t="s">
        <v>148</v>
      </c>
      <c r="C993" s="256">
        <v>76144</v>
      </c>
      <c r="D993" s="256">
        <v>76144</v>
      </c>
    </row>
    <row r="994" spans="1:4" ht="31.5">
      <c r="A994" s="256" t="s">
        <v>164</v>
      </c>
      <c r="B994" s="15" t="s">
        <v>165</v>
      </c>
      <c r="C994" s="256">
        <v>82270</v>
      </c>
      <c r="D994" s="256">
        <v>9381</v>
      </c>
    </row>
    <row r="995" spans="1:4" ht="15.75">
      <c r="A995" s="256" t="s">
        <v>119</v>
      </c>
      <c r="B995" s="15" t="s">
        <v>120</v>
      </c>
      <c r="C995" s="256">
        <v>73527</v>
      </c>
      <c r="D995" s="256">
        <v>47072</v>
      </c>
    </row>
    <row r="996" spans="1:4" ht="15.75">
      <c r="A996" s="256" t="s">
        <v>121</v>
      </c>
      <c r="B996" s="15" t="s">
        <v>122</v>
      </c>
      <c r="C996" s="256">
        <v>230700</v>
      </c>
      <c r="D996" s="256">
        <v>123205</v>
      </c>
    </row>
    <row r="997" spans="1:4" ht="15.75">
      <c r="A997" s="256" t="s">
        <v>123</v>
      </c>
      <c r="B997" s="15" t="s">
        <v>124</v>
      </c>
      <c r="C997" s="256">
        <v>169332</v>
      </c>
      <c r="D997" s="256">
        <v>125669</v>
      </c>
    </row>
    <row r="998" spans="1:4" ht="15.75">
      <c r="A998" s="256" t="s">
        <v>127</v>
      </c>
      <c r="B998" s="15" t="s">
        <v>128</v>
      </c>
      <c r="C998" s="256">
        <v>8913</v>
      </c>
      <c r="D998" s="256">
        <v>3833</v>
      </c>
    </row>
    <row r="999" spans="1:4" ht="15.75">
      <c r="A999" s="256" t="s">
        <v>182</v>
      </c>
      <c r="B999" s="15" t="s">
        <v>183</v>
      </c>
      <c r="C999" s="256">
        <v>594</v>
      </c>
      <c r="D999" s="256">
        <v>594</v>
      </c>
    </row>
    <row r="1000" spans="1:4" ht="15.75">
      <c r="A1000" s="256" t="s">
        <v>155</v>
      </c>
      <c r="B1000" s="15" t="s">
        <v>156</v>
      </c>
      <c r="C1000" s="256">
        <v>4450</v>
      </c>
      <c r="D1000" s="256">
        <v>4428</v>
      </c>
    </row>
    <row r="1001" spans="1:4" ht="15.75">
      <c r="A1001" s="256" t="s">
        <v>184</v>
      </c>
      <c r="B1001" s="15" t="s">
        <v>185</v>
      </c>
      <c r="C1001" s="256">
        <v>6100</v>
      </c>
      <c r="D1001" s="256">
        <v>6006</v>
      </c>
    </row>
    <row r="1002" spans="1:4" ht="15.75">
      <c r="A1002" s="256" t="s">
        <v>168</v>
      </c>
      <c r="B1002" s="15" t="s">
        <v>169</v>
      </c>
      <c r="C1002" s="256">
        <v>25558</v>
      </c>
      <c r="D1002" s="256">
        <v>25507</v>
      </c>
    </row>
    <row r="1003" spans="1:4" ht="31.5">
      <c r="A1003" s="256" t="s">
        <v>170</v>
      </c>
      <c r="B1003" s="15" t="s">
        <v>171</v>
      </c>
      <c r="C1003" s="256">
        <v>250</v>
      </c>
      <c r="D1003" s="256">
        <v>204</v>
      </c>
    </row>
    <row r="1004" spans="1:4" ht="31.5">
      <c r="A1004" s="256" t="s">
        <v>172</v>
      </c>
      <c r="B1004" s="15" t="s">
        <v>173</v>
      </c>
      <c r="C1004" s="256">
        <v>25308</v>
      </c>
      <c r="D1004" s="256">
        <v>25303</v>
      </c>
    </row>
    <row r="1005" spans="1:4" ht="15.75">
      <c r="A1005" s="256" t="s">
        <v>94</v>
      </c>
      <c r="B1005" s="15"/>
      <c r="C1005" s="256">
        <v>3536436</v>
      </c>
      <c r="D1005" s="256">
        <v>1946735</v>
      </c>
    </row>
    <row r="1006" spans="1:4" ht="15.75">
      <c r="A1006" s="256" t="s">
        <v>194</v>
      </c>
      <c r="B1006" s="15"/>
      <c r="C1006" s="256"/>
      <c r="D1006" s="256"/>
    </row>
    <row r="1007" spans="1:4" ht="31.5">
      <c r="A1007" s="256" t="s">
        <v>274</v>
      </c>
      <c r="B1007" s="15" t="s">
        <v>275</v>
      </c>
      <c r="C1007" s="256">
        <v>120</v>
      </c>
      <c r="D1007" s="256">
        <v>120</v>
      </c>
    </row>
    <row r="1008" spans="1:4" ht="15.75">
      <c r="A1008" s="256" t="s">
        <v>199</v>
      </c>
      <c r="B1008" s="15"/>
      <c r="C1008" s="256">
        <v>120</v>
      </c>
      <c r="D1008" s="256">
        <v>120</v>
      </c>
    </row>
    <row r="1009" spans="1:4" ht="15.75">
      <c r="A1009" s="256" t="s">
        <v>131</v>
      </c>
      <c r="B1009" s="15"/>
      <c r="C1009" s="256"/>
      <c r="D1009" s="256"/>
    </row>
    <row r="1010" spans="1:4" ht="15.75">
      <c r="A1010" s="256" t="s">
        <v>134</v>
      </c>
      <c r="B1010" s="15" t="s">
        <v>135</v>
      </c>
      <c r="C1010" s="256">
        <v>30546</v>
      </c>
      <c r="D1010" s="256">
        <v>15486</v>
      </c>
    </row>
    <row r="1011" spans="1:4" ht="15.75">
      <c r="A1011" s="256" t="s">
        <v>136</v>
      </c>
      <c r="B1011" s="15" t="s">
        <v>137</v>
      </c>
      <c r="C1011" s="256">
        <v>19602</v>
      </c>
      <c r="D1011" s="256">
        <v>4542</v>
      </c>
    </row>
    <row r="1012" spans="1:4" ht="31.5">
      <c r="A1012" s="256" t="s">
        <v>138</v>
      </c>
      <c r="B1012" s="15" t="s">
        <v>139</v>
      </c>
      <c r="C1012" s="256">
        <v>10944</v>
      </c>
      <c r="D1012" s="256">
        <v>10944</v>
      </c>
    </row>
    <row r="1013" spans="1:4" ht="15.75">
      <c r="A1013" s="256" t="s">
        <v>140</v>
      </c>
      <c r="B1013" s="15"/>
      <c r="C1013" s="256">
        <v>30546</v>
      </c>
      <c r="D1013" s="256">
        <v>15486</v>
      </c>
    </row>
    <row r="1014" spans="1:4" ht="47.25">
      <c r="A1014" s="256" t="s">
        <v>276</v>
      </c>
      <c r="B1014" s="15"/>
      <c r="C1014" s="256">
        <v>3567102</v>
      </c>
      <c r="D1014" s="256">
        <v>1962341</v>
      </c>
    </row>
    <row r="1015" spans="1:4" ht="15.75">
      <c r="A1015" s="256" t="s">
        <v>277</v>
      </c>
      <c r="B1015" s="15"/>
      <c r="C1015" s="256"/>
      <c r="D1015" s="256"/>
    </row>
    <row r="1016" spans="1:4" ht="21.75" customHeight="1">
      <c r="A1016" s="256" t="s">
        <v>81</v>
      </c>
      <c r="B1016" s="15"/>
      <c r="C1016" s="256"/>
      <c r="D1016" s="256"/>
    </row>
    <row r="1017" spans="1:4" ht="31.5">
      <c r="A1017" s="256" t="s">
        <v>97</v>
      </c>
      <c r="B1017" s="15" t="s">
        <v>98</v>
      </c>
      <c r="C1017" s="256">
        <v>765266</v>
      </c>
      <c r="D1017" s="256">
        <v>499611</v>
      </c>
    </row>
    <row r="1018" spans="1:4" ht="31.5">
      <c r="A1018" s="256" t="s">
        <v>99</v>
      </c>
      <c r="B1018" s="15" t="s">
        <v>100</v>
      </c>
      <c r="C1018" s="256">
        <v>765266</v>
      </c>
      <c r="D1018" s="256">
        <v>499611</v>
      </c>
    </row>
    <row r="1019" spans="1:4" ht="15.75">
      <c r="A1019" s="256" t="s">
        <v>82</v>
      </c>
      <c r="B1019" s="15" t="s">
        <v>83</v>
      </c>
      <c r="C1019" s="256">
        <v>49241</v>
      </c>
      <c r="D1019" s="256">
        <v>36955</v>
      </c>
    </row>
    <row r="1020" spans="1:4" ht="15.75">
      <c r="A1020" s="256" t="s">
        <v>103</v>
      </c>
      <c r="B1020" s="15" t="s">
        <v>104</v>
      </c>
      <c r="C1020" s="256">
        <v>11400</v>
      </c>
      <c r="D1020" s="256">
        <v>9912</v>
      </c>
    </row>
    <row r="1021" spans="1:4" ht="31.5">
      <c r="A1021" s="256" t="s">
        <v>105</v>
      </c>
      <c r="B1021" s="15" t="s">
        <v>106</v>
      </c>
      <c r="C1021" s="256">
        <v>18607</v>
      </c>
      <c r="D1021" s="256">
        <v>7809</v>
      </c>
    </row>
    <row r="1022" spans="1:4" ht="31.5">
      <c r="A1022" s="256" t="s">
        <v>107</v>
      </c>
      <c r="B1022" s="15" t="s">
        <v>108</v>
      </c>
      <c r="C1022" s="256">
        <v>19234</v>
      </c>
      <c r="D1022" s="256">
        <v>19234</v>
      </c>
    </row>
    <row r="1023" spans="1:4" ht="15.75">
      <c r="A1023" s="256" t="s">
        <v>86</v>
      </c>
      <c r="B1023" s="15" t="s">
        <v>87</v>
      </c>
      <c r="C1023" s="256">
        <v>156079</v>
      </c>
      <c r="D1023" s="256">
        <v>96883</v>
      </c>
    </row>
    <row r="1024" spans="1:4" ht="31.5">
      <c r="A1024" s="256" t="s">
        <v>88</v>
      </c>
      <c r="B1024" s="15" t="s">
        <v>89</v>
      </c>
      <c r="C1024" s="256">
        <v>93912</v>
      </c>
      <c r="D1024" s="256">
        <v>58820</v>
      </c>
    </row>
    <row r="1025" spans="1:4" ht="15.75">
      <c r="A1025" s="256" t="s">
        <v>90</v>
      </c>
      <c r="B1025" s="15" t="s">
        <v>91</v>
      </c>
      <c r="C1025" s="256">
        <v>39262</v>
      </c>
      <c r="D1025" s="256">
        <v>24782</v>
      </c>
    </row>
    <row r="1026" spans="1:4" ht="31.5">
      <c r="A1026" s="256" t="s">
        <v>92</v>
      </c>
      <c r="B1026" s="15" t="s">
        <v>93</v>
      </c>
      <c r="C1026" s="256">
        <v>22905</v>
      </c>
      <c r="D1026" s="256">
        <v>13281</v>
      </c>
    </row>
    <row r="1027" spans="1:4" ht="15.75">
      <c r="A1027" s="256" t="s">
        <v>117</v>
      </c>
      <c r="B1027" s="15" t="s">
        <v>118</v>
      </c>
      <c r="C1027" s="256">
        <v>206353</v>
      </c>
      <c r="D1027" s="256">
        <v>186777</v>
      </c>
    </row>
    <row r="1028" spans="1:4" ht="15.75">
      <c r="A1028" s="256" t="s">
        <v>147</v>
      </c>
      <c r="B1028" s="15" t="s">
        <v>148</v>
      </c>
      <c r="C1028" s="256">
        <v>68</v>
      </c>
      <c r="D1028" s="256">
        <v>68</v>
      </c>
    </row>
    <row r="1029" spans="1:4" ht="31.5">
      <c r="A1029" s="256" t="s">
        <v>164</v>
      </c>
      <c r="B1029" s="15" t="s">
        <v>165</v>
      </c>
      <c r="C1029" s="256">
        <v>12614</v>
      </c>
      <c r="D1029" s="256">
        <v>12614</v>
      </c>
    </row>
    <row r="1030" spans="1:4" ht="18.75" customHeight="1">
      <c r="A1030" s="256" t="s">
        <v>119</v>
      </c>
      <c r="B1030" s="15" t="s">
        <v>120</v>
      </c>
      <c r="C1030" s="256">
        <v>22352</v>
      </c>
      <c r="D1030" s="256">
        <v>18690</v>
      </c>
    </row>
    <row r="1031" spans="1:4" ht="18.75" customHeight="1">
      <c r="A1031" s="256" t="s">
        <v>121</v>
      </c>
      <c r="B1031" s="15" t="s">
        <v>122</v>
      </c>
      <c r="C1031" s="256">
        <v>104053</v>
      </c>
      <c r="D1031" s="256">
        <v>98327</v>
      </c>
    </row>
    <row r="1032" spans="1:4" ht="18.75" customHeight="1">
      <c r="A1032" s="256" t="s">
        <v>123</v>
      </c>
      <c r="B1032" s="15" t="s">
        <v>124</v>
      </c>
      <c r="C1032" s="256">
        <v>33234</v>
      </c>
      <c r="D1032" s="256">
        <v>26184</v>
      </c>
    </row>
    <row r="1033" spans="1:4" ht="18.75" customHeight="1">
      <c r="A1033" s="256" t="s">
        <v>125</v>
      </c>
      <c r="B1033" s="15" t="s">
        <v>126</v>
      </c>
      <c r="C1033" s="256">
        <v>25897</v>
      </c>
      <c r="D1033" s="256">
        <v>25897</v>
      </c>
    </row>
    <row r="1034" spans="1:4" ht="18.75" customHeight="1">
      <c r="A1034" s="256" t="s">
        <v>127</v>
      </c>
      <c r="B1034" s="15" t="s">
        <v>128</v>
      </c>
      <c r="C1034" s="256">
        <v>4568</v>
      </c>
      <c r="D1034" s="256">
        <v>1430</v>
      </c>
    </row>
    <row r="1035" spans="1:4" ht="18.75" customHeight="1">
      <c r="A1035" s="256" t="s">
        <v>155</v>
      </c>
      <c r="B1035" s="15" t="s">
        <v>156</v>
      </c>
      <c r="C1035" s="256">
        <v>3230</v>
      </c>
      <c r="D1035" s="256">
        <v>3230</v>
      </c>
    </row>
    <row r="1036" spans="1:4" ht="31.5">
      <c r="A1036" s="256" t="s">
        <v>166</v>
      </c>
      <c r="B1036" s="15" t="s">
        <v>167</v>
      </c>
      <c r="C1036" s="256">
        <v>337</v>
      </c>
      <c r="D1036" s="256">
        <v>337</v>
      </c>
    </row>
    <row r="1037" spans="1:4" ht="31.5">
      <c r="A1037" s="256" t="s">
        <v>129</v>
      </c>
      <c r="B1037" s="15" t="s">
        <v>130</v>
      </c>
      <c r="C1037" s="256">
        <v>0</v>
      </c>
      <c r="D1037" s="256">
        <v>0</v>
      </c>
    </row>
    <row r="1038" spans="1:4" ht="21" customHeight="1">
      <c r="A1038" s="256" t="s">
        <v>168</v>
      </c>
      <c r="B1038" s="15" t="s">
        <v>169</v>
      </c>
      <c r="C1038" s="256">
        <v>1627</v>
      </c>
      <c r="D1038" s="256">
        <v>1627</v>
      </c>
    </row>
    <row r="1039" spans="1:4" ht="37.5" customHeight="1">
      <c r="A1039" s="256" t="s">
        <v>170</v>
      </c>
      <c r="B1039" s="15" t="s">
        <v>171</v>
      </c>
      <c r="C1039" s="256">
        <v>97</v>
      </c>
      <c r="D1039" s="256">
        <v>97</v>
      </c>
    </row>
    <row r="1040" spans="1:4" ht="39" customHeight="1">
      <c r="A1040" s="256" t="s">
        <v>172</v>
      </c>
      <c r="B1040" s="15" t="s">
        <v>173</v>
      </c>
      <c r="C1040" s="256">
        <v>1530</v>
      </c>
      <c r="D1040" s="256">
        <v>1530</v>
      </c>
    </row>
    <row r="1041" spans="1:4" ht="15.75">
      <c r="A1041" s="256" t="s">
        <v>94</v>
      </c>
      <c r="B1041" s="15"/>
      <c r="C1041" s="256">
        <v>1178566</v>
      </c>
      <c r="D1041" s="256">
        <v>821853</v>
      </c>
    </row>
    <row r="1042" spans="1:4" ht="21" customHeight="1">
      <c r="A1042" s="256" t="s">
        <v>131</v>
      </c>
      <c r="B1042" s="15"/>
      <c r="C1042" s="256"/>
      <c r="D1042" s="256"/>
    </row>
    <row r="1043" spans="1:4" ht="21" customHeight="1">
      <c r="A1043" s="256" t="s">
        <v>132</v>
      </c>
      <c r="B1043" s="15" t="s">
        <v>133</v>
      </c>
      <c r="C1043" s="256">
        <v>96000</v>
      </c>
      <c r="D1043" s="256">
        <v>0</v>
      </c>
    </row>
    <row r="1044" spans="1:4" ht="21" customHeight="1">
      <c r="A1044" s="256" t="s">
        <v>134</v>
      </c>
      <c r="B1044" s="15" t="s">
        <v>135</v>
      </c>
      <c r="C1044" s="256">
        <v>12500</v>
      </c>
      <c r="D1044" s="256">
        <v>0</v>
      </c>
    </row>
    <row r="1045" spans="1:4" ht="21" customHeight="1">
      <c r="A1045" s="256" t="s">
        <v>136</v>
      </c>
      <c r="B1045" s="15" t="s">
        <v>137</v>
      </c>
      <c r="C1045" s="256">
        <v>10500</v>
      </c>
      <c r="D1045" s="256">
        <v>0</v>
      </c>
    </row>
    <row r="1046" spans="1:4" ht="21" customHeight="1">
      <c r="A1046" s="256" t="s">
        <v>174</v>
      </c>
      <c r="B1046" s="15" t="s">
        <v>175</v>
      </c>
      <c r="C1046" s="256">
        <v>2000</v>
      </c>
      <c r="D1046" s="256">
        <v>0</v>
      </c>
    </row>
    <row r="1047" spans="1:4" ht="24.75" customHeight="1">
      <c r="A1047" s="256" t="s">
        <v>278</v>
      </c>
      <c r="B1047" s="15" t="s">
        <v>279</v>
      </c>
      <c r="C1047" s="256">
        <v>2470</v>
      </c>
      <c r="D1047" s="256">
        <v>359</v>
      </c>
    </row>
    <row r="1048" spans="1:4" ht="33" customHeight="1">
      <c r="A1048" s="256" t="s">
        <v>280</v>
      </c>
      <c r="B1048" s="15" t="s">
        <v>281</v>
      </c>
      <c r="C1048" s="256">
        <v>2470</v>
      </c>
      <c r="D1048" s="256">
        <v>359</v>
      </c>
    </row>
    <row r="1049" spans="1:4" ht="18.75" customHeight="1">
      <c r="A1049" s="256" t="s">
        <v>140</v>
      </c>
      <c r="B1049" s="15"/>
      <c r="C1049" s="256">
        <v>110970</v>
      </c>
      <c r="D1049" s="256">
        <v>359</v>
      </c>
    </row>
    <row r="1050" spans="1:4" ht="31.5">
      <c r="A1050" s="256" t="s">
        <v>282</v>
      </c>
      <c r="B1050" s="15"/>
      <c r="C1050" s="256">
        <v>1289536</v>
      </c>
      <c r="D1050" s="256">
        <v>822212</v>
      </c>
    </row>
    <row r="1051" spans="1:4" ht="28.5" customHeight="1">
      <c r="A1051" s="256" t="s">
        <v>283</v>
      </c>
      <c r="B1051" s="15"/>
      <c r="C1051" s="256"/>
      <c r="D1051" s="256"/>
    </row>
    <row r="1052" spans="1:4" ht="15.75">
      <c r="A1052" s="256" t="s">
        <v>81</v>
      </c>
      <c r="B1052" s="15"/>
      <c r="C1052" s="256"/>
      <c r="D1052" s="256"/>
    </row>
    <row r="1053" spans="1:237" s="20" customFormat="1" ht="24.75" customHeight="1">
      <c r="A1053" s="256" t="s">
        <v>117</v>
      </c>
      <c r="B1053" s="15" t="s">
        <v>118</v>
      </c>
      <c r="C1053" s="256">
        <v>15000</v>
      </c>
      <c r="D1053" s="256">
        <v>0</v>
      </c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  <c r="DA1053" s="17"/>
      <c r="DB1053" s="17"/>
      <c r="DC1053" s="17"/>
      <c r="DD1053" s="17"/>
      <c r="DE1053" s="17"/>
      <c r="DF1053" s="17"/>
      <c r="DG1053" s="17"/>
      <c r="DH1053" s="17"/>
      <c r="DI1053" s="17"/>
      <c r="DJ1053" s="17"/>
      <c r="DK1053" s="17"/>
      <c r="DL1053" s="17"/>
      <c r="DM1053" s="17"/>
      <c r="DN1053" s="17"/>
      <c r="DO1053" s="17"/>
      <c r="DP1053" s="17"/>
      <c r="DQ1053" s="17"/>
      <c r="DR1053" s="17"/>
      <c r="DS1053" s="17"/>
      <c r="DT1053" s="17"/>
      <c r="DU1053" s="17"/>
      <c r="DV1053" s="17"/>
      <c r="DW1053" s="17"/>
      <c r="DX1053" s="17"/>
      <c r="DY1053" s="17"/>
      <c r="DZ1053" s="17"/>
      <c r="EA1053" s="17"/>
      <c r="EB1053" s="17"/>
      <c r="EC1053" s="17"/>
      <c r="ED1053" s="17"/>
      <c r="EE1053" s="17"/>
      <c r="EF1053" s="17"/>
      <c r="EG1053" s="17"/>
      <c r="EH1053" s="17"/>
      <c r="EI1053" s="17"/>
      <c r="EJ1053" s="17"/>
      <c r="EK1053" s="17"/>
      <c r="EL1053" s="17"/>
      <c r="EM1053" s="17"/>
      <c r="EN1053" s="17"/>
      <c r="EO1053" s="17"/>
      <c r="EP1053" s="17"/>
      <c r="EQ1053" s="17"/>
      <c r="ER1053" s="17"/>
      <c r="ES1053" s="17"/>
      <c r="ET1053" s="17"/>
      <c r="EU1053" s="17"/>
      <c r="EV1053" s="17"/>
      <c r="EW1053" s="17"/>
      <c r="EX1053" s="17"/>
      <c r="EY1053" s="17"/>
      <c r="EZ1053" s="17"/>
      <c r="FA1053" s="17"/>
      <c r="FB1053" s="17"/>
      <c r="FC1053" s="17"/>
      <c r="FD1053" s="17"/>
      <c r="FE1053" s="17"/>
      <c r="FF1053" s="17"/>
      <c r="FG1053" s="17"/>
      <c r="FH1053" s="17"/>
      <c r="FI1053" s="17"/>
      <c r="FJ1053" s="17"/>
      <c r="FK1053" s="17"/>
      <c r="FL1053" s="17"/>
      <c r="FM1053" s="17"/>
      <c r="FN1053" s="17"/>
      <c r="FO1053" s="17"/>
      <c r="FP1053" s="17"/>
      <c r="FQ1053" s="17"/>
      <c r="FR1053" s="17"/>
      <c r="FS1053" s="17"/>
      <c r="FT1053" s="17"/>
      <c r="FU1053" s="17"/>
      <c r="FV1053" s="17"/>
      <c r="FW1053" s="17"/>
      <c r="FX1053" s="17"/>
      <c r="FY1053" s="17"/>
      <c r="FZ1053" s="17"/>
      <c r="GA1053" s="17"/>
      <c r="GB1053" s="17"/>
      <c r="GC1053" s="17"/>
      <c r="GD1053" s="17"/>
      <c r="GE1053" s="17"/>
      <c r="GF1053" s="17"/>
      <c r="GG1053" s="17"/>
      <c r="GH1053" s="17"/>
      <c r="GI1053" s="17"/>
      <c r="GJ1053" s="17"/>
      <c r="GK1053" s="17"/>
      <c r="GL1053" s="17"/>
      <c r="GM1053" s="17"/>
      <c r="GN1053" s="17"/>
      <c r="GO1053" s="17"/>
      <c r="GP1053" s="17"/>
      <c r="GQ1053" s="17"/>
      <c r="GR1053" s="17"/>
      <c r="GS1053" s="17"/>
      <c r="GT1053" s="17"/>
      <c r="GU1053" s="17"/>
      <c r="GV1053" s="17"/>
      <c r="GW1053" s="17"/>
      <c r="GX1053" s="17"/>
      <c r="GY1053" s="17"/>
      <c r="GZ1053" s="17"/>
      <c r="HA1053" s="17"/>
      <c r="HB1053" s="17"/>
      <c r="HC1053" s="17"/>
      <c r="HD1053" s="17"/>
      <c r="HE1053" s="17"/>
      <c r="HF1053" s="17"/>
      <c r="HG1053" s="17"/>
      <c r="HH1053" s="17"/>
      <c r="HI1053" s="17"/>
      <c r="HJ1053" s="17"/>
      <c r="HK1053" s="17"/>
      <c r="HL1053" s="17"/>
      <c r="HM1053" s="17"/>
      <c r="HN1053" s="17"/>
      <c r="HO1053" s="17"/>
      <c r="HP1053" s="17"/>
      <c r="HQ1053" s="17"/>
      <c r="HR1053" s="17"/>
      <c r="HS1053" s="17"/>
      <c r="HT1053" s="17"/>
      <c r="HU1053" s="17"/>
      <c r="HV1053" s="17"/>
      <c r="HW1053" s="17"/>
      <c r="HX1053" s="17"/>
      <c r="HY1053" s="17"/>
      <c r="HZ1053" s="17"/>
      <c r="IA1053" s="17"/>
      <c r="IB1053" s="17"/>
      <c r="IC1053" s="17"/>
    </row>
    <row r="1054" spans="1:237" s="20" customFormat="1" ht="15.75">
      <c r="A1054" s="256" t="s">
        <v>125</v>
      </c>
      <c r="B1054" s="15" t="s">
        <v>126</v>
      </c>
      <c r="C1054" s="256">
        <v>15000</v>
      </c>
      <c r="D1054" s="256">
        <v>0</v>
      </c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  <c r="DA1054" s="17"/>
      <c r="DB1054" s="17"/>
      <c r="DC1054" s="17"/>
      <c r="DD1054" s="17"/>
      <c r="DE1054" s="17"/>
      <c r="DF1054" s="17"/>
      <c r="DG1054" s="17"/>
      <c r="DH1054" s="17"/>
      <c r="DI1054" s="17"/>
      <c r="DJ1054" s="17"/>
      <c r="DK1054" s="17"/>
      <c r="DL1054" s="17"/>
      <c r="DM1054" s="17"/>
      <c r="DN1054" s="17"/>
      <c r="DO1054" s="17"/>
      <c r="DP1054" s="17"/>
      <c r="DQ1054" s="17"/>
      <c r="DR1054" s="17"/>
      <c r="DS1054" s="17"/>
      <c r="DT1054" s="17"/>
      <c r="DU1054" s="17"/>
      <c r="DV1054" s="17"/>
      <c r="DW1054" s="17"/>
      <c r="DX1054" s="17"/>
      <c r="DY1054" s="17"/>
      <c r="DZ1054" s="17"/>
      <c r="EA1054" s="17"/>
      <c r="EB1054" s="17"/>
      <c r="EC1054" s="17"/>
      <c r="ED1054" s="17"/>
      <c r="EE1054" s="17"/>
      <c r="EF1054" s="17"/>
      <c r="EG1054" s="17"/>
      <c r="EH1054" s="17"/>
      <c r="EI1054" s="17"/>
      <c r="EJ1054" s="17"/>
      <c r="EK1054" s="17"/>
      <c r="EL1054" s="17"/>
      <c r="EM1054" s="17"/>
      <c r="EN1054" s="17"/>
      <c r="EO1054" s="17"/>
      <c r="EP1054" s="17"/>
      <c r="EQ1054" s="17"/>
      <c r="ER1054" s="17"/>
      <c r="ES1054" s="17"/>
      <c r="ET1054" s="17"/>
      <c r="EU1054" s="17"/>
      <c r="EV1054" s="17"/>
      <c r="EW1054" s="17"/>
      <c r="EX1054" s="17"/>
      <c r="EY1054" s="17"/>
      <c r="EZ1054" s="17"/>
      <c r="FA1054" s="17"/>
      <c r="FB1054" s="17"/>
      <c r="FC1054" s="17"/>
      <c r="FD1054" s="17"/>
      <c r="FE1054" s="17"/>
      <c r="FF1054" s="17"/>
      <c r="FG1054" s="17"/>
      <c r="FH1054" s="17"/>
      <c r="FI1054" s="17"/>
      <c r="FJ1054" s="17"/>
      <c r="FK1054" s="17"/>
      <c r="FL1054" s="17"/>
      <c r="FM1054" s="17"/>
      <c r="FN1054" s="17"/>
      <c r="FO1054" s="17"/>
      <c r="FP1054" s="17"/>
      <c r="FQ1054" s="17"/>
      <c r="FR1054" s="17"/>
      <c r="FS1054" s="17"/>
      <c r="FT1054" s="17"/>
      <c r="FU1054" s="17"/>
      <c r="FV1054" s="17"/>
      <c r="FW1054" s="17"/>
      <c r="FX1054" s="17"/>
      <c r="FY1054" s="17"/>
      <c r="FZ1054" s="17"/>
      <c r="GA1054" s="17"/>
      <c r="GB1054" s="17"/>
      <c r="GC1054" s="17"/>
      <c r="GD1054" s="17"/>
      <c r="GE1054" s="17"/>
      <c r="GF1054" s="17"/>
      <c r="GG1054" s="17"/>
      <c r="GH1054" s="17"/>
      <c r="GI1054" s="17"/>
      <c r="GJ1054" s="17"/>
      <c r="GK1054" s="17"/>
      <c r="GL1054" s="17"/>
      <c r="GM1054" s="17"/>
      <c r="GN1054" s="17"/>
      <c r="GO1054" s="17"/>
      <c r="GP1054" s="17"/>
      <c r="GQ1054" s="17"/>
      <c r="GR1054" s="17"/>
      <c r="GS1054" s="17"/>
      <c r="GT1054" s="17"/>
      <c r="GU1054" s="17"/>
      <c r="GV1054" s="17"/>
      <c r="GW1054" s="17"/>
      <c r="GX1054" s="17"/>
      <c r="GY1054" s="17"/>
      <c r="GZ1054" s="17"/>
      <c r="HA1054" s="17"/>
      <c r="HB1054" s="17"/>
      <c r="HC1054" s="17"/>
      <c r="HD1054" s="17"/>
      <c r="HE1054" s="17"/>
      <c r="HF1054" s="17"/>
      <c r="HG1054" s="17"/>
      <c r="HH1054" s="17"/>
      <c r="HI1054" s="17"/>
      <c r="HJ1054" s="17"/>
      <c r="HK1054" s="17"/>
      <c r="HL1054" s="17"/>
      <c r="HM1054" s="17"/>
      <c r="HN1054" s="17"/>
      <c r="HO1054" s="17"/>
      <c r="HP1054" s="17"/>
      <c r="HQ1054" s="17"/>
      <c r="HR1054" s="17"/>
      <c r="HS1054" s="17"/>
      <c r="HT1054" s="17"/>
      <c r="HU1054" s="17"/>
      <c r="HV1054" s="17"/>
      <c r="HW1054" s="17"/>
      <c r="HX1054" s="17"/>
      <c r="HY1054" s="17"/>
      <c r="HZ1054" s="17"/>
      <c r="IA1054" s="17"/>
      <c r="IB1054" s="17"/>
      <c r="IC1054" s="17"/>
    </row>
    <row r="1055" spans="1:4" ht="15.75">
      <c r="A1055" s="256" t="s">
        <v>94</v>
      </c>
      <c r="B1055" s="15"/>
      <c r="C1055" s="256">
        <v>15000</v>
      </c>
      <c r="D1055" s="256">
        <v>0</v>
      </c>
    </row>
    <row r="1056" spans="1:4" ht="15.75">
      <c r="A1056" s="256" t="s">
        <v>284</v>
      </c>
      <c r="B1056" s="15"/>
      <c r="C1056" s="256">
        <v>15000</v>
      </c>
      <c r="D1056" s="256">
        <v>0</v>
      </c>
    </row>
    <row r="1057" spans="1:4" ht="15.75">
      <c r="A1057" s="256"/>
      <c r="B1057" s="15"/>
      <c r="C1057" s="256"/>
      <c r="D1057" s="256"/>
    </row>
    <row r="1058" spans="1:4" ht="15.75">
      <c r="A1058" s="256" t="s">
        <v>285</v>
      </c>
      <c r="B1058" s="15"/>
      <c r="C1058" s="256">
        <v>6071868</v>
      </c>
      <c r="D1058" s="256">
        <v>3657223</v>
      </c>
    </row>
    <row r="1059" spans="1:4" ht="15.75">
      <c r="A1059" s="256"/>
      <c r="B1059" s="15"/>
      <c r="C1059" s="256"/>
      <c r="D1059" s="256"/>
    </row>
    <row r="1060" spans="1:4" ht="32.25" customHeight="1">
      <c r="A1060" s="256" t="s">
        <v>286</v>
      </c>
      <c r="B1060" s="15"/>
      <c r="C1060" s="256">
        <v>6158231</v>
      </c>
      <c r="D1060" s="256">
        <v>3675416</v>
      </c>
    </row>
    <row r="1061" spans="1:4" ht="15.75">
      <c r="A1061" s="256"/>
      <c r="B1061" s="15"/>
      <c r="C1061" s="256"/>
      <c r="D1061" s="256"/>
    </row>
    <row r="1062" spans="1:4" ht="15.75">
      <c r="A1062" s="256" t="s">
        <v>287</v>
      </c>
      <c r="B1062" s="15"/>
      <c r="C1062" s="256"/>
      <c r="D1062" s="256"/>
    </row>
    <row r="1063" spans="1:4" ht="15.75">
      <c r="A1063" s="256" t="s">
        <v>288</v>
      </c>
      <c r="B1063" s="15"/>
      <c r="C1063" s="256"/>
      <c r="D1063" s="256"/>
    </row>
    <row r="1064" spans="1:4" ht="31.5">
      <c r="A1064" s="256" t="s">
        <v>289</v>
      </c>
      <c r="B1064" s="15"/>
      <c r="C1064" s="256"/>
      <c r="D1064" s="256"/>
    </row>
    <row r="1065" spans="1:4" ht="15.75">
      <c r="A1065" s="256" t="s">
        <v>194</v>
      </c>
      <c r="B1065" s="15"/>
      <c r="C1065" s="256"/>
      <c r="D1065" s="256"/>
    </row>
    <row r="1066" spans="1:4" ht="31.5">
      <c r="A1066" s="256" t="s">
        <v>195</v>
      </c>
      <c r="B1066" s="15" t="s">
        <v>196</v>
      </c>
      <c r="C1066" s="256">
        <v>889101</v>
      </c>
      <c r="D1066" s="256">
        <v>522644</v>
      </c>
    </row>
    <row r="1067" spans="1:4" ht="15.75">
      <c r="A1067" s="256" t="s">
        <v>197</v>
      </c>
      <c r="B1067" s="15" t="s">
        <v>198</v>
      </c>
      <c r="C1067" s="256">
        <v>889101</v>
      </c>
      <c r="D1067" s="256">
        <v>522644</v>
      </c>
    </row>
    <row r="1068" spans="1:4" ht="15.75">
      <c r="A1068" s="256" t="s">
        <v>199</v>
      </c>
      <c r="B1068" s="15"/>
      <c r="C1068" s="256">
        <v>889101</v>
      </c>
      <c r="D1068" s="256">
        <v>522644</v>
      </c>
    </row>
    <row r="1069" spans="1:4" ht="15.75">
      <c r="A1069" s="256"/>
      <c r="B1069" s="15"/>
      <c r="C1069" s="256"/>
      <c r="D1069" s="256"/>
    </row>
    <row r="1070" spans="1:4" ht="31.5">
      <c r="A1070" s="256" t="s">
        <v>290</v>
      </c>
      <c r="B1070" s="15"/>
      <c r="C1070" s="256">
        <v>889101</v>
      </c>
      <c r="D1070" s="256">
        <v>522644</v>
      </c>
    </row>
    <row r="1071" spans="1:4" ht="15.75">
      <c r="A1071" s="256"/>
      <c r="B1071" s="15"/>
      <c r="C1071" s="256"/>
      <c r="D1071" s="256"/>
    </row>
    <row r="1072" spans="1:4" ht="15.75">
      <c r="A1072" s="256" t="s">
        <v>291</v>
      </c>
      <c r="B1072" s="15"/>
      <c r="C1072" s="256">
        <v>889101</v>
      </c>
      <c r="D1072" s="256">
        <v>522644</v>
      </c>
    </row>
    <row r="1073" spans="1:4" ht="15.75">
      <c r="A1073" s="256"/>
      <c r="B1073" s="15"/>
      <c r="C1073" s="256"/>
      <c r="D1073" s="256"/>
    </row>
    <row r="1074" spans="1:4" ht="15.75">
      <c r="A1074" s="256" t="s">
        <v>292</v>
      </c>
      <c r="B1074" s="15"/>
      <c r="C1074" s="256"/>
      <c r="D1074" s="256"/>
    </row>
    <row r="1075" spans="1:4" ht="18" customHeight="1">
      <c r="A1075" s="256" t="s">
        <v>293</v>
      </c>
      <c r="B1075" s="15"/>
      <c r="C1075" s="256"/>
      <c r="D1075" s="256"/>
    </row>
    <row r="1076" spans="1:4" ht="18" customHeight="1">
      <c r="A1076" s="256" t="s">
        <v>81</v>
      </c>
      <c r="B1076" s="15"/>
      <c r="C1076" s="256"/>
      <c r="D1076" s="256"/>
    </row>
    <row r="1077" spans="1:4" ht="18" customHeight="1">
      <c r="A1077" s="256" t="s">
        <v>117</v>
      </c>
      <c r="B1077" s="15" t="s">
        <v>118</v>
      </c>
      <c r="C1077" s="256">
        <v>29923</v>
      </c>
      <c r="D1077" s="256">
        <v>23521</v>
      </c>
    </row>
    <row r="1078" spans="1:4" ht="18" customHeight="1">
      <c r="A1078" s="256" t="s">
        <v>123</v>
      </c>
      <c r="B1078" s="15" t="s">
        <v>124</v>
      </c>
      <c r="C1078" s="256">
        <v>13522</v>
      </c>
      <c r="D1078" s="256">
        <v>13522</v>
      </c>
    </row>
    <row r="1079" spans="1:4" ht="18" customHeight="1">
      <c r="A1079" s="256" t="s">
        <v>184</v>
      </c>
      <c r="B1079" s="15" t="s">
        <v>185</v>
      </c>
      <c r="C1079" s="256">
        <v>16401</v>
      </c>
      <c r="D1079" s="256">
        <v>9999</v>
      </c>
    </row>
    <row r="1080" spans="1:4" ht="18" customHeight="1">
      <c r="A1080" s="256" t="s">
        <v>94</v>
      </c>
      <c r="B1080" s="15"/>
      <c r="C1080" s="256">
        <v>29923</v>
      </c>
      <c r="D1080" s="256">
        <v>23521</v>
      </c>
    </row>
    <row r="1081" spans="1:4" ht="15.75">
      <c r="A1081" s="256" t="s">
        <v>294</v>
      </c>
      <c r="B1081" s="15"/>
      <c r="C1081" s="256">
        <v>29923</v>
      </c>
      <c r="D1081" s="256">
        <v>23521</v>
      </c>
    </row>
    <row r="1082" spans="1:4" ht="15.75">
      <c r="A1082" s="256" t="s">
        <v>295</v>
      </c>
      <c r="B1082" s="15"/>
      <c r="C1082" s="256">
        <v>29923</v>
      </c>
      <c r="D1082" s="256">
        <v>23521</v>
      </c>
    </row>
    <row r="1083" spans="1:4" ht="15.75">
      <c r="A1083" s="256"/>
      <c r="B1083" s="15"/>
      <c r="C1083" s="256"/>
      <c r="D1083" s="256"/>
    </row>
    <row r="1084" spans="1:4" ht="31.5">
      <c r="A1084" s="256" t="s">
        <v>296</v>
      </c>
      <c r="B1084" s="15"/>
      <c r="C1084" s="256">
        <v>919024</v>
      </c>
      <c r="D1084" s="256">
        <v>546165</v>
      </c>
    </row>
    <row r="1085" spans="1:4" ht="15.75">
      <c r="A1085" s="256"/>
      <c r="B1085" s="15"/>
      <c r="C1085" s="256"/>
      <c r="D1085" s="256"/>
    </row>
    <row r="1086" spans="1:237" s="20" customFormat="1" ht="31.5">
      <c r="A1086" s="16" t="s">
        <v>482</v>
      </c>
      <c r="B1086" s="10"/>
      <c r="C1086" s="16">
        <v>86584552</v>
      </c>
      <c r="D1086" s="16">
        <v>52835508</v>
      </c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  <c r="DX1086" s="17"/>
      <c r="DY1086" s="17"/>
      <c r="DZ1086" s="17"/>
      <c r="EA1086" s="17"/>
      <c r="EB1086" s="17"/>
      <c r="EC1086" s="17"/>
      <c r="ED1086" s="17"/>
      <c r="EE1086" s="17"/>
      <c r="EF1086" s="17"/>
      <c r="EG1086" s="17"/>
      <c r="EH1086" s="17"/>
      <c r="EI1086" s="17"/>
      <c r="EJ1086" s="17"/>
      <c r="EK1086" s="17"/>
      <c r="EL1086" s="17"/>
      <c r="EM1086" s="17"/>
      <c r="EN1086" s="17"/>
      <c r="EO1086" s="17"/>
      <c r="EP1086" s="17"/>
      <c r="EQ1086" s="17"/>
      <c r="ER1086" s="17"/>
      <c r="ES1086" s="17"/>
      <c r="ET1086" s="17"/>
      <c r="EU1086" s="17"/>
      <c r="EV1086" s="17"/>
      <c r="EW1086" s="17"/>
      <c r="EX1086" s="17"/>
      <c r="EY1086" s="17"/>
      <c r="EZ1086" s="17"/>
      <c r="FA1086" s="17"/>
      <c r="FB1086" s="17"/>
      <c r="FC1086" s="17"/>
      <c r="FD1086" s="17"/>
      <c r="FE1086" s="17"/>
      <c r="FF1086" s="17"/>
      <c r="FG1086" s="17"/>
      <c r="FH1086" s="17"/>
      <c r="FI1086" s="17"/>
      <c r="FJ1086" s="17"/>
      <c r="FK1086" s="17"/>
      <c r="FL1086" s="17"/>
      <c r="FM1086" s="17"/>
      <c r="FN1086" s="17"/>
      <c r="FO1086" s="17"/>
      <c r="FP1086" s="17"/>
      <c r="FQ1086" s="17"/>
      <c r="FR1086" s="17"/>
      <c r="FS1086" s="17"/>
      <c r="FT1086" s="17"/>
      <c r="FU1086" s="17"/>
      <c r="FV1086" s="17"/>
      <c r="FW1086" s="17"/>
      <c r="FX1086" s="17"/>
      <c r="FY1086" s="17"/>
      <c r="FZ1086" s="17"/>
      <c r="GA1086" s="17"/>
      <c r="GB1086" s="17"/>
      <c r="GC1086" s="17"/>
      <c r="GD1086" s="17"/>
      <c r="GE1086" s="17"/>
      <c r="GF1086" s="17"/>
      <c r="GG1086" s="17"/>
      <c r="GH1086" s="17"/>
      <c r="GI1086" s="17"/>
      <c r="GJ1086" s="17"/>
      <c r="GK1086" s="17"/>
      <c r="GL1086" s="17"/>
      <c r="GM1086" s="17"/>
      <c r="GN1086" s="17"/>
      <c r="GO1086" s="17"/>
      <c r="GP1086" s="17"/>
      <c r="GQ1086" s="17"/>
      <c r="GR1086" s="17"/>
      <c r="GS1086" s="17"/>
      <c r="GT1086" s="17"/>
      <c r="GU1086" s="17"/>
      <c r="GV1086" s="17"/>
      <c r="GW1086" s="17"/>
      <c r="GX1086" s="17"/>
      <c r="GY1086" s="17"/>
      <c r="GZ1086" s="17"/>
      <c r="HA1086" s="17"/>
      <c r="HB1086" s="17"/>
      <c r="HC1086" s="17"/>
      <c r="HD1086" s="17"/>
      <c r="HE1086" s="17"/>
      <c r="HF1086" s="17"/>
      <c r="HG1086" s="17"/>
      <c r="HH1086" s="17"/>
      <c r="HI1086" s="17"/>
      <c r="HJ1086" s="17"/>
      <c r="HK1086" s="17"/>
      <c r="HL1086" s="17"/>
      <c r="HM1086" s="17"/>
      <c r="HN1086" s="17"/>
      <c r="HO1086" s="17"/>
      <c r="HP1086" s="17"/>
      <c r="HQ1086" s="17"/>
      <c r="HR1086" s="17"/>
      <c r="HS1086" s="17"/>
      <c r="HT1086" s="17"/>
      <c r="HU1086" s="17"/>
      <c r="HV1086" s="17"/>
      <c r="HW1086" s="17"/>
      <c r="HX1086" s="17"/>
      <c r="HY1086" s="17"/>
      <c r="HZ1086" s="17"/>
      <c r="IA1086" s="17"/>
      <c r="IB1086" s="17"/>
      <c r="IC1086" s="17"/>
    </row>
    <row r="1087" spans="1:4" ht="15.75">
      <c r="A1087" s="273"/>
      <c r="B1087" s="274"/>
      <c r="C1087" s="273"/>
      <c r="D1087" s="273"/>
    </row>
    <row r="1088" spans="1:4" ht="15.75">
      <c r="A1088" s="275"/>
      <c r="B1088" s="276"/>
      <c r="C1088" s="275"/>
      <c r="D1088" s="275"/>
    </row>
    <row r="1089" spans="1:4" ht="15.75">
      <c r="A1089" s="275"/>
      <c r="B1089" s="276"/>
      <c r="C1089" s="275"/>
      <c r="D1089" s="275"/>
    </row>
    <row r="1090" spans="1:4" ht="22.5" customHeight="1">
      <c r="A1090" s="16" t="s">
        <v>999</v>
      </c>
      <c r="B1090" s="10"/>
      <c r="C1090" s="16"/>
      <c r="D1090" s="16"/>
    </row>
    <row r="1091" spans="1:4" ht="15.75">
      <c r="A1091" s="256"/>
      <c r="B1091" s="15"/>
      <c r="C1091" s="256"/>
      <c r="D1091" s="256"/>
    </row>
    <row r="1092" spans="1:4" ht="15.75">
      <c r="A1092" s="256" t="s">
        <v>78</v>
      </c>
      <c r="B1092" s="15"/>
      <c r="C1092" s="256"/>
      <c r="D1092" s="256"/>
    </row>
    <row r="1093" spans="1:4" ht="15.75">
      <c r="A1093" s="256"/>
      <c r="B1093" s="15"/>
      <c r="C1093" s="256"/>
      <c r="D1093" s="256"/>
    </row>
    <row r="1094" spans="1:4" ht="15.75">
      <c r="A1094" s="256" t="s">
        <v>79</v>
      </c>
      <c r="B1094" s="15"/>
      <c r="C1094" s="256"/>
      <c r="D1094" s="256"/>
    </row>
    <row r="1095" spans="1:4" ht="15.75">
      <c r="A1095" s="256"/>
      <c r="B1095" s="15"/>
      <c r="C1095" s="256"/>
      <c r="D1095" s="256"/>
    </row>
    <row r="1096" spans="1:4" ht="18" customHeight="1">
      <c r="A1096" s="256" t="s">
        <v>96</v>
      </c>
      <c r="B1096" s="15"/>
      <c r="C1096" s="256"/>
      <c r="D1096" s="256"/>
    </row>
    <row r="1097" spans="1:4" ht="18" customHeight="1">
      <c r="A1097" s="256" t="s">
        <v>81</v>
      </c>
      <c r="B1097" s="15"/>
      <c r="C1097" s="256"/>
      <c r="D1097" s="256"/>
    </row>
    <row r="1098" spans="1:4" ht="18" customHeight="1">
      <c r="A1098" s="256" t="s">
        <v>117</v>
      </c>
      <c r="B1098" s="15" t="s">
        <v>118</v>
      </c>
      <c r="C1098" s="256">
        <v>2212865</v>
      </c>
      <c r="D1098" s="256">
        <v>1650135</v>
      </c>
    </row>
    <row r="1099" spans="1:4" ht="18" customHeight="1">
      <c r="A1099" s="256" t="s">
        <v>178</v>
      </c>
      <c r="B1099" s="15" t="s">
        <v>179</v>
      </c>
      <c r="C1099" s="256">
        <v>1000</v>
      </c>
      <c r="D1099" s="256">
        <v>0</v>
      </c>
    </row>
    <row r="1100" spans="1:4" ht="18" customHeight="1">
      <c r="A1100" s="256" t="s">
        <v>147</v>
      </c>
      <c r="B1100" s="15" t="s">
        <v>148</v>
      </c>
      <c r="C1100" s="256">
        <v>14352</v>
      </c>
      <c r="D1100" s="256">
        <v>14352</v>
      </c>
    </row>
    <row r="1101" spans="1:4" ht="18" customHeight="1">
      <c r="A1101" s="256" t="s">
        <v>119</v>
      </c>
      <c r="B1101" s="15" t="s">
        <v>120</v>
      </c>
      <c r="C1101" s="256">
        <v>296271</v>
      </c>
      <c r="D1101" s="256">
        <v>172388</v>
      </c>
    </row>
    <row r="1102" spans="1:4" ht="18" customHeight="1">
      <c r="A1102" s="256" t="s">
        <v>121</v>
      </c>
      <c r="B1102" s="15" t="s">
        <v>122</v>
      </c>
      <c r="C1102" s="256">
        <v>606142</v>
      </c>
      <c r="D1102" s="256">
        <v>489058</v>
      </c>
    </row>
    <row r="1103" spans="1:4" ht="18" customHeight="1">
      <c r="A1103" s="256" t="s">
        <v>123</v>
      </c>
      <c r="B1103" s="15" t="s">
        <v>124</v>
      </c>
      <c r="C1103" s="256">
        <v>1064449</v>
      </c>
      <c r="D1103" s="256">
        <v>914022</v>
      </c>
    </row>
    <row r="1104" spans="1:4" ht="18" customHeight="1">
      <c r="A1104" s="256" t="s">
        <v>125</v>
      </c>
      <c r="B1104" s="15" t="s">
        <v>126</v>
      </c>
      <c r="C1104" s="256">
        <v>58798</v>
      </c>
      <c r="D1104" s="256">
        <v>16417</v>
      </c>
    </row>
    <row r="1105" spans="1:4" ht="18" customHeight="1">
      <c r="A1105" s="256" t="s">
        <v>127</v>
      </c>
      <c r="B1105" s="15" t="s">
        <v>128</v>
      </c>
      <c r="C1105" s="256">
        <v>27499</v>
      </c>
      <c r="D1105" s="256">
        <v>15622</v>
      </c>
    </row>
    <row r="1106" spans="1:4" ht="18" customHeight="1">
      <c r="A1106" s="256" t="s">
        <v>182</v>
      </c>
      <c r="B1106" s="15" t="s">
        <v>183</v>
      </c>
      <c r="C1106" s="256">
        <v>3300</v>
      </c>
      <c r="D1106" s="256">
        <v>2115</v>
      </c>
    </row>
    <row r="1107" spans="1:4" ht="18" customHeight="1">
      <c r="A1107" s="256" t="s">
        <v>155</v>
      </c>
      <c r="B1107" s="15" t="s">
        <v>156</v>
      </c>
      <c r="C1107" s="256">
        <v>18868</v>
      </c>
      <c r="D1107" s="256">
        <v>11508</v>
      </c>
    </row>
    <row r="1108" spans="1:4" ht="18" customHeight="1">
      <c r="A1108" s="256" t="s">
        <v>184</v>
      </c>
      <c r="B1108" s="15" t="s">
        <v>185</v>
      </c>
      <c r="C1108" s="256">
        <v>746</v>
      </c>
      <c r="D1108" s="256">
        <v>746</v>
      </c>
    </row>
    <row r="1109" spans="1:4" ht="31.5">
      <c r="A1109" s="256" t="s">
        <v>166</v>
      </c>
      <c r="B1109" s="15" t="s">
        <v>167</v>
      </c>
      <c r="C1109" s="256">
        <v>14566</v>
      </c>
      <c r="D1109" s="256">
        <v>13907</v>
      </c>
    </row>
    <row r="1110" spans="1:4" ht="31.5">
      <c r="A1110" s="256" t="s">
        <v>129</v>
      </c>
      <c r="B1110" s="15" t="s">
        <v>130</v>
      </c>
      <c r="C1110" s="256">
        <v>106874</v>
      </c>
      <c r="D1110" s="256">
        <v>0</v>
      </c>
    </row>
    <row r="1111" spans="1:4" ht="15.75">
      <c r="A1111" s="256" t="s">
        <v>168</v>
      </c>
      <c r="B1111" s="15" t="s">
        <v>169</v>
      </c>
      <c r="C1111" s="256">
        <v>413804</v>
      </c>
      <c r="D1111" s="256">
        <v>407143</v>
      </c>
    </row>
    <row r="1112" spans="1:4" ht="31.5">
      <c r="A1112" s="256" t="s">
        <v>170</v>
      </c>
      <c r="B1112" s="15" t="s">
        <v>171</v>
      </c>
      <c r="C1112" s="256">
        <v>37807</v>
      </c>
      <c r="D1112" s="256">
        <v>37407</v>
      </c>
    </row>
    <row r="1113" spans="1:4" ht="31.5">
      <c r="A1113" s="256" t="s">
        <v>172</v>
      </c>
      <c r="B1113" s="15" t="s">
        <v>173</v>
      </c>
      <c r="C1113" s="256">
        <v>375997</v>
      </c>
      <c r="D1113" s="256">
        <v>369736</v>
      </c>
    </row>
    <row r="1114" spans="1:4" ht="31.5">
      <c r="A1114" s="256" t="s">
        <v>190</v>
      </c>
      <c r="B1114" s="15" t="s">
        <v>191</v>
      </c>
      <c r="C1114" s="256">
        <v>60000</v>
      </c>
      <c r="D1114" s="256">
        <v>3342</v>
      </c>
    </row>
    <row r="1115" spans="1:4" ht="31.5">
      <c r="A1115" s="256" t="s">
        <v>304</v>
      </c>
      <c r="B1115" s="15" t="s">
        <v>305</v>
      </c>
      <c r="C1115" s="256">
        <v>60000</v>
      </c>
      <c r="D1115" s="256">
        <v>3342</v>
      </c>
    </row>
    <row r="1116" spans="1:4" ht="15.75">
      <c r="A1116" s="256" t="s">
        <v>94</v>
      </c>
      <c r="B1116" s="15"/>
      <c r="C1116" s="256">
        <v>2686669</v>
      </c>
      <c r="D1116" s="256">
        <v>2060620</v>
      </c>
    </row>
    <row r="1117" spans="1:4" ht="15.75">
      <c r="A1117" s="256" t="s">
        <v>194</v>
      </c>
      <c r="B1117" s="15"/>
      <c r="C1117" s="256"/>
      <c r="D1117" s="256"/>
    </row>
    <row r="1118" spans="1:4" ht="31.5">
      <c r="A1118" s="256" t="s">
        <v>274</v>
      </c>
      <c r="B1118" s="15" t="s">
        <v>275</v>
      </c>
      <c r="C1118" s="256">
        <v>60797</v>
      </c>
      <c r="D1118" s="256">
        <v>60797</v>
      </c>
    </row>
    <row r="1119" spans="1:4" ht="15.75">
      <c r="A1119" s="256" t="s">
        <v>199</v>
      </c>
      <c r="B1119" s="15"/>
      <c r="C1119" s="256">
        <v>60797</v>
      </c>
      <c r="D1119" s="256">
        <v>60797</v>
      </c>
    </row>
    <row r="1120" spans="1:4" ht="15.75">
      <c r="A1120" s="256" t="s">
        <v>131</v>
      </c>
      <c r="B1120" s="15"/>
      <c r="C1120" s="256"/>
      <c r="D1120" s="256"/>
    </row>
    <row r="1121" spans="1:4" ht="15.75">
      <c r="A1121" s="256" t="s">
        <v>132</v>
      </c>
      <c r="B1121" s="15" t="s">
        <v>133</v>
      </c>
      <c r="C1121" s="256">
        <v>268259</v>
      </c>
      <c r="D1121" s="256">
        <v>91655</v>
      </c>
    </row>
    <row r="1122" spans="1:4" ht="15.75">
      <c r="A1122" s="256" t="s">
        <v>134</v>
      </c>
      <c r="B1122" s="15" t="s">
        <v>135</v>
      </c>
      <c r="C1122" s="256">
        <v>281619</v>
      </c>
      <c r="D1122" s="256">
        <v>23461</v>
      </c>
    </row>
    <row r="1123" spans="1:4" ht="15.75">
      <c r="A1123" s="256" t="s">
        <v>136</v>
      </c>
      <c r="B1123" s="15" t="s">
        <v>137</v>
      </c>
      <c r="C1123" s="256">
        <v>21819</v>
      </c>
      <c r="D1123" s="256">
        <v>7119</v>
      </c>
    </row>
    <row r="1124" spans="1:4" ht="31.5">
      <c r="A1124" s="256" t="s">
        <v>138</v>
      </c>
      <c r="B1124" s="15" t="s">
        <v>139</v>
      </c>
      <c r="C1124" s="256">
        <v>259800</v>
      </c>
      <c r="D1124" s="256">
        <v>16342</v>
      </c>
    </row>
    <row r="1125" spans="1:4" ht="15.75">
      <c r="A1125" s="256" t="s">
        <v>278</v>
      </c>
      <c r="B1125" s="15" t="s">
        <v>279</v>
      </c>
      <c r="C1125" s="256">
        <v>68580</v>
      </c>
      <c r="D1125" s="256">
        <v>0</v>
      </c>
    </row>
    <row r="1126" spans="1:4" ht="31.5">
      <c r="A1126" s="256" t="s">
        <v>280</v>
      </c>
      <c r="B1126" s="15" t="s">
        <v>281</v>
      </c>
      <c r="C1126" s="256">
        <v>68580</v>
      </c>
      <c r="D1126" s="256">
        <v>0</v>
      </c>
    </row>
    <row r="1127" spans="1:4" ht="15.75">
      <c r="A1127" s="256" t="s">
        <v>140</v>
      </c>
      <c r="B1127" s="15"/>
      <c r="C1127" s="256">
        <v>618458</v>
      </c>
      <c r="D1127" s="256">
        <v>115116</v>
      </c>
    </row>
    <row r="1128" spans="1:4" ht="15.75">
      <c r="A1128" s="256" t="s">
        <v>111</v>
      </c>
      <c r="B1128" s="15"/>
      <c r="C1128" s="256">
        <v>3365924</v>
      </c>
      <c r="D1128" s="256">
        <v>2236533</v>
      </c>
    </row>
    <row r="1129" spans="1:4" ht="15.75">
      <c r="A1129" s="256" t="s">
        <v>306</v>
      </c>
      <c r="B1129" s="15"/>
      <c r="C1129" s="256"/>
      <c r="D1129" s="256"/>
    </row>
    <row r="1130" spans="1:4" ht="15.75">
      <c r="A1130" s="256" t="s">
        <v>81</v>
      </c>
      <c r="B1130" s="15"/>
      <c r="C1130" s="256"/>
      <c r="D1130" s="256"/>
    </row>
    <row r="1131" spans="1:4" ht="31.5">
      <c r="A1131" s="256" t="s">
        <v>97</v>
      </c>
      <c r="B1131" s="15" t="s">
        <v>98</v>
      </c>
      <c r="C1131" s="256">
        <v>451948</v>
      </c>
      <c r="D1131" s="256">
        <v>362731</v>
      </c>
    </row>
    <row r="1132" spans="1:4" ht="31.5">
      <c r="A1132" s="256" t="s">
        <v>99</v>
      </c>
      <c r="B1132" s="15" t="s">
        <v>100</v>
      </c>
      <c r="C1132" s="256">
        <v>438563</v>
      </c>
      <c r="D1132" s="256">
        <v>349557</v>
      </c>
    </row>
    <row r="1133" spans="1:4" ht="31.5">
      <c r="A1133" s="256" t="s">
        <v>101</v>
      </c>
      <c r="B1133" s="15" t="s">
        <v>102</v>
      </c>
      <c r="C1133" s="256">
        <v>13385</v>
      </c>
      <c r="D1133" s="256">
        <v>13174</v>
      </c>
    </row>
    <row r="1134" spans="1:4" ht="15.75">
      <c r="A1134" s="256" t="s">
        <v>82</v>
      </c>
      <c r="B1134" s="15" t="s">
        <v>83</v>
      </c>
      <c r="C1134" s="256">
        <v>20309</v>
      </c>
      <c r="D1134" s="256">
        <v>13077</v>
      </c>
    </row>
    <row r="1135" spans="1:4" ht="15.75">
      <c r="A1135" s="256" t="s">
        <v>103</v>
      </c>
      <c r="B1135" s="15" t="s">
        <v>104</v>
      </c>
      <c r="C1135" s="256">
        <v>11000</v>
      </c>
      <c r="D1135" s="256">
        <v>6100</v>
      </c>
    </row>
    <row r="1136" spans="1:4" ht="31.5">
      <c r="A1136" s="256" t="s">
        <v>105</v>
      </c>
      <c r="B1136" s="15" t="s">
        <v>106</v>
      </c>
      <c r="C1136" s="256">
        <v>4251</v>
      </c>
      <c r="D1136" s="256">
        <v>1919</v>
      </c>
    </row>
    <row r="1137" spans="1:4" ht="31.5">
      <c r="A1137" s="256" t="s">
        <v>107</v>
      </c>
      <c r="B1137" s="15" t="s">
        <v>108</v>
      </c>
      <c r="C1137" s="256">
        <v>4836</v>
      </c>
      <c r="D1137" s="256">
        <v>4836</v>
      </c>
    </row>
    <row r="1138" spans="1:4" ht="15.75">
      <c r="A1138" s="256" t="s">
        <v>109</v>
      </c>
      <c r="B1138" s="15" t="s">
        <v>110</v>
      </c>
      <c r="C1138" s="256">
        <v>222</v>
      </c>
      <c r="D1138" s="256">
        <v>222</v>
      </c>
    </row>
    <row r="1139" spans="1:4" ht="15.75">
      <c r="A1139" s="256" t="s">
        <v>86</v>
      </c>
      <c r="B1139" s="15" t="s">
        <v>87</v>
      </c>
      <c r="C1139" s="256">
        <v>101327</v>
      </c>
      <c r="D1139" s="256">
        <v>59777</v>
      </c>
    </row>
    <row r="1140" spans="1:4" ht="31.5">
      <c r="A1140" s="256" t="s">
        <v>88</v>
      </c>
      <c r="B1140" s="15" t="s">
        <v>89</v>
      </c>
      <c r="C1140" s="256">
        <v>56151</v>
      </c>
      <c r="D1140" s="256">
        <v>37167</v>
      </c>
    </row>
    <row r="1141" spans="1:4" ht="15.75">
      <c r="A1141" s="256" t="s">
        <v>90</v>
      </c>
      <c r="B1141" s="15" t="s">
        <v>91</v>
      </c>
      <c r="C1141" s="256">
        <v>29807</v>
      </c>
      <c r="D1141" s="256">
        <v>14906</v>
      </c>
    </row>
    <row r="1142" spans="1:4" ht="31.5">
      <c r="A1142" s="256" t="s">
        <v>92</v>
      </c>
      <c r="B1142" s="15" t="s">
        <v>93</v>
      </c>
      <c r="C1142" s="256">
        <v>15369</v>
      </c>
      <c r="D1142" s="256">
        <v>7704</v>
      </c>
    </row>
    <row r="1143" spans="1:4" ht="15.75">
      <c r="A1143" s="256" t="s">
        <v>117</v>
      </c>
      <c r="B1143" s="15" t="s">
        <v>118</v>
      </c>
      <c r="C1143" s="256">
        <v>255770</v>
      </c>
      <c r="D1143" s="256">
        <v>237914</v>
      </c>
    </row>
    <row r="1144" spans="1:4" ht="15.75">
      <c r="A1144" s="256" t="s">
        <v>119</v>
      </c>
      <c r="B1144" s="15" t="s">
        <v>120</v>
      </c>
      <c r="C1144" s="256">
        <v>6000</v>
      </c>
      <c r="D1144" s="256">
        <v>3604</v>
      </c>
    </row>
    <row r="1145" spans="1:4" ht="15.75">
      <c r="A1145" s="256" t="s">
        <v>121</v>
      </c>
      <c r="B1145" s="15" t="s">
        <v>122</v>
      </c>
      <c r="C1145" s="256">
        <v>39595</v>
      </c>
      <c r="D1145" s="256">
        <v>25278</v>
      </c>
    </row>
    <row r="1146" spans="1:4" ht="15.75">
      <c r="A1146" s="256" t="s">
        <v>123</v>
      </c>
      <c r="B1146" s="15" t="s">
        <v>124</v>
      </c>
      <c r="C1146" s="256">
        <v>204856</v>
      </c>
      <c r="D1146" s="256">
        <v>204856</v>
      </c>
    </row>
    <row r="1147" spans="1:4" ht="15.75">
      <c r="A1147" s="256" t="s">
        <v>127</v>
      </c>
      <c r="B1147" s="15" t="s">
        <v>128</v>
      </c>
      <c r="C1147" s="256">
        <v>2009</v>
      </c>
      <c r="D1147" s="256">
        <v>2009</v>
      </c>
    </row>
    <row r="1148" spans="1:4" ht="15.75">
      <c r="A1148" s="256" t="s">
        <v>182</v>
      </c>
      <c r="B1148" s="15" t="s">
        <v>183</v>
      </c>
      <c r="C1148" s="256">
        <v>1000</v>
      </c>
      <c r="D1148" s="256">
        <v>0</v>
      </c>
    </row>
    <row r="1149" spans="1:4" ht="15.75">
      <c r="A1149" s="256" t="s">
        <v>155</v>
      </c>
      <c r="B1149" s="15" t="s">
        <v>156</v>
      </c>
      <c r="C1149" s="256">
        <v>400</v>
      </c>
      <c r="D1149" s="256">
        <v>257</v>
      </c>
    </row>
    <row r="1150" spans="1:4" ht="31.5">
      <c r="A1150" s="256" t="s">
        <v>166</v>
      </c>
      <c r="B1150" s="15" t="s">
        <v>167</v>
      </c>
      <c r="C1150" s="256">
        <v>1910</v>
      </c>
      <c r="D1150" s="256">
        <v>1910</v>
      </c>
    </row>
    <row r="1151" spans="1:4" ht="15.75">
      <c r="A1151" s="256" t="s">
        <v>168</v>
      </c>
      <c r="B1151" s="15" t="s">
        <v>169</v>
      </c>
      <c r="C1151" s="256">
        <v>1250</v>
      </c>
      <c r="D1151" s="256">
        <v>1222</v>
      </c>
    </row>
    <row r="1152" spans="1:4" ht="31.5">
      <c r="A1152" s="256" t="s">
        <v>170</v>
      </c>
      <c r="B1152" s="15" t="s">
        <v>171</v>
      </c>
      <c r="C1152" s="256">
        <v>1050</v>
      </c>
      <c r="D1152" s="256">
        <v>1050</v>
      </c>
    </row>
    <row r="1153" spans="1:4" ht="31.5">
      <c r="A1153" s="256" t="s">
        <v>172</v>
      </c>
      <c r="B1153" s="15" t="s">
        <v>173</v>
      </c>
      <c r="C1153" s="256">
        <v>200</v>
      </c>
      <c r="D1153" s="256">
        <v>172</v>
      </c>
    </row>
    <row r="1154" spans="1:4" ht="15.75">
      <c r="A1154" s="256" t="s">
        <v>94</v>
      </c>
      <c r="B1154" s="15"/>
      <c r="C1154" s="256">
        <v>830604</v>
      </c>
      <c r="D1154" s="256">
        <v>674721</v>
      </c>
    </row>
    <row r="1155" spans="1:4" ht="15.75">
      <c r="A1155" s="256" t="s">
        <v>194</v>
      </c>
      <c r="B1155" s="15"/>
      <c r="C1155" s="256"/>
      <c r="D1155" s="256"/>
    </row>
    <row r="1156" spans="1:4" ht="31.5">
      <c r="A1156" s="256" t="s">
        <v>274</v>
      </c>
      <c r="B1156" s="15" t="s">
        <v>275</v>
      </c>
      <c r="C1156" s="256">
        <v>1200</v>
      </c>
      <c r="D1156" s="256">
        <v>1110</v>
      </c>
    </row>
    <row r="1157" spans="1:4" ht="15.75">
      <c r="A1157" s="256" t="s">
        <v>199</v>
      </c>
      <c r="B1157" s="15"/>
      <c r="C1157" s="256">
        <v>1200</v>
      </c>
      <c r="D1157" s="256">
        <v>1110</v>
      </c>
    </row>
    <row r="1158" spans="1:4" ht="15.75">
      <c r="A1158" s="256" t="s">
        <v>131</v>
      </c>
      <c r="B1158" s="15"/>
      <c r="C1158" s="256"/>
      <c r="D1158" s="256"/>
    </row>
    <row r="1159" spans="1:4" ht="15.75">
      <c r="A1159" s="256" t="s">
        <v>134</v>
      </c>
      <c r="B1159" s="15" t="s">
        <v>135</v>
      </c>
      <c r="C1159" s="256">
        <v>35900</v>
      </c>
      <c r="D1159" s="256">
        <v>0</v>
      </c>
    </row>
    <row r="1160" spans="1:4" ht="15.75">
      <c r="A1160" s="256" t="s">
        <v>233</v>
      </c>
      <c r="B1160" s="15" t="s">
        <v>234</v>
      </c>
      <c r="C1160" s="256">
        <v>35900</v>
      </c>
      <c r="D1160" s="256">
        <v>0</v>
      </c>
    </row>
    <row r="1161" spans="1:4" ht="15.75">
      <c r="A1161" s="256" t="s">
        <v>140</v>
      </c>
      <c r="B1161" s="15"/>
      <c r="C1161" s="256">
        <v>35900</v>
      </c>
      <c r="D1161" s="256">
        <v>0</v>
      </c>
    </row>
    <row r="1162" spans="1:4" ht="15.75">
      <c r="A1162" s="256"/>
      <c r="B1162" s="15"/>
      <c r="C1162" s="256"/>
      <c r="D1162" s="256"/>
    </row>
    <row r="1163" spans="1:4" ht="15.75">
      <c r="A1163" s="256" t="s">
        <v>307</v>
      </c>
      <c r="B1163" s="15"/>
      <c r="C1163" s="256">
        <v>867704</v>
      </c>
      <c r="D1163" s="256">
        <v>675831</v>
      </c>
    </row>
    <row r="1164" spans="1:4" ht="15.75">
      <c r="A1164" s="256"/>
      <c r="B1164" s="15"/>
      <c r="C1164" s="256"/>
      <c r="D1164" s="256"/>
    </row>
    <row r="1165" spans="1:4" ht="31.5">
      <c r="A1165" s="256" t="s">
        <v>112</v>
      </c>
      <c r="B1165" s="15"/>
      <c r="C1165" s="256">
        <v>4233628</v>
      </c>
      <c r="D1165" s="256">
        <v>2912364</v>
      </c>
    </row>
    <row r="1166" spans="1:4" ht="15.75">
      <c r="A1166" s="256"/>
      <c r="B1166" s="15"/>
      <c r="C1166" s="256"/>
      <c r="D1166" s="256"/>
    </row>
    <row r="1167" spans="1:4" ht="15.75">
      <c r="A1167" s="256" t="s">
        <v>113</v>
      </c>
      <c r="B1167" s="15"/>
      <c r="C1167" s="256">
        <v>4233628</v>
      </c>
      <c r="D1167" s="256">
        <v>2912364</v>
      </c>
    </row>
    <row r="1168" spans="1:4" ht="15.75">
      <c r="A1168" s="256" t="s">
        <v>114</v>
      </c>
      <c r="B1168" s="15"/>
      <c r="C1168" s="256"/>
      <c r="D1168" s="256"/>
    </row>
    <row r="1169" spans="1:4" ht="31.5">
      <c r="A1169" s="256" t="s">
        <v>143</v>
      </c>
      <c r="B1169" s="15"/>
      <c r="C1169" s="256"/>
      <c r="D1169" s="256"/>
    </row>
    <row r="1170" spans="1:4" ht="31.5">
      <c r="A1170" s="256" t="s">
        <v>308</v>
      </c>
      <c r="B1170" s="15"/>
      <c r="C1170" s="256"/>
      <c r="D1170" s="256"/>
    </row>
    <row r="1171" spans="1:4" ht="15.75">
      <c r="A1171" s="256" t="s">
        <v>81</v>
      </c>
      <c r="B1171" s="15"/>
      <c r="C1171" s="256"/>
      <c r="D1171" s="256"/>
    </row>
    <row r="1172" spans="1:4" ht="15.75">
      <c r="A1172" s="256" t="s">
        <v>117</v>
      </c>
      <c r="B1172" s="15" t="s">
        <v>118</v>
      </c>
      <c r="C1172" s="256">
        <v>106251</v>
      </c>
      <c r="D1172" s="256">
        <v>50927</v>
      </c>
    </row>
    <row r="1173" spans="1:4" ht="15.75">
      <c r="A1173" s="256" t="s">
        <v>123</v>
      </c>
      <c r="B1173" s="15" t="s">
        <v>124</v>
      </c>
      <c r="C1173" s="256">
        <v>105851</v>
      </c>
      <c r="D1173" s="256">
        <v>50927</v>
      </c>
    </row>
    <row r="1174" spans="1:4" ht="15.75">
      <c r="A1174" s="256" t="s">
        <v>155</v>
      </c>
      <c r="B1174" s="15" t="s">
        <v>156</v>
      </c>
      <c r="C1174" s="256">
        <v>400</v>
      </c>
      <c r="D1174" s="256">
        <v>0</v>
      </c>
    </row>
    <row r="1175" spans="1:4" ht="15.75">
      <c r="A1175" s="256" t="s">
        <v>94</v>
      </c>
      <c r="B1175" s="15"/>
      <c r="C1175" s="256">
        <v>106251</v>
      </c>
      <c r="D1175" s="256">
        <v>50927</v>
      </c>
    </row>
    <row r="1176" spans="1:4" ht="15.75">
      <c r="A1176" s="256" t="s">
        <v>131</v>
      </c>
      <c r="B1176" s="15"/>
      <c r="C1176" s="256"/>
      <c r="D1176" s="256"/>
    </row>
    <row r="1177" spans="1:4" ht="15.75">
      <c r="A1177" s="256" t="s">
        <v>134</v>
      </c>
      <c r="B1177" s="15" t="s">
        <v>135</v>
      </c>
      <c r="C1177" s="256">
        <v>19744</v>
      </c>
      <c r="D1177" s="256">
        <v>15784</v>
      </c>
    </row>
    <row r="1178" spans="1:4" ht="15.75">
      <c r="A1178" s="256" t="s">
        <v>151</v>
      </c>
      <c r="B1178" s="15" t="s">
        <v>152</v>
      </c>
      <c r="C1178" s="256">
        <v>19744</v>
      </c>
      <c r="D1178" s="256">
        <v>15784</v>
      </c>
    </row>
    <row r="1179" spans="1:4" ht="15.75">
      <c r="A1179" s="256" t="s">
        <v>140</v>
      </c>
      <c r="B1179" s="15"/>
      <c r="C1179" s="256">
        <v>19744</v>
      </c>
      <c r="D1179" s="256">
        <v>15784</v>
      </c>
    </row>
    <row r="1180" spans="1:4" ht="15.75">
      <c r="A1180" s="256"/>
      <c r="B1180" s="15"/>
      <c r="C1180" s="256"/>
      <c r="D1180" s="256"/>
    </row>
    <row r="1181" spans="1:4" ht="31.5">
      <c r="A1181" s="256" t="s">
        <v>309</v>
      </c>
      <c r="B1181" s="15"/>
      <c r="C1181" s="256">
        <v>125995</v>
      </c>
      <c r="D1181" s="256">
        <v>66711</v>
      </c>
    </row>
    <row r="1182" spans="1:4" ht="15.75">
      <c r="A1182" s="256"/>
      <c r="B1182" s="15"/>
      <c r="C1182" s="256"/>
      <c r="D1182" s="256"/>
    </row>
    <row r="1183" spans="1:4" ht="31.5">
      <c r="A1183" s="256" t="s">
        <v>150</v>
      </c>
      <c r="B1183" s="15"/>
      <c r="C1183" s="256"/>
      <c r="D1183" s="256"/>
    </row>
    <row r="1184" spans="1:4" ht="15.75">
      <c r="A1184" s="256" t="s">
        <v>81</v>
      </c>
      <c r="B1184" s="15"/>
      <c r="C1184" s="256"/>
      <c r="D1184" s="256"/>
    </row>
    <row r="1185" spans="1:4" ht="15.75">
      <c r="A1185" s="256" t="s">
        <v>117</v>
      </c>
      <c r="B1185" s="15" t="s">
        <v>118</v>
      </c>
      <c r="C1185" s="256">
        <v>50000</v>
      </c>
      <c r="D1185" s="256">
        <v>7357</v>
      </c>
    </row>
    <row r="1186" spans="1:4" ht="15.75">
      <c r="A1186" s="256" t="s">
        <v>123</v>
      </c>
      <c r="B1186" s="15" t="s">
        <v>124</v>
      </c>
      <c r="C1186" s="256">
        <v>50000</v>
      </c>
      <c r="D1186" s="256">
        <v>7357</v>
      </c>
    </row>
    <row r="1187" spans="1:4" ht="15.75">
      <c r="A1187" s="256" t="s">
        <v>94</v>
      </c>
      <c r="B1187" s="15"/>
      <c r="C1187" s="256">
        <v>50000</v>
      </c>
      <c r="D1187" s="256">
        <v>7357</v>
      </c>
    </row>
    <row r="1188" spans="1:4" ht="15.75">
      <c r="A1188" s="256" t="s">
        <v>131</v>
      </c>
      <c r="B1188" s="15"/>
      <c r="C1188" s="256"/>
      <c r="D1188" s="256"/>
    </row>
    <row r="1189" spans="1:4" ht="15.75">
      <c r="A1189" s="256" t="s">
        <v>132</v>
      </c>
      <c r="B1189" s="15" t="s">
        <v>133</v>
      </c>
      <c r="C1189" s="256">
        <v>50000</v>
      </c>
      <c r="D1189" s="256">
        <v>50000</v>
      </c>
    </row>
    <row r="1190" spans="1:4" ht="15.75">
      <c r="A1190" s="256" t="s">
        <v>140</v>
      </c>
      <c r="B1190" s="15"/>
      <c r="C1190" s="256">
        <v>50000</v>
      </c>
      <c r="D1190" s="256">
        <v>50000</v>
      </c>
    </row>
    <row r="1191" spans="1:4" ht="15.75">
      <c r="A1191" s="256"/>
      <c r="B1191" s="15"/>
      <c r="C1191" s="256"/>
      <c r="D1191" s="256"/>
    </row>
    <row r="1192" spans="1:4" ht="31.5">
      <c r="A1192" s="256" t="s">
        <v>153</v>
      </c>
      <c r="B1192" s="15"/>
      <c r="C1192" s="256">
        <v>100000</v>
      </c>
      <c r="D1192" s="256">
        <v>57357</v>
      </c>
    </row>
    <row r="1193" spans="1:4" ht="15.75">
      <c r="A1193" s="256"/>
      <c r="B1193" s="15"/>
      <c r="C1193" s="256"/>
      <c r="D1193" s="256"/>
    </row>
    <row r="1194" spans="1:4" ht="47.25">
      <c r="A1194" s="256" t="s">
        <v>158</v>
      </c>
      <c r="B1194" s="15"/>
      <c r="C1194" s="256">
        <v>225995</v>
      </c>
      <c r="D1194" s="256">
        <v>124068</v>
      </c>
    </row>
    <row r="1195" spans="1:4" ht="15.75">
      <c r="A1195" s="256"/>
      <c r="B1195" s="15"/>
      <c r="C1195" s="256"/>
      <c r="D1195" s="256"/>
    </row>
    <row r="1196" spans="1:4" ht="15.75">
      <c r="A1196" s="256" t="s">
        <v>159</v>
      </c>
      <c r="B1196" s="15"/>
      <c r="C1196" s="256">
        <v>225995</v>
      </c>
      <c r="D1196" s="256">
        <v>124068</v>
      </c>
    </row>
    <row r="1197" spans="1:4" ht="15.75">
      <c r="A1197" s="256"/>
      <c r="B1197" s="15"/>
      <c r="C1197" s="256"/>
      <c r="D1197" s="256"/>
    </row>
    <row r="1198" spans="1:4" ht="15.75">
      <c r="A1198" s="256" t="s">
        <v>160</v>
      </c>
      <c r="B1198" s="15"/>
      <c r="C1198" s="256"/>
      <c r="D1198" s="256"/>
    </row>
    <row r="1199" spans="1:4" ht="15.75">
      <c r="A1199" s="256" t="s">
        <v>2</v>
      </c>
      <c r="B1199" s="15"/>
      <c r="C1199" s="256"/>
      <c r="D1199" s="256"/>
    </row>
    <row r="1200" spans="1:4" ht="15.75">
      <c r="A1200" s="256" t="s">
        <v>161</v>
      </c>
      <c r="B1200" s="15"/>
      <c r="C1200" s="256"/>
      <c r="D1200" s="256"/>
    </row>
    <row r="1201" spans="1:4" ht="15.75">
      <c r="A1201" s="256" t="s">
        <v>81</v>
      </c>
      <c r="B1201" s="15"/>
      <c r="C1201" s="256"/>
      <c r="D1201" s="256"/>
    </row>
    <row r="1202" spans="1:4" ht="15.75">
      <c r="A1202" s="256" t="s">
        <v>117</v>
      </c>
      <c r="B1202" s="15" t="s">
        <v>118</v>
      </c>
      <c r="C1202" s="256">
        <v>792069</v>
      </c>
      <c r="D1202" s="256">
        <v>738150</v>
      </c>
    </row>
    <row r="1203" spans="1:4" ht="15.75">
      <c r="A1203" s="256" t="s">
        <v>145</v>
      </c>
      <c r="B1203" s="15" t="s">
        <v>146</v>
      </c>
      <c r="C1203" s="256">
        <v>152142</v>
      </c>
      <c r="D1203" s="256">
        <v>152142</v>
      </c>
    </row>
    <row r="1204" spans="1:4" ht="15.75">
      <c r="A1204" s="256" t="s">
        <v>147</v>
      </c>
      <c r="B1204" s="15" t="s">
        <v>148</v>
      </c>
      <c r="C1204" s="256">
        <v>5663</v>
      </c>
      <c r="D1204" s="256">
        <v>4387</v>
      </c>
    </row>
    <row r="1205" spans="1:4" ht="31.5">
      <c r="A1205" s="256" t="s">
        <v>164</v>
      </c>
      <c r="B1205" s="15" t="s">
        <v>165</v>
      </c>
      <c r="C1205" s="256">
        <v>4005</v>
      </c>
      <c r="D1205" s="256">
        <v>1165</v>
      </c>
    </row>
    <row r="1206" spans="1:4" ht="15.75">
      <c r="A1206" s="256" t="s">
        <v>119</v>
      </c>
      <c r="B1206" s="15" t="s">
        <v>120</v>
      </c>
      <c r="C1206" s="256">
        <v>32471</v>
      </c>
      <c r="D1206" s="256">
        <v>31743</v>
      </c>
    </row>
    <row r="1207" spans="1:4" ht="15.75">
      <c r="A1207" s="256" t="s">
        <v>121</v>
      </c>
      <c r="B1207" s="15" t="s">
        <v>122</v>
      </c>
      <c r="C1207" s="256">
        <v>221325</v>
      </c>
      <c r="D1207" s="256">
        <v>221325</v>
      </c>
    </row>
    <row r="1208" spans="1:4" ht="15.75">
      <c r="A1208" s="256" t="s">
        <v>123</v>
      </c>
      <c r="B1208" s="15" t="s">
        <v>124</v>
      </c>
      <c r="C1208" s="256">
        <v>115996</v>
      </c>
      <c r="D1208" s="256">
        <v>99963</v>
      </c>
    </row>
    <row r="1209" spans="1:4" ht="15.75">
      <c r="A1209" s="256" t="s">
        <v>125</v>
      </c>
      <c r="B1209" s="15" t="s">
        <v>126</v>
      </c>
      <c r="C1209" s="256">
        <v>247101</v>
      </c>
      <c r="D1209" s="256">
        <v>225469</v>
      </c>
    </row>
    <row r="1210" spans="1:4" ht="15.75">
      <c r="A1210" s="256" t="s">
        <v>155</v>
      </c>
      <c r="B1210" s="15" t="s">
        <v>156</v>
      </c>
      <c r="C1210" s="256">
        <v>378</v>
      </c>
      <c r="D1210" s="256">
        <v>378</v>
      </c>
    </row>
    <row r="1211" spans="1:4" ht="31.5">
      <c r="A1211" s="256" t="s">
        <v>166</v>
      </c>
      <c r="B1211" s="15" t="s">
        <v>167</v>
      </c>
      <c r="C1211" s="256">
        <v>1578</v>
      </c>
      <c r="D1211" s="256">
        <v>1578</v>
      </c>
    </row>
    <row r="1212" spans="1:4" ht="31.5">
      <c r="A1212" s="256" t="s">
        <v>129</v>
      </c>
      <c r="B1212" s="15" t="s">
        <v>130</v>
      </c>
      <c r="C1212" s="256">
        <v>11410</v>
      </c>
      <c r="D1212" s="256">
        <v>0</v>
      </c>
    </row>
    <row r="1213" spans="1:4" ht="15.75">
      <c r="A1213" s="256" t="s">
        <v>168</v>
      </c>
      <c r="B1213" s="15" t="s">
        <v>169</v>
      </c>
      <c r="C1213" s="256">
        <v>158</v>
      </c>
      <c r="D1213" s="256">
        <v>158</v>
      </c>
    </row>
    <row r="1214" spans="1:4" ht="31.5">
      <c r="A1214" s="256" t="s">
        <v>170</v>
      </c>
      <c r="B1214" s="15" t="s">
        <v>171</v>
      </c>
      <c r="C1214" s="256">
        <v>158</v>
      </c>
      <c r="D1214" s="256">
        <v>158</v>
      </c>
    </row>
    <row r="1215" spans="1:4" ht="15.75">
      <c r="A1215" s="256" t="s">
        <v>94</v>
      </c>
      <c r="B1215" s="15"/>
      <c r="C1215" s="256">
        <v>792227</v>
      </c>
      <c r="D1215" s="256">
        <v>738308</v>
      </c>
    </row>
    <row r="1216" spans="1:4" ht="15.75">
      <c r="A1216" s="256" t="s">
        <v>131</v>
      </c>
      <c r="B1216" s="15"/>
      <c r="C1216" s="256"/>
      <c r="D1216" s="256"/>
    </row>
    <row r="1217" spans="1:4" ht="15.75">
      <c r="A1217" s="256" t="s">
        <v>134</v>
      </c>
      <c r="B1217" s="15" t="s">
        <v>135</v>
      </c>
      <c r="C1217" s="256">
        <v>13592</v>
      </c>
      <c r="D1217" s="256">
        <v>13592</v>
      </c>
    </row>
    <row r="1218" spans="1:4" ht="15.75">
      <c r="A1218" s="256" t="s">
        <v>310</v>
      </c>
      <c r="B1218" s="15" t="s">
        <v>311</v>
      </c>
      <c r="C1218" s="256">
        <v>4980</v>
      </c>
      <c r="D1218" s="256">
        <v>4980</v>
      </c>
    </row>
    <row r="1219" spans="1:4" ht="31.5">
      <c r="A1219" s="256" t="s">
        <v>138</v>
      </c>
      <c r="B1219" s="15" t="s">
        <v>139</v>
      </c>
      <c r="C1219" s="256">
        <v>7371</v>
      </c>
      <c r="D1219" s="256">
        <v>7371</v>
      </c>
    </row>
    <row r="1220" spans="1:4" ht="15.75">
      <c r="A1220" s="256" t="s">
        <v>174</v>
      </c>
      <c r="B1220" s="15" t="s">
        <v>175</v>
      </c>
      <c r="C1220" s="256">
        <v>1241</v>
      </c>
      <c r="D1220" s="256">
        <v>1241</v>
      </c>
    </row>
    <row r="1221" spans="1:4" ht="15.75">
      <c r="A1221" s="256" t="s">
        <v>140</v>
      </c>
      <c r="B1221" s="15"/>
      <c r="C1221" s="256">
        <v>13592</v>
      </c>
      <c r="D1221" s="256">
        <v>13592</v>
      </c>
    </row>
    <row r="1222" spans="1:4" ht="15.75">
      <c r="A1222" s="256"/>
      <c r="B1222" s="15"/>
      <c r="C1222" s="256"/>
      <c r="D1222" s="256"/>
    </row>
    <row r="1223" spans="1:4" ht="15.75">
      <c r="A1223" s="256" t="s">
        <v>176</v>
      </c>
      <c r="B1223" s="15"/>
      <c r="C1223" s="256">
        <v>805819</v>
      </c>
      <c r="D1223" s="256">
        <v>751900</v>
      </c>
    </row>
    <row r="1224" spans="1:4" ht="15.75">
      <c r="A1224" s="256"/>
      <c r="B1224" s="15"/>
      <c r="C1224" s="256"/>
      <c r="D1224" s="256"/>
    </row>
    <row r="1225" spans="1:4" ht="15.75">
      <c r="A1225" s="256" t="s">
        <v>312</v>
      </c>
      <c r="B1225" s="15"/>
      <c r="C1225" s="256"/>
      <c r="D1225" s="256"/>
    </row>
    <row r="1226" spans="1:4" ht="15.75">
      <c r="A1226" s="256" t="s">
        <v>81</v>
      </c>
      <c r="B1226" s="15"/>
      <c r="C1226" s="256"/>
      <c r="D1226" s="256"/>
    </row>
    <row r="1227" spans="1:4" ht="31.5">
      <c r="A1227" s="256" t="s">
        <v>97</v>
      </c>
      <c r="B1227" s="15" t="s">
        <v>98</v>
      </c>
      <c r="C1227" s="256">
        <v>139241</v>
      </c>
      <c r="D1227" s="256">
        <v>89770</v>
      </c>
    </row>
    <row r="1228" spans="1:4" ht="31.5">
      <c r="A1228" s="256" t="s">
        <v>99</v>
      </c>
      <c r="B1228" s="15" t="s">
        <v>100</v>
      </c>
      <c r="C1228" s="256">
        <v>139241</v>
      </c>
      <c r="D1228" s="256">
        <v>89770</v>
      </c>
    </row>
    <row r="1229" spans="1:4" ht="15.75">
      <c r="A1229" s="256" t="s">
        <v>82</v>
      </c>
      <c r="B1229" s="15" t="s">
        <v>83</v>
      </c>
      <c r="C1229" s="256">
        <v>18662</v>
      </c>
      <c r="D1229" s="256">
        <v>10542</v>
      </c>
    </row>
    <row r="1230" spans="1:4" ht="31.5">
      <c r="A1230" s="256" t="s">
        <v>105</v>
      </c>
      <c r="B1230" s="15" t="s">
        <v>106</v>
      </c>
      <c r="C1230" s="256">
        <v>9432</v>
      </c>
      <c r="D1230" s="256">
        <v>1312</v>
      </c>
    </row>
    <row r="1231" spans="1:4" ht="31.5">
      <c r="A1231" s="256" t="s">
        <v>107</v>
      </c>
      <c r="B1231" s="15" t="s">
        <v>108</v>
      </c>
      <c r="C1231" s="256">
        <v>7842</v>
      </c>
      <c r="D1231" s="256">
        <v>7842</v>
      </c>
    </row>
    <row r="1232" spans="1:4" ht="15.75">
      <c r="A1232" s="256" t="s">
        <v>109</v>
      </c>
      <c r="B1232" s="15" t="s">
        <v>110</v>
      </c>
      <c r="C1232" s="256">
        <v>1388</v>
      </c>
      <c r="D1232" s="256">
        <v>1388</v>
      </c>
    </row>
    <row r="1233" spans="1:4" ht="15.75">
      <c r="A1233" s="256" t="s">
        <v>86</v>
      </c>
      <c r="B1233" s="15" t="s">
        <v>87</v>
      </c>
      <c r="C1233" s="256">
        <v>27929</v>
      </c>
      <c r="D1233" s="256">
        <v>16828</v>
      </c>
    </row>
    <row r="1234" spans="1:4" ht="31.5">
      <c r="A1234" s="256" t="s">
        <v>88</v>
      </c>
      <c r="B1234" s="15" t="s">
        <v>89</v>
      </c>
      <c r="C1234" s="256">
        <v>18152</v>
      </c>
      <c r="D1234" s="256">
        <v>10809</v>
      </c>
    </row>
    <row r="1235" spans="1:4" ht="15.75">
      <c r="A1235" s="256" t="s">
        <v>90</v>
      </c>
      <c r="B1235" s="15" t="s">
        <v>91</v>
      </c>
      <c r="C1235" s="256">
        <v>7125</v>
      </c>
      <c r="D1235" s="256">
        <v>4341</v>
      </c>
    </row>
    <row r="1236" spans="1:4" ht="31.5">
      <c r="A1236" s="256" t="s">
        <v>92</v>
      </c>
      <c r="B1236" s="15" t="s">
        <v>93</v>
      </c>
      <c r="C1236" s="256">
        <v>2652</v>
      </c>
      <c r="D1236" s="256">
        <v>1678</v>
      </c>
    </row>
    <row r="1237" spans="1:4" ht="16.5" customHeight="1">
      <c r="A1237" s="256" t="s">
        <v>117</v>
      </c>
      <c r="B1237" s="15" t="s">
        <v>118</v>
      </c>
      <c r="C1237" s="256">
        <v>61204</v>
      </c>
      <c r="D1237" s="256">
        <v>36424</v>
      </c>
    </row>
    <row r="1238" spans="1:4" ht="16.5" customHeight="1">
      <c r="A1238" s="256" t="s">
        <v>178</v>
      </c>
      <c r="B1238" s="15" t="s">
        <v>179</v>
      </c>
      <c r="C1238" s="256">
        <v>421</v>
      </c>
      <c r="D1238" s="256">
        <v>421</v>
      </c>
    </row>
    <row r="1239" spans="1:4" ht="16.5" customHeight="1">
      <c r="A1239" s="256" t="s">
        <v>147</v>
      </c>
      <c r="B1239" s="15" t="s">
        <v>148</v>
      </c>
      <c r="C1239" s="256">
        <v>3300</v>
      </c>
      <c r="D1239" s="256">
        <v>428</v>
      </c>
    </row>
    <row r="1240" spans="1:4" ht="16.5" customHeight="1">
      <c r="A1240" s="256" t="s">
        <v>119</v>
      </c>
      <c r="B1240" s="15" t="s">
        <v>120</v>
      </c>
      <c r="C1240" s="256">
        <v>11366</v>
      </c>
      <c r="D1240" s="256">
        <v>5574</v>
      </c>
    </row>
    <row r="1241" spans="1:4" ht="16.5" customHeight="1">
      <c r="A1241" s="256" t="s">
        <v>121</v>
      </c>
      <c r="B1241" s="15" t="s">
        <v>122</v>
      </c>
      <c r="C1241" s="256">
        <v>34943</v>
      </c>
      <c r="D1241" s="256">
        <v>21183</v>
      </c>
    </row>
    <row r="1242" spans="1:4" ht="16.5" customHeight="1">
      <c r="A1242" s="256" t="s">
        <v>123</v>
      </c>
      <c r="B1242" s="15" t="s">
        <v>124</v>
      </c>
      <c r="C1242" s="256">
        <v>10924</v>
      </c>
      <c r="D1242" s="256">
        <v>8704</v>
      </c>
    </row>
    <row r="1243" spans="1:4" ht="16.5" customHeight="1">
      <c r="A1243" s="256" t="s">
        <v>127</v>
      </c>
      <c r="B1243" s="15" t="s">
        <v>128</v>
      </c>
      <c r="C1243" s="256">
        <v>100</v>
      </c>
      <c r="D1243" s="256">
        <v>36</v>
      </c>
    </row>
    <row r="1244" spans="1:4" ht="16.5" customHeight="1">
      <c r="A1244" s="256" t="s">
        <v>155</v>
      </c>
      <c r="B1244" s="15" t="s">
        <v>156</v>
      </c>
      <c r="C1244" s="256">
        <v>150</v>
      </c>
      <c r="D1244" s="256">
        <v>78</v>
      </c>
    </row>
    <row r="1245" spans="1:4" ht="15.75">
      <c r="A1245" s="256" t="s">
        <v>168</v>
      </c>
      <c r="B1245" s="15" t="s">
        <v>169</v>
      </c>
      <c r="C1245" s="256">
        <v>100</v>
      </c>
      <c r="D1245" s="256">
        <v>38</v>
      </c>
    </row>
    <row r="1246" spans="1:4" ht="31.5">
      <c r="A1246" s="256" t="s">
        <v>172</v>
      </c>
      <c r="B1246" s="15" t="s">
        <v>173</v>
      </c>
      <c r="C1246" s="256">
        <v>100</v>
      </c>
      <c r="D1246" s="256">
        <v>38</v>
      </c>
    </row>
    <row r="1247" spans="1:4" ht="15.75">
      <c r="A1247" s="256" t="s">
        <v>94</v>
      </c>
      <c r="B1247" s="15"/>
      <c r="C1247" s="256">
        <v>247136</v>
      </c>
      <c r="D1247" s="256">
        <v>153602</v>
      </c>
    </row>
    <row r="1248" spans="1:4" ht="15.75">
      <c r="A1248" s="256"/>
      <c r="B1248" s="15"/>
      <c r="C1248" s="256"/>
      <c r="D1248" s="256"/>
    </row>
    <row r="1249" spans="1:4" ht="15.75">
      <c r="A1249" s="256" t="s">
        <v>313</v>
      </c>
      <c r="B1249" s="15"/>
      <c r="C1249" s="256">
        <v>247136</v>
      </c>
      <c r="D1249" s="256">
        <v>153602</v>
      </c>
    </row>
    <row r="1250" spans="1:4" ht="15.75">
      <c r="A1250" s="256" t="s">
        <v>207</v>
      </c>
      <c r="B1250" s="15"/>
      <c r="C1250" s="256"/>
      <c r="D1250" s="256"/>
    </row>
    <row r="1251" spans="1:4" ht="15.75">
      <c r="A1251" s="256" t="s">
        <v>81</v>
      </c>
      <c r="B1251" s="15"/>
      <c r="C1251" s="256"/>
      <c r="D1251" s="256"/>
    </row>
    <row r="1252" spans="1:4" ht="15.75">
      <c r="A1252" s="256" t="s">
        <v>117</v>
      </c>
      <c r="B1252" s="15" t="s">
        <v>118</v>
      </c>
      <c r="C1252" s="256">
        <v>53885</v>
      </c>
      <c r="D1252" s="256">
        <v>38424</v>
      </c>
    </row>
    <row r="1253" spans="1:4" ht="31.5">
      <c r="A1253" s="256" t="s">
        <v>164</v>
      </c>
      <c r="B1253" s="15" t="s">
        <v>165</v>
      </c>
      <c r="C1253" s="256">
        <v>5295</v>
      </c>
      <c r="D1253" s="256">
        <v>0</v>
      </c>
    </row>
    <row r="1254" spans="1:4" ht="15.75">
      <c r="A1254" s="256" t="s">
        <v>119</v>
      </c>
      <c r="B1254" s="15" t="s">
        <v>120</v>
      </c>
      <c r="C1254" s="256">
        <v>3500</v>
      </c>
      <c r="D1254" s="256">
        <v>2244</v>
      </c>
    </row>
    <row r="1255" spans="1:4" ht="15.75">
      <c r="A1255" s="256" t="s">
        <v>121</v>
      </c>
      <c r="B1255" s="15" t="s">
        <v>122</v>
      </c>
      <c r="C1255" s="256">
        <v>33500</v>
      </c>
      <c r="D1255" s="256">
        <v>28972</v>
      </c>
    </row>
    <row r="1256" spans="1:4" ht="15.75">
      <c r="A1256" s="256" t="s">
        <v>123</v>
      </c>
      <c r="B1256" s="15" t="s">
        <v>124</v>
      </c>
      <c r="C1256" s="256">
        <v>8343</v>
      </c>
      <c r="D1256" s="256">
        <v>6009</v>
      </c>
    </row>
    <row r="1257" spans="1:4" ht="15.75">
      <c r="A1257" s="256" t="s">
        <v>155</v>
      </c>
      <c r="B1257" s="15" t="s">
        <v>156</v>
      </c>
      <c r="C1257" s="256">
        <v>3000</v>
      </c>
      <c r="D1257" s="256">
        <v>1199</v>
      </c>
    </row>
    <row r="1258" spans="1:4" ht="31.5">
      <c r="A1258" s="256" t="s">
        <v>129</v>
      </c>
      <c r="B1258" s="15" t="s">
        <v>130</v>
      </c>
      <c r="C1258" s="256">
        <v>247</v>
      </c>
      <c r="D1258" s="256">
        <v>0</v>
      </c>
    </row>
    <row r="1259" spans="1:4" ht="15.75">
      <c r="A1259" s="256" t="s">
        <v>168</v>
      </c>
      <c r="B1259" s="15" t="s">
        <v>169</v>
      </c>
      <c r="C1259" s="256">
        <v>18205</v>
      </c>
      <c r="D1259" s="256">
        <v>18205</v>
      </c>
    </row>
    <row r="1260" spans="1:4" ht="31.5">
      <c r="A1260" s="256" t="s">
        <v>172</v>
      </c>
      <c r="B1260" s="15" t="s">
        <v>173</v>
      </c>
      <c r="C1260" s="256">
        <v>18205</v>
      </c>
      <c r="D1260" s="256">
        <v>18205</v>
      </c>
    </row>
    <row r="1261" spans="1:4" ht="15.75">
      <c r="A1261" s="256" t="s">
        <v>94</v>
      </c>
      <c r="B1261" s="15"/>
      <c r="C1261" s="256">
        <v>72090</v>
      </c>
      <c r="D1261" s="256">
        <v>56629</v>
      </c>
    </row>
    <row r="1262" spans="1:4" ht="15.75">
      <c r="A1262" s="256"/>
      <c r="B1262" s="15"/>
      <c r="C1262" s="256"/>
      <c r="D1262" s="256"/>
    </row>
    <row r="1263" spans="1:4" ht="31.5">
      <c r="A1263" s="256" t="s">
        <v>208</v>
      </c>
      <c r="B1263" s="15"/>
      <c r="C1263" s="256">
        <v>72090</v>
      </c>
      <c r="D1263" s="256">
        <v>56629</v>
      </c>
    </row>
    <row r="1264" spans="1:4" ht="15.75">
      <c r="A1264" s="256"/>
      <c r="B1264" s="15"/>
      <c r="C1264" s="256"/>
      <c r="D1264" s="256"/>
    </row>
    <row r="1265" spans="1:4" ht="15.75">
      <c r="A1265" s="256" t="s">
        <v>314</v>
      </c>
      <c r="B1265" s="15"/>
      <c r="C1265" s="256"/>
      <c r="D1265" s="256"/>
    </row>
    <row r="1266" spans="1:4" ht="15.75">
      <c r="A1266" s="256" t="s">
        <v>81</v>
      </c>
      <c r="B1266" s="15"/>
      <c r="C1266" s="256"/>
      <c r="D1266" s="256"/>
    </row>
    <row r="1267" spans="1:4" ht="15.75">
      <c r="A1267" s="256" t="s">
        <v>117</v>
      </c>
      <c r="B1267" s="15" t="s">
        <v>118</v>
      </c>
      <c r="C1267" s="256">
        <v>10000</v>
      </c>
      <c r="D1267" s="256">
        <v>4192</v>
      </c>
    </row>
    <row r="1268" spans="1:4" ht="15.75">
      <c r="A1268" s="256" t="s">
        <v>119</v>
      </c>
      <c r="B1268" s="15" t="s">
        <v>120</v>
      </c>
      <c r="C1268" s="256">
        <v>7901</v>
      </c>
      <c r="D1268" s="256">
        <v>2093</v>
      </c>
    </row>
    <row r="1269" spans="1:4" ht="15.75">
      <c r="A1269" s="256" t="s">
        <v>123</v>
      </c>
      <c r="B1269" s="15" t="s">
        <v>124</v>
      </c>
      <c r="C1269" s="256">
        <v>2014</v>
      </c>
      <c r="D1269" s="256">
        <v>2014</v>
      </c>
    </row>
    <row r="1270" spans="1:4" ht="31.5">
      <c r="A1270" s="256" t="s">
        <v>129</v>
      </c>
      <c r="B1270" s="15" t="s">
        <v>130</v>
      </c>
      <c r="C1270" s="256">
        <v>85</v>
      </c>
      <c r="D1270" s="256">
        <v>85</v>
      </c>
    </row>
    <row r="1271" spans="1:4" ht="15.75">
      <c r="A1271" s="256" t="s">
        <v>94</v>
      </c>
      <c r="B1271" s="15"/>
      <c r="C1271" s="256">
        <v>10000</v>
      </c>
      <c r="D1271" s="256">
        <v>4192</v>
      </c>
    </row>
    <row r="1272" spans="1:4" ht="15.75">
      <c r="A1272" s="256"/>
      <c r="B1272" s="15"/>
      <c r="C1272" s="256"/>
      <c r="D1272" s="256"/>
    </row>
    <row r="1273" spans="1:4" ht="15.75">
      <c r="A1273" s="256" t="s">
        <v>315</v>
      </c>
      <c r="B1273" s="15"/>
      <c r="C1273" s="256">
        <v>10000</v>
      </c>
      <c r="D1273" s="256">
        <v>4192</v>
      </c>
    </row>
    <row r="1274" spans="1:4" ht="15.75">
      <c r="A1274" s="256"/>
      <c r="B1274" s="15"/>
      <c r="C1274" s="256"/>
      <c r="D1274" s="256"/>
    </row>
    <row r="1275" spans="1:4" ht="15.75">
      <c r="A1275" s="256" t="s">
        <v>213</v>
      </c>
      <c r="B1275" s="15"/>
      <c r="C1275" s="256"/>
      <c r="D1275" s="256"/>
    </row>
    <row r="1276" spans="1:4" ht="15.75">
      <c r="A1276" s="256" t="s">
        <v>81</v>
      </c>
      <c r="B1276" s="15"/>
      <c r="C1276" s="256"/>
      <c r="D1276" s="256"/>
    </row>
    <row r="1277" spans="1:4" ht="31.5">
      <c r="A1277" s="256" t="s">
        <v>97</v>
      </c>
      <c r="B1277" s="15" t="s">
        <v>98</v>
      </c>
      <c r="C1277" s="256">
        <v>130044</v>
      </c>
      <c r="D1277" s="256">
        <v>82785</v>
      </c>
    </row>
    <row r="1278" spans="1:4" ht="31.5">
      <c r="A1278" s="256" t="s">
        <v>99</v>
      </c>
      <c r="B1278" s="15" t="s">
        <v>100</v>
      </c>
      <c r="C1278" s="256">
        <v>130044</v>
      </c>
      <c r="D1278" s="256">
        <v>82785</v>
      </c>
    </row>
    <row r="1279" spans="1:4" ht="15.75">
      <c r="A1279" s="256" t="s">
        <v>82</v>
      </c>
      <c r="B1279" s="15" t="s">
        <v>83</v>
      </c>
      <c r="C1279" s="256">
        <v>12045</v>
      </c>
      <c r="D1279" s="256">
        <v>9855</v>
      </c>
    </row>
    <row r="1280" spans="1:4" ht="15.75">
      <c r="A1280" s="256" t="s">
        <v>103</v>
      </c>
      <c r="B1280" s="15" t="s">
        <v>104</v>
      </c>
      <c r="C1280" s="256">
        <v>1927</v>
      </c>
      <c r="D1280" s="256">
        <v>1927</v>
      </c>
    </row>
    <row r="1281" spans="1:4" ht="31.5">
      <c r="A1281" s="256" t="s">
        <v>105</v>
      </c>
      <c r="B1281" s="15" t="s">
        <v>106</v>
      </c>
      <c r="C1281" s="256">
        <v>5347</v>
      </c>
      <c r="D1281" s="256">
        <v>3157</v>
      </c>
    </row>
    <row r="1282" spans="1:4" ht="31.5">
      <c r="A1282" s="256" t="s">
        <v>107</v>
      </c>
      <c r="B1282" s="15" t="s">
        <v>108</v>
      </c>
      <c r="C1282" s="256">
        <v>4259</v>
      </c>
      <c r="D1282" s="256">
        <v>4259</v>
      </c>
    </row>
    <row r="1283" spans="1:4" ht="15.75">
      <c r="A1283" s="256" t="s">
        <v>109</v>
      </c>
      <c r="B1283" s="15" t="s">
        <v>110</v>
      </c>
      <c r="C1283" s="256">
        <v>512</v>
      </c>
      <c r="D1283" s="256">
        <v>512</v>
      </c>
    </row>
    <row r="1284" spans="1:4" ht="15.75">
      <c r="A1284" s="256" t="s">
        <v>86</v>
      </c>
      <c r="B1284" s="15" t="s">
        <v>87</v>
      </c>
      <c r="C1284" s="256">
        <v>24587</v>
      </c>
      <c r="D1284" s="256">
        <v>17129</v>
      </c>
    </row>
    <row r="1285" spans="1:4" ht="31.5">
      <c r="A1285" s="256" t="s">
        <v>88</v>
      </c>
      <c r="B1285" s="15" t="s">
        <v>89</v>
      </c>
      <c r="C1285" s="256">
        <v>14554</v>
      </c>
      <c r="D1285" s="256">
        <v>10350</v>
      </c>
    </row>
    <row r="1286" spans="1:4" ht="31.5">
      <c r="A1286" s="256" t="s">
        <v>162</v>
      </c>
      <c r="B1286" s="15" t="s">
        <v>163</v>
      </c>
      <c r="C1286" s="256">
        <v>993</v>
      </c>
      <c r="D1286" s="256">
        <v>618</v>
      </c>
    </row>
    <row r="1287" spans="1:4" ht="15.75">
      <c r="A1287" s="256" t="s">
        <v>90</v>
      </c>
      <c r="B1287" s="15" t="s">
        <v>91</v>
      </c>
      <c r="C1287" s="256">
        <v>5954</v>
      </c>
      <c r="D1287" s="256">
        <v>4197</v>
      </c>
    </row>
    <row r="1288" spans="1:4" ht="31.5">
      <c r="A1288" s="256" t="s">
        <v>92</v>
      </c>
      <c r="B1288" s="15" t="s">
        <v>93</v>
      </c>
      <c r="C1288" s="256">
        <v>3086</v>
      </c>
      <c r="D1288" s="256">
        <v>1964</v>
      </c>
    </row>
    <row r="1289" spans="1:4" ht="15.75">
      <c r="A1289" s="256" t="s">
        <v>117</v>
      </c>
      <c r="B1289" s="15" t="s">
        <v>118</v>
      </c>
      <c r="C1289" s="256">
        <v>428253</v>
      </c>
      <c r="D1289" s="256">
        <v>94171</v>
      </c>
    </row>
    <row r="1290" spans="1:4" ht="31.5">
      <c r="A1290" s="256" t="s">
        <v>164</v>
      </c>
      <c r="B1290" s="15" t="s">
        <v>165</v>
      </c>
      <c r="C1290" s="256">
        <v>10000</v>
      </c>
      <c r="D1290" s="256">
        <v>9897</v>
      </c>
    </row>
    <row r="1291" spans="1:4" ht="15.75">
      <c r="A1291" s="256" t="s">
        <v>119</v>
      </c>
      <c r="B1291" s="15" t="s">
        <v>120</v>
      </c>
      <c r="C1291" s="256">
        <v>17178</v>
      </c>
      <c r="D1291" s="256">
        <v>15034</v>
      </c>
    </row>
    <row r="1292" spans="1:4" ht="15.75">
      <c r="A1292" s="256" t="s">
        <v>121</v>
      </c>
      <c r="B1292" s="15" t="s">
        <v>122</v>
      </c>
      <c r="C1292" s="256">
        <v>3735</v>
      </c>
      <c r="D1292" s="256">
        <v>2795</v>
      </c>
    </row>
    <row r="1293" spans="1:4" ht="15.75">
      <c r="A1293" s="256" t="s">
        <v>123</v>
      </c>
      <c r="B1293" s="15" t="s">
        <v>124</v>
      </c>
      <c r="C1293" s="256">
        <v>74776</v>
      </c>
      <c r="D1293" s="256">
        <v>43733</v>
      </c>
    </row>
    <row r="1294" spans="1:4" ht="15.75">
      <c r="A1294" s="256" t="s">
        <v>127</v>
      </c>
      <c r="B1294" s="15" t="s">
        <v>128</v>
      </c>
      <c r="C1294" s="256">
        <v>21861</v>
      </c>
      <c r="D1294" s="256">
        <v>21861</v>
      </c>
    </row>
    <row r="1295" spans="1:4" ht="15.75">
      <c r="A1295" s="256" t="s">
        <v>155</v>
      </c>
      <c r="B1295" s="15" t="s">
        <v>156</v>
      </c>
      <c r="C1295" s="256">
        <v>1000</v>
      </c>
      <c r="D1295" s="256">
        <v>482</v>
      </c>
    </row>
    <row r="1296" spans="1:4" ht="31.5">
      <c r="A1296" s="256" t="s">
        <v>166</v>
      </c>
      <c r="B1296" s="15" t="s">
        <v>167</v>
      </c>
      <c r="C1296" s="256">
        <v>68</v>
      </c>
      <c r="D1296" s="256">
        <v>68</v>
      </c>
    </row>
    <row r="1297" spans="1:4" ht="31.5">
      <c r="A1297" s="256" t="s">
        <v>129</v>
      </c>
      <c r="B1297" s="15" t="s">
        <v>130</v>
      </c>
      <c r="C1297" s="256">
        <v>299635</v>
      </c>
      <c r="D1297" s="256">
        <v>301</v>
      </c>
    </row>
    <row r="1298" spans="1:4" ht="15.75">
      <c r="A1298" s="256" t="s">
        <v>168</v>
      </c>
      <c r="B1298" s="15" t="s">
        <v>169</v>
      </c>
      <c r="C1298" s="256">
        <v>5200</v>
      </c>
      <c r="D1298" s="256">
        <v>836</v>
      </c>
    </row>
    <row r="1299" spans="1:4" ht="31.5">
      <c r="A1299" s="256" t="s">
        <v>170</v>
      </c>
      <c r="B1299" s="15" t="s">
        <v>171</v>
      </c>
      <c r="C1299" s="256">
        <v>200</v>
      </c>
      <c r="D1299" s="256">
        <v>114</v>
      </c>
    </row>
    <row r="1300" spans="1:4" ht="31.5">
      <c r="A1300" s="256" t="s">
        <v>172</v>
      </c>
      <c r="B1300" s="15" t="s">
        <v>173</v>
      </c>
      <c r="C1300" s="256">
        <v>5000</v>
      </c>
      <c r="D1300" s="256">
        <v>722</v>
      </c>
    </row>
    <row r="1301" spans="1:4" ht="15.75">
      <c r="A1301" s="256" t="s">
        <v>94</v>
      </c>
      <c r="B1301" s="15"/>
      <c r="C1301" s="256">
        <v>600129</v>
      </c>
      <c r="D1301" s="256">
        <v>204776</v>
      </c>
    </row>
    <row r="1302" spans="1:4" ht="15.75">
      <c r="A1302" s="256"/>
      <c r="B1302" s="15"/>
      <c r="C1302" s="256"/>
      <c r="D1302" s="256"/>
    </row>
    <row r="1303" spans="1:4" ht="15.75">
      <c r="A1303" s="256" t="s">
        <v>214</v>
      </c>
      <c r="B1303" s="15"/>
      <c r="C1303" s="256">
        <v>600129</v>
      </c>
      <c r="D1303" s="256">
        <v>204776</v>
      </c>
    </row>
    <row r="1304" spans="1:4" ht="15.75">
      <c r="A1304" s="256"/>
      <c r="B1304" s="15"/>
      <c r="C1304" s="256"/>
      <c r="D1304" s="256"/>
    </row>
    <row r="1305" spans="1:4" ht="15.75">
      <c r="A1305" s="256" t="s">
        <v>215</v>
      </c>
      <c r="B1305" s="15"/>
      <c r="C1305" s="256">
        <v>1735174</v>
      </c>
      <c r="D1305" s="256">
        <v>1171099</v>
      </c>
    </row>
    <row r="1306" spans="1:4" ht="15.75">
      <c r="A1306" s="256"/>
      <c r="B1306" s="15"/>
      <c r="C1306" s="256"/>
      <c r="D1306" s="256"/>
    </row>
    <row r="1307" spans="1:4" ht="15.75">
      <c r="A1307" s="256"/>
      <c r="B1307" s="15"/>
      <c r="C1307" s="256"/>
      <c r="D1307" s="256"/>
    </row>
    <row r="1308" spans="1:4" ht="15.75">
      <c r="A1308" s="256" t="s">
        <v>216</v>
      </c>
      <c r="B1308" s="15"/>
      <c r="C1308" s="256"/>
      <c r="D1308" s="256"/>
    </row>
    <row r="1309" spans="1:4" ht="31.5">
      <c r="A1309" s="256" t="s">
        <v>217</v>
      </c>
      <c r="B1309" s="15"/>
      <c r="C1309" s="256"/>
      <c r="D1309" s="256"/>
    </row>
    <row r="1310" spans="1:4" ht="15.75">
      <c r="A1310" s="256" t="s">
        <v>81</v>
      </c>
      <c r="B1310" s="15"/>
      <c r="C1310" s="256"/>
      <c r="D1310" s="256"/>
    </row>
    <row r="1311" spans="1:4" ht="15.75">
      <c r="A1311" s="256" t="s">
        <v>117</v>
      </c>
      <c r="B1311" s="15" t="s">
        <v>118</v>
      </c>
      <c r="C1311" s="256">
        <v>342522</v>
      </c>
      <c r="D1311" s="256">
        <v>341231</v>
      </c>
    </row>
    <row r="1312" spans="1:4" ht="15.75">
      <c r="A1312" s="256" t="s">
        <v>145</v>
      </c>
      <c r="B1312" s="15" t="s">
        <v>146</v>
      </c>
      <c r="C1312" s="256">
        <v>76781</v>
      </c>
      <c r="D1312" s="256">
        <v>75857</v>
      </c>
    </row>
    <row r="1313" spans="1:4" ht="15.75">
      <c r="A1313" s="256" t="s">
        <v>178</v>
      </c>
      <c r="B1313" s="15" t="s">
        <v>179</v>
      </c>
      <c r="C1313" s="256">
        <v>0</v>
      </c>
      <c r="D1313" s="256">
        <v>0</v>
      </c>
    </row>
    <row r="1314" spans="1:4" ht="31.5">
      <c r="A1314" s="256" t="s">
        <v>164</v>
      </c>
      <c r="B1314" s="15" t="s">
        <v>165</v>
      </c>
      <c r="C1314" s="256">
        <v>740</v>
      </c>
      <c r="D1314" s="256">
        <v>740</v>
      </c>
    </row>
    <row r="1315" spans="1:4" ht="15.75">
      <c r="A1315" s="256" t="s">
        <v>119</v>
      </c>
      <c r="B1315" s="15" t="s">
        <v>120</v>
      </c>
      <c r="C1315" s="256">
        <v>98093</v>
      </c>
      <c r="D1315" s="256">
        <v>97740</v>
      </c>
    </row>
    <row r="1316" spans="1:4" ht="15.75">
      <c r="A1316" s="256" t="s">
        <v>121</v>
      </c>
      <c r="B1316" s="15" t="s">
        <v>122</v>
      </c>
      <c r="C1316" s="256">
        <v>140375</v>
      </c>
      <c r="D1316" s="256">
        <v>140375</v>
      </c>
    </row>
    <row r="1317" spans="1:4" ht="15.75">
      <c r="A1317" s="256" t="s">
        <v>123</v>
      </c>
      <c r="B1317" s="15" t="s">
        <v>124</v>
      </c>
      <c r="C1317" s="256">
        <v>24606</v>
      </c>
      <c r="D1317" s="256">
        <v>24606</v>
      </c>
    </row>
    <row r="1318" spans="1:4" ht="15.75">
      <c r="A1318" s="256" t="s">
        <v>125</v>
      </c>
      <c r="B1318" s="15" t="s">
        <v>126</v>
      </c>
      <c r="C1318" s="256">
        <v>182</v>
      </c>
      <c r="D1318" s="256">
        <v>182</v>
      </c>
    </row>
    <row r="1319" spans="1:4" ht="15.75">
      <c r="A1319" s="256" t="s">
        <v>127</v>
      </c>
      <c r="B1319" s="15" t="s">
        <v>128</v>
      </c>
      <c r="C1319" s="256">
        <v>20</v>
      </c>
      <c r="D1319" s="256">
        <v>6</v>
      </c>
    </row>
    <row r="1320" spans="1:4" ht="15.75">
      <c r="A1320" s="256" t="s">
        <v>155</v>
      </c>
      <c r="B1320" s="15" t="s">
        <v>156</v>
      </c>
      <c r="C1320" s="256">
        <v>1631</v>
      </c>
      <c r="D1320" s="256">
        <v>1631</v>
      </c>
    </row>
    <row r="1321" spans="1:4" ht="31.5">
      <c r="A1321" s="256" t="s">
        <v>166</v>
      </c>
      <c r="B1321" s="15" t="s">
        <v>167</v>
      </c>
      <c r="C1321" s="256">
        <v>94</v>
      </c>
      <c r="D1321" s="256">
        <v>94</v>
      </c>
    </row>
    <row r="1322" spans="1:4" ht="15.75">
      <c r="A1322" s="256" t="s">
        <v>168</v>
      </c>
      <c r="B1322" s="15" t="s">
        <v>169</v>
      </c>
      <c r="C1322" s="256">
        <v>4232</v>
      </c>
      <c r="D1322" s="256">
        <v>3042</v>
      </c>
    </row>
    <row r="1323" spans="1:4" ht="31.5">
      <c r="A1323" s="256" t="s">
        <v>170</v>
      </c>
      <c r="B1323" s="15" t="s">
        <v>171</v>
      </c>
      <c r="C1323" s="256">
        <v>194</v>
      </c>
      <c r="D1323" s="256">
        <v>194</v>
      </c>
    </row>
    <row r="1324" spans="1:4" ht="31.5">
      <c r="A1324" s="256" t="s">
        <v>172</v>
      </c>
      <c r="B1324" s="15" t="s">
        <v>173</v>
      </c>
      <c r="C1324" s="256">
        <v>4038</v>
      </c>
      <c r="D1324" s="256">
        <v>2848</v>
      </c>
    </row>
    <row r="1325" spans="1:4" ht="15.75">
      <c r="A1325" s="256"/>
      <c r="B1325" s="15"/>
      <c r="C1325" s="256"/>
      <c r="D1325" s="256"/>
    </row>
    <row r="1326" spans="1:4" ht="15.75">
      <c r="A1326" s="256" t="s">
        <v>94</v>
      </c>
      <c r="B1326" s="15"/>
      <c r="C1326" s="256">
        <v>346754</v>
      </c>
      <c r="D1326" s="256">
        <v>344273</v>
      </c>
    </row>
    <row r="1327" spans="1:4" ht="15.75">
      <c r="A1327" s="256"/>
      <c r="B1327" s="15"/>
      <c r="C1327" s="256"/>
      <c r="D1327" s="256"/>
    </row>
    <row r="1328" spans="1:4" ht="31.5">
      <c r="A1328" s="256" t="s">
        <v>218</v>
      </c>
      <c r="B1328" s="15"/>
      <c r="C1328" s="256">
        <v>346754</v>
      </c>
      <c r="D1328" s="256">
        <v>344273</v>
      </c>
    </row>
    <row r="1329" spans="1:4" ht="15.75">
      <c r="A1329" s="256" t="s">
        <v>221</v>
      </c>
      <c r="B1329" s="15"/>
      <c r="C1329" s="256"/>
      <c r="D1329" s="256"/>
    </row>
    <row r="1330" spans="1:4" ht="15.75">
      <c r="A1330" s="256" t="s">
        <v>81</v>
      </c>
      <c r="B1330" s="15"/>
      <c r="C1330" s="256"/>
      <c r="D1330" s="256"/>
    </row>
    <row r="1331" spans="1:4" ht="15.75">
      <c r="A1331" s="256" t="s">
        <v>117</v>
      </c>
      <c r="B1331" s="15" t="s">
        <v>118</v>
      </c>
      <c r="C1331" s="256">
        <v>39000</v>
      </c>
      <c r="D1331" s="256">
        <v>4266</v>
      </c>
    </row>
    <row r="1332" spans="1:4" ht="15.75">
      <c r="A1332" s="256" t="s">
        <v>119</v>
      </c>
      <c r="B1332" s="15" t="s">
        <v>120</v>
      </c>
      <c r="C1332" s="256">
        <v>0</v>
      </c>
      <c r="D1332" s="256">
        <v>-10</v>
      </c>
    </row>
    <row r="1333" spans="1:4" ht="15.75">
      <c r="A1333" s="256" t="s">
        <v>123</v>
      </c>
      <c r="B1333" s="15" t="s">
        <v>124</v>
      </c>
      <c r="C1333" s="256">
        <v>10000</v>
      </c>
      <c r="D1333" s="256">
        <v>4214</v>
      </c>
    </row>
    <row r="1334" spans="1:4" ht="15.75">
      <c r="A1334" s="256" t="s">
        <v>155</v>
      </c>
      <c r="B1334" s="15" t="s">
        <v>156</v>
      </c>
      <c r="C1334" s="256">
        <v>62</v>
      </c>
      <c r="D1334" s="256">
        <v>62</v>
      </c>
    </row>
    <row r="1335" spans="1:4" ht="31.5">
      <c r="A1335" s="256" t="s">
        <v>129</v>
      </c>
      <c r="B1335" s="15" t="s">
        <v>130</v>
      </c>
      <c r="C1335" s="256">
        <v>28938</v>
      </c>
      <c r="D1335" s="256">
        <v>0</v>
      </c>
    </row>
    <row r="1336" spans="1:4" ht="31.5">
      <c r="A1336" s="256" t="s">
        <v>190</v>
      </c>
      <c r="B1336" s="15" t="s">
        <v>191</v>
      </c>
      <c r="C1336" s="256">
        <v>71000</v>
      </c>
      <c r="D1336" s="256">
        <v>21114</v>
      </c>
    </row>
    <row r="1337" spans="1:4" ht="31.5">
      <c r="A1337" s="256" t="s">
        <v>304</v>
      </c>
      <c r="B1337" s="15" t="s">
        <v>305</v>
      </c>
      <c r="C1337" s="256">
        <v>71000</v>
      </c>
      <c r="D1337" s="256">
        <v>21114</v>
      </c>
    </row>
    <row r="1338" spans="1:4" ht="15.75">
      <c r="A1338" s="256" t="s">
        <v>94</v>
      </c>
      <c r="B1338" s="15"/>
      <c r="C1338" s="256">
        <v>110000</v>
      </c>
      <c r="D1338" s="256">
        <v>25380</v>
      </c>
    </row>
    <row r="1339" spans="1:4" ht="15.75">
      <c r="A1339" s="256"/>
      <c r="B1339" s="15"/>
      <c r="C1339" s="256"/>
      <c r="D1339" s="256"/>
    </row>
    <row r="1340" spans="1:4" ht="15.75">
      <c r="A1340" s="256" t="s">
        <v>222</v>
      </c>
      <c r="B1340" s="15"/>
      <c r="C1340" s="256">
        <v>110000</v>
      </c>
      <c r="D1340" s="256">
        <v>25380</v>
      </c>
    </row>
    <row r="1341" spans="1:4" ht="15.75">
      <c r="A1341" s="256"/>
      <c r="B1341" s="15"/>
      <c r="C1341" s="256"/>
      <c r="D1341" s="256"/>
    </row>
    <row r="1342" spans="1:4" ht="15.75">
      <c r="A1342" s="256" t="s">
        <v>223</v>
      </c>
      <c r="B1342" s="15"/>
      <c r="C1342" s="256">
        <v>456754</v>
      </c>
      <c r="D1342" s="256">
        <v>369653</v>
      </c>
    </row>
    <row r="1343" spans="1:4" ht="15.75">
      <c r="A1343" s="256"/>
      <c r="B1343" s="15"/>
      <c r="C1343" s="256"/>
      <c r="D1343" s="256"/>
    </row>
    <row r="1344" spans="1:4" ht="15.75">
      <c r="A1344" s="256"/>
      <c r="B1344" s="15"/>
      <c r="C1344" s="256"/>
      <c r="D1344" s="256"/>
    </row>
    <row r="1345" spans="1:4" ht="31.5">
      <c r="A1345" s="256" t="s">
        <v>224</v>
      </c>
      <c r="B1345" s="15"/>
      <c r="C1345" s="256"/>
      <c r="D1345" s="256"/>
    </row>
    <row r="1346" spans="1:4" ht="31.5">
      <c r="A1346" s="256" t="s">
        <v>225</v>
      </c>
      <c r="B1346" s="15"/>
      <c r="C1346" s="256"/>
      <c r="D1346" s="256"/>
    </row>
    <row r="1347" spans="1:4" ht="15.75">
      <c r="A1347" s="256" t="s">
        <v>316</v>
      </c>
      <c r="B1347" s="15"/>
      <c r="C1347" s="256"/>
      <c r="D1347" s="256"/>
    </row>
    <row r="1348" spans="1:4" ht="15.75">
      <c r="A1348" s="256" t="s">
        <v>81</v>
      </c>
      <c r="B1348" s="15"/>
      <c r="C1348" s="256"/>
      <c r="D1348" s="256"/>
    </row>
    <row r="1349" spans="1:4" ht="31.5">
      <c r="A1349" s="256" t="s">
        <v>97</v>
      </c>
      <c r="B1349" s="15" t="s">
        <v>98</v>
      </c>
      <c r="C1349" s="256">
        <v>609173</v>
      </c>
      <c r="D1349" s="256">
        <v>343034</v>
      </c>
    </row>
    <row r="1350" spans="1:4" ht="31.5">
      <c r="A1350" s="256" t="s">
        <v>99</v>
      </c>
      <c r="B1350" s="15" t="s">
        <v>100</v>
      </c>
      <c r="C1350" s="256">
        <v>609173</v>
      </c>
      <c r="D1350" s="256">
        <v>343034</v>
      </c>
    </row>
    <row r="1351" spans="1:4" ht="15.75">
      <c r="A1351" s="256" t="s">
        <v>82</v>
      </c>
      <c r="B1351" s="15" t="s">
        <v>83</v>
      </c>
      <c r="C1351" s="256">
        <v>50411</v>
      </c>
      <c r="D1351" s="256">
        <v>15243</v>
      </c>
    </row>
    <row r="1352" spans="1:4" ht="15.75">
      <c r="A1352" s="256" t="s">
        <v>103</v>
      </c>
      <c r="B1352" s="15" t="s">
        <v>104</v>
      </c>
      <c r="C1352" s="256">
        <v>680</v>
      </c>
      <c r="D1352" s="256">
        <v>0</v>
      </c>
    </row>
    <row r="1353" spans="1:4" ht="31.5">
      <c r="A1353" s="256" t="s">
        <v>105</v>
      </c>
      <c r="B1353" s="15" t="s">
        <v>106</v>
      </c>
      <c r="C1353" s="256">
        <v>18339</v>
      </c>
      <c r="D1353" s="256">
        <v>6686</v>
      </c>
    </row>
    <row r="1354" spans="1:4" ht="31.5">
      <c r="A1354" s="256" t="s">
        <v>107</v>
      </c>
      <c r="B1354" s="15" t="s">
        <v>108</v>
      </c>
      <c r="C1354" s="256">
        <v>29537</v>
      </c>
      <c r="D1354" s="256">
        <v>6702</v>
      </c>
    </row>
    <row r="1355" spans="1:4" ht="15.75">
      <c r="A1355" s="256" t="s">
        <v>109</v>
      </c>
      <c r="B1355" s="15" t="s">
        <v>110</v>
      </c>
      <c r="C1355" s="256">
        <v>1855</v>
      </c>
      <c r="D1355" s="256">
        <v>1855</v>
      </c>
    </row>
    <row r="1356" spans="1:4" ht="15.75">
      <c r="A1356" s="256" t="s">
        <v>86</v>
      </c>
      <c r="B1356" s="15" t="s">
        <v>87</v>
      </c>
      <c r="C1356" s="256">
        <v>111291</v>
      </c>
      <c r="D1356" s="256">
        <v>67647</v>
      </c>
    </row>
    <row r="1357" spans="1:4" ht="31.5">
      <c r="A1357" s="256" t="s">
        <v>88</v>
      </c>
      <c r="B1357" s="15" t="s">
        <v>89</v>
      </c>
      <c r="C1357" s="256">
        <v>67284</v>
      </c>
      <c r="D1357" s="256">
        <v>40744</v>
      </c>
    </row>
    <row r="1358" spans="1:4" ht="15.75">
      <c r="A1358" s="256" t="s">
        <v>90</v>
      </c>
      <c r="B1358" s="15" t="s">
        <v>91</v>
      </c>
      <c r="C1358" s="256">
        <v>27794</v>
      </c>
      <c r="D1358" s="256">
        <v>17529</v>
      </c>
    </row>
    <row r="1359" spans="1:4" ht="31.5">
      <c r="A1359" s="256" t="s">
        <v>92</v>
      </c>
      <c r="B1359" s="15" t="s">
        <v>93</v>
      </c>
      <c r="C1359" s="256">
        <v>16213</v>
      </c>
      <c r="D1359" s="256">
        <v>9374</v>
      </c>
    </row>
    <row r="1360" spans="1:4" ht="15.75">
      <c r="A1360" s="256" t="s">
        <v>117</v>
      </c>
      <c r="B1360" s="15" t="s">
        <v>118</v>
      </c>
      <c r="C1360" s="256">
        <v>483037</v>
      </c>
      <c r="D1360" s="256">
        <v>325253</v>
      </c>
    </row>
    <row r="1361" spans="1:4" ht="15.75">
      <c r="A1361" s="256" t="s">
        <v>145</v>
      </c>
      <c r="B1361" s="15" t="s">
        <v>146</v>
      </c>
      <c r="C1361" s="256">
        <v>318630</v>
      </c>
      <c r="D1361" s="256">
        <v>215925</v>
      </c>
    </row>
    <row r="1362" spans="1:4" ht="15.75">
      <c r="A1362" s="256" t="s">
        <v>178</v>
      </c>
      <c r="B1362" s="15" t="s">
        <v>179</v>
      </c>
      <c r="C1362" s="256">
        <v>550</v>
      </c>
      <c r="D1362" s="256">
        <v>34</v>
      </c>
    </row>
    <row r="1363" spans="1:4" ht="15.75">
      <c r="A1363" s="256" t="s">
        <v>147</v>
      </c>
      <c r="B1363" s="15" t="s">
        <v>148</v>
      </c>
      <c r="C1363" s="256">
        <v>17000</v>
      </c>
      <c r="D1363" s="256">
        <v>6992</v>
      </c>
    </row>
    <row r="1364" spans="1:4" ht="15.75">
      <c r="A1364" s="256" t="s">
        <v>119</v>
      </c>
      <c r="B1364" s="15" t="s">
        <v>120</v>
      </c>
      <c r="C1364" s="256">
        <v>42890</v>
      </c>
      <c r="D1364" s="256">
        <v>16346</v>
      </c>
    </row>
    <row r="1365" spans="1:4" ht="15.75">
      <c r="A1365" s="256" t="s">
        <v>121</v>
      </c>
      <c r="B1365" s="15" t="s">
        <v>122</v>
      </c>
      <c r="C1365" s="256">
        <v>58325</v>
      </c>
      <c r="D1365" s="256">
        <v>58325</v>
      </c>
    </row>
    <row r="1366" spans="1:4" ht="15.75">
      <c r="A1366" s="256" t="s">
        <v>123</v>
      </c>
      <c r="B1366" s="15" t="s">
        <v>124</v>
      </c>
      <c r="C1366" s="256">
        <v>38675</v>
      </c>
      <c r="D1366" s="256">
        <v>23701</v>
      </c>
    </row>
    <row r="1367" spans="1:4" ht="15.75">
      <c r="A1367" s="256" t="s">
        <v>125</v>
      </c>
      <c r="B1367" s="15" t="s">
        <v>126</v>
      </c>
      <c r="C1367" s="256">
        <v>2000</v>
      </c>
      <c r="D1367" s="256">
        <v>0</v>
      </c>
    </row>
    <row r="1368" spans="1:4" ht="15.75">
      <c r="A1368" s="256" t="s">
        <v>127</v>
      </c>
      <c r="B1368" s="15" t="s">
        <v>128</v>
      </c>
      <c r="C1368" s="256">
        <v>647</v>
      </c>
      <c r="D1368" s="256">
        <v>647</v>
      </c>
    </row>
    <row r="1369" spans="1:4" ht="15.75">
      <c r="A1369" s="256" t="s">
        <v>155</v>
      </c>
      <c r="B1369" s="15" t="s">
        <v>156</v>
      </c>
      <c r="C1369" s="256">
        <v>4300</v>
      </c>
      <c r="D1369" s="256">
        <v>3280</v>
      </c>
    </row>
    <row r="1370" spans="1:4" ht="31.5">
      <c r="A1370" s="256" t="s">
        <v>166</v>
      </c>
      <c r="B1370" s="15" t="s">
        <v>167</v>
      </c>
      <c r="C1370" s="256">
        <v>20</v>
      </c>
      <c r="D1370" s="256">
        <v>3</v>
      </c>
    </row>
    <row r="1371" spans="1:4" ht="15.75">
      <c r="A1371" s="256" t="s">
        <v>168</v>
      </c>
      <c r="B1371" s="15" t="s">
        <v>169</v>
      </c>
      <c r="C1371" s="256">
        <v>1549</v>
      </c>
      <c r="D1371" s="256">
        <v>1149</v>
      </c>
    </row>
    <row r="1372" spans="1:4" ht="31.5">
      <c r="A1372" s="256" t="s">
        <v>170</v>
      </c>
      <c r="B1372" s="15" t="s">
        <v>171</v>
      </c>
      <c r="C1372" s="256">
        <v>1100</v>
      </c>
      <c r="D1372" s="256">
        <v>700</v>
      </c>
    </row>
    <row r="1373" spans="1:4" ht="31.5">
      <c r="A1373" s="256" t="s">
        <v>172</v>
      </c>
      <c r="B1373" s="15" t="s">
        <v>173</v>
      </c>
      <c r="C1373" s="256">
        <v>449</v>
      </c>
      <c r="D1373" s="256">
        <v>449</v>
      </c>
    </row>
    <row r="1374" spans="1:4" ht="15.75">
      <c r="A1374" s="256" t="s">
        <v>94</v>
      </c>
      <c r="B1374" s="15"/>
      <c r="C1374" s="256">
        <v>1255461</v>
      </c>
      <c r="D1374" s="256">
        <v>752326</v>
      </c>
    </row>
    <row r="1375" spans="1:4" ht="15.75">
      <c r="A1375" s="256" t="s">
        <v>131</v>
      </c>
      <c r="B1375" s="15"/>
      <c r="C1375" s="256"/>
      <c r="D1375" s="256"/>
    </row>
    <row r="1376" spans="1:4" ht="15.75">
      <c r="A1376" s="256" t="s">
        <v>132</v>
      </c>
      <c r="B1376" s="15" t="s">
        <v>133</v>
      </c>
      <c r="C1376" s="256">
        <v>2939</v>
      </c>
      <c r="D1376" s="256">
        <v>0</v>
      </c>
    </row>
    <row r="1377" spans="1:4" ht="15.75">
      <c r="A1377" s="256" t="s">
        <v>140</v>
      </c>
      <c r="B1377" s="15"/>
      <c r="C1377" s="256">
        <v>2939</v>
      </c>
      <c r="D1377" s="256">
        <v>0</v>
      </c>
    </row>
    <row r="1378" spans="1:4" ht="15.75">
      <c r="A1378" s="256"/>
      <c r="B1378" s="15"/>
      <c r="C1378" s="256"/>
      <c r="D1378" s="256"/>
    </row>
    <row r="1379" spans="1:4" ht="15.75">
      <c r="A1379" s="256" t="s">
        <v>317</v>
      </c>
      <c r="B1379" s="15"/>
      <c r="C1379" s="256">
        <v>1258400</v>
      </c>
      <c r="D1379" s="256">
        <v>752326</v>
      </c>
    </row>
    <row r="1380" spans="1:4" ht="15.75">
      <c r="A1380" s="256"/>
      <c r="B1380" s="15"/>
      <c r="C1380" s="256"/>
      <c r="D1380" s="256"/>
    </row>
    <row r="1381" spans="1:4" ht="15.75">
      <c r="A1381" s="256" t="s">
        <v>318</v>
      </c>
      <c r="B1381" s="15"/>
      <c r="C1381" s="256"/>
      <c r="D1381" s="256"/>
    </row>
    <row r="1382" spans="1:4" ht="15.75">
      <c r="A1382" s="256" t="s">
        <v>81</v>
      </c>
      <c r="B1382" s="15"/>
      <c r="C1382" s="256"/>
      <c r="D1382" s="256"/>
    </row>
    <row r="1383" spans="1:4" ht="31.5">
      <c r="A1383" s="256" t="s">
        <v>97</v>
      </c>
      <c r="B1383" s="15" t="s">
        <v>98</v>
      </c>
      <c r="C1383" s="256">
        <v>555731</v>
      </c>
      <c r="D1383" s="256">
        <v>367781</v>
      </c>
    </row>
    <row r="1384" spans="1:4" ht="31.5">
      <c r="A1384" s="256" t="s">
        <v>99</v>
      </c>
      <c r="B1384" s="15" t="s">
        <v>100</v>
      </c>
      <c r="C1384" s="256">
        <v>555731</v>
      </c>
      <c r="D1384" s="256">
        <v>367781</v>
      </c>
    </row>
    <row r="1385" spans="1:4" ht="15.75">
      <c r="A1385" s="256" t="s">
        <v>82</v>
      </c>
      <c r="B1385" s="15" t="s">
        <v>83</v>
      </c>
      <c r="C1385" s="256">
        <v>29898</v>
      </c>
      <c r="D1385" s="256">
        <v>12896</v>
      </c>
    </row>
    <row r="1386" spans="1:4" ht="31.5">
      <c r="A1386" s="256" t="s">
        <v>105</v>
      </c>
      <c r="B1386" s="15" t="s">
        <v>106</v>
      </c>
      <c r="C1386" s="256">
        <v>16825</v>
      </c>
      <c r="D1386" s="256">
        <v>7292</v>
      </c>
    </row>
    <row r="1387" spans="1:4" ht="31.5">
      <c r="A1387" s="256" t="s">
        <v>107</v>
      </c>
      <c r="B1387" s="15" t="s">
        <v>108</v>
      </c>
      <c r="C1387" s="256">
        <v>9457</v>
      </c>
      <c r="D1387" s="256">
        <v>1988</v>
      </c>
    </row>
    <row r="1388" spans="1:4" ht="15.75">
      <c r="A1388" s="256" t="s">
        <v>109</v>
      </c>
      <c r="B1388" s="15" t="s">
        <v>110</v>
      </c>
      <c r="C1388" s="256">
        <v>3616</v>
      </c>
      <c r="D1388" s="256">
        <v>3616</v>
      </c>
    </row>
    <row r="1389" spans="1:4" ht="15.75">
      <c r="A1389" s="256" t="s">
        <v>86</v>
      </c>
      <c r="B1389" s="15" t="s">
        <v>87</v>
      </c>
      <c r="C1389" s="256">
        <v>107791</v>
      </c>
      <c r="D1389" s="256">
        <v>73124</v>
      </c>
    </row>
    <row r="1390" spans="1:4" ht="31.5">
      <c r="A1390" s="256" t="s">
        <v>88</v>
      </c>
      <c r="B1390" s="15" t="s">
        <v>89</v>
      </c>
      <c r="C1390" s="256">
        <v>65168</v>
      </c>
      <c r="D1390" s="256">
        <v>45298</v>
      </c>
    </row>
    <row r="1391" spans="1:4" ht="15.75">
      <c r="A1391" s="256" t="s">
        <v>90</v>
      </c>
      <c r="B1391" s="15" t="s">
        <v>91</v>
      </c>
      <c r="C1391" s="256">
        <v>26920</v>
      </c>
      <c r="D1391" s="256">
        <v>19286</v>
      </c>
    </row>
    <row r="1392" spans="1:4" ht="31.5">
      <c r="A1392" s="256" t="s">
        <v>92</v>
      </c>
      <c r="B1392" s="15" t="s">
        <v>93</v>
      </c>
      <c r="C1392" s="256">
        <v>15703</v>
      </c>
      <c r="D1392" s="256">
        <v>8540</v>
      </c>
    </row>
    <row r="1393" spans="1:4" ht="15.75">
      <c r="A1393" s="256" t="s">
        <v>117</v>
      </c>
      <c r="B1393" s="15" t="s">
        <v>118</v>
      </c>
      <c r="C1393" s="256">
        <v>105897</v>
      </c>
      <c r="D1393" s="256">
        <v>78403</v>
      </c>
    </row>
    <row r="1394" spans="1:4" ht="15.75">
      <c r="A1394" s="256" t="s">
        <v>147</v>
      </c>
      <c r="B1394" s="15" t="s">
        <v>148</v>
      </c>
      <c r="C1394" s="256">
        <v>8400</v>
      </c>
      <c r="D1394" s="256">
        <v>4328</v>
      </c>
    </row>
    <row r="1395" spans="1:4" ht="15.75">
      <c r="A1395" s="256" t="s">
        <v>119</v>
      </c>
      <c r="B1395" s="15" t="s">
        <v>120</v>
      </c>
      <c r="C1395" s="256">
        <v>16261</v>
      </c>
      <c r="D1395" s="256">
        <v>6121</v>
      </c>
    </row>
    <row r="1396" spans="1:4" ht="15.75">
      <c r="A1396" s="256" t="s">
        <v>121</v>
      </c>
      <c r="B1396" s="15" t="s">
        <v>122</v>
      </c>
      <c r="C1396" s="256">
        <v>61900</v>
      </c>
      <c r="D1396" s="256">
        <v>51918</v>
      </c>
    </row>
    <row r="1397" spans="1:4" ht="15.75">
      <c r="A1397" s="256" t="s">
        <v>123</v>
      </c>
      <c r="B1397" s="15" t="s">
        <v>124</v>
      </c>
      <c r="C1397" s="256">
        <v>15653</v>
      </c>
      <c r="D1397" s="256">
        <v>15653</v>
      </c>
    </row>
    <row r="1398" spans="1:4" ht="15.75">
      <c r="A1398" s="256" t="s">
        <v>125</v>
      </c>
      <c r="B1398" s="15" t="s">
        <v>126</v>
      </c>
      <c r="C1398" s="256">
        <v>3300</v>
      </c>
      <c r="D1398" s="256">
        <v>0</v>
      </c>
    </row>
    <row r="1399" spans="1:4" ht="15.75">
      <c r="A1399" s="256" t="s">
        <v>155</v>
      </c>
      <c r="B1399" s="15" t="s">
        <v>156</v>
      </c>
      <c r="C1399" s="256">
        <v>383</v>
      </c>
      <c r="D1399" s="256">
        <v>383</v>
      </c>
    </row>
    <row r="1400" spans="1:4" ht="15.75">
      <c r="A1400" s="256" t="s">
        <v>168</v>
      </c>
      <c r="B1400" s="15" t="s">
        <v>169</v>
      </c>
      <c r="C1400" s="256">
        <v>380</v>
      </c>
      <c r="D1400" s="256">
        <v>380</v>
      </c>
    </row>
    <row r="1401" spans="1:4" ht="31.5">
      <c r="A1401" s="256" t="s">
        <v>172</v>
      </c>
      <c r="B1401" s="15" t="s">
        <v>173</v>
      </c>
      <c r="C1401" s="256">
        <v>380</v>
      </c>
      <c r="D1401" s="256">
        <v>380</v>
      </c>
    </row>
    <row r="1402" spans="1:4" ht="15.75">
      <c r="A1402" s="256" t="s">
        <v>94</v>
      </c>
      <c r="B1402" s="15"/>
      <c r="C1402" s="256">
        <v>799697</v>
      </c>
      <c r="D1402" s="256">
        <v>532584</v>
      </c>
    </row>
    <row r="1403" spans="1:4" ht="15.75">
      <c r="A1403" s="256" t="s">
        <v>131</v>
      </c>
      <c r="B1403" s="15"/>
      <c r="C1403" s="256"/>
      <c r="D1403" s="256"/>
    </row>
    <row r="1404" spans="1:4" ht="15.75">
      <c r="A1404" s="256" t="s">
        <v>132</v>
      </c>
      <c r="B1404" s="15" t="s">
        <v>133</v>
      </c>
      <c r="C1404" s="256">
        <v>12886</v>
      </c>
      <c r="D1404" s="256">
        <v>0</v>
      </c>
    </row>
    <row r="1405" spans="1:4" ht="15.75">
      <c r="A1405" s="256"/>
      <c r="B1405" s="15"/>
      <c r="C1405" s="256"/>
      <c r="D1405" s="256"/>
    </row>
    <row r="1406" spans="1:4" ht="15.75">
      <c r="A1406" s="256" t="s">
        <v>140</v>
      </c>
      <c r="B1406" s="15"/>
      <c r="C1406" s="256">
        <v>12886</v>
      </c>
      <c r="D1406" s="256">
        <v>0</v>
      </c>
    </row>
    <row r="1407" spans="1:4" ht="15.75">
      <c r="A1407" s="256"/>
      <c r="B1407" s="15"/>
      <c r="C1407" s="256"/>
      <c r="D1407" s="256"/>
    </row>
    <row r="1408" spans="1:4" ht="31.5">
      <c r="A1408" s="256" t="s">
        <v>319</v>
      </c>
      <c r="B1408" s="15"/>
      <c r="C1408" s="256">
        <v>812583</v>
      </c>
      <c r="D1408" s="256">
        <v>532584</v>
      </c>
    </row>
    <row r="1409" spans="1:4" ht="15.75">
      <c r="A1409" s="256" t="s">
        <v>236</v>
      </c>
      <c r="B1409" s="15"/>
      <c r="C1409" s="256"/>
      <c r="D1409" s="256"/>
    </row>
    <row r="1410" spans="1:4" ht="15.75">
      <c r="A1410" s="256" t="s">
        <v>81</v>
      </c>
      <c r="B1410" s="15"/>
      <c r="C1410" s="256"/>
      <c r="D1410" s="256"/>
    </row>
    <row r="1411" spans="1:4" ht="15.75">
      <c r="A1411" s="256" t="s">
        <v>117</v>
      </c>
      <c r="B1411" s="15" t="s">
        <v>118</v>
      </c>
      <c r="C1411" s="256">
        <v>5193</v>
      </c>
      <c r="D1411" s="256">
        <v>4872</v>
      </c>
    </row>
    <row r="1412" spans="1:4" ht="15.75">
      <c r="A1412" s="256" t="s">
        <v>123</v>
      </c>
      <c r="B1412" s="15" t="s">
        <v>124</v>
      </c>
      <c r="C1412" s="256">
        <v>5093</v>
      </c>
      <c r="D1412" s="256">
        <v>4872</v>
      </c>
    </row>
    <row r="1413" spans="1:4" ht="15.75">
      <c r="A1413" s="256" t="s">
        <v>155</v>
      </c>
      <c r="B1413" s="15" t="s">
        <v>156</v>
      </c>
      <c r="C1413" s="256">
        <v>100</v>
      </c>
      <c r="D1413" s="256">
        <v>0</v>
      </c>
    </row>
    <row r="1414" spans="1:4" ht="15.75">
      <c r="A1414" s="256" t="s">
        <v>94</v>
      </c>
      <c r="B1414" s="15"/>
      <c r="C1414" s="256">
        <v>5193</v>
      </c>
      <c r="D1414" s="256">
        <v>4872</v>
      </c>
    </row>
    <row r="1415" spans="1:4" ht="15.75">
      <c r="A1415" s="256"/>
      <c r="B1415" s="15"/>
      <c r="C1415" s="256"/>
      <c r="D1415" s="256"/>
    </row>
    <row r="1416" spans="1:4" ht="15.75">
      <c r="A1416" s="256" t="s">
        <v>237</v>
      </c>
      <c r="B1416" s="15"/>
      <c r="C1416" s="256">
        <v>5193</v>
      </c>
      <c r="D1416" s="256">
        <v>4872</v>
      </c>
    </row>
    <row r="1417" spans="1:4" ht="15.75">
      <c r="A1417" s="256"/>
      <c r="B1417" s="15"/>
      <c r="C1417" s="256"/>
      <c r="D1417" s="256"/>
    </row>
    <row r="1418" spans="1:4" ht="31.5">
      <c r="A1418" s="256" t="s">
        <v>260</v>
      </c>
      <c r="B1418" s="15"/>
      <c r="C1418" s="256"/>
      <c r="D1418" s="256"/>
    </row>
    <row r="1419" spans="1:4" ht="15.75">
      <c r="A1419" s="256" t="s">
        <v>81</v>
      </c>
      <c r="B1419" s="15"/>
      <c r="C1419" s="256"/>
      <c r="D1419" s="256"/>
    </row>
    <row r="1420" spans="1:4" ht="31.5">
      <c r="A1420" s="256" t="s">
        <v>97</v>
      </c>
      <c r="B1420" s="15" t="s">
        <v>98</v>
      </c>
      <c r="C1420" s="256">
        <v>253864</v>
      </c>
      <c r="D1420" s="256">
        <v>149392</v>
      </c>
    </row>
    <row r="1421" spans="1:4" ht="31.5">
      <c r="A1421" s="256" t="s">
        <v>99</v>
      </c>
      <c r="B1421" s="15" t="s">
        <v>100</v>
      </c>
      <c r="C1421" s="256">
        <v>253864</v>
      </c>
      <c r="D1421" s="256">
        <v>149392</v>
      </c>
    </row>
    <row r="1422" spans="1:4" ht="15.75">
      <c r="A1422" s="256" t="s">
        <v>82</v>
      </c>
      <c r="B1422" s="15" t="s">
        <v>83</v>
      </c>
      <c r="C1422" s="256">
        <v>11272</v>
      </c>
      <c r="D1422" s="256">
        <v>10599</v>
      </c>
    </row>
    <row r="1423" spans="1:4" ht="15.75">
      <c r="A1423" s="256" t="s">
        <v>103</v>
      </c>
      <c r="B1423" s="15" t="s">
        <v>104</v>
      </c>
      <c r="C1423" s="256">
        <v>650</v>
      </c>
      <c r="D1423" s="256">
        <v>650</v>
      </c>
    </row>
    <row r="1424" spans="1:4" ht="31.5">
      <c r="A1424" s="256" t="s">
        <v>105</v>
      </c>
      <c r="B1424" s="15" t="s">
        <v>106</v>
      </c>
      <c r="C1424" s="256">
        <v>7495</v>
      </c>
      <c r="D1424" s="256">
        <v>6822</v>
      </c>
    </row>
    <row r="1425" spans="1:4" ht="31.5">
      <c r="A1425" s="256" t="s">
        <v>107</v>
      </c>
      <c r="B1425" s="15" t="s">
        <v>108</v>
      </c>
      <c r="C1425" s="256">
        <v>1444</v>
      </c>
      <c r="D1425" s="256">
        <v>1444</v>
      </c>
    </row>
    <row r="1426" spans="1:4" ht="15.75">
      <c r="A1426" s="256" t="s">
        <v>109</v>
      </c>
      <c r="B1426" s="15" t="s">
        <v>110</v>
      </c>
      <c r="C1426" s="256">
        <v>1683</v>
      </c>
      <c r="D1426" s="256">
        <v>1683</v>
      </c>
    </row>
    <row r="1427" spans="1:4" ht="15.75">
      <c r="A1427" s="256" t="s">
        <v>86</v>
      </c>
      <c r="B1427" s="15" t="s">
        <v>87</v>
      </c>
      <c r="C1427" s="256">
        <v>48017</v>
      </c>
      <c r="D1427" s="256">
        <v>30282</v>
      </c>
    </row>
    <row r="1428" spans="1:4" ht="31.5">
      <c r="A1428" s="256" t="s">
        <v>88</v>
      </c>
      <c r="B1428" s="15" t="s">
        <v>89</v>
      </c>
      <c r="C1428" s="256">
        <v>29030</v>
      </c>
      <c r="D1428" s="256">
        <v>17953</v>
      </c>
    </row>
    <row r="1429" spans="1:4" ht="15.75">
      <c r="A1429" s="256" t="s">
        <v>90</v>
      </c>
      <c r="B1429" s="15" t="s">
        <v>91</v>
      </c>
      <c r="C1429" s="256">
        <v>11992</v>
      </c>
      <c r="D1429" s="256">
        <v>7925</v>
      </c>
    </row>
    <row r="1430" spans="1:4" ht="31.5">
      <c r="A1430" s="256" t="s">
        <v>92</v>
      </c>
      <c r="B1430" s="15" t="s">
        <v>93</v>
      </c>
      <c r="C1430" s="256">
        <v>6995</v>
      </c>
      <c r="D1430" s="256">
        <v>4404</v>
      </c>
    </row>
    <row r="1431" spans="1:4" ht="15.75">
      <c r="A1431" s="256" t="s">
        <v>117</v>
      </c>
      <c r="B1431" s="15" t="s">
        <v>118</v>
      </c>
      <c r="C1431" s="256">
        <v>72566</v>
      </c>
      <c r="D1431" s="256">
        <v>60817</v>
      </c>
    </row>
    <row r="1432" spans="1:4" ht="15.75">
      <c r="A1432" s="256" t="s">
        <v>147</v>
      </c>
      <c r="B1432" s="15" t="s">
        <v>148</v>
      </c>
      <c r="C1432" s="256">
        <v>273</v>
      </c>
      <c r="D1432" s="256">
        <v>0</v>
      </c>
    </row>
    <row r="1433" spans="1:4" ht="31.5">
      <c r="A1433" s="256" t="s">
        <v>164</v>
      </c>
      <c r="B1433" s="15" t="s">
        <v>165</v>
      </c>
      <c r="C1433" s="256">
        <v>40</v>
      </c>
      <c r="D1433" s="256">
        <v>40</v>
      </c>
    </row>
    <row r="1434" spans="1:4" ht="15.75">
      <c r="A1434" s="256" t="s">
        <v>119</v>
      </c>
      <c r="B1434" s="15" t="s">
        <v>120</v>
      </c>
      <c r="C1434" s="256">
        <v>13432</v>
      </c>
      <c r="D1434" s="256">
        <v>11878</v>
      </c>
    </row>
    <row r="1435" spans="1:4" ht="15.75">
      <c r="A1435" s="256" t="s">
        <v>121</v>
      </c>
      <c r="B1435" s="15" t="s">
        <v>122</v>
      </c>
      <c r="C1435" s="256">
        <v>8645</v>
      </c>
      <c r="D1435" s="256">
        <v>7110</v>
      </c>
    </row>
    <row r="1436" spans="1:4" ht="15.75">
      <c r="A1436" s="256" t="s">
        <v>123</v>
      </c>
      <c r="B1436" s="15" t="s">
        <v>124</v>
      </c>
      <c r="C1436" s="256">
        <v>40414</v>
      </c>
      <c r="D1436" s="256">
        <v>40414</v>
      </c>
    </row>
    <row r="1437" spans="1:4" ht="15.75">
      <c r="A1437" s="256" t="s">
        <v>127</v>
      </c>
      <c r="B1437" s="15" t="s">
        <v>128</v>
      </c>
      <c r="C1437" s="256">
        <v>700</v>
      </c>
      <c r="D1437" s="256">
        <v>599</v>
      </c>
    </row>
    <row r="1438" spans="1:4" ht="15.75">
      <c r="A1438" s="256" t="s">
        <v>155</v>
      </c>
      <c r="B1438" s="15" t="s">
        <v>156</v>
      </c>
      <c r="C1438" s="256">
        <v>2000</v>
      </c>
      <c r="D1438" s="256">
        <v>773</v>
      </c>
    </row>
    <row r="1439" spans="1:4" ht="31.5">
      <c r="A1439" s="256" t="s">
        <v>166</v>
      </c>
      <c r="B1439" s="15" t="s">
        <v>167</v>
      </c>
      <c r="C1439" s="256">
        <v>3</v>
      </c>
      <c r="D1439" s="256">
        <v>3</v>
      </c>
    </row>
    <row r="1440" spans="1:4" ht="31.5">
      <c r="A1440" s="256" t="s">
        <v>129</v>
      </c>
      <c r="B1440" s="15" t="s">
        <v>130</v>
      </c>
      <c r="C1440" s="256">
        <v>7059</v>
      </c>
      <c r="D1440" s="256">
        <v>0</v>
      </c>
    </row>
    <row r="1441" spans="1:4" ht="15.75">
      <c r="A1441" s="256" t="s">
        <v>168</v>
      </c>
      <c r="B1441" s="15" t="s">
        <v>169</v>
      </c>
      <c r="C1441" s="256">
        <v>919</v>
      </c>
      <c r="D1441" s="256">
        <v>919</v>
      </c>
    </row>
    <row r="1442" spans="1:4" ht="31.5">
      <c r="A1442" s="256" t="s">
        <v>170</v>
      </c>
      <c r="B1442" s="15" t="s">
        <v>171</v>
      </c>
      <c r="C1442" s="256">
        <v>97</v>
      </c>
      <c r="D1442" s="256">
        <v>97</v>
      </c>
    </row>
    <row r="1443" spans="1:4" ht="31.5">
      <c r="A1443" s="256" t="s">
        <v>172</v>
      </c>
      <c r="B1443" s="15" t="s">
        <v>173</v>
      </c>
      <c r="C1443" s="256">
        <v>822</v>
      </c>
      <c r="D1443" s="256">
        <v>822</v>
      </c>
    </row>
    <row r="1444" spans="1:4" ht="31.5">
      <c r="A1444" s="256" t="s">
        <v>190</v>
      </c>
      <c r="B1444" s="15" t="s">
        <v>191</v>
      </c>
      <c r="C1444" s="256">
        <v>60000</v>
      </c>
      <c r="D1444" s="256">
        <v>270</v>
      </c>
    </row>
    <row r="1445" spans="1:4" ht="31.5">
      <c r="A1445" s="256" t="s">
        <v>304</v>
      </c>
      <c r="B1445" s="15" t="s">
        <v>305</v>
      </c>
      <c r="C1445" s="256">
        <v>60000</v>
      </c>
      <c r="D1445" s="256">
        <v>270</v>
      </c>
    </row>
    <row r="1446" spans="1:4" ht="15.75">
      <c r="A1446" s="256" t="s">
        <v>94</v>
      </c>
      <c r="B1446" s="15"/>
      <c r="C1446" s="256">
        <v>446638</v>
      </c>
      <c r="D1446" s="256">
        <v>252279</v>
      </c>
    </row>
    <row r="1447" spans="1:4" ht="15.75">
      <c r="A1447" s="256"/>
      <c r="B1447" s="15"/>
      <c r="C1447" s="256"/>
      <c r="D1447" s="256"/>
    </row>
    <row r="1448" spans="1:4" ht="31.5">
      <c r="A1448" s="256" t="s">
        <v>261</v>
      </c>
      <c r="B1448" s="15"/>
      <c r="C1448" s="256">
        <v>446638</v>
      </c>
      <c r="D1448" s="256">
        <v>252279</v>
      </c>
    </row>
    <row r="1449" spans="1:4" ht="15.75">
      <c r="A1449" s="256"/>
      <c r="B1449" s="15"/>
      <c r="C1449" s="256"/>
      <c r="D1449" s="256"/>
    </row>
    <row r="1450" spans="1:4" ht="31.5">
      <c r="A1450" s="256" t="s">
        <v>262</v>
      </c>
      <c r="B1450" s="15"/>
      <c r="C1450" s="256">
        <v>2522814</v>
      </c>
      <c r="D1450" s="256">
        <v>1542061</v>
      </c>
    </row>
    <row r="1451" spans="1:4" ht="15.75">
      <c r="A1451" s="256"/>
      <c r="B1451" s="15"/>
      <c r="C1451" s="256"/>
      <c r="D1451" s="256"/>
    </row>
    <row r="1452" spans="1:4" ht="31.5">
      <c r="A1452" s="256" t="s">
        <v>263</v>
      </c>
      <c r="B1452" s="15"/>
      <c r="C1452" s="256">
        <v>2522814</v>
      </c>
      <c r="D1452" s="256">
        <v>1542061</v>
      </c>
    </row>
    <row r="1453" spans="1:4" ht="15.75">
      <c r="A1453" s="256"/>
      <c r="B1453" s="15"/>
      <c r="C1453" s="256"/>
      <c r="D1453" s="256"/>
    </row>
    <row r="1454" spans="1:4" ht="31.5">
      <c r="A1454" s="256" t="s">
        <v>320</v>
      </c>
      <c r="B1454" s="15"/>
      <c r="C1454" s="256"/>
      <c r="D1454" s="256"/>
    </row>
    <row r="1455" spans="1:4" ht="31.5">
      <c r="A1455" s="256" t="s">
        <v>321</v>
      </c>
      <c r="B1455" s="15"/>
      <c r="C1455" s="256"/>
      <c r="D1455" s="256"/>
    </row>
    <row r="1456" spans="1:4" ht="15.75">
      <c r="A1456" s="256" t="s">
        <v>322</v>
      </c>
      <c r="B1456" s="15"/>
      <c r="C1456" s="256"/>
      <c r="D1456" s="256"/>
    </row>
    <row r="1457" spans="1:4" ht="15.75">
      <c r="A1457" s="256" t="s">
        <v>81</v>
      </c>
      <c r="B1457" s="15"/>
      <c r="C1457" s="256"/>
      <c r="D1457" s="256"/>
    </row>
    <row r="1458" spans="1:4" ht="15.75">
      <c r="A1458" s="256" t="s">
        <v>117</v>
      </c>
      <c r="B1458" s="15" t="s">
        <v>118</v>
      </c>
      <c r="C1458" s="256">
        <v>212184</v>
      </c>
      <c r="D1458" s="256">
        <v>80601</v>
      </c>
    </row>
    <row r="1459" spans="1:4" ht="15.75">
      <c r="A1459" s="256" t="s">
        <v>119</v>
      </c>
      <c r="B1459" s="15" t="s">
        <v>120</v>
      </c>
      <c r="C1459" s="256">
        <v>3450</v>
      </c>
      <c r="D1459" s="256">
        <v>273</v>
      </c>
    </row>
    <row r="1460" spans="1:4" ht="15.75">
      <c r="A1460" s="256" t="s">
        <v>121</v>
      </c>
      <c r="B1460" s="15" t="s">
        <v>122</v>
      </c>
      <c r="C1460" s="256">
        <v>133030</v>
      </c>
      <c r="D1460" s="256">
        <v>77366</v>
      </c>
    </row>
    <row r="1461" spans="1:4" ht="15.75">
      <c r="A1461" s="256" t="s">
        <v>123</v>
      </c>
      <c r="B1461" s="15" t="s">
        <v>124</v>
      </c>
      <c r="C1461" s="256">
        <v>71630</v>
      </c>
      <c r="D1461" s="256">
        <v>888</v>
      </c>
    </row>
    <row r="1462" spans="1:4" ht="15.75">
      <c r="A1462" s="256" t="s">
        <v>125</v>
      </c>
      <c r="B1462" s="15" t="s">
        <v>126</v>
      </c>
      <c r="C1462" s="256">
        <v>4074</v>
      </c>
      <c r="D1462" s="256">
        <v>2074</v>
      </c>
    </row>
    <row r="1463" spans="1:4" ht="15.75">
      <c r="A1463" s="256" t="s">
        <v>94</v>
      </c>
      <c r="B1463" s="15"/>
      <c r="C1463" s="256">
        <v>212184</v>
      </c>
      <c r="D1463" s="256">
        <v>80601</v>
      </c>
    </row>
    <row r="1464" spans="1:4" ht="15.75">
      <c r="A1464" s="256" t="s">
        <v>131</v>
      </c>
      <c r="B1464" s="15"/>
      <c r="C1464" s="256"/>
      <c r="D1464" s="256"/>
    </row>
    <row r="1465" spans="1:4" ht="15.75">
      <c r="A1465" s="256" t="s">
        <v>132</v>
      </c>
      <c r="B1465" s="15" t="s">
        <v>133</v>
      </c>
      <c r="C1465" s="256">
        <v>46230</v>
      </c>
      <c r="D1465" s="256">
        <v>0</v>
      </c>
    </row>
    <row r="1466" spans="1:4" ht="15.75">
      <c r="A1466" s="256" t="s">
        <v>140</v>
      </c>
      <c r="B1466" s="15"/>
      <c r="C1466" s="256">
        <v>46230</v>
      </c>
      <c r="D1466" s="256">
        <v>0</v>
      </c>
    </row>
    <row r="1467" spans="1:4" ht="15.75">
      <c r="A1467" s="256" t="s">
        <v>323</v>
      </c>
      <c r="B1467" s="15"/>
      <c r="C1467" s="256">
        <v>258414</v>
      </c>
      <c r="D1467" s="256">
        <v>80601</v>
      </c>
    </row>
    <row r="1468" spans="1:4" ht="15.75">
      <c r="A1468" s="256"/>
      <c r="B1468" s="15"/>
      <c r="C1468" s="256"/>
      <c r="D1468" s="256"/>
    </row>
    <row r="1469" spans="1:4" ht="15.75">
      <c r="A1469" s="256" t="s">
        <v>324</v>
      </c>
      <c r="B1469" s="15"/>
      <c r="C1469" s="256"/>
      <c r="D1469" s="256"/>
    </row>
    <row r="1470" spans="1:4" ht="15.75">
      <c r="A1470" s="256" t="s">
        <v>81</v>
      </c>
      <c r="B1470" s="15"/>
      <c r="C1470" s="256"/>
      <c r="D1470" s="256"/>
    </row>
    <row r="1471" spans="1:4" ht="15.75">
      <c r="A1471" s="256" t="s">
        <v>117</v>
      </c>
      <c r="B1471" s="15" t="s">
        <v>118</v>
      </c>
      <c r="C1471" s="256">
        <v>3698840</v>
      </c>
      <c r="D1471" s="256">
        <v>2481999</v>
      </c>
    </row>
    <row r="1472" spans="1:4" ht="15.75">
      <c r="A1472" s="256" t="s">
        <v>119</v>
      </c>
      <c r="B1472" s="15" t="s">
        <v>120</v>
      </c>
      <c r="C1472" s="256">
        <v>63673</v>
      </c>
      <c r="D1472" s="256">
        <v>33190</v>
      </c>
    </row>
    <row r="1473" spans="1:4" ht="15.75">
      <c r="A1473" s="256" t="s">
        <v>121</v>
      </c>
      <c r="B1473" s="15" t="s">
        <v>122</v>
      </c>
      <c r="C1473" s="256">
        <v>2842746</v>
      </c>
      <c r="D1473" s="256">
        <v>1956363</v>
      </c>
    </row>
    <row r="1474" spans="1:4" ht="15.75">
      <c r="A1474" s="256" t="s">
        <v>123</v>
      </c>
      <c r="B1474" s="15" t="s">
        <v>124</v>
      </c>
      <c r="C1474" s="256">
        <v>781740</v>
      </c>
      <c r="D1474" s="256">
        <v>483596</v>
      </c>
    </row>
    <row r="1475" spans="1:4" ht="15.75">
      <c r="A1475" s="256" t="s">
        <v>125</v>
      </c>
      <c r="B1475" s="15" t="s">
        <v>126</v>
      </c>
      <c r="C1475" s="256">
        <v>10000</v>
      </c>
      <c r="D1475" s="256">
        <v>8169</v>
      </c>
    </row>
    <row r="1476" spans="1:4" ht="31.5">
      <c r="A1476" s="256" t="s">
        <v>166</v>
      </c>
      <c r="B1476" s="15" t="s">
        <v>167</v>
      </c>
      <c r="C1476" s="256">
        <v>681</v>
      </c>
      <c r="D1476" s="256">
        <v>681</v>
      </c>
    </row>
    <row r="1477" spans="1:4" ht="15.75">
      <c r="A1477" s="256" t="s">
        <v>94</v>
      </c>
      <c r="B1477" s="15"/>
      <c r="C1477" s="256">
        <v>3698840</v>
      </c>
      <c r="D1477" s="256">
        <v>2481999</v>
      </c>
    </row>
    <row r="1478" spans="1:4" ht="15.75">
      <c r="A1478" s="256" t="s">
        <v>131</v>
      </c>
      <c r="B1478" s="15"/>
      <c r="C1478" s="256"/>
      <c r="D1478" s="256"/>
    </row>
    <row r="1479" spans="1:4" ht="15.75">
      <c r="A1479" s="256" t="s">
        <v>132</v>
      </c>
      <c r="B1479" s="15" t="s">
        <v>133</v>
      </c>
      <c r="C1479" s="256">
        <v>126746</v>
      </c>
      <c r="D1479" s="256">
        <v>39808</v>
      </c>
    </row>
    <row r="1480" spans="1:4" ht="15.75">
      <c r="A1480" s="256" t="s">
        <v>134</v>
      </c>
      <c r="B1480" s="15" t="s">
        <v>135</v>
      </c>
      <c r="C1480" s="256">
        <v>8282</v>
      </c>
      <c r="D1480" s="256">
        <v>4086</v>
      </c>
    </row>
    <row r="1481" spans="1:4" ht="15.75">
      <c r="A1481" s="256" t="s">
        <v>151</v>
      </c>
      <c r="B1481" s="15" t="s">
        <v>152</v>
      </c>
      <c r="C1481" s="256">
        <v>8282</v>
      </c>
      <c r="D1481" s="256">
        <v>4086</v>
      </c>
    </row>
    <row r="1482" spans="1:4" ht="15.75">
      <c r="A1482" s="256" t="s">
        <v>140</v>
      </c>
      <c r="B1482" s="15"/>
      <c r="C1482" s="256">
        <v>135028</v>
      </c>
      <c r="D1482" s="256">
        <v>43894</v>
      </c>
    </row>
    <row r="1483" spans="1:4" ht="15.75">
      <c r="A1483" s="256" t="s">
        <v>325</v>
      </c>
      <c r="B1483" s="15"/>
      <c r="C1483" s="256">
        <v>3833868</v>
      </c>
      <c r="D1483" s="256">
        <v>2525893</v>
      </c>
    </row>
    <row r="1484" spans="1:4" ht="15.75">
      <c r="A1484" s="256"/>
      <c r="B1484" s="15"/>
      <c r="C1484" s="256"/>
      <c r="D1484" s="256"/>
    </row>
    <row r="1485" spans="1:4" ht="31.5">
      <c r="A1485" s="256" t="s">
        <v>326</v>
      </c>
      <c r="B1485" s="15"/>
      <c r="C1485" s="256"/>
      <c r="D1485" s="256"/>
    </row>
    <row r="1486" spans="1:4" ht="15.75">
      <c r="A1486" s="256" t="s">
        <v>81</v>
      </c>
      <c r="B1486" s="15"/>
      <c r="C1486" s="256"/>
      <c r="D1486" s="256"/>
    </row>
    <row r="1487" spans="1:4" ht="15.75">
      <c r="A1487" s="256" t="s">
        <v>117</v>
      </c>
      <c r="B1487" s="15" t="s">
        <v>118</v>
      </c>
      <c r="C1487" s="256">
        <v>1839353</v>
      </c>
      <c r="D1487" s="256">
        <v>1406812</v>
      </c>
    </row>
    <row r="1488" spans="1:4" ht="15.75">
      <c r="A1488" s="256" t="s">
        <v>119</v>
      </c>
      <c r="B1488" s="15" t="s">
        <v>120</v>
      </c>
      <c r="C1488" s="256">
        <v>5725</v>
      </c>
      <c r="D1488" s="256">
        <v>1915</v>
      </c>
    </row>
    <row r="1489" spans="1:4" ht="15.75">
      <c r="A1489" s="256" t="s">
        <v>123</v>
      </c>
      <c r="B1489" s="15" t="s">
        <v>124</v>
      </c>
      <c r="C1489" s="256">
        <v>12138</v>
      </c>
      <c r="D1489" s="256">
        <v>6473</v>
      </c>
    </row>
    <row r="1490" spans="1:4" ht="15.75">
      <c r="A1490" s="256" t="s">
        <v>125</v>
      </c>
      <c r="B1490" s="15" t="s">
        <v>126</v>
      </c>
      <c r="C1490" s="256">
        <v>1821490</v>
      </c>
      <c r="D1490" s="256">
        <v>1398424</v>
      </c>
    </row>
    <row r="1491" spans="1:4" ht="15.75">
      <c r="A1491" s="256" t="s">
        <v>168</v>
      </c>
      <c r="B1491" s="15" t="s">
        <v>169</v>
      </c>
      <c r="C1491" s="256">
        <v>1500</v>
      </c>
      <c r="D1491" s="256">
        <v>35</v>
      </c>
    </row>
    <row r="1492" spans="1:4" ht="31.5">
      <c r="A1492" s="256" t="s">
        <v>170</v>
      </c>
      <c r="B1492" s="15" t="s">
        <v>171</v>
      </c>
      <c r="C1492" s="256">
        <v>1500</v>
      </c>
      <c r="D1492" s="256">
        <v>35</v>
      </c>
    </row>
    <row r="1493" spans="1:4" ht="15.75">
      <c r="A1493" s="256" t="s">
        <v>94</v>
      </c>
      <c r="B1493" s="15"/>
      <c r="C1493" s="256">
        <v>1840853</v>
      </c>
      <c r="D1493" s="256">
        <v>1406847</v>
      </c>
    </row>
    <row r="1494" spans="1:4" ht="15.75">
      <c r="A1494" s="256" t="s">
        <v>131</v>
      </c>
      <c r="B1494" s="15"/>
      <c r="C1494" s="256"/>
      <c r="D1494" s="256"/>
    </row>
    <row r="1495" spans="1:4" ht="15.75">
      <c r="A1495" s="256" t="s">
        <v>132</v>
      </c>
      <c r="B1495" s="15" t="s">
        <v>133</v>
      </c>
      <c r="C1495" s="256">
        <v>8411576</v>
      </c>
      <c r="D1495" s="256">
        <v>2323518</v>
      </c>
    </row>
    <row r="1496" spans="1:4" ht="15.75">
      <c r="A1496" s="256" t="s">
        <v>134</v>
      </c>
      <c r="B1496" s="15" t="s">
        <v>135</v>
      </c>
      <c r="C1496" s="256">
        <v>4908498</v>
      </c>
      <c r="D1496" s="256">
        <v>872195</v>
      </c>
    </row>
    <row r="1497" spans="1:4" ht="15.75">
      <c r="A1497" s="256" t="s">
        <v>151</v>
      </c>
      <c r="B1497" s="15" t="s">
        <v>152</v>
      </c>
      <c r="C1497" s="256">
        <v>4908498</v>
      </c>
      <c r="D1497" s="256">
        <v>872195</v>
      </c>
    </row>
    <row r="1498" spans="1:4" ht="15.75">
      <c r="A1498" s="256" t="s">
        <v>327</v>
      </c>
      <c r="B1498" s="15" t="s">
        <v>328</v>
      </c>
      <c r="C1498" s="256">
        <v>100000</v>
      </c>
      <c r="D1498" s="256">
        <v>59630</v>
      </c>
    </row>
    <row r="1499" spans="1:4" ht="15.75">
      <c r="A1499" s="256" t="s">
        <v>140</v>
      </c>
      <c r="B1499" s="15"/>
      <c r="C1499" s="256">
        <v>13420074</v>
      </c>
      <c r="D1499" s="256">
        <v>3255343</v>
      </c>
    </row>
    <row r="1500" spans="1:4" ht="15.75">
      <c r="A1500" s="256"/>
      <c r="B1500" s="15"/>
      <c r="C1500" s="256"/>
      <c r="D1500" s="256"/>
    </row>
    <row r="1501" spans="1:4" ht="31.5">
      <c r="A1501" s="256" t="s">
        <v>329</v>
      </c>
      <c r="B1501" s="15"/>
      <c r="C1501" s="256">
        <v>15260927</v>
      </c>
      <c r="D1501" s="256">
        <v>4662190</v>
      </c>
    </row>
    <row r="1502" spans="1:4" ht="15.75">
      <c r="A1502" s="256"/>
      <c r="B1502" s="15"/>
      <c r="C1502" s="256"/>
      <c r="D1502" s="256"/>
    </row>
    <row r="1503" spans="1:4" ht="31.5">
      <c r="A1503" s="256" t="s">
        <v>330</v>
      </c>
      <c r="B1503" s="15"/>
      <c r="C1503" s="256"/>
      <c r="D1503" s="256"/>
    </row>
    <row r="1504" spans="1:4" ht="15.75">
      <c r="A1504" s="256" t="s">
        <v>81</v>
      </c>
      <c r="B1504" s="15"/>
      <c r="C1504" s="256"/>
      <c r="D1504" s="256"/>
    </row>
    <row r="1505" spans="1:4" ht="31.5">
      <c r="A1505" s="256" t="s">
        <v>97</v>
      </c>
      <c r="B1505" s="15" t="s">
        <v>98</v>
      </c>
      <c r="C1505" s="256">
        <v>184870</v>
      </c>
      <c r="D1505" s="256">
        <v>78489</v>
      </c>
    </row>
    <row r="1506" spans="1:4" ht="31.5">
      <c r="A1506" s="256" t="s">
        <v>99</v>
      </c>
      <c r="B1506" s="15" t="s">
        <v>100</v>
      </c>
      <c r="C1506" s="256">
        <v>184870</v>
      </c>
      <c r="D1506" s="256">
        <v>78489</v>
      </c>
    </row>
    <row r="1507" spans="1:4" ht="15.75">
      <c r="A1507" s="256" t="s">
        <v>82</v>
      </c>
      <c r="B1507" s="15" t="s">
        <v>83</v>
      </c>
      <c r="C1507" s="256">
        <v>14566</v>
      </c>
      <c r="D1507" s="256">
        <v>9430</v>
      </c>
    </row>
    <row r="1508" spans="1:4" ht="15.75">
      <c r="A1508" s="256" t="s">
        <v>103</v>
      </c>
      <c r="B1508" s="15" t="s">
        <v>104</v>
      </c>
      <c r="C1508" s="256">
        <v>4217</v>
      </c>
      <c r="D1508" s="256">
        <v>3527</v>
      </c>
    </row>
    <row r="1509" spans="1:4" ht="31.5">
      <c r="A1509" s="256" t="s">
        <v>105</v>
      </c>
      <c r="B1509" s="15" t="s">
        <v>106</v>
      </c>
      <c r="C1509" s="256">
        <v>5562</v>
      </c>
      <c r="D1509" s="256">
        <v>2095</v>
      </c>
    </row>
    <row r="1510" spans="1:4" ht="31.5">
      <c r="A1510" s="256" t="s">
        <v>107</v>
      </c>
      <c r="B1510" s="15" t="s">
        <v>108</v>
      </c>
      <c r="C1510" s="256">
        <v>2115</v>
      </c>
      <c r="D1510" s="256">
        <v>1136</v>
      </c>
    </row>
    <row r="1511" spans="1:4" ht="15.75">
      <c r="A1511" s="256" t="s">
        <v>109</v>
      </c>
      <c r="B1511" s="15" t="s">
        <v>110</v>
      </c>
      <c r="C1511" s="256">
        <v>2672</v>
      </c>
      <c r="D1511" s="256">
        <v>2672</v>
      </c>
    </row>
    <row r="1512" spans="1:4" ht="15.75">
      <c r="A1512" s="256" t="s">
        <v>86</v>
      </c>
      <c r="B1512" s="15" t="s">
        <v>87</v>
      </c>
      <c r="C1512" s="256">
        <v>36461</v>
      </c>
      <c r="D1512" s="256">
        <v>16386</v>
      </c>
    </row>
    <row r="1513" spans="1:4" ht="31.5">
      <c r="A1513" s="256" t="s">
        <v>88</v>
      </c>
      <c r="B1513" s="15" t="s">
        <v>89</v>
      </c>
      <c r="C1513" s="256">
        <v>24472</v>
      </c>
      <c r="D1513" s="256">
        <v>10502</v>
      </c>
    </row>
    <row r="1514" spans="1:4" ht="15.75">
      <c r="A1514" s="256" t="s">
        <v>90</v>
      </c>
      <c r="B1514" s="15" t="s">
        <v>91</v>
      </c>
      <c r="C1514" s="256">
        <v>9189</v>
      </c>
      <c r="D1514" s="256">
        <v>4195</v>
      </c>
    </row>
    <row r="1515" spans="1:4" ht="31.5">
      <c r="A1515" s="256" t="s">
        <v>92</v>
      </c>
      <c r="B1515" s="15" t="s">
        <v>93</v>
      </c>
      <c r="C1515" s="256">
        <v>2800</v>
      </c>
      <c r="D1515" s="256">
        <v>1689</v>
      </c>
    </row>
    <row r="1516" spans="1:4" ht="15.75">
      <c r="A1516" s="256" t="s">
        <v>117</v>
      </c>
      <c r="B1516" s="15" t="s">
        <v>118</v>
      </c>
      <c r="C1516" s="256">
        <v>884631</v>
      </c>
      <c r="D1516" s="256">
        <v>659491</v>
      </c>
    </row>
    <row r="1517" spans="1:4" ht="15.75">
      <c r="A1517" s="256" t="s">
        <v>178</v>
      </c>
      <c r="B1517" s="15" t="s">
        <v>179</v>
      </c>
      <c r="C1517" s="256">
        <v>166</v>
      </c>
      <c r="D1517" s="256">
        <v>166</v>
      </c>
    </row>
    <row r="1518" spans="1:4" ht="15.75">
      <c r="A1518" s="256" t="s">
        <v>147</v>
      </c>
      <c r="B1518" s="15" t="s">
        <v>148</v>
      </c>
      <c r="C1518" s="256">
        <v>3900</v>
      </c>
      <c r="D1518" s="256">
        <v>0</v>
      </c>
    </row>
    <row r="1519" spans="1:4" ht="15.75">
      <c r="A1519" s="256" t="s">
        <v>119</v>
      </c>
      <c r="B1519" s="15" t="s">
        <v>120</v>
      </c>
      <c r="C1519" s="256">
        <v>118589</v>
      </c>
      <c r="D1519" s="256">
        <v>62793</v>
      </c>
    </row>
    <row r="1520" spans="1:4" ht="15.75">
      <c r="A1520" s="256" t="s">
        <v>121</v>
      </c>
      <c r="B1520" s="15" t="s">
        <v>122</v>
      </c>
      <c r="C1520" s="256">
        <v>24860</v>
      </c>
      <c r="D1520" s="256">
        <v>7510</v>
      </c>
    </row>
    <row r="1521" spans="1:4" ht="15.75">
      <c r="A1521" s="256" t="s">
        <v>123</v>
      </c>
      <c r="B1521" s="15" t="s">
        <v>124</v>
      </c>
      <c r="C1521" s="256">
        <v>523999</v>
      </c>
      <c r="D1521" s="256">
        <v>440872</v>
      </c>
    </row>
    <row r="1522" spans="1:4" ht="15.75">
      <c r="A1522" s="256" t="s">
        <v>125</v>
      </c>
      <c r="B1522" s="15" t="s">
        <v>126</v>
      </c>
      <c r="C1522" s="256">
        <v>210365</v>
      </c>
      <c r="D1522" s="256">
        <v>148020</v>
      </c>
    </row>
    <row r="1523" spans="1:4" ht="15.75">
      <c r="A1523" s="256" t="s">
        <v>155</v>
      </c>
      <c r="B1523" s="15" t="s">
        <v>156</v>
      </c>
      <c r="C1523" s="256">
        <v>2500</v>
      </c>
      <c r="D1523" s="256">
        <v>129</v>
      </c>
    </row>
    <row r="1524" spans="1:4" ht="31.5">
      <c r="A1524" s="256" t="s">
        <v>166</v>
      </c>
      <c r="B1524" s="15" t="s">
        <v>167</v>
      </c>
      <c r="C1524" s="256">
        <v>1</v>
      </c>
      <c r="D1524" s="256">
        <v>1</v>
      </c>
    </row>
    <row r="1525" spans="1:4" ht="31.5">
      <c r="A1525" s="256" t="s">
        <v>129</v>
      </c>
      <c r="B1525" s="15" t="s">
        <v>130</v>
      </c>
      <c r="C1525" s="256">
        <v>251</v>
      </c>
      <c r="D1525" s="256">
        <v>0</v>
      </c>
    </row>
    <row r="1526" spans="1:4" ht="15.75">
      <c r="A1526" s="256" t="s">
        <v>168</v>
      </c>
      <c r="B1526" s="15" t="s">
        <v>169</v>
      </c>
      <c r="C1526" s="256">
        <v>413</v>
      </c>
      <c r="D1526" s="256">
        <v>413</v>
      </c>
    </row>
    <row r="1527" spans="1:4" ht="31.5">
      <c r="A1527" s="256" t="s">
        <v>170</v>
      </c>
      <c r="B1527" s="15" t="s">
        <v>171</v>
      </c>
      <c r="C1527" s="256">
        <v>194</v>
      </c>
      <c r="D1527" s="256">
        <v>194</v>
      </c>
    </row>
    <row r="1528" spans="1:4" ht="31.5">
      <c r="A1528" s="256" t="s">
        <v>172</v>
      </c>
      <c r="B1528" s="15" t="s">
        <v>173</v>
      </c>
      <c r="C1528" s="256">
        <v>219</v>
      </c>
      <c r="D1528" s="256">
        <v>219</v>
      </c>
    </row>
    <row r="1529" spans="1:4" ht="15.75">
      <c r="A1529" s="256" t="s">
        <v>94</v>
      </c>
      <c r="B1529" s="15"/>
      <c r="C1529" s="256">
        <v>1120941</v>
      </c>
      <c r="D1529" s="256">
        <v>764209</v>
      </c>
    </row>
    <row r="1530" spans="1:4" ht="15.75">
      <c r="A1530" s="256" t="s">
        <v>131</v>
      </c>
      <c r="B1530" s="15"/>
      <c r="C1530" s="256"/>
      <c r="D1530" s="256"/>
    </row>
    <row r="1531" spans="1:4" ht="15.75">
      <c r="A1531" s="256" t="s">
        <v>132</v>
      </c>
      <c r="B1531" s="15" t="s">
        <v>133</v>
      </c>
      <c r="C1531" s="256">
        <v>18001</v>
      </c>
      <c r="D1531" s="256">
        <v>0</v>
      </c>
    </row>
    <row r="1532" spans="1:4" ht="15.75">
      <c r="A1532" s="256" t="s">
        <v>134</v>
      </c>
      <c r="B1532" s="15" t="s">
        <v>135</v>
      </c>
      <c r="C1532" s="256">
        <v>301444</v>
      </c>
      <c r="D1532" s="256">
        <v>25592</v>
      </c>
    </row>
    <row r="1533" spans="1:4" ht="15.75">
      <c r="A1533" s="256" t="s">
        <v>233</v>
      </c>
      <c r="B1533" s="15" t="s">
        <v>234</v>
      </c>
      <c r="C1533" s="256">
        <v>60000</v>
      </c>
      <c r="D1533" s="256">
        <v>0</v>
      </c>
    </row>
    <row r="1534" spans="1:4" ht="15.75">
      <c r="A1534" s="256" t="s">
        <v>151</v>
      </c>
      <c r="B1534" s="15" t="s">
        <v>152</v>
      </c>
      <c r="C1534" s="256">
        <v>241444</v>
      </c>
      <c r="D1534" s="256">
        <v>25592</v>
      </c>
    </row>
    <row r="1535" spans="1:4" ht="15.75">
      <c r="A1535" s="256" t="s">
        <v>327</v>
      </c>
      <c r="B1535" s="15" t="s">
        <v>328</v>
      </c>
      <c r="C1535" s="256">
        <v>17149</v>
      </c>
      <c r="D1535" s="256">
        <v>17149</v>
      </c>
    </row>
    <row r="1536" spans="1:4" ht="15.75">
      <c r="A1536" s="256" t="s">
        <v>140</v>
      </c>
      <c r="B1536" s="15"/>
      <c r="C1536" s="256">
        <v>336594</v>
      </c>
      <c r="D1536" s="256">
        <v>42741</v>
      </c>
    </row>
    <row r="1537" spans="1:4" ht="15.75">
      <c r="A1537" s="256"/>
      <c r="B1537" s="15"/>
      <c r="C1537" s="256"/>
      <c r="D1537" s="256"/>
    </row>
    <row r="1538" spans="1:4" ht="47.25">
      <c r="A1538" s="256" t="s">
        <v>331</v>
      </c>
      <c r="B1538" s="15"/>
      <c r="C1538" s="256">
        <v>1457535</v>
      </c>
      <c r="D1538" s="256">
        <v>806950</v>
      </c>
    </row>
    <row r="1539" spans="1:4" ht="15.75">
      <c r="A1539" s="256"/>
      <c r="B1539" s="15"/>
      <c r="C1539" s="256"/>
      <c r="D1539" s="256"/>
    </row>
    <row r="1540" spans="1:4" ht="31.5">
      <c r="A1540" s="256" t="s">
        <v>332</v>
      </c>
      <c r="B1540" s="15"/>
      <c r="C1540" s="256">
        <v>20810744</v>
      </c>
      <c r="D1540" s="256">
        <v>8075634</v>
      </c>
    </row>
    <row r="1541" spans="1:4" ht="15.75">
      <c r="A1541" s="256"/>
      <c r="B1541" s="15"/>
      <c r="C1541" s="256"/>
      <c r="D1541" s="256"/>
    </row>
    <row r="1542" spans="1:4" ht="15.75">
      <c r="A1542" s="256" t="s">
        <v>333</v>
      </c>
      <c r="B1542" s="15"/>
      <c r="C1542" s="256"/>
      <c r="D1542" s="256"/>
    </row>
    <row r="1543" spans="1:4" ht="31.5">
      <c r="A1543" s="256" t="s">
        <v>334</v>
      </c>
      <c r="B1543" s="15"/>
      <c r="C1543" s="256"/>
      <c r="D1543" s="256"/>
    </row>
    <row r="1544" spans="1:4" ht="15.75">
      <c r="A1544" s="256" t="s">
        <v>81</v>
      </c>
      <c r="B1544" s="15"/>
      <c r="C1544" s="256"/>
      <c r="D1544" s="256"/>
    </row>
    <row r="1545" spans="1:4" ht="31.5">
      <c r="A1545" s="256" t="s">
        <v>97</v>
      </c>
      <c r="B1545" s="15" t="s">
        <v>98</v>
      </c>
      <c r="C1545" s="256">
        <v>58685</v>
      </c>
      <c r="D1545" s="256">
        <v>37319</v>
      </c>
    </row>
    <row r="1546" spans="1:4" ht="31.5">
      <c r="A1546" s="256" t="s">
        <v>99</v>
      </c>
      <c r="B1546" s="15" t="s">
        <v>100</v>
      </c>
      <c r="C1546" s="256">
        <v>58685</v>
      </c>
      <c r="D1546" s="256">
        <v>37319</v>
      </c>
    </row>
    <row r="1547" spans="1:4" ht="15.75">
      <c r="A1547" s="256" t="s">
        <v>82</v>
      </c>
      <c r="B1547" s="15" t="s">
        <v>83</v>
      </c>
      <c r="C1547" s="256">
        <v>3079</v>
      </c>
      <c r="D1547" s="256">
        <v>1985</v>
      </c>
    </row>
    <row r="1548" spans="1:4" ht="31.5">
      <c r="A1548" s="256" t="s">
        <v>105</v>
      </c>
      <c r="B1548" s="15" t="s">
        <v>106</v>
      </c>
      <c r="C1548" s="256">
        <v>1761</v>
      </c>
      <c r="D1548" s="256">
        <v>1172</v>
      </c>
    </row>
    <row r="1549" spans="1:4" ht="31.5">
      <c r="A1549" s="256" t="s">
        <v>107</v>
      </c>
      <c r="B1549" s="15" t="s">
        <v>108</v>
      </c>
      <c r="C1549" s="256">
        <v>1000</v>
      </c>
      <c r="D1549" s="256">
        <v>495</v>
      </c>
    </row>
    <row r="1550" spans="1:4" ht="15.75">
      <c r="A1550" s="256" t="s">
        <v>109</v>
      </c>
      <c r="B1550" s="15" t="s">
        <v>110</v>
      </c>
      <c r="C1550" s="256">
        <v>318</v>
      </c>
      <c r="D1550" s="256">
        <v>318</v>
      </c>
    </row>
    <row r="1551" spans="1:4" ht="15.75">
      <c r="A1551" s="256" t="s">
        <v>86</v>
      </c>
      <c r="B1551" s="15" t="s">
        <v>87</v>
      </c>
      <c r="C1551" s="256">
        <v>11436</v>
      </c>
      <c r="D1551" s="256">
        <v>7746</v>
      </c>
    </row>
    <row r="1552" spans="1:4" ht="31.5">
      <c r="A1552" s="256" t="s">
        <v>88</v>
      </c>
      <c r="B1552" s="15" t="s">
        <v>89</v>
      </c>
      <c r="C1552" s="256">
        <v>6845</v>
      </c>
      <c r="D1552" s="256">
        <v>4910</v>
      </c>
    </row>
    <row r="1553" spans="1:4" ht="15.75">
      <c r="A1553" s="256" t="s">
        <v>90</v>
      </c>
      <c r="B1553" s="15" t="s">
        <v>91</v>
      </c>
      <c r="C1553" s="256">
        <v>2901</v>
      </c>
      <c r="D1553" s="256">
        <v>1998</v>
      </c>
    </row>
    <row r="1554" spans="1:4" ht="31.5">
      <c r="A1554" s="256" t="s">
        <v>92</v>
      </c>
      <c r="B1554" s="15" t="s">
        <v>93</v>
      </c>
      <c r="C1554" s="256">
        <v>1690</v>
      </c>
      <c r="D1554" s="256">
        <v>838</v>
      </c>
    </row>
    <row r="1555" spans="1:4" ht="15.75">
      <c r="A1555" s="256" t="s">
        <v>117</v>
      </c>
      <c r="B1555" s="15" t="s">
        <v>118</v>
      </c>
      <c r="C1555" s="256">
        <v>2442</v>
      </c>
      <c r="D1555" s="256">
        <v>415</v>
      </c>
    </row>
    <row r="1556" spans="1:4" ht="15.75">
      <c r="A1556" s="256" t="s">
        <v>178</v>
      </c>
      <c r="B1556" s="15" t="s">
        <v>179</v>
      </c>
      <c r="C1556" s="256">
        <v>140</v>
      </c>
      <c r="D1556" s="256">
        <v>83</v>
      </c>
    </row>
    <row r="1557" spans="1:4" ht="15.75">
      <c r="A1557" s="256" t="s">
        <v>147</v>
      </c>
      <c r="B1557" s="15" t="s">
        <v>148</v>
      </c>
      <c r="C1557" s="256">
        <v>1038</v>
      </c>
      <c r="D1557" s="256">
        <v>0</v>
      </c>
    </row>
    <row r="1558" spans="1:4" ht="15.75">
      <c r="A1558" s="256" t="s">
        <v>119</v>
      </c>
      <c r="B1558" s="15" t="s">
        <v>120</v>
      </c>
      <c r="C1558" s="256">
        <v>200</v>
      </c>
      <c r="D1558" s="256">
        <v>0</v>
      </c>
    </row>
    <row r="1559" spans="1:4" ht="15.75">
      <c r="A1559" s="256" t="s">
        <v>123</v>
      </c>
      <c r="B1559" s="15" t="s">
        <v>124</v>
      </c>
      <c r="C1559" s="256">
        <v>904</v>
      </c>
      <c r="D1559" s="256">
        <v>322</v>
      </c>
    </row>
    <row r="1560" spans="1:4" ht="15.75">
      <c r="A1560" s="256" t="s">
        <v>127</v>
      </c>
      <c r="B1560" s="15" t="s">
        <v>128</v>
      </c>
      <c r="C1560" s="256">
        <v>10</v>
      </c>
      <c r="D1560" s="256">
        <v>10</v>
      </c>
    </row>
    <row r="1561" spans="1:4" ht="15.75">
      <c r="A1561" s="256" t="s">
        <v>155</v>
      </c>
      <c r="B1561" s="15" t="s">
        <v>156</v>
      </c>
      <c r="C1561" s="256">
        <v>150</v>
      </c>
      <c r="D1561" s="256">
        <v>0</v>
      </c>
    </row>
    <row r="1562" spans="1:4" ht="15.75">
      <c r="A1562" s="256" t="s">
        <v>94</v>
      </c>
      <c r="B1562" s="15"/>
      <c r="C1562" s="256">
        <v>75642</v>
      </c>
      <c r="D1562" s="256">
        <v>47465</v>
      </c>
    </row>
    <row r="1563" spans="1:4" ht="31.5">
      <c r="A1563" s="256" t="s">
        <v>335</v>
      </c>
      <c r="B1563" s="15"/>
      <c r="C1563" s="256">
        <v>75642</v>
      </c>
      <c r="D1563" s="256">
        <v>47465</v>
      </c>
    </row>
    <row r="1564" spans="1:4" ht="15.75">
      <c r="A1564" s="256"/>
      <c r="B1564" s="15"/>
      <c r="C1564" s="256"/>
      <c r="D1564" s="256"/>
    </row>
    <row r="1565" spans="1:4" ht="15.75">
      <c r="A1565" s="256" t="s">
        <v>336</v>
      </c>
      <c r="B1565" s="15"/>
      <c r="C1565" s="256"/>
      <c r="D1565" s="256"/>
    </row>
    <row r="1566" spans="1:4" ht="15.75">
      <c r="A1566" s="256" t="s">
        <v>81</v>
      </c>
      <c r="B1566" s="15"/>
      <c r="C1566" s="256"/>
      <c r="D1566" s="256"/>
    </row>
    <row r="1567" spans="1:4" ht="31.5">
      <c r="A1567" s="256" t="s">
        <v>97</v>
      </c>
      <c r="B1567" s="15" t="s">
        <v>98</v>
      </c>
      <c r="C1567" s="256">
        <v>401044</v>
      </c>
      <c r="D1567" s="256">
        <v>267145</v>
      </c>
    </row>
    <row r="1568" spans="1:4" ht="31.5">
      <c r="A1568" s="256" t="s">
        <v>99</v>
      </c>
      <c r="B1568" s="15" t="s">
        <v>100</v>
      </c>
      <c r="C1568" s="256">
        <v>401044</v>
      </c>
      <c r="D1568" s="256">
        <v>267145</v>
      </c>
    </row>
    <row r="1569" spans="1:4" ht="15.75">
      <c r="A1569" s="256" t="s">
        <v>82</v>
      </c>
      <c r="B1569" s="15" t="s">
        <v>83</v>
      </c>
      <c r="C1569" s="256">
        <v>16244</v>
      </c>
      <c r="D1569" s="256">
        <v>4651</v>
      </c>
    </row>
    <row r="1570" spans="1:4" ht="31.5">
      <c r="A1570" s="256" t="s">
        <v>105</v>
      </c>
      <c r="B1570" s="15" t="s">
        <v>106</v>
      </c>
      <c r="C1570" s="256">
        <v>12061</v>
      </c>
      <c r="D1570" s="256">
        <v>1731</v>
      </c>
    </row>
    <row r="1571" spans="1:4" ht="31.5">
      <c r="A1571" s="256" t="s">
        <v>107</v>
      </c>
      <c r="B1571" s="15" t="s">
        <v>108</v>
      </c>
      <c r="C1571" s="256">
        <v>1500</v>
      </c>
      <c r="D1571" s="256">
        <v>237</v>
      </c>
    </row>
    <row r="1572" spans="1:4" ht="15.75">
      <c r="A1572" s="256" t="s">
        <v>109</v>
      </c>
      <c r="B1572" s="15" t="s">
        <v>110</v>
      </c>
      <c r="C1572" s="256">
        <v>2683</v>
      </c>
      <c r="D1572" s="256">
        <v>2683</v>
      </c>
    </row>
    <row r="1573" spans="1:4" ht="15.75">
      <c r="A1573" s="256" t="s">
        <v>86</v>
      </c>
      <c r="B1573" s="15" t="s">
        <v>87</v>
      </c>
      <c r="C1573" s="256">
        <v>78758</v>
      </c>
      <c r="D1573" s="256">
        <v>52581</v>
      </c>
    </row>
    <row r="1574" spans="1:4" ht="31.5">
      <c r="A1574" s="256" t="s">
        <v>88</v>
      </c>
      <c r="B1574" s="15" t="s">
        <v>89</v>
      </c>
      <c r="C1574" s="256">
        <v>49523</v>
      </c>
      <c r="D1574" s="256">
        <v>33287</v>
      </c>
    </row>
    <row r="1575" spans="1:4" ht="15.75">
      <c r="A1575" s="256" t="s">
        <v>90</v>
      </c>
      <c r="B1575" s="15" t="s">
        <v>91</v>
      </c>
      <c r="C1575" s="256">
        <v>19875</v>
      </c>
      <c r="D1575" s="256">
        <v>13434</v>
      </c>
    </row>
    <row r="1576" spans="1:4" ht="31.5">
      <c r="A1576" s="256" t="s">
        <v>92</v>
      </c>
      <c r="B1576" s="15" t="s">
        <v>93</v>
      </c>
      <c r="C1576" s="256">
        <v>9360</v>
      </c>
      <c r="D1576" s="256">
        <v>5860</v>
      </c>
    </row>
    <row r="1577" spans="1:4" ht="15.75">
      <c r="A1577" s="256" t="s">
        <v>117</v>
      </c>
      <c r="B1577" s="15" t="s">
        <v>118</v>
      </c>
      <c r="C1577" s="256">
        <v>363325</v>
      </c>
      <c r="D1577" s="256">
        <v>229430</v>
      </c>
    </row>
    <row r="1578" spans="1:4" ht="15.75">
      <c r="A1578" s="256" t="s">
        <v>178</v>
      </c>
      <c r="B1578" s="15" t="s">
        <v>179</v>
      </c>
      <c r="C1578" s="256">
        <v>150</v>
      </c>
      <c r="D1578" s="256">
        <v>83</v>
      </c>
    </row>
    <row r="1579" spans="1:4" ht="15.75">
      <c r="A1579" s="256" t="s">
        <v>147</v>
      </c>
      <c r="B1579" s="15" t="s">
        <v>148</v>
      </c>
      <c r="C1579" s="256">
        <v>7790</v>
      </c>
      <c r="D1579" s="256">
        <v>0</v>
      </c>
    </row>
    <row r="1580" spans="1:4" ht="15.75">
      <c r="A1580" s="256" t="s">
        <v>119</v>
      </c>
      <c r="B1580" s="15" t="s">
        <v>120</v>
      </c>
      <c r="C1580" s="256">
        <v>150198</v>
      </c>
      <c r="D1580" s="256">
        <v>118674</v>
      </c>
    </row>
    <row r="1581" spans="1:4" ht="15.75">
      <c r="A1581" s="256" t="s">
        <v>121</v>
      </c>
      <c r="B1581" s="15" t="s">
        <v>122</v>
      </c>
      <c r="C1581" s="256">
        <v>48423</v>
      </c>
      <c r="D1581" s="256">
        <v>12111</v>
      </c>
    </row>
    <row r="1582" spans="1:4" ht="15.75">
      <c r="A1582" s="256" t="s">
        <v>123</v>
      </c>
      <c r="B1582" s="15" t="s">
        <v>124</v>
      </c>
      <c r="C1582" s="256">
        <v>154317</v>
      </c>
      <c r="D1582" s="256">
        <v>96332</v>
      </c>
    </row>
    <row r="1583" spans="1:4" ht="15.75">
      <c r="A1583" s="256" t="s">
        <v>125</v>
      </c>
      <c r="B1583" s="15" t="s">
        <v>126</v>
      </c>
      <c r="C1583" s="256">
        <v>1350</v>
      </c>
      <c r="D1583" s="256">
        <v>1350</v>
      </c>
    </row>
    <row r="1584" spans="1:4" ht="15.75">
      <c r="A1584" s="256" t="s">
        <v>127</v>
      </c>
      <c r="B1584" s="15" t="s">
        <v>128</v>
      </c>
      <c r="C1584" s="256">
        <v>60</v>
      </c>
      <c r="D1584" s="256">
        <v>30</v>
      </c>
    </row>
    <row r="1585" spans="1:4" ht="15.75">
      <c r="A1585" s="256" t="s">
        <v>155</v>
      </c>
      <c r="B1585" s="15" t="s">
        <v>156</v>
      </c>
      <c r="C1585" s="256">
        <v>1037</v>
      </c>
      <c r="D1585" s="256">
        <v>850</v>
      </c>
    </row>
    <row r="1586" spans="1:4" ht="15.75">
      <c r="A1586" s="256" t="s">
        <v>168</v>
      </c>
      <c r="B1586" s="15" t="s">
        <v>169</v>
      </c>
      <c r="C1586" s="256">
        <v>163</v>
      </c>
      <c r="D1586" s="256">
        <v>163</v>
      </c>
    </row>
    <row r="1587" spans="1:4" ht="31.5">
      <c r="A1587" s="256" t="s">
        <v>172</v>
      </c>
      <c r="B1587" s="15" t="s">
        <v>173</v>
      </c>
      <c r="C1587" s="256">
        <v>163</v>
      </c>
      <c r="D1587" s="256">
        <v>163</v>
      </c>
    </row>
    <row r="1588" spans="1:4" ht="15.75">
      <c r="A1588" s="256" t="s">
        <v>94</v>
      </c>
      <c r="B1588" s="15"/>
      <c r="C1588" s="256">
        <v>859534</v>
      </c>
      <c r="D1588" s="256">
        <v>553970</v>
      </c>
    </row>
    <row r="1589" spans="1:4" ht="15.75">
      <c r="A1589" s="256" t="s">
        <v>131</v>
      </c>
      <c r="B1589" s="15"/>
      <c r="C1589" s="256"/>
      <c r="D1589" s="256"/>
    </row>
    <row r="1590" spans="1:4" ht="15.75">
      <c r="A1590" s="256" t="s">
        <v>134</v>
      </c>
      <c r="B1590" s="15" t="s">
        <v>135</v>
      </c>
      <c r="C1590" s="256">
        <v>8719</v>
      </c>
      <c r="D1590" s="256">
        <v>0</v>
      </c>
    </row>
    <row r="1591" spans="1:4" ht="15.75">
      <c r="A1591" s="256" t="s">
        <v>174</v>
      </c>
      <c r="B1591" s="15" t="s">
        <v>175</v>
      </c>
      <c r="C1591" s="256">
        <v>8719</v>
      </c>
      <c r="D1591" s="256">
        <v>0</v>
      </c>
    </row>
    <row r="1592" spans="1:4" ht="15.75">
      <c r="A1592" s="256" t="s">
        <v>140</v>
      </c>
      <c r="B1592" s="15"/>
      <c r="C1592" s="256">
        <v>8719</v>
      </c>
      <c r="D1592" s="256">
        <v>0</v>
      </c>
    </row>
    <row r="1593" spans="1:4" ht="15.75">
      <c r="A1593" s="256"/>
      <c r="B1593" s="15"/>
      <c r="C1593" s="256"/>
      <c r="D1593" s="256"/>
    </row>
    <row r="1594" spans="1:4" ht="15.75">
      <c r="A1594" s="256" t="s">
        <v>337</v>
      </c>
      <c r="B1594" s="15"/>
      <c r="C1594" s="256">
        <v>868253</v>
      </c>
      <c r="D1594" s="256">
        <v>553970</v>
      </c>
    </row>
    <row r="1595" spans="1:4" ht="15.75">
      <c r="A1595" s="256"/>
      <c r="B1595" s="15"/>
      <c r="C1595" s="256"/>
      <c r="D1595" s="256"/>
    </row>
    <row r="1596" spans="1:4" ht="15.75">
      <c r="A1596" s="256" t="s">
        <v>338</v>
      </c>
      <c r="B1596" s="15"/>
      <c r="C1596" s="256"/>
      <c r="D1596" s="256"/>
    </row>
    <row r="1597" spans="1:4" ht="15.75">
      <c r="A1597" s="256" t="s">
        <v>81</v>
      </c>
      <c r="B1597" s="15"/>
      <c r="C1597" s="256"/>
      <c r="D1597" s="256"/>
    </row>
    <row r="1598" spans="1:4" ht="31.5">
      <c r="A1598" s="256" t="s">
        <v>97</v>
      </c>
      <c r="B1598" s="15" t="s">
        <v>98</v>
      </c>
      <c r="C1598" s="256">
        <v>2082552</v>
      </c>
      <c r="D1598" s="256">
        <v>1486877</v>
      </c>
    </row>
    <row r="1599" spans="1:4" ht="31.5">
      <c r="A1599" s="256" t="s">
        <v>99</v>
      </c>
      <c r="B1599" s="15" t="s">
        <v>100</v>
      </c>
      <c r="C1599" s="256">
        <v>2082552</v>
      </c>
      <c r="D1599" s="256">
        <v>1486877</v>
      </c>
    </row>
    <row r="1600" spans="1:4" ht="15.75">
      <c r="A1600" s="256" t="s">
        <v>82</v>
      </c>
      <c r="B1600" s="15" t="s">
        <v>83</v>
      </c>
      <c r="C1600" s="256">
        <v>295448</v>
      </c>
      <c r="D1600" s="256">
        <v>212177</v>
      </c>
    </row>
    <row r="1601" spans="1:4" ht="15.75">
      <c r="A1601" s="256" t="s">
        <v>103</v>
      </c>
      <c r="B1601" s="15" t="s">
        <v>104</v>
      </c>
      <c r="C1601" s="256">
        <v>191660</v>
      </c>
      <c r="D1601" s="256">
        <v>130910</v>
      </c>
    </row>
    <row r="1602" spans="1:4" ht="31.5">
      <c r="A1602" s="256" t="s">
        <v>105</v>
      </c>
      <c r="B1602" s="15" t="s">
        <v>106</v>
      </c>
      <c r="C1602" s="256">
        <v>50309</v>
      </c>
      <c r="D1602" s="256">
        <v>44450</v>
      </c>
    </row>
    <row r="1603" spans="1:4" ht="31.5">
      <c r="A1603" s="256" t="s">
        <v>107</v>
      </c>
      <c r="B1603" s="15" t="s">
        <v>108</v>
      </c>
      <c r="C1603" s="256">
        <v>36756</v>
      </c>
      <c r="D1603" s="256">
        <v>20106</v>
      </c>
    </row>
    <row r="1604" spans="1:4" ht="15.75">
      <c r="A1604" s="256" t="s">
        <v>109</v>
      </c>
      <c r="B1604" s="15" t="s">
        <v>110</v>
      </c>
      <c r="C1604" s="256">
        <v>16723</v>
      </c>
      <c r="D1604" s="256">
        <v>16711</v>
      </c>
    </row>
    <row r="1605" spans="1:4" ht="15.75">
      <c r="A1605" s="256" t="s">
        <v>86</v>
      </c>
      <c r="B1605" s="15" t="s">
        <v>87</v>
      </c>
      <c r="C1605" s="256">
        <v>405557</v>
      </c>
      <c r="D1605" s="256">
        <v>304234</v>
      </c>
    </row>
    <row r="1606" spans="1:4" ht="31.5">
      <c r="A1606" s="256" t="s">
        <v>88</v>
      </c>
      <c r="B1606" s="15" t="s">
        <v>89</v>
      </c>
      <c r="C1606" s="256">
        <v>247108</v>
      </c>
      <c r="D1606" s="256">
        <v>197333</v>
      </c>
    </row>
    <row r="1607" spans="1:4" ht="15.75">
      <c r="A1607" s="256" t="s">
        <v>90</v>
      </c>
      <c r="B1607" s="15" t="s">
        <v>91</v>
      </c>
      <c r="C1607" s="256">
        <v>102030</v>
      </c>
      <c r="D1607" s="256">
        <v>77297</v>
      </c>
    </row>
    <row r="1608" spans="1:4" ht="31.5">
      <c r="A1608" s="256" t="s">
        <v>92</v>
      </c>
      <c r="B1608" s="15" t="s">
        <v>93</v>
      </c>
      <c r="C1608" s="256">
        <v>56419</v>
      </c>
      <c r="D1608" s="256">
        <v>29604</v>
      </c>
    </row>
    <row r="1609" spans="1:4" ht="15.75">
      <c r="A1609" s="256" t="s">
        <v>117</v>
      </c>
      <c r="B1609" s="15" t="s">
        <v>118</v>
      </c>
      <c r="C1609" s="256">
        <v>7331184</v>
      </c>
      <c r="D1609" s="256">
        <v>5119185</v>
      </c>
    </row>
    <row r="1610" spans="1:4" ht="15.75">
      <c r="A1610" s="256" t="s">
        <v>178</v>
      </c>
      <c r="B1610" s="15" t="s">
        <v>179</v>
      </c>
      <c r="C1610" s="256">
        <v>665</v>
      </c>
      <c r="D1610" s="256">
        <v>665</v>
      </c>
    </row>
    <row r="1611" spans="1:4" ht="15.75">
      <c r="A1611" s="256" t="s">
        <v>147</v>
      </c>
      <c r="B1611" s="15" t="s">
        <v>148</v>
      </c>
      <c r="C1611" s="256">
        <v>35908</v>
      </c>
      <c r="D1611" s="256">
        <v>2712</v>
      </c>
    </row>
    <row r="1612" spans="1:4" ht="15.75">
      <c r="A1612" s="256" t="s">
        <v>119</v>
      </c>
      <c r="B1612" s="15" t="s">
        <v>120</v>
      </c>
      <c r="C1612" s="256">
        <v>563937</v>
      </c>
      <c r="D1612" s="256">
        <v>322287</v>
      </c>
    </row>
    <row r="1613" spans="1:4" ht="15.75">
      <c r="A1613" s="256" t="s">
        <v>121</v>
      </c>
      <c r="B1613" s="15" t="s">
        <v>122</v>
      </c>
      <c r="C1613" s="256">
        <v>274195</v>
      </c>
      <c r="D1613" s="256">
        <v>180484</v>
      </c>
    </row>
    <row r="1614" spans="1:4" ht="15.75">
      <c r="A1614" s="256" t="s">
        <v>123</v>
      </c>
      <c r="B1614" s="15" t="s">
        <v>124</v>
      </c>
      <c r="C1614" s="256">
        <v>6313353</v>
      </c>
      <c r="D1614" s="256">
        <v>4600704</v>
      </c>
    </row>
    <row r="1615" spans="1:4" ht="15.75">
      <c r="A1615" s="256" t="s">
        <v>125</v>
      </c>
      <c r="B1615" s="15" t="s">
        <v>126</v>
      </c>
      <c r="C1615" s="256">
        <v>120139</v>
      </c>
      <c r="D1615" s="256">
        <v>684</v>
      </c>
    </row>
    <row r="1616" spans="1:4" ht="15.75">
      <c r="A1616" s="256" t="s">
        <v>127</v>
      </c>
      <c r="B1616" s="15" t="s">
        <v>128</v>
      </c>
      <c r="C1616" s="256">
        <v>1634</v>
      </c>
      <c r="D1616" s="256">
        <v>1027</v>
      </c>
    </row>
    <row r="1617" spans="1:4" ht="15.75">
      <c r="A1617" s="256" t="s">
        <v>155</v>
      </c>
      <c r="B1617" s="15" t="s">
        <v>156</v>
      </c>
      <c r="C1617" s="256">
        <v>21322</v>
      </c>
      <c r="D1617" s="256">
        <v>10591</v>
      </c>
    </row>
    <row r="1618" spans="1:4" ht="15.75">
      <c r="A1618" s="256" t="s">
        <v>184</v>
      </c>
      <c r="B1618" s="15" t="s">
        <v>185</v>
      </c>
      <c r="C1618" s="256">
        <v>30</v>
      </c>
      <c r="D1618" s="256">
        <v>30</v>
      </c>
    </row>
    <row r="1619" spans="1:4" ht="31.5">
      <c r="A1619" s="256" t="s">
        <v>166</v>
      </c>
      <c r="B1619" s="15" t="s">
        <v>167</v>
      </c>
      <c r="C1619" s="256">
        <v>1</v>
      </c>
      <c r="D1619" s="256">
        <v>1</v>
      </c>
    </row>
    <row r="1620" spans="1:4" ht="15.75">
      <c r="A1620" s="256" t="s">
        <v>168</v>
      </c>
      <c r="B1620" s="15" t="s">
        <v>169</v>
      </c>
      <c r="C1620" s="256">
        <v>10271</v>
      </c>
      <c r="D1620" s="256">
        <v>8775</v>
      </c>
    </row>
    <row r="1621" spans="1:4" ht="31.5">
      <c r="A1621" s="256" t="s">
        <v>170</v>
      </c>
      <c r="B1621" s="15" t="s">
        <v>171</v>
      </c>
      <c r="C1621" s="256">
        <v>4215</v>
      </c>
      <c r="D1621" s="256">
        <v>3423</v>
      </c>
    </row>
    <row r="1622" spans="1:4" ht="31.5">
      <c r="A1622" s="256" t="s">
        <v>172</v>
      </c>
      <c r="B1622" s="15" t="s">
        <v>173</v>
      </c>
      <c r="C1622" s="256">
        <v>6056</v>
      </c>
      <c r="D1622" s="256">
        <v>5352</v>
      </c>
    </row>
    <row r="1623" spans="1:4" ht="15.75">
      <c r="A1623" s="256" t="s">
        <v>94</v>
      </c>
      <c r="B1623" s="15"/>
      <c r="C1623" s="256">
        <v>10125012</v>
      </c>
      <c r="D1623" s="256">
        <v>7131248</v>
      </c>
    </row>
    <row r="1624" spans="1:4" ht="15.75">
      <c r="A1624" s="256" t="s">
        <v>194</v>
      </c>
      <c r="B1624" s="15"/>
      <c r="C1624" s="256"/>
      <c r="D1624" s="256"/>
    </row>
    <row r="1625" spans="1:4" ht="31.5">
      <c r="A1625" s="256" t="s">
        <v>274</v>
      </c>
      <c r="B1625" s="15" t="s">
        <v>275</v>
      </c>
      <c r="C1625" s="256">
        <v>90000</v>
      </c>
      <c r="D1625" s="256">
        <v>0</v>
      </c>
    </row>
    <row r="1626" spans="1:4" ht="15.75">
      <c r="A1626" s="256" t="s">
        <v>199</v>
      </c>
      <c r="B1626" s="15"/>
      <c r="C1626" s="256">
        <v>90000</v>
      </c>
      <c r="D1626" s="256">
        <v>0</v>
      </c>
    </row>
    <row r="1627" spans="1:4" ht="15.75">
      <c r="A1627" s="256" t="s">
        <v>131</v>
      </c>
      <c r="B1627" s="15"/>
      <c r="C1627" s="256"/>
      <c r="D1627" s="256"/>
    </row>
    <row r="1628" spans="1:4" ht="15.75">
      <c r="A1628" s="256" t="s">
        <v>134</v>
      </c>
      <c r="B1628" s="15" t="s">
        <v>135</v>
      </c>
      <c r="C1628" s="256">
        <v>484988</v>
      </c>
      <c r="D1628" s="256">
        <v>442703</v>
      </c>
    </row>
    <row r="1629" spans="1:4" ht="31.5">
      <c r="A1629" s="256" t="s">
        <v>138</v>
      </c>
      <c r="B1629" s="15" t="s">
        <v>139</v>
      </c>
      <c r="C1629" s="256">
        <v>13345</v>
      </c>
      <c r="D1629" s="256">
        <v>13345</v>
      </c>
    </row>
    <row r="1630" spans="1:4" ht="15.75">
      <c r="A1630" s="256" t="s">
        <v>233</v>
      </c>
      <c r="B1630" s="15" t="s">
        <v>234</v>
      </c>
      <c r="C1630" s="256">
        <v>408000</v>
      </c>
      <c r="D1630" s="256">
        <v>408000</v>
      </c>
    </row>
    <row r="1631" spans="1:4" ht="15.75">
      <c r="A1631" s="256" t="s">
        <v>174</v>
      </c>
      <c r="B1631" s="15" t="s">
        <v>175</v>
      </c>
      <c r="C1631" s="256">
        <v>3032</v>
      </c>
      <c r="D1631" s="256">
        <v>3032</v>
      </c>
    </row>
    <row r="1632" spans="1:4" ht="15.75">
      <c r="A1632" s="256" t="s">
        <v>151</v>
      </c>
      <c r="B1632" s="15" t="s">
        <v>152</v>
      </c>
      <c r="C1632" s="256">
        <v>60611</v>
      </c>
      <c r="D1632" s="256">
        <v>18326</v>
      </c>
    </row>
    <row r="1633" spans="1:4" ht="15.75">
      <c r="A1633" s="256" t="s">
        <v>140</v>
      </c>
      <c r="B1633" s="15"/>
      <c r="C1633" s="256">
        <v>484988</v>
      </c>
      <c r="D1633" s="256">
        <v>442703</v>
      </c>
    </row>
    <row r="1634" spans="1:4" ht="15.75">
      <c r="A1634" s="256"/>
      <c r="B1634" s="15"/>
      <c r="C1634" s="256"/>
      <c r="D1634" s="256"/>
    </row>
    <row r="1635" spans="1:4" ht="15.75">
      <c r="A1635" s="256" t="s">
        <v>339</v>
      </c>
      <c r="B1635" s="15"/>
      <c r="C1635" s="256">
        <v>10700000</v>
      </c>
      <c r="D1635" s="256">
        <v>7573951</v>
      </c>
    </row>
    <row r="1636" spans="1:4" ht="15.75">
      <c r="A1636" s="256"/>
      <c r="B1636" s="15"/>
      <c r="C1636" s="256"/>
      <c r="D1636" s="256"/>
    </row>
    <row r="1637" spans="1:4" ht="15.75">
      <c r="A1637" s="256" t="s">
        <v>340</v>
      </c>
      <c r="B1637" s="15"/>
      <c r="C1637" s="256"/>
      <c r="D1637" s="256"/>
    </row>
    <row r="1638" spans="1:4" ht="15.75">
      <c r="A1638" s="256" t="s">
        <v>81</v>
      </c>
      <c r="B1638" s="15"/>
      <c r="C1638" s="256"/>
      <c r="D1638" s="256"/>
    </row>
    <row r="1639" spans="1:4" ht="15.75">
      <c r="A1639" s="256" t="s">
        <v>117</v>
      </c>
      <c r="B1639" s="15" t="s">
        <v>118</v>
      </c>
      <c r="C1639" s="256">
        <v>216560</v>
      </c>
      <c r="D1639" s="256">
        <v>125320</v>
      </c>
    </row>
    <row r="1640" spans="1:4" ht="15.75">
      <c r="A1640" s="256" t="s">
        <v>119</v>
      </c>
      <c r="B1640" s="15" t="s">
        <v>120</v>
      </c>
      <c r="C1640" s="256">
        <v>2000</v>
      </c>
      <c r="D1640" s="256">
        <v>192</v>
      </c>
    </row>
    <row r="1641" spans="1:4" ht="15.75">
      <c r="A1641" s="256" t="s">
        <v>121</v>
      </c>
      <c r="B1641" s="15" t="s">
        <v>122</v>
      </c>
      <c r="C1641" s="256">
        <v>5000</v>
      </c>
      <c r="D1641" s="256">
        <v>854</v>
      </c>
    </row>
    <row r="1642" spans="1:4" ht="15.75">
      <c r="A1642" s="256" t="s">
        <v>123</v>
      </c>
      <c r="B1642" s="15" t="s">
        <v>124</v>
      </c>
      <c r="C1642" s="256">
        <v>199560</v>
      </c>
      <c r="D1642" s="256">
        <v>124274</v>
      </c>
    </row>
    <row r="1643" spans="1:4" ht="15.75">
      <c r="A1643" s="256" t="s">
        <v>125</v>
      </c>
      <c r="B1643" s="15" t="s">
        <v>126</v>
      </c>
      <c r="C1643" s="256">
        <v>10000</v>
      </c>
      <c r="D1643" s="256">
        <v>0</v>
      </c>
    </row>
    <row r="1644" spans="1:4" ht="15.75">
      <c r="A1644" s="256" t="s">
        <v>94</v>
      </c>
      <c r="B1644" s="15"/>
      <c r="C1644" s="256">
        <v>216560</v>
      </c>
      <c r="D1644" s="256">
        <v>125320</v>
      </c>
    </row>
    <row r="1645" spans="1:4" ht="15.75">
      <c r="A1645" s="256"/>
      <c r="B1645" s="15"/>
      <c r="C1645" s="256"/>
      <c r="D1645" s="256"/>
    </row>
    <row r="1646" spans="1:4" ht="31.5">
      <c r="A1646" s="256" t="s">
        <v>341</v>
      </c>
      <c r="B1646" s="15"/>
      <c r="C1646" s="256">
        <v>216560</v>
      </c>
      <c r="D1646" s="256">
        <v>125320</v>
      </c>
    </row>
    <row r="1647" spans="1:4" ht="15.75">
      <c r="A1647" s="256"/>
      <c r="B1647" s="15"/>
      <c r="C1647" s="256"/>
      <c r="D1647" s="256"/>
    </row>
    <row r="1648" spans="1:4" ht="15.75">
      <c r="A1648" s="256" t="s">
        <v>342</v>
      </c>
      <c r="B1648" s="15"/>
      <c r="C1648" s="256">
        <v>11860455</v>
      </c>
      <c r="D1648" s="256">
        <v>8300706</v>
      </c>
    </row>
    <row r="1649" spans="1:4" ht="47.25">
      <c r="A1649" s="256" t="s">
        <v>343</v>
      </c>
      <c r="B1649" s="15"/>
      <c r="C1649" s="256">
        <v>32671199</v>
      </c>
      <c r="D1649" s="256">
        <v>16376340</v>
      </c>
    </row>
    <row r="1650" spans="1:4" ht="15.75">
      <c r="A1650" s="256"/>
      <c r="B1650" s="15"/>
      <c r="C1650" s="256"/>
      <c r="D1650" s="256"/>
    </row>
    <row r="1651" spans="1:4" ht="31.5">
      <c r="A1651" s="256" t="s">
        <v>264</v>
      </c>
      <c r="B1651" s="15"/>
      <c r="C1651" s="256"/>
      <c r="D1651" s="256"/>
    </row>
    <row r="1652" spans="1:4" ht="15.75">
      <c r="A1652" s="256" t="s">
        <v>344</v>
      </c>
      <c r="B1652" s="15"/>
      <c r="C1652" s="256"/>
      <c r="D1652" s="256"/>
    </row>
    <row r="1653" spans="1:4" ht="15.75">
      <c r="A1653" s="256" t="s">
        <v>345</v>
      </c>
      <c r="B1653" s="15"/>
      <c r="C1653" s="256"/>
      <c r="D1653" s="256"/>
    </row>
    <row r="1654" spans="1:4" ht="15.75">
      <c r="A1654" s="256" t="s">
        <v>81</v>
      </c>
      <c r="B1654" s="15"/>
      <c r="C1654" s="256"/>
      <c r="D1654" s="256"/>
    </row>
    <row r="1655" spans="1:4" ht="15.75">
      <c r="A1655" s="256" t="s">
        <v>117</v>
      </c>
      <c r="B1655" s="15" t="s">
        <v>118</v>
      </c>
      <c r="C1655" s="256">
        <v>25500</v>
      </c>
      <c r="D1655" s="256">
        <v>18566</v>
      </c>
    </row>
    <row r="1656" spans="1:4" ht="15.75">
      <c r="A1656" s="256" t="s">
        <v>119</v>
      </c>
      <c r="B1656" s="15" t="s">
        <v>120</v>
      </c>
      <c r="C1656" s="256">
        <v>2500</v>
      </c>
      <c r="D1656" s="256">
        <v>1583</v>
      </c>
    </row>
    <row r="1657" spans="1:4" ht="15.75">
      <c r="A1657" s="256" t="s">
        <v>121</v>
      </c>
      <c r="B1657" s="15" t="s">
        <v>122</v>
      </c>
      <c r="C1657" s="256">
        <v>2000</v>
      </c>
      <c r="D1657" s="256">
        <v>1591</v>
      </c>
    </row>
    <row r="1658" spans="1:4" ht="15.75">
      <c r="A1658" s="256" t="s">
        <v>123</v>
      </c>
      <c r="B1658" s="15" t="s">
        <v>124</v>
      </c>
      <c r="C1658" s="256">
        <v>21000</v>
      </c>
      <c r="D1658" s="256">
        <v>15392</v>
      </c>
    </row>
    <row r="1659" spans="1:4" ht="15.75">
      <c r="A1659" s="256" t="s">
        <v>168</v>
      </c>
      <c r="B1659" s="15" t="s">
        <v>169</v>
      </c>
      <c r="C1659" s="256">
        <v>250</v>
      </c>
      <c r="D1659" s="256">
        <v>208</v>
      </c>
    </row>
    <row r="1660" spans="1:4" ht="31.5">
      <c r="A1660" s="256" t="s">
        <v>172</v>
      </c>
      <c r="B1660" s="15" t="s">
        <v>173</v>
      </c>
      <c r="C1660" s="256">
        <v>250</v>
      </c>
      <c r="D1660" s="256">
        <v>208</v>
      </c>
    </row>
    <row r="1661" spans="1:4" ht="15.75">
      <c r="A1661" s="256" t="s">
        <v>94</v>
      </c>
      <c r="B1661" s="15"/>
      <c r="C1661" s="256">
        <v>25750</v>
      </c>
      <c r="D1661" s="256">
        <v>18774</v>
      </c>
    </row>
    <row r="1662" spans="1:4" ht="15.75">
      <c r="A1662" s="256"/>
      <c r="B1662" s="15"/>
      <c r="C1662" s="256"/>
      <c r="D1662" s="256"/>
    </row>
    <row r="1663" spans="1:4" ht="31.5">
      <c r="A1663" s="256" t="s">
        <v>346</v>
      </c>
      <c r="B1663" s="15"/>
      <c r="C1663" s="256">
        <v>25750</v>
      </c>
      <c r="D1663" s="256">
        <v>18774</v>
      </c>
    </row>
    <row r="1664" spans="1:4" ht="15.75">
      <c r="A1664" s="256"/>
      <c r="B1664" s="15"/>
      <c r="C1664" s="256"/>
      <c r="D1664" s="256"/>
    </row>
    <row r="1665" spans="1:4" ht="15.75">
      <c r="A1665" s="256" t="s">
        <v>347</v>
      </c>
      <c r="B1665" s="15"/>
      <c r="C1665" s="256">
        <v>25750</v>
      </c>
      <c r="D1665" s="256">
        <v>18774</v>
      </c>
    </row>
    <row r="1666" spans="1:4" ht="15.75">
      <c r="A1666" s="256"/>
      <c r="B1666" s="15"/>
      <c r="C1666" s="256"/>
      <c r="D1666" s="256"/>
    </row>
    <row r="1667" spans="1:4" ht="15.75">
      <c r="A1667" s="256" t="s">
        <v>265</v>
      </c>
      <c r="B1667" s="15"/>
      <c r="C1667" s="256"/>
      <c r="D1667" s="256"/>
    </row>
    <row r="1668" spans="1:4" ht="15.75">
      <c r="A1668" s="256" t="s">
        <v>348</v>
      </c>
      <c r="B1668" s="15"/>
      <c r="C1668" s="256"/>
      <c r="D1668" s="256"/>
    </row>
    <row r="1669" spans="1:4" ht="15.75">
      <c r="A1669" s="256" t="s">
        <v>81</v>
      </c>
      <c r="B1669" s="15"/>
      <c r="C1669" s="256"/>
      <c r="D1669" s="256"/>
    </row>
    <row r="1670" spans="1:4" ht="31.5">
      <c r="A1670" s="256" t="s">
        <v>97</v>
      </c>
      <c r="B1670" s="15" t="s">
        <v>98</v>
      </c>
      <c r="C1670" s="256">
        <v>344589</v>
      </c>
      <c r="D1670" s="256">
        <v>248384</v>
      </c>
    </row>
    <row r="1671" spans="1:4" ht="31.5">
      <c r="A1671" s="256" t="s">
        <v>99</v>
      </c>
      <c r="B1671" s="15" t="s">
        <v>100</v>
      </c>
      <c r="C1671" s="256">
        <v>344589</v>
      </c>
      <c r="D1671" s="256">
        <v>248384</v>
      </c>
    </row>
    <row r="1672" spans="1:4" ht="15.75">
      <c r="A1672" s="256" t="s">
        <v>82</v>
      </c>
      <c r="B1672" s="15" t="s">
        <v>83</v>
      </c>
      <c r="C1672" s="256">
        <v>35321</v>
      </c>
      <c r="D1672" s="256">
        <v>20395</v>
      </c>
    </row>
    <row r="1673" spans="1:4" ht="15.75">
      <c r="A1673" s="256" t="s">
        <v>103</v>
      </c>
      <c r="B1673" s="15" t="s">
        <v>104</v>
      </c>
      <c r="C1673" s="256">
        <v>21587</v>
      </c>
      <c r="D1673" s="256">
        <v>14696</v>
      </c>
    </row>
    <row r="1674" spans="1:4" ht="31.5">
      <c r="A1674" s="256" t="s">
        <v>105</v>
      </c>
      <c r="B1674" s="15" t="s">
        <v>106</v>
      </c>
      <c r="C1674" s="256">
        <v>6788</v>
      </c>
      <c r="D1674" s="256">
        <v>4674</v>
      </c>
    </row>
    <row r="1675" spans="1:4" ht="31.5">
      <c r="A1675" s="256" t="s">
        <v>107</v>
      </c>
      <c r="B1675" s="15" t="s">
        <v>108</v>
      </c>
      <c r="C1675" s="256">
        <v>5921</v>
      </c>
      <c r="D1675" s="256">
        <v>0</v>
      </c>
    </row>
    <row r="1676" spans="1:4" ht="15.75">
      <c r="A1676" s="256" t="s">
        <v>109</v>
      </c>
      <c r="B1676" s="15" t="s">
        <v>110</v>
      </c>
      <c r="C1676" s="256">
        <v>1025</v>
      </c>
      <c r="D1676" s="256">
        <v>1025</v>
      </c>
    </row>
    <row r="1677" spans="1:4" ht="15.75">
      <c r="A1677" s="256" t="s">
        <v>86</v>
      </c>
      <c r="B1677" s="15" t="s">
        <v>87</v>
      </c>
      <c r="C1677" s="256">
        <v>67266</v>
      </c>
      <c r="D1677" s="256">
        <v>47710</v>
      </c>
    </row>
    <row r="1678" spans="1:4" ht="31.5">
      <c r="A1678" s="256" t="s">
        <v>88</v>
      </c>
      <c r="B1678" s="15" t="s">
        <v>89</v>
      </c>
      <c r="C1678" s="256">
        <v>42057</v>
      </c>
      <c r="D1678" s="256">
        <v>29440</v>
      </c>
    </row>
    <row r="1679" spans="1:4" ht="15.75">
      <c r="A1679" s="256" t="s">
        <v>90</v>
      </c>
      <c r="B1679" s="15" t="s">
        <v>91</v>
      </c>
      <c r="C1679" s="256">
        <v>16786</v>
      </c>
      <c r="D1679" s="256">
        <v>12017</v>
      </c>
    </row>
    <row r="1680" spans="1:4" ht="31.5">
      <c r="A1680" s="256" t="s">
        <v>92</v>
      </c>
      <c r="B1680" s="15" t="s">
        <v>93</v>
      </c>
      <c r="C1680" s="256">
        <v>8423</v>
      </c>
      <c r="D1680" s="256">
        <v>6253</v>
      </c>
    </row>
    <row r="1681" spans="1:4" ht="15.75">
      <c r="A1681" s="256" t="s">
        <v>117</v>
      </c>
      <c r="B1681" s="15" t="s">
        <v>118</v>
      </c>
      <c r="C1681" s="256">
        <v>842324</v>
      </c>
      <c r="D1681" s="256">
        <v>450547</v>
      </c>
    </row>
    <row r="1682" spans="1:4" ht="15.75">
      <c r="A1682" s="256" t="s">
        <v>145</v>
      </c>
      <c r="B1682" s="15" t="s">
        <v>146</v>
      </c>
      <c r="C1682" s="256">
        <v>8374</v>
      </c>
      <c r="D1682" s="256">
        <v>8374</v>
      </c>
    </row>
    <row r="1683" spans="1:4" ht="15.75">
      <c r="A1683" s="256" t="s">
        <v>178</v>
      </c>
      <c r="B1683" s="15" t="s">
        <v>179</v>
      </c>
      <c r="C1683" s="256">
        <v>1085</v>
      </c>
      <c r="D1683" s="256">
        <v>985</v>
      </c>
    </row>
    <row r="1684" spans="1:4" ht="15.75">
      <c r="A1684" s="256" t="s">
        <v>147</v>
      </c>
      <c r="B1684" s="15" t="s">
        <v>148</v>
      </c>
      <c r="C1684" s="256">
        <v>11274</v>
      </c>
      <c r="D1684" s="256">
        <v>6841</v>
      </c>
    </row>
    <row r="1685" spans="1:4" ht="15.75">
      <c r="A1685" s="256" t="s">
        <v>119</v>
      </c>
      <c r="B1685" s="15" t="s">
        <v>120</v>
      </c>
      <c r="C1685" s="256">
        <v>78920</v>
      </c>
      <c r="D1685" s="256">
        <v>49403</v>
      </c>
    </row>
    <row r="1686" spans="1:4" ht="15.75">
      <c r="A1686" s="256" t="s">
        <v>121</v>
      </c>
      <c r="B1686" s="15" t="s">
        <v>122</v>
      </c>
      <c r="C1686" s="256">
        <v>362608</v>
      </c>
      <c r="D1686" s="256">
        <v>189951</v>
      </c>
    </row>
    <row r="1687" spans="1:4" ht="15.75">
      <c r="A1687" s="256" t="s">
        <v>123</v>
      </c>
      <c r="B1687" s="15" t="s">
        <v>124</v>
      </c>
      <c r="C1687" s="256">
        <v>192858</v>
      </c>
      <c r="D1687" s="256">
        <v>149590</v>
      </c>
    </row>
    <row r="1688" spans="1:4" ht="15.75">
      <c r="A1688" s="256" t="s">
        <v>125</v>
      </c>
      <c r="B1688" s="15" t="s">
        <v>126</v>
      </c>
      <c r="C1688" s="256">
        <v>14425</v>
      </c>
      <c r="D1688" s="256">
        <v>10486</v>
      </c>
    </row>
    <row r="1689" spans="1:4" ht="15.75">
      <c r="A1689" s="256" t="s">
        <v>127</v>
      </c>
      <c r="B1689" s="15" t="s">
        <v>128</v>
      </c>
      <c r="C1689" s="256">
        <v>26305</v>
      </c>
      <c r="D1689" s="256">
        <v>26305</v>
      </c>
    </row>
    <row r="1690" spans="1:4" ht="15.75">
      <c r="A1690" s="256" t="s">
        <v>155</v>
      </c>
      <c r="B1690" s="15" t="s">
        <v>156</v>
      </c>
      <c r="C1690" s="256">
        <v>15021</v>
      </c>
      <c r="D1690" s="256">
        <v>6988</v>
      </c>
    </row>
    <row r="1691" spans="1:4" ht="31.5">
      <c r="A1691" s="256" t="s">
        <v>166</v>
      </c>
      <c r="B1691" s="15" t="s">
        <v>167</v>
      </c>
      <c r="C1691" s="256">
        <v>1624</v>
      </c>
      <c r="D1691" s="256">
        <v>1624</v>
      </c>
    </row>
    <row r="1692" spans="1:4" ht="31.5">
      <c r="A1692" s="256" t="s">
        <v>129</v>
      </c>
      <c r="B1692" s="15" t="s">
        <v>130</v>
      </c>
      <c r="C1692" s="256">
        <v>129830</v>
      </c>
      <c r="D1692" s="256">
        <v>0</v>
      </c>
    </row>
    <row r="1693" spans="1:4" ht="15.75">
      <c r="A1693" s="256" t="s">
        <v>168</v>
      </c>
      <c r="B1693" s="15" t="s">
        <v>169</v>
      </c>
      <c r="C1693" s="256">
        <v>147807</v>
      </c>
      <c r="D1693" s="256">
        <v>147807</v>
      </c>
    </row>
    <row r="1694" spans="1:4" ht="31.5">
      <c r="A1694" s="256" t="s">
        <v>172</v>
      </c>
      <c r="B1694" s="15" t="s">
        <v>173</v>
      </c>
      <c r="C1694" s="256">
        <v>147807</v>
      </c>
      <c r="D1694" s="256">
        <v>147807</v>
      </c>
    </row>
    <row r="1695" spans="1:4" ht="31.5">
      <c r="A1695" s="256" t="s">
        <v>190</v>
      </c>
      <c r="B1695" s="15" t="s">
        <v>191</v>
      </c>
      <c r="C1695" s="256">
        <v>21170</v>
      </c>
      <c r="D1695" s="256">
        <v>21170</v>
      </c>
    </row>
    <row r="1696" spans="1:4" ht="15.75">
      <c r="A1696" s="256" t="s">
        <v>192</v>
      </c>
      <c r="B1696" s="15" t="s">
        <v>193</v>
      </c>
      <c r="C1696" s="256">
        <v>21170</v>
      </c>
      <c r="D1696" s="256">
        <v>21170</v>
      </c>
    </row>
    <row r="1697" spans="1:4" ht="15.75">
      <c r="A1697" s="256" t="s">
        <v>94</v>
      </c>
      <c r="B1697" s="15"/>
      <c r="C1697" s="256">
        <v>1458477</v>
      </c>
      <c r="D1697" s="256">
        <v>936013</v>
      </c>
    </row>
    <row r="1698" spans="1:4" ht="15.75">
      <c r="A1698" s="256" t="s">
        <v>194</v>
      </c>
      <c r="B1698" s="15"/>
      <c r="C1698" s="256"/>
      <c r="D1698" s="256"/>
    </row>
    <row r="1699" spans="1:4" ht="31.5">
      <c r="A1699" s="256" t="s">
        <v>271</v>
      </c>
      <c r="B1699" s="15" t="s">
        <v>28</v>
      </c>
      <c r="C1699" s="256">
        <v>205000</v>
      </c>
      <c r="D1699" s="256">
        <v>205000</v>
      </c>
    </row>
    <row r="1700" spans="1:4" ht="15.75">
      <c r="A1700" s="256" t="s">
        <v>199</v>
      </c>
      <c r="B1700" s="15"/>
      <c r="C1700" s="256">
        <v>205000</v>
      </c>
      <c r="D1700" s="256">
        <v>205000</v>
      </c>
    </row>
    <row r="1701" spans="1:4" ht="15.75">
      <c r="A1701" s="256" t="s">
        <v>131</v>
      </c>
      <c r="B1701" s="15"/>
      <c r="C1701" s="256"/>
      <c r="D1701" s="256"/>
    </row>
    <row r="1702" spans="1:4" ht="15.75">
      <c r="A1702" s="256" t="s">
        <v>132</v>
      </c>
      <c r="B1702" s="15" t="s">
        <v>133</v>
      </c>
      <c r="C1702" s="256">
        <v>216122</v>
      </c>
      <c r="D1702" s="256">
        <v>25088</v>
      </c>
    </row>
    <row r="1703" spans="1:4" ht="15.75">
      <c r="A1703" s="256" t="s">
        <v>134</v>
      </c>
      <c r="B1703" s="15" t="s">
        <v>135</v>
      </c>
      <c r="C1703" s="256">
        <v>451770</v>
      </c>
      <c r="D1703" s="256">
        <v>136014</v>
      </c>
    </row>
    <row r="1704" spans="1:4" ht="31.5">
      <c r="A1704" s="256" t="s">
        <v>138</v>
      </c>
      <c r="B1704" s="15" t="s">
        <v>139</v>
      </c>
      <c r="C1704" s="256">
        <v>92880</v>
      </c>
      <c r="D1704" s="256">
        <v>0</v>
      </c>
    </row>
    <row r="1705" spans="1:4" ht="15.75">
      <c r="A1705" s="256" t="s">
        <v>151</v>
      </c>
      <c r="B1705" s="15" t="s">
        <v>152</v>
      </c>
      <c r="C1705" s="256">
        <v>358890</v>
      </c>
      <c r="D1705" s="256">
        <v>136014</v>
      </c>
    </row>
    <row r="1706" spans="1:4" ht="15.75">
      <c r="A1706" s="256" t="s">
        <v>210</v>
      </c>
      <c r="B1706" s="15" t="s">
        <v>211</v>
      </c>
      <c r="C1706" s="256">
        <v>0</v>
      </c>
      <c r="D1706" s="256">
        <v>0</v>
      </c>
    </row>
    <row r="1707" spans="1:4" ht="15.75">
      <c r="A1707" s="256" t="s">
        <v>140</v>
      </c>
      <c r="B1707" s="15"/>
      <c r="C1707" s="256">
        <v>667892</v>
      </c>
      <c r="D1707" s="256">
        <v>161102</v>
      </c>
    </row>
    <row r="1708" spans="1:4" ht="15.75">
      <c r="A1708" s="256"/>
      <c r="B1708" s="15"/>
      <c r="C1708" s="256"/>
      <c r="D1708" s="256"/>
    </row>
    <row r="1709" spans="1:4" ht="15.75">
      <c r="A1709" s="256" t="s">
        <v>349</v>
      </c>
      <c r="B1709" s="15"/>
      <c r="C1709" s="256">
        <v>2331369</v>
      </c>
      <c r="D1709" s="256">
        <v>1302115</v>
      </c>
    </row>
    <row r="1710" spans="1:4" ht="15.75">
      <c r="A1710" s="256"/>
      <c r="B1710" s="15"/>
      <c r="C1710" s="256"/>
      <c r="D1710" s="256"/>
    </row>
    <row r="1711" spans="1:4" ht="15.75">
      <c r="A1711" s="256" t="s">
        <v>268</v>
      </c>
      <c r="B1711" s="15"/>
      <c r="C1711" s="256">
        <v>2331369</v>
      </c>
      <c r="D1711" s="256">
        <v>1302115</v>
      </c>
    </row>
    <row r="1712" spans="1:4" ht="15.75">
      <c r="A1712" s="256"/>
      <c r="B1712" s="15"/>
      <c r="C1712" s="256"/>
      <c r="D1712" s="256"/>
    </row>
    <row r="1713" spans="1:4" ht="15.75">
      <c r="A1713" s="256" t="s">
        <v>269</v>
      </c>
      <c r="B1713" s="15"/>
      <c r="C1713" s="256"/>
      <c r="D1713" s="256"/>
    </row>
    <row r="1714" spans="1:4" ht="15.75">
      <c r="A1714" s="256" t="s">
        <v>350</v>
      </c>
      <c r="B1714" s="15"/>
      <c r="C1714" s="256"/>
      <c r="D1714" s="256"/>
    </row>
    <row r="1715" spans="1:4" ht="15.75">
      <c r="A1715" s="256" t="s">
        <v>81</v>
      </c>
      <c r="B1715" s="15"/>
      <c r="C1715" s="256"/>
      <c r="D1715" s="256"/>
    </row>
    <row r="1716" spans="1:4" ht="15.75">
      <c r="A1716" s="256" t="s">
        <v>117</v>
      </c>
      <c r="B1716" s="15" t="s">
        <v>118</v>
      </c>
      <c r="C1716" s="256">
        <v>71544</v>
      </c>
      <c r="D1716" s="256">
        <v>36790</v>
      </c>
    </row>
    <row r="1717" spans="1:4" ht="15.75">
      <c r="A1717" s="256" t="s">
        <v>119</v>
      </c>
      <c r="B1717" s="15" t="s">
        <v>120</v>
      </c>
      <c r="C1717" s="256">
        <v>500</v>
      </c>
      <c r="D1717" s="256">
        <v>105</v>
      </c>
    </row>
    <row r="1718" spans="1:4" ht="15.75">
      <c r="A1718" s="256" t="s">
        <v>121</v>
      </c>
      <c r="B1718" s="15" t="s">
        <v>122</v>
      </c>
      <c r="C1718" s="256">
        <v>29456</v>
      </c>
      <c r="D1718" s="256">
        <v>9039</v>
      </c>
    </row>
    <row r="1719" spans="1:4" ht="15.75">
      <c r="A1719" s="256" t="s">
        <v>123</v>
      </c>
      <c r="B1719" s="15" t="s">
        <v>124</v>
      </c>
      <c r="C1719" s="256">
        <v>41588</v>
      </c>
      <c r="D1719" s="256">
        <v>27646</v>
      </c>
    </row>
    <row r="1720" spans="1:4" ht="15.75">
      <c r="A1720" s="256" t="s">
        <v>94</v>
      </c>
      <c r="B1720" s="15"/>
      <c r="C1720" s="256">
        <v>71544</v>
      </c>
      <c r="D1720" s="256">
        <v>36790</v>
      </c>
    </row>
    <row r="1721" spans="1:4" ht="15.75">
      <c r="A1721" s="256"/>
      <c r="B1721" s="15"/>
      <c r="C1721" s="256"/>
      <c r="D1721" s="256"/>
    </row>
    <row r="1722" spans="1:4" ht="15.75">
      <c r="A1722" s="256" t="s">
        <v>351</v>
      </c>
      <c r="B1722" s="15"/>
      <c r="C1722" s="256">
        <v>71544</v>
      </c>
      <c r="D1722" s="256">
        <v>36790</v>
      </c>
    </row>
    <row r="1723" spans="1:4" ht="15.75">
      <c r="A1723" s="256"/>
      <c r="B1723" s="15"/>
      <c r="C1723" s="256"/>
      <c r="D1723" s="256"/>
    </row>
    <row r="1724" spans="1:4" ht="15.75">
      <c r="A1724" s="256" t="s">
        <v>352</v>
      </c>
      <c r="B1724" s="15"/>
      <c r="C1724" s="256"/>
      <c r="D1724" s="256"/>
    </row>
    <row r="1725" spans="1:4" ht="15.75">
      <c r="A1725" s="256" t="s">
        <v>81</v>
      </c>
      <c r="B1725" s="15"/>
      <c r="C1725" s="256"/>
      <c r="D1725" s="256"/>
    </row>
    <row r="1726" spans="1:4" ht="31.5">
      <c r="A1726" s="256" t="s">
        <v>97</v>
      </c>
      <c r="B1726" s="15" t="s">
        <v>98</v>
      </c>
      <c r="C1726" s="256">
        <v>290130</v>
      </c>
      <c r="D1726" s="256">
        <v>208692</v>
      </c>
    </row>
    <row r="1727" spans="1:4" ht="31.5">
      <c r="A1727" s="256" t="s">
        <v>99</v>
      </c>
      <c r="B1727" s="15" t="s">
        <v>100</v>
      </c>
      <c r="C1727" s="256">
        <v>290130</v>
      </c>
      <c r="D1727" s="256">
        <v>208692</v>
      </c>
    </row>
    <row r="1728" spans="1:4" ht="15.75">
      <c r="A1728" s="256" t="s">
        <v>82</v>
      </c>
      <c r="B1728" s="15" t="s">
        <v>83</v>
      </c>
      <c r="C1728" s="256">
        <v>7141</v>
      </c>
      <c r="D1728" s="256">
        <v>3806</v>
      </c>
    </row>
    <row r="1729" spans="1:4" ht="31.5">
      <c r="A1729" s="256" t="s">
        <v>105</v>
      </c>
      <c r="B1729" s="15" t="s">
        <v>106</v>
      </c>
      <c r="C1729" s="256">
        <v>6809</v>
      </c>
      <c r="D1729" s="256">
        <v>3474</v>
      </c>
    </row>
    <row r="1730" spans="1:4" ht="15.75">
      <c r="A1730" s="256" t="s">
        <v>109</v>
      </c>
      <c r="B1730" s="15" t="s">
        <v>110</v>
      </c>
      <c r="C1730" s="256">
        <v>332</v>
      </c>
      <c r="D1730" s="256">
        <v>332</v>
      </c>
    </row>
    <row r="1731" spans="1:4" ht="15.75">
      <c r="A1731" s="256" t="s">
        <v>86</v>
      </c>
      <c r="B1731" s="15" t="s">
        <v>87</v>
      </c>
      <c r="C1731" s="256">
        <v>86032</v>
      </c>
      <c r="D1731" s="256">
        <v>58243</v>
      </c>
    </row>
    <row r="1732" spans="1:4" ht="31.5">
      <c r="A1732" s="256" t="s">
        <v>88</v>
      </c>
      <c r="B1732" s="15" t="s">
        <v>89</v>
      </c>
      <c r="C1732" s="256">
        <v>55688</v>
      </c>
      <c r="D1732" s="256">
        <v>32865</v>
      </c>
    </row>
    <row r="1733" spans="1:4" ht="15.75">
      <c r="A1733" s="256" t="s">
        <v>90</v>
      </c>
      <c r="B1733" s="15" t="s">
        <v>91</v>
      </c>
      <c r="C1733" s="256">
        <v>14344</v>
      </c>
      <c r="D1733" s="256">
        <v>10207</v>
      </c>
    </row>
    <row r="1734" spans="1:4" ht="31.5">
      <c r="A1734" s="256" t="s">
        <v>92</v>
      </c>
      <c r="B1734" s="15" t="s">
        <v>93</v>
      </c>
      <c r="C1734" s="256">
        <v>16000</v>
      </c>
      <c r="D1734" s="256">
        <v>15171</v>
      </c>
    </row>
    <row r="1735" spans="1:4" ht="15.75">
      <c r="A1735" s="256" t="s">
        <v>117</v>
      </c>
      <c r="B1735" s="15" t="s">
        <v>118</v>
      </c>
      <c r="C1735" s="256">
        <v>2202</v>
      </c>
      <c r="D1735" s="256">
        <v>1406</v>
      </c>
    </row>
    <row r="1736" spans="1:4" ht="15.75">
      <c r="A1736" s="256" t="s">
        <v>119</v>
      </c>
      <c r="B1736" s="15" t="s">
        <v>120</v>
      </c>
      <c r="C1736" s="256">
        <v>621</v>
      </c>
      <c r="D1736" s="256">
        <v>0</v>
      </c>
    </row>
    <row r="1737" spans="1:4" ht="15.75">
      <c r="A1737" s="256" t="s">
        <v>123</v>
      </c>
      <c r="B1737" s="15" t="s">
        <v>124</v>
      </c>
      <c r="C1737" s="256">
        <v>1000</v>
      </c>
      <c r="D1737" s="256">
        <v>907</v>
      </c>
    </row>
    <row r="1738" spans="1:4" ht="15.75">
      <c r="A1738" s="256" t="s">
        <v>127</v>
      </c>
      <c r="B1738" s="15" t="s">
        <v>128</v>
      </c>
      <c r="C1738" s="256">
        <v>131</v>
      </c>
      <c r="D1738" s="256">
        <v>131</v>
      </c>
    </row>
    <row r="1739" spans="1:4" ht="15.75">
      <c r="A1739" s="256" t="s">
        <v>155</v>
      </c>
      <c r="B1739" s="15" t="s">
        <v>156</v>
      </c>
      <c r="C1739" s="256">
        <v>450</v>
      </c>
      <c r="D1739" s="256">
        <v>368</v>
      </c>
    </row>
    <row r="1740" spans="1:4" ht="15.75">
      <c r="A1740" s="256" t="s">
        <v>94</v>
      </c>
      <c r="B1740" s="15"/>
      <c r="C1740" s="256">
        <v>385505</v>
      </c>
      <c r="D1740" s="256">
        <v>272147</v>
      </c>
    </row>
    <row r="1741" spans="1:4" ht="15.75">
      <c r="A1741" s="256" t="s">
        <v>353</v>
      </c>
      <c r="B1741" s="15"/>
      <c r="C1741" s="256">
        <v>385505</v>
      </c>
      <c r="D1741" s="256">
        <v>272147</v>
      </c>
    </row>
    <row r="1742" spans="1:4" ht="15.75">
      <c r="A1742" s="256"/>
      <c r="B1742" s="15"/>
      <c r="C1742" s="256"/>
      <c r="D1742" s="256"/>
    </row>
    <row r="1743" spans="1:4" ht="15.75">
      <c r="A1743" s="256" t="s">
        <v>354</v>
      </c>
      <c r="B1743" s="15"/>
      <c r="C1743" s="256"/>
      <c r="D1743" s="256"/>
    </row>
    <row r="1744" spans="1:4" ht="15.75">
      <c r="A1744" s="256" t="s">
        <v>81</v>
      </c>
      <c r="B1744" s="15"/>
      <c r="C1744" s="256"/>
      <c r="D1744" s="256"/>
    </row>
    <row r="1745" spans="1:4" ht="31.5">
      <c r="A1745" s="256" t="s">
        <v>97</v>
      </c>
      <c r="B1745" s="15" t="s">
        <v>98</v>
      </c>
      <c r="C1745" s="256">
        <v>202978</v>
      </c>
      <c r="D1745" s="256">
        <v>138840</v>
      </c>
    </row>
    <row r="1746" spans="1:4" ht="31.5">
      <c r="A1746" s="256" t="s">
        <v>99</v>
      </c>
      <c r="B1746" s="15" t="s">
        <v>100</v>
      </c>
      <c r="C1746" s="256">
        <v>202978</v>
      </c>
      <c r="D1746" s="256">
        <v>138840</v>
      </c>
    </row>
    <row r="1747" spans="1:4" ht="15.75">
      <c r="A1747" s="256" t="s">
        <v>82</v>
      </c>
      <c r="B1747" s="15" t="s">
        <v>83</v>
      </c>
      <c r="C1747" s="256">
        <v>21798</v>
      </c>
      <c r="D1747" s="256">
        <v>17771</v>
      </c>
    </row>
    <row r="1748" spans="1:4" ht="15.75">
      <c r="A1748" s="256" t="s">
        <v>103</v>
      </c>
      <c r="B1748" s="15" t="s">
        <v>104</v>
      </c>
      <c r="C1748" s="256">
        <v>5000</v>
      </c>
      <c r="D1748" s="256">
        <v>2500</v>
      </c>
    </row>
    <row r="1749" spans="1:4" ht="31.5">
      <c r="A1749" s="256" t="s">
        <v>105</v>
      </c>
      <c r="B1749" s="15" t="s">
        <v>106</v>
      </c>
      <c r="C1749" s="256">
        <v>6181</v>
      </c>
      <c r="D1749" s="256">
        <v>6181</v>
      </c>
    </row>
    <row r="1750" spans="1:4" ht="31.5">
      <c r="A1750" s="256" t="s">
        <v>107</v>
      </c>
      <c r="B1750" s="15" t="s">
        <v>108</v>
      </c>
      <c r="C1750" s="256">
        <v>9728</v>
      </c>
      <c r="D1750" s="256">
        <v>8201</v>
      </c>
    </row>
    <row r="1751" spans="1:4" ht="15.75">
      <c r="A1751" s="256" t="s">
        <v>109</v>
      </c>
      <c r="B1751" s="15" t="s">
        <v>110</v>
      </c>
      <c r="C1751" s="256">
        <v>889</v>
      </c>
      <c r="D1751" s="256">
        <v>889</v>
      </c>
    </row>
    <row r="1752" spans="1:4" ht="15.75">
      <c r="A1752" s="256" t="s">
        <v>86</v>
      </c>
      <c r="B1752" s="15" t="s">
        <v>87</v>
      </c>
      <c r="C1752" s="256">
        <v>45360</v>
      </c>
      <c r="D1752" s="256">
        <v>28014</v>
      </c>
    </row>
    <row r="1753" spans="1:4" ht="31.5">
      <c r="A1753" s="256" t="s">
        <v>88</v>
      </c>
      <c r="B1753" s="15" t="s">
        <v>89</v>
      </c>
      <c r="C1753" s="256">
        <v>29172</v>
      </c>
      <c r="D1753" s="256">
        <v>17514</v>
      </c>
    </row>
    <row r="1754" spans="1:4" ht="15.75">
      <c r="A1754" s="256" t="s">
        <v>90</v>
      </c>
      <c r="B1754" s="15" t="s">
        <v>91</v>
      </c>
      <c r="C1754" s="256">
        <v>10224</v>
      </c>
      <c r="D1754" s="256">
        <v>6408</v>
      </c>
    </row>
    <row r="1755" spans="1:4" ht="31.5">
      <c r="A1755" s="256" t="s">
        <v>92</v>
      </c>
      <c r="B1755" s="15" t="s">
        <v>93</v>
      </c>
      <c r="C1755" s="256">
        <v>5964</v>
      </c>
      <c r="D1755" s="256">
        <v>4092</v>
      </c>
    </row>
    <row r="1756" spans="1:4" ht="15.75">
      <c r="A1756" s="256" t="s">
        <v>117</v>
      </c>
      <c r="B1756" s="15" t="s">
        <v>118</v>
      </c>
      <c r="C1756" s="256">
        <v>138647</v>
      </c>
      <c r="D1756" s="256">
        <v>88274</v>
      </c>
    </row>
    <row r="1757" spans="1:4" ht="15.75">
      <c r="A1757" s="256" t="s">
        <v>147</v>
      </c>
      <c r="B1757" s="15" t="s">
        <v>148</v>
      </c>
      <c r="C1757" s="256">
        <v>2960</v>
      </c>
      <c r="D1757" s="256">
        <v>0</v>
      </c>
    </row>
    <row r="1758" spans="1:4" ht="15.75">
      <c r="A1758" s="256" t="s">
        <v>119</v>
      </c>
      <c r="B1758" s="15" t="s">
        <v>120</v>
      </c>
      <c r="C1758" s="256">
        <v>6629</v>
      </c>
      <c r="D1758" s="256">
        <v>3353</v>
      </c>
    </row>
    <row r="1759" spans="1:4" ht="15.75">
      <c r="A1759" s="256" t="s">
        <v>121</v>
      </c>
      <c r="B1759" s="15" t="s">
        <v>122</v>
      </c>
      <c r="C1759" s="256">
        <v>24228</v>
      </c>
      <c r="D1759" s="256">
        <v>15531</v>
      </c>
    </row>
    <row r="1760" spans="1:4" ht="15.75">
      <c r="A1760" s="256" t="s">
        <v>123</v>
      </c>
      <c r="B1760" s="15" t="s">
        <v>124</v>
      </c>
      <c r="C1760" s="256">
        <v>102830</v>
      </c>
      <c r="D1760" s="256">
        <v>68868</v>
      </c>
    </row>
    <row r="1761" spans="1:4" ht="15.75">
      <c r="A1761" s="256" t="s">
        <v>127</v>
      </c>
      <c r="B1761" s="15" t="s">
        <v>128</v>
      </c>
      <c r="C1761" s="256">
        <v>1000</v>
      </c>
      <c r="D1761" s="256">
        <v>140</v>
      </c>
    </row>
    <row r="1762" spans="1:4" ht="15.75">
      <c r="A1762" s="256" t="s">
        <v>155</v>
      </c>
      <c r="B1762" s="15" t="s">
        <v>156</v>
      </c>
      <c r="C1762" s="256">
        <v>1000</v>
      </c>
      <c r="D1762" s="256">
        <v>382</v>
      </c>
    </row>
    <row r="1763" spans="1:4" ht="15.75">
      <c r="A1763" s="256" t="s">
        <v>168</v>
      </c>
      <c r="B1763" s="15" t="s">
        <v>169</v>
      </c>
      <c r="C1763" s="256">
        <v>3526</v>
      </c>
      <c r="D1763" s="256">
        <v>3443</v>
      </c>
    </row>
    <row r="1764" spans="1:4" ht="31.5">
      <c r="A1764" s="256" t="s">
        <v>170</v>
      </c>
      <c r="B1764" s="15" t="s">
        <v>171</v>
      </c>
      <c r="C1764" s="256">
        <v>2385</v>
      </c>
      <c r="D1764" s="256">
        <v>2374</v>
      </c>
    </row>
    <row r="1765" spans="1:4" ht="31.5">
      <c r="A1765" s="256" t="s">
        <v>172</v>
      </c>
      <c r="B1765" s="15" t="s">
        <v>173</v>
      </c>
      <c r="C1765" s="256">
        <v>1141</v>
      </c>
      <c r="D1765" s="256">
        <v>1069</v>
      </c>
    </row>
    <row r="1766" spans="1:4" ht="15.75">
      <c r="A1766" s="256" t="s">
        <v>94</v>
      </c>
      <c r="B1766" s="15"/>
      <c r="C1766" s="256">
        <v>412309</v>
      </c>
      <c r="D1766" s="256">
        <v>276342</v>
      </c>
    </row>
    <row r="1767" spans="1:4" ht="15.75">
      <c r="A1767" s="256" t="s">
        <v>355</v>
      </c>
      <c r="B1767" s="15"/>
      <c r="C1767" s="256">
        <v>412309</v>
      </c>
      <c r="D1767" s="256">
        <v>276342</v>
      </c>
    </row>
    <row r="1768" spans="1:4" ht="15.75">
      <c r="A1768" s="256"/>
      <c r="B1768" s="15"/>
      <c r="C1768" s="256"/>
      <c r="D1768" s="256"/>
    </row>
    <row r="1769" spans="1:4" ht="15.75">
      <c r="A1769" s="256" t="s">
        <v>356</v>
      </c>
      <c r="B1769" s="15"/>
      <c r="C1769" s="256"/>
      <c r="D1769" s="256"/>
    </row>
    <row r="1770" spans="1:4" ht="15.75">
      <c r="A1770" s="256" t="s">
        <v>81</v>
      </c>
      <c r="B1770" s="15"/>
      <c r="C1770" s="256"/>
      <c r="D1770" s="256"/>
    </row>
    <row r="1771" spans="1:4" ht="31.5">
      <c r="A1771" s="256" t="s">
        <v>190</v>
      </c>
      <c r="B1771" s="15" t="s">
        <v>191</v>
      </c>
      <c r="C1771" s="256">
        <v>24000</v>
      </c>
      <c r="D1771" s="256">
        <v>3885</v>
      </c>
    </row>
    <row r="1772" spans="1:4" ht="31.5">
      <c r="A1772" s="256" t="s">
        <v>304</v>
      </c>
      <c r="B1772" s="15" t="s">
        <v>305</v>
      </c>
      <c r="C1772" s="256">
        <v>24000</v>
      </c>
      <c r="D1772" s="256">
        <v>3885</v>
      </c>
    </row>
    <row r="1773" spans="1:4" ht="15.75">
      <c r="A1773" s="256" t="s">
        <v>94</v>
      </c>
      <c r="B1773" s="15"/>
      <c r="C1773" s="256">
        <v>24000</v>
      </c>
      <c r="D1773" s="256">
        <v>3885</v>
      </c>
    </row>
    <row r="1774" spans="1:4" ht="15.75">
      <c r="A1774" s="256"/>
      <c r="B1774" s="15"/>
      <c r="C1774" s="256"/>
      <c r="D1774" s="256"/>
    </row>
    <row r="1775" spans="1:4" ht="15.75">
      <c r="A1775" s="256" t="s">
        <v>357</v>
      </c>
      <c r="B1775" s="15"/>
      <c r="C1775" s="256">
        <v>24000</v>
      </c>
      <c r="D1775" s="256">
        <v>3885</v>
      </c>
    </row>
    <row r="1776" spans="1:4" ht="15.75">
      <c r="A1776" s="256"/>
      <c r="B1776" s="15"/>
      <c r="C1776" s="256"/>
      <c r="D1776" s="256"/>
    </row>
    <row r="1777" spans="1:4" ht="15.75">
      <c r="A1777" s="256" t="s">
        <v>283</v>
      </c>
      <c r="B1777" s="15"/>
      <c r="C1777" s="256"/>
      <c r="D1777" s="256"/>
    </row>
    <row r="1778" spans="1:4" ht="15.75">
      <c r="A1778" s="256" t="s">
        <v>81</v>
      </c>
      <c r="B1778" s="15"/>
      <c r="C1778" s="256"/>
      <c r="D1778" s="256"/>
    </row>
    <row r="1779" spans="1:4" ht="31.5">
      <c r="A1779" s="256" t="s">
        <v>97</v>
      </c>
      <c r="B1779" s="15" t="s">
        <v>98</v>
      </c>
      <c r="C1779" s="256">
        <v>442830</v>
      </c>
      <c r="D1779" s="256">
        <v>302279</v>
      </c>
    </row>
    <row r="1780" spans="1:4" ht="31.5">
      <c r="A1780" s="256" t="s">
        <v>99</v>
      </c>
      <c r="B1780" s="15" t="s">
        <v>100</v>
      </c>
      <c r="C1780" s="256">
        <v>442830</v>
      </c>
      <c r="D1780" s="256">
        <v>302279</v>
      </c>
    </row>
    <row r="1781" spans="1:4" ht="15.75">
      <c r="A1781" s="256" t="s">
        <v>82</v>
      </c>
      <c r="B1781" s="15" t="s">
        <v>83</v>
      </c>
      <c r="C1781" s="256">
        <v>98014</v>
      </c>
      <c r="D1781" s="256">
        <v>62950</v>
      </c>
    </row>
    <row r="1782" spans="1:4" ht="15.75">
      <c r="A1782" s="256" t="s">
        <v>103</v>
      </c>
      <c r="B1782" s="15" t="s">
        <v>104</v>
      </c>
      <c r="C1782" s="256">
        <v>56500</v>
      </c>
      <c r="D1782" s="256">
        <v>48951</v>
      </c>
    </row>
    <row r="1783" spans="1:4" ht="31.5">
      <c r="A1783" s="256" t="s">
        <v>105</v>
      </c>
      <c r="B1783" s="15" t="s">
        <v>106</v>
      </c>
      <c r="C1783" s="256">
        <v>16244</v>
      </c>
      <c r="D1783" s="256">
        <v>11309</v>
      </c>
    </row>
    <row r="1784" spans="1:4" ht="31.5">
      <c r="A1784" s="256" t="s">
        <v>107</v>
      </c>
      <c r="B1784" s="15" t="s">
        <v>108</v>
      </c>
      <c r="C1784" s="256">
        <v>22373</v>
      </c>
      <c r="D1784" s="256">
        <v>0</v>
      </c>
    </row>
    <row r="1785" spans="1:4" ht="15.75">
      <c r="A1785" s="256" t="s">
        <v>109</v>
      </c>
      <c r="B1785" s="15" t="s">
        <v>110</v>
      </c>
      <c r="C1785" s="256">
        <v>2897</v>
      </c>
      <c r="D1785" s="256">
        <v>2690</v>
      </c>
    </row>
    <row r="1786" spans="1:4" ht="15.75">
      <c r="A1786" s="256" t="s">
        <v>86</v>
      </c>
      <c r="B1786" s="15" t="s">
        <v>87</v>
      </c>
      <c r="C1786" s="256">
        <v>108756</v>
      </c>
      <c r="D1786" s="256">
        <v>62998</v>
      </c>
    </row>
    <row r="1787" spans="1:4" ht="31.5">
      <c r="A1787" s="256" t="s">
        <v>88</v>
      </c>
      <c r="B1787" s="15" t="s">
        <v>89</v>
      </c>
      <c r="C1787" s="256">
        <v>74672</v>
      </c>
      <c r="D1787" s="256">
        <v>40460</v>
      </c>
    </row>
    <row r="1788" spans="1:4" ht="15.75">
      <c r="A1788" s="256" t="s">
        <v>90</v>
      </c>
      <c r="B1788" s="15" t="s">
        <v>91</v>
      </c>
      <c r="C1788" s="256">
        <v>23050</v>
      </c>
      <c r="D1788" s="256">
        <v>16202</v>
      </c>
    </row>
    <row r="1789" spans="1:4" ht="31.5">
      <c r="A1789" s="256" t="s">
        <v>92</v>
      </c>
      <c r="B1789" s="15" t="s">
        <v>93</v>
      </c>
      <c r="C1789" s="256">
        <v>11034</v>
      </c>
      <c r="D1789" s="256">
        <v>6336</v>
      </c>
    </row>
    <row r="1790" spans="1:4" ht="15.75">
      <c r="A1790" s="256" t="s">
        <v>117</v>
      </c>
      <c r="B1790" s="15" t="s">
        <v>118</v>
      </c>
      <c r="C1790" s="256">
        <v>1088497</v>
      </c>
      <c r="D1790" s="256">
        <v>814116</v>
      </c>
    </row>
    <row r="1791" spans="1:4" ht="15.75">
      <c r="A1791" s="256" t="s">
        <v>147</v>
      </c>
      <c r="B1791" s="15" t="s">
        <v>148</v>
      </c>
      <c r="C1791" s="256">
        <v>2250</v>
      </c>
      <c r="D1791" s="256">
        <v>0</v>
      </c>
    </row>
    <row r="1792" spans="1:4" ht="15.75">
      <c r="A1792" s="256" t="s">
        <v>119</v>
      </c>
      <c r="B1792" s="15" t="s">
        <v>120</v>
      </c>
      <c r="C1792" s="256">
        <v>92111</v>
      </c>
      <c r="D1792" s="256">
        <v>59706</v>
      </c>
    </row>
    <row r="1793" spans="1:4" ht="15.75">
      <c r="A1793" s="256" t="s">
        <v>121</v>
      </c>
      <c r="B1793" s="15" t="s">
        <v>122</v>
      </c>
      <c r="C1793" s="256">
        <v>228727</v>
      </c>
      <c r="D1793" s="256">
        <v>69615</v>
      </c>
    </row>
    <row r="1794" spans="1:4" ht="15.75">
      <c r="A1794" s="256" t="s">
        <v>123</v>
      </c>
      <c r="B1794" s="15" t="s">
        <v>124</v>
      </c>
      <c r="C1794" s="256">
        <v>734155</v>
      </c>
      <c r="D1794" s="256">
        <v>675882</v>
      </c>
    </row>
    <row r="1795" spans="1:4" ht="15.75">
      <c r="A1795" s="256" t="s">
        <v>125</v>
      </c>
      <c r="B1795" s="15" t="s">
        <v>126</v>
      </c>
      <c r="C1795" s="256">
        <v>13370</v>
      </c>
      <c r="D1795" s="256">
        <v>600</v>
      </c>
    </row>
    <row r="1796" spans="1:4" ht="15.75">
      <c r="A1796" s="256" t="s">
        <v>127</v>
      </c>
      <c r="B1796" s="15" t="s">
        <v>128</v>
      </c>
      <c r="C1796" s="256">
        <v>2080</v>
      </c>
      <c r="D1796" s="256">
        <v>280</v>
      </c>
    </row>
    <row r="1797" spans="1:4" ht="15.75">
      <c r="A1797" s="256" t="s">
        <v>155</v>
      </c>
      <c r="B1797" s="15" t="s">
        <v>156</v>
      </c>
      <c r="C1797" s="256">
        <v>15801</v>
      </c>
      <c r="D1797" s="256">
        <v>8030</v>
      </c>
    </row>
    <row r="1798" spans="1:4" ht="31.5">
      <c r="A1798" s="256" t="s">
        <v>166</v>
      </c>
      <c r="B1798" s="15" t="s">
        <v>167</v>
      </c>
      <c r="C1798" s="256">
        <v>3</v>
      </c>
      <c r="D1798" s="256">
        <v>3</v>
      </c>
    </row>
    <row r="1799" spans="1:4" ht="15.75">
      <c r="A1799" s="256" t="s">
        <v>168</v>
      </c>
      <c r="B1799" s="15" t="s">
        <v>169</v>
      </c>
      <c r="C1799" s="256">
        <v>53163</v>
      </c>
      <c r="D1799" s="256">
        <v>53163</v>
      </c>
    </row>
    <row r="1800" spans="1:4" ht="31.5">
      <c r="A1800" s="256" t="s">
        <v>170</v>
      </c>
      <c r="B1800" s="15" t="s">
        <v>171</v>
      </c>
      <c r="C1800" s="256">
        <v>97</v>
      </c>
      <c r="D1800" s="256">
        <v>97</v>
      </c>
    </row>
    <row r="1801" spans="1:4" ht="31.5">
      <c r="A1801" s="256" t="s">
        <v>172</v>
      </c>
      <c r="B1801" s="15" t="s">
        <v>173</v>
      </c>
      <c r="C1801" s="256">
        <v>53066</v>
      </c>
      <c r="D1801" s="256">
        <v>53066</v>
      </c>
    </row>
    <row r="1802" spans="1:4" ht="15.75">
      <c r="A1802" s="256" t="s">
        <v>94</v>
      </c>
      <c r="B1802" s="15"/>
      <c r="C1802" s="256">
        <v>1791260</v>
      </c>
      <c r="D1802" s="256">
        <v>1295506</v>
      </c>
    </row>
    <row r="1803" spans="1:4" ht="15.75">
      <c r="A1803" s="256" t="s">
        <v>194</v>
      </c>
      <c r="B1803" s="15"/>
      <c r="C1803" s="256"/>
      <c r="D1803" s="256"/>
    </row>
    <row r="1804" spans="1:4" ht="31.5">
      <c r="A1804" s="256" t="s">
        <v>271</v>
      </c>
      <c r="B1804" s="15" t="s">
        <v>28</v>
      </c>
      <c r="C1804" s="256">
        <v>35000</v>
      </c>
      <c r="D1804" s="256">
        <v>21000</v>
      </c>
    </row>
    <row r="1805" spans="1:4" ht="15.75">
      <c r="A1805" s="256" t="s">
        <v>199</v>
      </c>
      <c r="B1805" s="15"/>
      <c r="C1805" s="256">
        <v>35000</v>
      </c>
      <c r="D1805" s="256">
        <v>21000</v>
      </c>
    </row>
    <row r="1806" spans="1:4" ht="15.75">
      <c r="A1806" s="256" t="s">
        <v>131</v>
      </c>
      <c r="B1806" s="15"/>
      <c r="C1806" s="256"/>
      <c r="D1806" s="256"/>
    </row>
    <row r="1807" spans="1:4" ht="15.75">
      <c r="A1807" s="256" t="s">
        <v>132</v>
      </c>
      <c r="B1807" s="15" t="s">
        <v>133</v>
      </c>
      <c r="C1807" s="256">
        <v>33000</v>
      </c>
      <c r="D1807" s="256">
        <v>2160</v>
      </c>
    </row>
    <row r="1808" spans="1:4" ht="15.75">
      <c r="A1808" s="256" t="s">
        <v>134</v>
      </c>
      <c r="B1808" s="15" t="s">
        <v>135</v>
      </c>
      <c r="C1808" s="256">
        <v>110621</v>
      </c>
      <c r="D1808" s="256">
        <v>80921</v>
      </c>
    </row>
    <row r="1809" spans="1:4" ht="31.5">
      <c r="A1809" s="256" t="s">
        <v>138</v>
      </c>
      <c r="B1809" s="15" t="s">
        <v>139</v>
      </c>
      <c r="C1809" s="256">
        <v>35890</v>
      </c>
      <c r="D1809" s="256">
        <v>35890</v>
      </c>
    </row>
    <row r="1810" spans="1:4" ht="15.75">
      <c r="A1810" s="256" t="s">
        <v>151</v>
      </c>
      <c r="B1810" s="15" t="s">
        <v>152</v>
      </c>
      <c r="C1810" s="256">
        <v>44731</v>
      </c>
      <c r="D1810" s="256">
        <v>35731</v>
      </c>
    </row>
    <row r="1811" spans="1:4" ht="15.75">
      <c r="A1811" s="256" t="s">
        <v>210</v>
      </c>
      <c r="B1811" s="15" t="s">
        <v>211</v>
      </c>
      <c r="C1811" s="256">
        <v>30000</v>
      </c>
      <c r="D1811" s="256">
        <v>9300</v>
      </c>
    </row>
    <row r="1812" spans="1:4" ht="15.75">
      <c r="A1812" s="256" t="s">
        <v>140</v>
      </c>
      <c r="B1812" s="15"/>
      <c r="C1812" s="256">
        <v>143621</v>
      </c>
      <c r="D1812" s="256">
        <v>83081</v>
      </c>
    </row>
    <row r="1813" spans="1:4" ht="15.75">
      <c r="A1813" s="256"/>
      <c r="B1813" s="15"/>
      <c r="C1813" s="256"/>
      <c r="D1813" s="256"/>
    </row>
    <row r="1814" spans="1:4" ht="15.75">
      <c r="A1814" s="256" t="s">
        <v>284</v>
      </c>
      <c r="B1814" s="15"/>
      <c r="C1814" s="256">
        <v>1969881</v>
      </c>
      <c r="D1814" s="256">
        <v>1399587</v>
      </c>
    </row>
    <row r="1815" spans="1:4" ht="15.75">
      <c r="A1815" s="256"/>
      <c r="B1815" s="15"/>
      <c r="C1815" s="256"/>
      <c r="D1815" s="256"/>
    </row>
    <row r="1816" spans="1:4" ht="15.75">
      <c r="A1816" s="256" t="s">
        <v>285</v>
      </c>
      <c r="B1816" s="15"/>
      <c r="C1816" s="256">
        <v>2863239</v>
      </c>
      <c r="D1816" s="256">
        <v>1988751</v>
      </c>
    </row>
    <row r="1817" spans="1:4" ht="15.75">
      <c r="A1817" s="256"/>
      <c r="B1817" s="15"/>
      <c r="C1817" s="256"/>
      <c r="D1817" s="256"/>
    </row>
    <row r="1818" spans="1:4" ht="31.5">
      <c r="A1818" s="256" t="s">
        <v>286</v>
      </c>
      <c r="B1818" s="15"/>
      <c r="C1818" s="256">
        <v>5220358</v>
      </c>
      <c r="D1818" s="256">
        <v>3309640</v>
      </c>
    </row>
    <row r="1819" spans="1:4" ht="15.75">
      <c r="A1819" s="256"/>
      <c r="B1819" s="15"/>
      <c r="C1819" s="256"/>
      <c r="D1819" s="256"/>
    </row>
    <row r="1820" spans="1:4" ht="15.75">
      <c r="A1820" s="256" t="s">
        <v>287</v>
      </c>
      <c r="B1820" s="15"/>
      <c r="C1820" s="256"/>
      <c r="D1820" s="256"/>
    </row>
    <row r="1821" spans="1:4" ht="31.5">
      <c r="A1821" s="256" t="s">
        <v>358</v>
      </c>
      <c r="B1821" s="15"/>
      <c r="C1821" s="256"/>
      <c r="D1821" s="256"/>
    </row>
    <row r="1822" spans="1:4" ht="31.5">
      <c r="A1822" s="256" t="s">
        <v>359</v>
      </c>
      <c r="B1822" s="15"/>
      <c r="C1822" s="256"/>
      <c r="D1822" s="256"/>
    </row>
    <row r="1823" spans="1:4" ht="15.75">
      <c r="A1823" s="256" t="s">
        <v>81</v>
      </c>
      <c r="B1823" s="15"/>
      <c r="C1823" s="256"/>
      <c r="D1823" s="256"/>
    </row>
    <row r="1824" spans="1:4" ht="31.5">
      <c r="A1824" s="256" t="s">
        <v>97</v>
      </c>
      <c r="B1824" s="15" t="s">
        <v>98</v>
      </c>
      <c r="C1824" s="256">
        <v>92182</v>
      </c>
      <c r="D1824" s="256">
        <v>63995</v>
      </c>
    </row>
    <row r="1825" spans="1:4" ht="31.5">
      <c r="A1825" s="256" t="s">
        <v>99</v>
      </c>
      <c r="B1825" s="15" t="s">
        <v>100</v>
      </c>
      <c r="C1825" s="256">
        <v>92182</v>
      </c>
      <c r="D1825" s="256">
        <v>63995</v>
      </c>
    </row>
    <row r="1826" spans="1:4" ht="15.75">
      <c r="A1826" s="256" t="s">
        <v>82</v>
      </c>
      <c r="B1826" s="15" t="s">
        <v>83</v>
      </c>
      <c r="C1826" s="256">
        <v>2708</v>
      </c>
      <c r="D1826" s="256">
        <v>2319</v>
      </c>
    </row>
    <row r="1827" spans="1:4" ht="31.5">
      <c r="A1827" s="256" t="s">
        <v>105</v>
      </c>
      <c r="B1827" s="15" t="s">
        <v>106</v>
      </c>
      <c r="C1827" s="256">
        <v>2390</v>
      </c>
      <c r="D1827" s="256">
        <v>2001</v>
      </c>
    </row>
    <row r="1828" spans="1:4" ht="15.75">
      <c r="A1828" s="256" t="s">
        <v>109</v>
      </c>
      <c r="B1828" s="15" t="s">
        <v>110</v>
      </c>
      <c r="C1828" s="256">
        <v>318</v>
      </c>
      <c r="D1828" s="256">
        <v>318</v>
      </c>
    </row>
    <row r="1829" spans="1:4" ht="15.75">
      <c r="A1829" s="256" t="s">
        <v>86</v>
      </c>
      <c r="B1829" s="15" t="s">
        <v>87</v>
      </c>
      <c r="C1829" s="256">
        <v>17779</v>
      </c>
      <c r="D1829" s="256">
        <v>13016</v>
      </c>
    </row>
    <row r="1830" spans="1:4" ht="31.5">
      <c r="A1830" s="256" t="s">
        <v>88</v>
      </c>
      <c r="B1830" s="15" t="s">
        <v>89</v>
      </c>
      <c r="C1830" s="256">
        <v>10749</v>
      </c>
      <c r="D1830" s="256">
        <v>7971</v>
      </c>
    </row>
    <row r="1831" spans="1:4" ht="15.75">
      <c r="A1831" s="256" t="s">
        <v>90</v>
      </c>
      <c r="B1831" s="15" t="s">
        <v>91</v>
      </c>
      <c r="C1831" s="256">
        <v>4440</v>
      </c>
      <c r="D1831" s="256">
        <v>3188</v>
      </c>
    </row>
    <row r="1832" spans="1:4" ht="31.5">
      <c r="A1832" s="256" t="s">
        <v>92</v>
      </c>
      <c r="B1832" s="15" t="s">
        <v>93</v>
      </c>
      <c r="C1832" s="256">
        <v>2590</v>
      </c>
      <c r="D1832" s="256">
        <v>1857</v>
      </c>
    </row>
    <row r="1833" spans="1:4" ht="15.75">
      <c r="A1833" s="256" t="s">
        <v>117</v>
      </c>
      <c r="B1833" s="15" t="s">
        <v>118</v>
      </c>
      <c r="C1833" s="256">
        <v>61550</v>
      </c>
      <c r="D1833" s="256">
        <v>28650</v>
      </c>
    </row>
    <row r="1834" spans="1:4" ht="15.75">
      <c r="A1834" s="256" t="s">
        <v>147</v>
      </c>
      <c r="B1834" s="15" t="s">
        <v>148</v>
      </c>
      <c r="C1834" s="256">
        <v>6000</v>
      </c>
      <c r="D1834" s="256">
        <v>2650</v>
      </c>
    </row>
    <row r="1835" spans="1:4" ht="15.75">
      <c r="A1835" s="256" t="s">
        <v>119</v>
      </c>
      <c r="B1835" s="15" t="s">
        <v>120</v>
      </c>
      <c r="C1835" s="256">
        <v>4423</v>
      </c>
      <c r="D1835" s="256">
        <v>4173</v>
      </c>
    </row>
    <row r="1836" spans="1:4" ht="15.75">
      <c r="A1836" s="256" t="s">
        <v>121</v>
      </c>
      <c r="B1836" s="15" t="s">
        <v>122</v>
      </c>
      <c r="C1836" s="256">
        <v>9000</v>
      </c>
      <c r="D1836" s="256">
        <v>8876</v>
      </c>
    </row>
    <row r="1837" spans="1:4" ht="15.75">
      <c r="A1837" s="256" t="s">
        <v>123</v>
      </c>
      <c r="B1837" s="15" t="s">
        <v>124</v>
      </c>
      <c r="C1837" s="256">
        <v>32677</v>
      </c>
      <c r="D1837" s="256">
        <v>12677</v>
      </c>
    </row>
    <row r="1838" spans="1:4" ht="15.75">
      <c r="A1838" s="256" t="s">
        <v>155</v>
      </c>
      <c r="B1838" s="15" t="s">
        <v>156</v>
      </c>
      <c r="C1838" s="256">
        <v>9450</v>
      </c>
      <c r="D1838" s="256">
        <v>274</v>
      </c>
    </row>
    <row r="1839" spans="1:4" ht="15.75">
      <c r="A1839" s="256" t="s">
        <v>168</v>
      </c>
      <c r="B1839" s="15" t="s">
        <v>169</v>
      </c>
      <c r="C1839" s="256">
        <v>340</v>
      </c>
      <c r="D1839" s="256">
        <v>290</v>
      </c>
    </row>
    <row r="1840" spans="1:4" ht="31.5">
      <c r="A1840" s="256" t="s">
        <v>170</v>
      </c>
      <c r="B1840" s="15" t="s">
        <v>171</v>
      </c>
      <c r="C1840" s="256">
        <v>250</v>
      </c>
      <c r="D1840" s="256">
        <v>214</v>
      </c>
    </row>
    <row r="1841" spans="1:4" ht="31.5">
      <c r="A1841" s="256" t="s">
        <v>172</v>
      </c>
      <c r="B1841" s="15" t="s">
        <v>173</v>
      </c>
      <c r="C1841" s="256">
        <v>90</v>
      </c>
      <c r="D1841" s="256">
        <v>76</v>
      </c>
    </row>
    <row r="1842" spans="1:4" ht="15.75">
      <c r="A1842" s="256" t="s">
        <v>94</v>
      </c>
      <c r="B1842" s="15"/>
      <c r="C1842" s="256">
        <v>174559</v>
      </c>
      <c r="D1842" s="256">
        <v>108270</v>
      </c>
    </row>
    <row r="1843" spans="1:4" ht="15.75">
      <c r="A1843" s="256"/>
      <c r="B1843" s="15"/>
      <c r="C1843" s="256"/>
      <c r="D1843" s="256"/>
    </row>
    <row r="1844" spans="1:4" ht="31.5">
      <c r="A1844" s="256" t="s">
        <v>360</v>
      </c>
      <c r="B1844" s="15"/>
      <c r="C1844" s="256">
        <v>174559</v>
      </c>
      <c r="D1844" s="256">
        <v>108270</v>
      </c>
    </row>
    <row r="1845" spans="1:4" ht="15.75">
      <c r="A1845" s="256"/>
      <c r="B1845" s="15"/>
      <c r="C1845" s="256"/>
      <c r="D1845" s="256"/>
    </row>
    <row r="1846" spans="1:4" ht="31.5">
      <c r="A1846" s="256" t="s">
        <v>361</v>
      </c>
      <c r="B1846" s="15"/>
      <c r="C1846" s="256">
        <v>174559</v>
      </c>
      <c r="D1846" s="256">
        <v>108270</v>
      </c>
    </row>
    <row r="1847" spans="1:4" ht="15.75">
      <c r="A1847" s="256" t="s">
        <v>288</v>
      </c>
      <c r="B1847" s="15"/>
      <c r="C1847" s="256"/>
      <c r="D1847" s="256"/>
    </row>
    <row r="1848" spans="1:4" ht="31.5">
      <c r="A1848" s="256" t="s">
        <v>362</v>
      </c>
      <c r="B1848" s="15"/>
      <c r="C1848" s="256"/>
      <c r="D1848" s="256"/>
    </row>
    <row r="1849" spans="1:4" ht="15.75">
      <c r="A1849" s="256" t="s">
        <v>81</v>
      </c>
      <c r="B1849" s="15"/>
      <c r="C1849" s="256"/>
      <c r="D1849" s="256"/>
    </row>
    <row r="1850" spans="1:4" ht="15.75">
      <c r="A1850" s="256" t="s">
        <v>117</v>
      </c>
      <c r="B1850" s="15" t="s">
        <v>118</v>
      </c>
      <c r="C1850" s="256">
        <v>386585</v>
      </c>
      <c r="D1850" s="256">
        <v>197792</v>
      </c>
    </row>
    <row r="1851" spans="1:4" ht="15.75">
      <c r="A1851" s="256" t="s">
        <v>119</v>
      </c>
      <c r="B1851" s="15" t="s">
        <v>120</v>
      </c>
      <c r="C1851" s="256">
        <v>17112</v>
      </c>
      <c r="D1851" s="256">
        <v>5112</v>
      </c>
    </row>
    <row r="1852" spans="1:4" ht="15.75">
      <c r="A1852" s="256" t="s">
        <v>123</v>
      </c>
      <c r="B1852" s="15" t="s">
        <v>124</v>
      </c>
      <c r="C1852" s="256">
        <v>369473</v>
      </c>
      <c r="D1852" s="256">
        <v>192680</v>
      </c>
    </row>
    <row r="1853" spans="1:4" ht="15.75">
      <c r="A1853" s="256" t="s">
        <v>94</v>
      </c>
      <c r="B1853" s="15"/>
      <c r="C1853" s="256">
        <v>386585</v>
      </c>
      <c r="D1853" s="256">
        <v>197792</v>
      </c>
    </row>
    <row r="1854" spans="1:4" ht="15.75">
      <c r="A1854" s="256"/>
      <c r="B1854" s="15"/>
      <c r="C1854" s="256"/>
      <c r="D1854" s="256"/>
    </row>
    <row r="1855" spans="1:4" ht="31.5">
      <c r="A1855" s="256" t="s">
        <v>363</v>
      </c>
      <c r="B1855" s="15"/>
      <c r="C1855" s="256">
        <v>386585</v>
      </c>
      <c r="D1855" s="256">
        <v>197792</v>
      </c>
    </row>
    <row r="1856" spans="1:4" ht="15.75">
      <c r="A1856" s="256"/>
      <c r="B1856" s="15"/>
      <c r="C1856" s="256"/>
      <c r="D1856" s="256"/>
    </row>
    <row r="1857" spans="1:4" ht="31.5">
      <c r="A1857" s="256" t="s">
        <v>364</v>
      </c>
      <c r="B1857" s="15"/>
      <c r="C1857" s="256"/>
      <c r="D1857" s="256"/>
    </row>
    <row r="1858" spans="1:4" ht="15.75">
      <c r="A1858" s="256" t="s">
        <v>81</v>
      </c>
      <c r="B1858" s="15"/>
      <c r="C1858" s="256"/>
      <c r="D1858" s="256"/>
    </row>
    <row r="1859" spans="1:4" ht="15.75">
      <c r="A1859" s="256" t="s">
        <v>117</v>
      </c>
      <c r="B1859" s="15" t="s">
        <v>118</v>
      </c>
      <c r="C1859" s="256">
        <v>810654</v>
      </c>
      <c r="D1859" s="256">
        <v>578301</v>
      </c>
    </row>
    <row r="1860" spans="1:4" ht="15.75">
      <c r="A1860" s="256" t="s">
        <v>123</v>
      </c>
      <c r="B1860" s="15" t="s">
        <v>124</v>
      </c>
      <c r="C1860" s="256">
        <v>564973</v>
      </c>
      <c r="D1860" s="256">
        <v>524578</v>
      </c>
    </row>
    <row r="1861" spans="1:4" ht="15.75">
      <c r="A1861" s="256" t="s">
        <v>125</v>
      </c>
      <c r="B1861" s="15" t="s">
        <v>126</v>
      </c>
      <c r="C1861" s="256">
        <v>245681</v>
      </c>
      <c r="D1861" s="256">
        <v>53723</v>
      </c>
    </row>
    <row r="1862" spans="1:4" ht="15.75">
      <c r="A1862" s="256" t="s">
        <v>94</v>
      </c>
      <c r="B1862" s="15"/>
      <c r="C1862" s="256">
        <v>810654</v>
      </c>
      <c r="D1862" s="256">
        <v>578301</v>
      </c>
    </row>
    <row r="1863" spans="1:4" ht="15.75">
      <c r="A1863" s="256" t="s">
        <v>131</v>
      </c>
      <c r="B1863" s="15"/>
      <c r="C1863" s="256"/>
      <c r="D1863" s="256"/>
    </row>
    <row r="1864" spans="1:4" ht="15.75">
      <c r="A1864" s="256" t="s">
        <v>132</v>
      </c>
      <c r="B1864" s="15" t="s">
        <v>133</v>
      </c>
      <c r="C1864" s="256">
        <v>1908860</v>
      </c>
      <c r="D1864" s="256">
        <v>0</v>
      </c>
    </row>
    <row r="1865" spans="1:4" ht="15.75">
      <c r="A1865" s="256" t="s">
        <v>140</v>
      </c>
      <c r="B1865" s="15"/>
      <c r="C1865" s="256">
        <v>1908860</v>
      </c>
      <c r="D1865" s="256">
        <v>0</v>
      </c>
    </row>
    <row r="1866" spans="1:4" ht="15.75">
      <c r="A1866" s="256"/>
      <c r="B1866" s="15"/>
      <c r="C1866" s="256"/>
      <c r="D1866" s="256"/>
    </row>
    <row r="1867" spans="1:4" ht="31.5">
      <c r="A1867" s="256" t="s">
        <v>365</v>
      </c>
      <c r="B1867" s="15"/>
      <c r="C1867" s="256">
        <v>2719514</v>
      </c>
      <c r="D1867" s="256">
        <v>578301</v>
      </c>
    </row>
    <row r="1868" spans="1:4" ht="15.75">
      <c r="A1868" s="256"/>
      <c r="B1868" s="15"/>
      <c r="C1868" s="256"/>
      <c r="D1868" s="256"/>
    </row>
    <row r="1869" spans="1:4" ht="31.5">
      <c r="A1869" s="256" t="s">
        <v>289</v>
      </c>
      <c r="B1869" s="15"/>
      <c r="C1869" s="256"/>
      <c r="D1869" s="256"/>
    </row>
    <row r="1870" spans="1:4" ht="15.75">
      <c r="A1870" s="256" t="s">
        <v>81</v>
      </c>
      <c r="B1870" s="15"/>
      <c r="C1870" s="256"/>
      <c r="D1870" s="256"/>
    </row>
    <row r="1871" spans="1:4" ht="15.75">
      <c r="A1871" s="256" t="s">
        <v>82</v>
      </c>
      <c r="B1871" s="15" t="s">
        <v>83</v>
      </c>
      <c r="C1871" s="256">
        <v>3520</v>
      </c>
      <c r="D1871" s="256">
        <v>3520</v>
      </c>
    </row>
    <row r="1872" spans="1:4" ht="16.5" customHeight="1">
      <c r="A1872" s="256" t="s">
        <v>103</v>
      </c>
      <c r="B1872" s="15" t="s">
        <v>104</v>
      </c>
      <c r="C1872" s="256">
        <v>3520</v>
      </c>
      <c r="D1872" s="256">
        <v>3520</v>
      </c>
    </row>
    <row r="1873" spans="1:4" ht="15.75">
      <c r="A1873" s="256" t="s">
        <v>117</v>
      </c>
      <c r="B1873" s="15" t="s">
        <v>118</v>
      </c>
      <c r="C1873" s="256">
        <v>1192186</v>
      </c>
      <c r="D1873" s="256">
        <v>1142574</v>
      </c>
    </row>
    <row r="1874" spans="1:4" ht="15.75">
      <c r="A1874" s="256" t="s">
        <v>119</v>
      </c>
      <c r="B1874" s="15" t="s">
        <v>120</v>
      </c>
      <c r="C1874" s="256">
        <v>16200</v>
      </c>
      <c r="D1874" s="256">
        <v>8888</v>
      </c>
    </row>
    <row r="1875" spans="1:4" ht="15.75">
      <c r="A1875" s="256" t="s">
        <v>121</v>
      </c>
      <c r="B1875" s="15" t="s">
        <v>122</v>
      </c>
      <c r="C1875" s="256">
        <v>5800</v>
      </c>
      <c r="D1875" s="256">
        <v>1794</v>
      </c>
    </row>
    <row r="1876" spans="1:4" ht="15.75">
      <c r="A1876" s="256" t="s">
        <v>123</v>
      </c>
      <c r="B1876" s="15" t="s">
        <v>124</v>
      </c>
      <c r="C1876" s="256">
        <v>899971</v>
      </c>
      <c r="D1876" s="256">
        <v>898428</v>
      </c>
    </row>
    <row r="1877" spans="1:4" ht="15.75">
      <c r="A1877" s="256" t="s">
        <v>125</v>
      </c>
      <c r="B1877" s="15" t="s">
        <v>126</v>
      </c>
      <c r="C1877" s="256">
        <v>270000</v>
      </c>
      <c r="D1877" s="256">
        <v>233249</v>
      </c>
    </row>
    <row r="1878" spans="1:4" ht="15.75">
      <c r="A1878" s="256" t="s">
        <v>155</v>
      </c>
      <c r="B1878" s="15" t="s">
        <v>156</v>
      </c>
      <c r="C1878" s="256">
        <v>215</v>
      </c>
      <c r="D1878" s="256">
        <v>215</v>
      </c>
    </row>
    <row r="1879" spans="1:4" ht="15.75">
      <c r="A1879" s="256" t="s">
        <v>168</v>
      </c>
      <c r="B1879" s="15" t="s">
        <v>169</v>
      </c>
      <c r="C1879" s="256">
        <v>214</v>
      </c>
      <c r="D1879" s="256">
        <v>65</v>
      </c>
    </row>
    <row r="1880" spans="1:4" ht="31.5">
      <c r="A1880" s="256" t="s">
        <v>170</v>
      </c>
      <c r="B1880" s="15" t="s">
        <v>171</v>
      </c>
      <c r="C1880" s="256">
        <v>100</v>
      </c>
      <c r="D1880" s="256">
        <v>0</v>
      </c>
    </row>
    <row r="1881" spans="1:4" ht="31.5">
      <c r="A1881" s="256" t="s">
        <v>172</v>
      </c>
      <c r="B1881" s="15" t="s">
        <v>173</v>
      </c>
      <c r="C1881" s="256">
        <v>114</v>
      </c>
      <c r="D1881" s="256">
        <v>65</v>
      </c>
    </row>
    <row r="1882" spans="1:4" ht="15.75">
      <c r="A1882" s="256" t="s">
        <v>94</v>
      </c>
      <c r="B1882" s="15"/>
      <c r="C1882" s="256">
        <v>1195920</v>
      </c>
      <c r="D1882" s="256">
        <v>1146159</v>
      </c>
    </row>
    <row r="1883" spans="1:4" ht="15.75">
      <c r="A1883" s="256" t="s">
        <v>131</v>
      </c>
      <c r="B1883" s="15"/>
      <c r="C1883" s="256"/>
      <c r="D1883" s="256"/>
    </row>
    <row r="1884" spans="1:4" ht="15.75">
      <c r="A1884" s="256" t="s">
        <v>134</v>
      </c>
      <c r="B1884" s="15" t="s">
        <v>135</v>
      </c>
      <c r="C1884" s="256">
        <v>80000</v>
      </c>
      <c r="D1884" s="256">
        <v>0</v>
      </c>
    </row>
    <row r="1885" spans="1:4" ht="15.75">
      <c r="A1885" s="256" t="s">
        <v>151</v>
      </c>
      <c r="B1885" s="15" t="s">
        <v>152</v>
      </c>
      <c r="C1885" s="256">
        <v>80000</v>
      </c>
      <c r="D1885" s="256">
        <v>0</v>
      </c>
    </row>
    <row r="1886" spans="1:4" ht="15.75">
      <c r="A1886" s="256" t="s">
        <v>278</v>
      </c>
      <c r="B1886" s="15" t="s">
        <v>279</v>
      </c>
      <c r="C1886" s="256">
        <v>24000</v>
      </c>
      <c r="D1886" s="256">
        <v>0</v>
      </c>
    </row>
    <row r="1887" spans="1:4" ht="31.5">
      <c r="A1887" s="256" t="s">
        <v>280</v>
      </c>
      <c r="B1887" s="15" t="s">
        <v>281</v>
      </c>
      <c r="C1887" s="256">
        <v>24000</v>
      </c>
      <c r="D1887" s="256">
        <v>0</v>
      </c>
    </row>
    <row r="1888" spans="1:4" ht="15.75">
      <c r="A1888" s="256"/>
      <c r="B1888" s="15"/>
      <c r="C1888" s="256"/>
      <c r="D1888" s="256"/>
    </row>
    <row r="1889" spans="1:4" ht="15.75">
      <c r="A1889" s="256" t="s">
        <v>140</v>
      </c>
      <c r="B1889" s="15"/>
      <c r="C1889" s="256">
        <v>104000</v>
      </c>
      <c r="D1889" s="256">
        <v>0</v>
      </c>
    </row>
    <row r="1890" spans="1:4" ht="31.5">
      <c r="A1890" s="256" t="s">
        <v>290</v>
      </c>
      <c r="B1890" s="15"/>
      <c r="C1890" s="256">
        <v>1299920</v>
      </c>
      <c r="D1890" s="256">
        <v>1146159</v>
      </c>
    </row>
    <row r="1891" spans="1:4" ht="15.75">
      <c r="A1891" s="256"/>
      <c r="B1891" s="15"/>
      <c r="C1891" s="256"/>
      <c r="D1891" s="256"/>
    </row>
    <row r="1892" spans="1:4" ht="15.75">
      <c r="A1892" s="256" t="s">
        <v>291</v>
      </c>
      <c r="B1892" s="15"/>
      <c r="C1892" s="256">
        <v>4406019</v>
      </c>
      <c r="D1892" s="256">
        <v>1922252</v>
      </c>
    </row>
    <row r="1893" spans="1:4" ht="15.75">
      <c r="A1893" s="256"/>
      <c r="B1893" s="15"/>
      <c r="C1893" s="256"/>
      <c r="D1893" s="256"/>
    </row>
    <row r="1894" spans="1:4" ht="15.75">
      <c r="A1894" s="256" t="s">
        <v>292</v>
      </c>
      <c r="B1894" s="15"/>
      <c r="C1894" s="256"/>
      <c r="D1894" s="256"/>
    </row>
    <row r="1895" spans="1:4" ht="15.75">
      <c r="A1895" s="256" t="s">
        <v>366</v>
      </c>
      <c r="B1895" s="15"/>
      <c r="C1895" s="256"/>
      <c r="D1895" s="256"/>
    </row>
    <row r="1896" spans="1:4" ht="15.75">
      <c r="A1896" s="256" t="s">
        <v>81</v>
      </c>
      <c r="B1896" s="15"/>
      <c r="C1896" s="256"/>
      <c r="D1896" s="256"/>
    </row>
    <row r="1897" spans="1:4" ht="15.75">
      <c r="A1897" s="256" t="s">
        <v>117</v>
      </c>
      <c r="B1897" s="15" t="s">
        <v>118</v>
      </c>
      <c r="C1897" s="256">
        <v>20000</v>
      </c>
      <c r="D1897" s="256">
        <v>-11367</v>
      </c>
    </row>
    <row r="1898" spans="1:4" ht="15.75">
      <c r="A1898" s="256" t="s">
        <v>121</v>
      </c>
      <c r="B1898" s="15" t="s">
        <v>122</v>
      </c>
      <c r="C1898" s="256">
        <v>20000</v>
      </c>
      <c r="D1898" s="256">
        <v>-11367</v>
      </c>
    </row>
    <row r="1899" spans="1:4" ht="15.75">
      <c r="A1899" s="256" t="s">
        <v>94</v>
      </c>
      <c r="B1899" s="15"/>
      <c r="C1899" s="256">
        <v>20000</v>
      </c>
      <c r="D1899" s="256">
        <v>-11367</v>
      </c>
    </row>
    <row r="1900" spans="1:4" ht="15.75">
      <c r="A1900" s="256"/>
      <c r="B1900" s="15"/>
      <c r="C1900" s="256"/>
      <c r="D1900" s="256"/>
    </row>
    <row r="1901" spans="1:4" ht="15.75">
      <c r="A1901" s="256" t="s">
        <v>367</v>
      </c>
      <c r="B1901" s="15"/>
      <c r="C1901" s="256">
        <v>20000</v>
      </c>
      <c r="D1901" s="256">
        <v>-11367</v>
      </c>
    </row>
    <row r="1902" spans="1:4" ht="15.75">
      <c r="A1902" s="256"/>
      <c r="B1902" s="15"/>
      <c r="C1902" s="256"/>
      <c r="D1902" s="256"/>
    </row>
    <row r="1903" spans="1:4" ht="15.75">
      <c r="A1903" s="256" t="s">
        <v>368</v>
      </c>
      <c r="B1903" s="15"/>
      <c r="C1903" s="256"/>
      <c r="D1903" s="256"/>
    </row>
    <row r="1904" spans="1:4" ht="15.75">
      <c r="A1904" s="256" t="s">
        <v>81</v>
      </c>
      <c r="B1904" s="15"/>
      <c r="C1904" s="256"/>
      <c r="D1904" s="256"/>
    </row>
    <row r="1905" spans="1:4" ht="31.5">
      <c r="A1905" s="256" t="s">
        <v>97</v>
      </c>
      <c r="B1905" s="15" t="s">
        <v>98</v>
      </c>
      <c r="C1905" s="256">
        <v>28428</v>
      </c>
      <c r="D1905" s="256">
        <v>20442</v>
      </c>
    </row>
    <row r="1906" spans="1:4" ht="31.5">
      <c r="A1906" s="256" t="s">
        <v>99</v>
      </c>
      <c r="B1906" s="15" t="s">
        <v>100</v>
      </c>
      <c r="C1906" s="256">
        <v>28428</v>
      </c>
      <c r="D1906" s="256">
        <v>20442</v>
      </c>
    </row>
    <row r="1907" spans="1:4" ht="15.75">
      <c r="A1907" s="256" t="s">
        <v>82</v>
      </c>
      <c r="B1907" s="15" t="s">
        <v>83</v>
      </c>
      <c r="C1907" s="256">
        <v>35104</v>
      </c>
      <c r="D1907" s="256">
        <v>29932</v>
      </c>
    </row>
    <row r="1908" spans="1:4" ht="15.75">
      <c r="A1908" s="256" t="s">
        <v>103</v>
      </c>
      <c r="B1908" s="15" t="s">
        <v>104</v>
      </c>
      <c r="C1908" s="256">
        <v>34550</v>
      </c>
      <c r="D1908" s="256">
        <v>29378</v>
      </c>
    </row>
    <row r="1909" spans="1:4" ht="31.5">
      <c r="A1909" s="256" t="s">
        <v>105</v>
      </c>
      <c r="B1909" s="15" t="s">
        <v>106</v>
      </c>
      <c r="C1909" s="256">
        <v>554</v>
      </c>
      <c r="D1909" s="256">
        <v>554</v>
      </c>
    </row>
    <row r="1910" spans="1:4" ht="15.75">
      <c r="A1910" s="256" t="s">
        <v>86</v>
      </c>
      <c r="B1910" s="15" t="s">
        <v>87</v>
      </c>
      <c r="C1910" s="256">
        <v>10080</v>
      </c>
      <c r="D1910" s="256">
        <v>5164</v>
      </c>
    </row>
    <row r="1911" spans="1:4" ht="31.5">
      <c r="A1911" s="256" t="s">
        <v>88</v>
      </c>
      <c r="B1911" s="15" t="s">
        <v>89</v>
      </c>
      <c r="C1911" s="256">
        <v>6095</v>
      </c>
      <c r="D1911" s="256">
        <v>3002</v>
      </c>
    </row>
    <row r="1912" spans="1:4" ht="15.75">
      <c r="A1912" s="256" t="s">
        <v>90</v>
      </c>
      <c r="B1912" s="15" t="s">
        <v>91</v>
      </c>
      <c r="C1912" s="256">
        <v>2517</v>
      </c>
      <c r="D1912" s="256">
        <v>1376</v>
      </c>
    </row>
    <row r="1913" spans="1:4" ht="31.5">
      <c r="A1913" s="256" t="s">
        <v>92</v>
      </c>
      <c r="B1913" s="15" t="s">
        <v>93</v>
      </c>
      <c r="C1913" s="256">
        <v>1468</v>
      </c>
      <c r="D1913" s="256">
        <v>786</v>
      </c>
    </row>
    <row r="1914" spans="1:4" ht="15.75">
      <c r="A1914" s="256" t="s">
        <v>117</v>
      </c>
      <c r="B1914" s="15" t="s">
        <v>118</v>
      </c>
      <c r="C1914" s="256">
        <v>21378</v>
      </c>
      <c r="D1914" s="256">
        <v>17887</v>
      </c>
    </row>
    <row r="1915" spans="1:4" ht="15.75">
      <c r="A1915" s="256" t="s">
        <v>119</v>
      </c>
      <c r="B1915" s="15" t="s">
        <v>120</v>
      </c>
      <c r="C1915" s="256">
        <v>1928</v>
      </c>
      <c r="D1915" s="256">
        <v>134</v>
      </c>
    </row>
    <row r="1916" spans="1:4" ht="15.75">
      <c r="A1916" s="256" t="s">
        <v>123</v>
      </c>
      <c r="B1916" s="15" t="s">
        <v>124</v>
      </c>
      <c r="C1916" s="256">
        <v>19450</v>
      </c>
      <c r="D1916" s="256">
        <v>17753</v>
      </c>
    </row>
    <row r="1917" spans="1:4" ht="15.75">
      <c r="A1917" s="256" t="s">
        <v>168</v>
      </c>
      <c r="B1917" s="15" t="s">
        <v>169</v>
      </c>
      <c r="C1917" s="256">
        <v>10</v>
      </c>
      <c r="D1917" s="256">
        <v>10</v>
      </c>
    </row>
    <row r="1918" spans="1:4" ht="31.5">
      <c r="A1918" s="256" t="s">
        <v>170</v>
      </c>
      <c r="B1918" s="15" t="s">
        <v>171</v>
      </c>
      <c r="C1918" s="256">
        <v>10</v>
      </c>
      <c r="D1918" s="256">
        <v>10</v>
      </c>
    </row>
    <row r="1919" spans="1:4" ht="15.75">
      <c r="A1919" s="256" t="s">
        <v>94</v>
      </c>
      <c r="B1919" s="15"/>
      <c r="C1919" s="256">
        <v>95000</v>
      </c>
      <c r="D1919" s="256">
        <v>73435</v>
      </c>
    </row>
    <row r="1920" spans="1:4" ht="15.75">
      <c r="A1920" s="256"/>
      <c r="B1920" s="15"/>
      <c r="C1920" s="256"/>
      <c r="D1920" s="256"/>
    </row>
    <row r="1921" spans="1:237" s="20" customFormat="1" ht="15.75">
      <c r="A1921" s="256" t="s">
        <v>369</v>
      </c>
      <c r="B1921" s="15"/>
      <c r="C1921" s="256">
        <v>95000</v>
      </c>
      <c r="D1921" s="256">
        <v>73435</v>
      </c>
      <c r="E1921" s="17"/>
      <c r="F1921" s="17"/>
      <c r="G1921" s="17"/>
      <c r="H1921" s="17"/>
      <c r="I1921" s="17"/>
      <c r="J1921" s="17"/>
      <c r="K1921" s="17"/>
      <c r="L1921" s="17"/>
      <c r="M1921" s="17"/>
      <c r="N1921" s="17"/>
      <c r="O1921" s="17"/>
      <c r="P1921" s="17"/>
      <c r="Q1921" s="17"/>
      <c r="R1921" s="17"/>
      <c r="S1921" s="17"/>
      <c r="T1921" s="17"/>
      <c r="U1921" s="17"/>
      <c r="V1921" s="17"/>
      <c r="W1921" s="17"/>
      <c r="X1921" s="17"/>
      <c r="Y1921" s="17"/>
      <c r="Z1921" s="17"/>
      <c r="AA1921" s="17"/>
      <c r="AB1921" s="17"/>
      <c r="AC1921" s="17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7"/>
      <c r="AQ1921" s="17"/>
      <c r="AR1921" s="17"/>
      <c r="AS1921" s="17"/>
      <c r="AT1921" s="17"/>
      <c r="AU1921" s="17"/>
      <c r="AV1921" s="17"/>
      <c r="AW1921" s="17"/>
      <c r="AX1921" s="17"/>
      <c r="AY1921" s="17"/>
      <c r="AZ1921" s="17"/>
      <c r="BA1921" s="17"/>
      <c r="BB1921" s="17"/>
      <c r="BC1921" s="17"/>
      <c r="BD1921" s="17"/>
      <c r="BE1921" s="17"/>
      <c r="BF1921" s="17"/>
      <c r="BG1921" s="17"/>
      <c r="BH1921" s="17"/>
      <c r="BI1921" s="17"/>
      <c r="BJ1921" s="17"/>
      <c r="BK1921" s="17"/>
      <c r="BL1921" s="17"/>
      <c r="BM1921" s="17"/>
      <c r="BN1921" s="17"/>
      <c r="BO1921" s="17"/>
      <c r="BP1921" s="17"/>
      <c r="BQ1921" s="17"/>
      <c r="BR1921" s="17"/>
      <c r="BS1921" s="17"/>
      <c r="BT1921" s="17"/>
      <c r="BU1921" s="17"/>
      <c r="BV1921" s="17"/>
      <c r="BW1921" s="17"/>
      <c r="BX1921" s="17"/>
      <c r="BY1921" s="17"/>
      <c r="BZ1921" s="17"/>
      <c r="CA1921" s="17"/>
      <c r="CB1921" s="17"/>
      <c r="CC1921" s="17"/>
      <c r="CD1921" s="17"/>
      <c r="CE1921" s="17"/>
      <c r="CF1921" s="17"/>
      <c r="CG1921" s="17"/>
      <c r="CH1921" s="17"/>
      <c r="CI1921" s="17"/>
      <c r="CJ1921" s="17"/>
      <c r="CK1921" s="17"/>
      <c r="CL1921" s="17"/>
      <c r="CM1921" s="17"/>
      <c r="CN1921" s="17"/>
      <c r="CO1921" s="17"/>
      <c r="CP1921" s="17"/>
      <c r="CQ1921" s="17"/>
      <c r="CR1921" s="17"/>
      <c r="CS1921" s="17"/>
      <c r="CT1921" s="17"/>
      <c r="CU1921" s="17"/>
      <c r="CV1921" s="17"/>
      <c r="CW1921" s="17"/>
      <c r="CX1921" s="17"/>
      <c r="CY1921" s="17"/>
      <c r="CZ1921" s="17"/>
      <c r="DA1921" s="17"/>
      <c r="DB1921" s="17"/>
      <c r="DC1921" s="17"/>
      <c r="DD1921" s="17"/>
      <c r="DE1921" s="17"/>
      <c r="DF1921" s="17"/>
      <c r="DG1921" s="17"/>
      <c r="DH1921" s="17"/>
      <c r="DI1921" s="17"/>
      <c r="DJ1921" s="17"/>
      <c r="DK1921" s="17"/>
      <c r="DL1921" s="17"/>
      <c r="DM1921" s="17"/>
      <c r="DN1921" s="17"/>
      <c r="DO1921" s="17"/>
      <c r="DP1921" s="17"/>
      <c r="DQ1921" s="17"/>
      <c r="DR1921" s="17"/>
      <c r="DS1921" s="17"/>
      <c r="DT1921" s="17"/>
      <c r="DU1921" s="17"/>
      <c r="DV1921" s="17"/>
      <c r="DW1921" s="17"/>
      <c r="DX1921" s="17"/>
      <c r="DY1921" s="17"/>
      <c r="DZ1921" s="17"/>
      <c r="EA1921" s="17"/>
      <c r="EB1921" s="17"/>
      <c r="EC1921" s="17"/>
      <c r="ED1921" s="17"/>
      <c r="EE1921" s="17"/>
      <c r="EF1921" s="17"/>
      <c r="EG1921" s="17"/>
      <c r="EH1921" s="17"/>
      <c r="EI1921" s="17"/>
      <c r="EJ1921" s="17"/>
      <c r="EK1921" s="17"/>
      <c r="EL1921" s="17"/>
      <c r="EM1921" s="17"/>
      <c r="EN1921" s="17"/>
      <c r="EO1921" s="17"/>
      <c r="EP1921" s="17"/>
      <c r="EQ1921" s="17"/>
      <c r="ER1921" s="17"/>
      <c r="ES1921" s="17"/>
      <c r="ET1921" s="17"/>
      <c r="EU1921" s="17"/>
      <c r="EV1921" s="17"/>
      <c r="EW1921" s="17"/>
      <c r="EX1921" s="17"/>
      <c r="EY1921" s="17"/>
      <c r="EZ1921" s="17"/>
      <c r="FA1921" s="17"/>
      <c r="FB1921" s="17"/>
      <c r="FC1921" s="17"/>
      <c r="FD1921" s="17"/>
      <c r="FE1921" s="17"/>
      <c r="FF1921" s="17"/>
      <c r="FG1921" s="17"/>
      <c r="FH1921" s="17"/>
      <c r="FI1921" s="17"/>
      <c r="FJ1921" s="17"/>
      <c r="FK1921" s="17"/>
      <c r="FL1921" s="17"/>
      <c r="FM1921" s="17"/>
      <c r="FN1921" s="17"/>
      <c r="FO1921" s="17"/>
      <c r="FP1921" s="17"/>
      <c r="FQ1921" s="17"/>
      <c r="FR1921" s="17"/>
      <c r="FS1921" s="17"/>
      <c r="FT1921" s="17"/>
      <c r="FU1921" s="17"/>
      <c r="FV1921" s="17"/>
      <c r="FW1921" s="17"/>
      <c r="FX1921" s="17"/>
      <c r="FY1921" s="17"/>
      <c r="FZ1921" s="17"/>
      <c r="GA1921" s="17"/>
      <c r="GB1921" s="17"/>
      <c r="GC1921" s="17"/>
      <c r="GD1921" s="17"/>
      <c r="GE1921" s="17"/>
      <c r="GF1921" s="17"/>
      <c r="GG1921" s="17"/>
      <c r="GH1921" s="17"/>
      <c r="GI1921" s="17"/>
      <c r="GJ1921" s="17"/>
      <c r="GK1921" s="17"/>
      <c r="GL1921" s="17"/>
      <c r="GM1921" s="17"/>
      <c r="GN1921" s="17"/>
      <c r="GO1921" s="17"/>
      <c r="GP1921" s="17"/>
      <c r="GQ1921" s="17"/>
      <c r="GR1921" s="17"/>
      <c r="GS1921" s="17"/>
      <c r="GT1921" s="17"/>
      <c r="GU1921" s="17"/>
      <c r="GV1921" s="17"/>
      <c r="GW1921" s="17"/>
      <c r="GX1921" s="17"/>
      <c r="GY1921" s="17"/>
      <c r="GZ1921" s="17"/>
      <c r="HA1921" s="17"/>
      <c r="HB1921" s="17"/>
      <c r="HC1921" s="17"/>
      <c r="HD1921" s="17"/>
      <c r="HE1921" s="17"/>
      <c r="HF1921" s="17"/>
      <c r="HG1921" s="17"/>
      <c r="HH1921" s="17"/>
      <c r="HI1921" s="17"/>
      <c r="HJ1921" s="17"/>
      <c r="HK1921" s="17"/>
      <c r="HL1921" s="17"/>
      <c r="HM1921" s="17"/>
      <c r="HN1921" s="17"/>
      <c r="HO1921" s="17"/>
      <c r="HP1921" s="17"/>
      <c r="HQ1921" s="17"/>
      <c r="HR1921" s="17"/>
      <c r="HS1921" s="17"/>
      <c r="HT1921" s="17"/>
      <c r="HU1921" s="17"/>
      <c r="HV1921" s="17"/>
      <c r="HW1921" s="17"/>
      <c r="HX1921" s="17"/>
      <c r="HY1921" s="17"/>
      <c r="HZ1921" s="17"/>
      <c r="IA1921" s="17"/>
      <c r="IB1921" s="17"/>
      <c r="IC1921" s="17"/>
    </row>
    <row r="1922" spans="1:4" ht="15.75">
      <c r="A1922" s="256"/>
      <c r="B1922" s="15"/>
      <c r="C1922" s="256"/>
      <c r="D1922" s="256"/>
    </row>
    <row r="1923" spans="1:4" ht="15.75">
      <c r="A1923" s="256" t="s">
        <v>370</v>
      </c>
      <c r="B1923" s="15"/>
      <c r="C1923" s="256"/>
      <c r="D1923" s="256"/>
    </row>
    <row r="1924" spans="1:4" ht="15.75">
      <c r="A1924" s="256" t="s">
        <v>81</v>
      </c>
      <c r="B1924" s="15"/>
      <c r="C1924" s="256"/>
      <c r="D1924" s="256"/>
    </row>
    <row r="1925" spans="1:4" ht="31.5">
      <c r="A1925" s="256" t="s">
        <v>97</v>
      </c>
      <c r="B1925" s="15" t="s">
        <v>98</v>
      </c>
      <c r="C1925" s="256">
        <v>112973</v>
      </c>
      <c r="D1925" s="256">
        <v>82818</v>
      </c>
    </row>
    <row r="1926" spans="1:4" ht="31.5">
      <c r="A1926" s="256" t="s">
        <v>99</v>
      </c>
      <c r="B1926" s="15" t="s">
        <v>100</v>
      </c>
      <c r="C1926" s="256">
        <v>112973</v>
      </c>
      <c r="D1926" s="256">
        <v>82818</v>
      </c>
    </row>
    <row r="1927" spans="1:4" ht="15.75">
      <c r="A1927" s="256" t="s">
        <v>82</v>
      </c>
      <c r="B1927" s="15" t="s">
        <v>83</v>
      </c>
      <c r="C1927" s="256">
        <v>9529</v>
      </c>
      <c r="D1927" s="256">
        <v>5283</v>
      </c>
    </row>
    <row r="1928" spans="1:4" ht="31.5">
      <c r="A1928" s="256" t="s">
        <v>105</v>
      </c>
      <c r="B1928" s="15" t="s">
        <v>106</v>
      </c>
      <c r="C1928" s="256">
        <v>3422</v>
      </c>
      <c r="D1928" s="256">
        <v>1887</v>
      </c>
    </row>
    <row r="1929" spans="1:4" ht="31.5">
      <c r="A1929" s="256" t="s">
        <v>107</v>
      </c>
      <c r="B1929" s="15" t="s">
        <v>108</v>
      </c>
      <c r="C1929" s="256">
        <v>5000</v>
      </c>
      <c r="D1929" s="256">
        <v>2289</v>
      </c>
    </row>
    <row r="1930" spans="1:4" ht="15.75">
      <c r="A1930" s="256" t="s">
        <v>109</v>
      </c>
      <c r="B1930" s="15" t="s">
        <v>110</v>
      </c>
      <c r="C1930" s="256">
        <v>1107</v>
      </c>
      <c r="D1930" s="256">
        <v>1107</v>
      </c>
    </row>
    <row r="1931" spans="1:4" ht="15.75">
      <c r="A1931" s="256" t="s">
        <v>86</v>
      </c>
      <c r="B1931" s="15" t="s">
        <v>87</v>
      </c>
      <c r="C1931" s="256">
        <v>21926</v>
      </c>
      <c r="D1931" s="256">
        <v>16499</v>
      </c>
    </row>
    <row r="1932" spans="1:4" ht="31.5">
      <c r="A1932" s="256" t="s">
        <v>88</v>
      </c>
      <c r="B1932" s="15" t="s">
        <v>89</v>
      </c>
      <c r="C1932" s="256">
        <v>13256</v>
      </c>
      <c r="D1932" s="256">
        <v>10348</v>
      </c>
    </row>
    <row r="1933" spans="1:4" ht="15.75">
      <c r="A1933" s="256" t="s">
        <v>90</v>
      </c>
      <c r="B1933" s="15" t="s">
        <v>91</v>
      </c>
      <c r="C1933" s="256">
        <v>5476</v>
      </c>
      <c r="D1933" s="256">
        <v>4109</v>
      </c>
    </row>
    <row r="1934" spans="1:4" ht="31.5">
      <c r="A1934" s="256" t="s">
        <v>92</v>
      </c>
      <c r="B1934" s="15" t="s">
        <v>93</v>
      </c>
      <c r="C1934" s="256">
        <v>3194</v>
      </c>
      <c r="D1934" s="256">
        <v>2042</v>
      </c>
    </row>
    <row r="1935" spans="1:4" ht="15.75">
      <c r="A1935" s="256" t="s">
        <v>117</v>
      </c>
      <c r="B1935" s="15" t="s">
        <v>118</v>
      </c>
      <c r="C1935" s="256">
        <v>219176</v>
      </c>
      <c r="D1935" s="256">
        <v>87852</v>
      </c>
    </row>
    <row r="1936" spans="1:4" ht="15.75">
      <c r="A1936" s="256" t="s">
        <v>145</v>
      </c>
      <c r="B1936" s="15" t="s">
        <v>146</v>
      </c>
      <c r="C1936" s="256">
        <v>20000</v>
      </c>
      <c r="D1936" s="256">
        <v>5341</v>
      </c>
    </row>
    <row r="1937" spans="1:4" ht="15.75">
      <c r="A1937" s="256" t="s">
        <v>178</v>
      </c>
      <c r="B1937" s="15" t="s">
        <v>179</v>
      </c>
      <c r="C1937" s="256">
        <v>29914</v>
      </c>
      <c r="D1937" s="256">
        <v>6197</v>
      </c>
    </row>
    <row r="1938" spans="1:4" ht="15.75">
      <c r="A1938" s="256" t="s">
        <v>147</v>
      </c>
      <c r="B1938" s="15" t="s">
        <v>148</v>
      </c>
      <c r="C1938" s="256">
        <v>1136</v>
      </c>
      <c r="D1938" s="256">
        <v>1136</v>
      </c>
    </row>
    <row r="1939" spans="1:4" ht="15.75">
      <c r="A1939" s="256" t="s">
        <v>119</v>
      </c>
      <c r="B1939" s="15" t="s">
        <v>120</v>
      </c>
      <c r="C1939" s="256">
        <v>15000</v>
      </c>
      <c r="D1939" s="256">
        <v>6652</v>
      </c>
    </row>
    <row r="1940" spans="1:4" ht="15.75">
      <c r="A1940" s="256" t="s">
        <v>121</v>
      </c>
      <c r="B1940" s="15" t="s">
        <v>122</v>
      </c>
      <c r="C1940" s="256">
        <v>10000</v>
      </c>
      <c r="D1940" s="256">
        <v>3359</v>
      </c>
    </row>
    <row r="1941" spans="1:4" ht="15.75">
      <c r="A1941" s="256" t="s">
        <v>123</v>
      </c>
      <c r="B1941" s="15" t="s">
        <v>124</v>
      </c>
      <c r="C1941" s="256">
        <v>129666</v>
      </c>
      <c r="D1941" s="256">
        <v>65037</v>
      </c>
    </row>
    <row r="1942" spans="1:4" ht="15.75">
      <c r="A1942" s="256" t="s">
        <v>125</v>
      </c>
      <c r="B1942" s="15" t="s">
        <v>126</v>
      </c>
      <c r="C1942" s="256">
        <v>13000</v>
      </c>
      <c r="D1942" s="256">
        <v>0</v>
      </c>
    </row>
    <row r="1943" spans="1:4" ht="15.75">
      <c r="A1943" s="256" t="s">
        <v>127</v>
      </c>
      <c r="B1943" s="15" t="s">
        <v>128</v>
      </c>
      <c r="C1943" s="256">
        <v>200</v>
      </c>
      <c r="D1943" s="256">
        <v>0</v>
      </c>
    </row>
    <row r="1944" spans="1:4" ht="15.75">
      <c r="A1944" s="256" t="s">
        <v>155</v>
      </c>
      <c r="B1944" s="15" t="s">
        <v>156</v>
      </c>
      <c r="C1944" s="256">
        <v>260</v>
      </c>
      <c r="D1944" s="256">
        <v>130</v>
      </c>
    </row>
    <row r="1945" spans="1:4" ht="15.75">
      <c r="A1945" s="256" t="s">
        <v>168</v>
      </c>
      <c r="B1945" s="15" t="s">
        <v>169</v>
      </c>
      <c r="C1945" s="256">
        <v>434</v>
      </c>
      <c r="D1945" s="256">
        <v>352</v>
      </c>
    </row>
    <row r="1946" spans="1:4" ht="31.5">
      <c r="A1946" s="256" t="s">
        <v>170</v>
      </c>
      <c r="B1946" s="15" t="s">
        <v>171</v>
      </c>
      <c r="C1946" s="256">
        <v>334</v>
      </c>
      <c r="D1946" s="256">
        <v>334</v>
      </c>
    </row>
    <row r="1947" spans="1:4" ht="31.5">
      <c r="A1947" s="256" t="s">
        <v>172</v>
      </c>
      <c r="B1947" s="15" t="s">
        <v>173</v>
      </c>
      <c r="C1947" s="256">
        <v>100</v>
      </c>
      <c r="D1947" s="256">
        <v>18</v>
      </c>
    </row>
    <row r="1948" spans="1:4" ht="15.75">
      <c r="A1948" s="256" t="s">
        <v>94</v>
      </c>
      <c r="B1948" s="15"/>
      <c r="C1948" s="256">
        <v>364038</v>
      </c>
      <c r="D1948" s="256">
        <v>192804</v>
      </c>
    </row>
    <row r="1949" spans="1:4" ht="15.75">
      <c r="A1949" s="256" t="s">
        <v>131</v>
      </c>
      <c r="B1949" s="15"/>
      <c r="C1949" s="256"/>
      <c r="D1949" s="256"/>
    </row>
    <row r="1950" spans="1:4" ht="15.75">
      <c r="A1950" s="256" t="s">
        <v>134</v>
      </c>
      <c r="B1950" s="15" t="s">
        <v>135</v>
      </c>
      <c r="C1950" s="256">
        <v>15510</v>
      </c>
      <c r="D1950" s="256">
        <v>15510</v>
      </c>
    </row>
    <row r="1951" spans="1:4" ht="15.75">
      <c r="A1951" s="256" t="s">
        <v>210</v>
      </c>
      <c r="B1951" s="15" t="s">
        <v>211</v>
      </c>
      <c r="C1951" s="256">
        <v>15510</v>
      </c>
      <c r="D1951" s="256">
        <v>15510</v>
      </c>
    </row>
    <row r="1952" spans="1:4" ht="15.75">
      <c r="A1952" s="256" t="s">
        <v>140</v>
      </c>
      <c r="B1952" s="15"/>
      <c r="C1952" s="256">
        <v>15510</v>
      </c>
      <c r="D1952" s="256">
        <v>15510</v>
      </c>
    </row>
    <row r="1953" spans="1:4" ht="15.75">
      <c r="A1953" s="256"/>
      <c r="B1953" s="15"/>
      <c r="C1953" s="256"/>
      <c r="D1953" s="256"/>
    </row>
    <row r="1954" spans="1:4" ht="15.75">
      <c r="A1954" s="256" t="s">
        <v>371</v>
      </c>
      <c r="B1954" s="15"/>
      <c r="C1954" s="256">
        <v>379548</v>
      </c>
      <c r="D1954" s="256">
        <v>208314</v>
      </c>
    </row>
    <row r="1955" spans="1:4" ht="15.75">
      <c r="A1955" s="256"/>
      <c r="B1955" s="15"/>
      <c r="C1955" s="256"/>
      <c r="D1955" s="256"/>
    </row>
    <row r="1956" spans="1:4" ht="15.75">
      <c r="A1956" s="256" t="s">
        <v>293</v>
      </c>
      <c r="B1956" s="15"/>
      <c r="C1956" s="256"/>
      <c r="D1956" s="256"/>
    </row>
    <row r="1957" spans="1:4" ht="15.75">
      <c r="A1957" s="256" t="s">
        <v>81</v>
      </c>
      <c r="B1957" s="15"/>
      <c r="C1957" s="256"/>
      <c r="D1957" s="256"/>
    </row>
    <row r="1958" spans="1:4" ht="31.5">
      <c r="A1958" s="256" t="s">
        <v>97</v>
      </c>
      <c r="B1958" s="15" t="s">
        <v>98</v>
      </c>
      <c r="C1958" s="256">
        <v>564988</v>
      </c>
      <c r="D1958" s="256">
        <v>418035</v>
      </c>
    </row>
    <row r="1959" spans="1:4" ht="42" customHeight="1">
      <c r="A1959" s="256" t="s">
        <v>99</v>
      </c>
      <c r="B1959" s="15" t="s">
        <v>100</v>
      </c>
      <c r="C1959" s="256">
        <v>564988</v>
      </c>
      <c r="D1959" s="256">
        <v>418035</v>
      </c>
    </row>
    <row r="1960" spans="1:4" ht="15.75">
      <c r="A1960" s="256" t="s">
        <v>82</v>
      </c>
      <c r="B1960" s="15" t="s">
        <v>83</v>
      </c>
      <c r="C1960" s="256">
        <v>86861</v>
      </c>
      <c r="D1960" s="256">
        <v>57889</v>
      </c>
    </row>
    <row r="1961" spans="1:4" ht="15.75">
      <c r="A1961" s="256" t="s">
        <v>103</v>
      </c>
      <c r="B1961" s="15" t="s">
        <v>104</v>
      </c>
      <c r="C1961" s="256">
        <v>69187</v>
      </c>
      <c r="D1961" s="256">
        <v>41116</v>
      </c>
    </row>
    <row r="1962" spans="1:4" ht="31.5">
      <c r="A1962" s="256" t="s">
        <v>105</v>
      </c>
      <c r="B1962" s="15" t="s">
        <v>106</v>
      </c>
      <c r="C1962" s="256">
        <v>10530</v>
      </c>
      <c r="D1962" s="256">
        <v>9629</v>
      </c>
    </row>
    <row r="1963" spans="1:4" ht="31.5">
      <c r="A1963" s="256" t="s">
        <v>107</v>
      </c>
      <c r="B1963" s="15" t="s">
        <v>108</v>
      </c>
      <c r="C1963" s="256">
        <v>6134</v>
      </c>
      <c r="D1963" s="256">
        <v>6134</v>
      </c>
    </row>
    <row r="1964" spans="1:4" ht="15.75">
      <c r="A1964" s="256" t="s">
        <v>109</v>
      </c>
      <c r="B1964" s="15" t="s">
        <v>110</v>
      </c>
      <c r="C1964" s="256">
        <v>1010</v>
      </c>
      <c r="D1964" s="256">
        <v>1010</v>
      </c>
    </row>
    <row r="1965" spans="1:4" ht="15.75">
      <c r="A1965" s="256" t="s">
        <v>86</v>
      </c>
      <c r="B1965" s="15" t="s">
        <v>87</v>
      </c>
      <c r="C1965" s="256">
        <v>120426</v>
      </c>
      <c r="D1965" s="256">
        <v>84094</v>
      </c>
    </row>
    <row r="1966" spans="1:4" ht="31.5">
      <c r="A1966" s="256" t="s">
        <v>88</v>
      </c>
      <c r="B1966" s="15" t="s">
        <v>89</v>
      </c>
      <c r="C1966" s="256">
        <v>71847</v>
      </c>
      <c r="D1966" s="256">
        <v>53594</v>
      </c>
    </row>
    <row r="1967" spans="1:4" ht="15.75">
      <c r="A1967" s="256" t="s">
        <v>90</v>
      </c>
      <c r="B1967" s="15" t="s">
        <v>91</v>
      </c>
      <c r="C1967" s="256">
        <v>31023</v>
      </c>
      <c r="D1967" s="256">
        <v>21406</v>
      </c>
    </row>
    <row r="1968" spans="1:4" ht="31.5">
      <c r="A1968" s="256" t="s">
        <v>92</v>
      </c>
      <c r="B1968" s="15" t="s">
        <v>93</v>
      </c>
      <c r="C1968" s="256">
        <v>17556</v>
      </c>
      <c r="D1968" s="256">
        <v>9094</v>
      </c>
    </row>
    <row r="1969" spans="1:4" ht="15.75">
      <c r="A1969" s="256" t="s">
        <v>117</v>
      </c>
      <c r="B1969" s="15" t="s">
        <v>118</v>
      </c>
      <c r="C1969" s="256">
        <v>158928</v>
      </c>
      <c r="D1969" s="256">
        <v>73518</v>
      </c>
    </row>
    <row r="1970" spans="1:4" ht="15.75">
      <c r="A1970" s="256" t="s">
        <v>147</v>
      </c>
      <c r="B1970" s="15" t="s">
        <v>148</v>
      </c>
      <c r="C1970" s="256">
        <v>8040</v>
      </c>
      <c r="D1970" s="256">
        <v>382</v>
      </c>
    </row>
    <row r="1971" spans="1:4" ht="15.75">
      <c r="A1971" s="256" t="s">
        <v>119</v>
      </c>
      <c r="B1971" s="15" t="s">
        <v>120</v>
      </c>
      <c r="C1971" s="256">
        <v>14560</v>
      </c>
      <c r="D1971" s="256">
        <v>8864</v>
      </c>
    </row>
    <row r="1972" spans="1:4" ht="15.75">
      <c r="A1972" s="256" t="s">
        <v>121</v>
      </c>
      <c r="B1972" s="15" t="s">
        <v>122</v>
      </c>
      <c r="C1972" s="256">
        <v>36439</v>
      </c>
      <c r="D1972" s="256">
        <v>19341</v>
      </c>
    </row>
    <row r="1973" spans="1:4" ht="15.75">
      <c r="A1973" s="256" t="s">
        <v>123</v>
      </c>
      <c r="B1973" s="15" t="s">
        <v>124</v>
      </c>
      <c r="C1973" s="256">
        <v>71525</v>
      </c>
      <c r="D1973" s="256">
        <v>33631</v>
      </c>
    </row>
    <row r="1974" spans="1:4" ht="15.75">
      <c r="A1974" s="256" t="s">
        <v>127</v>
      </c>
      <c r="B1974" s="15" t="s">
        <v>128</v>
      </c>
      <c r="C1974" s="256">
        <v>4000</v>
      </c>
      <c r="D1974" s="256">
        <v>1839</v>
      </c>
    </row>
    <row r="1975" spans="1:4" ht="15.75">
      <c r="A1975" s="256" t="s">
        <v>182</v>
      </c>
      <c r="B1975" s="15" t="s">
        <v>183</v>
      </c>
      <c r="C1975" s="256">
        <v>7014</v>
      </c>
      <c r="D1975" s="256">
        <v>6204</v>
      </c>
    </row>
    <row r="1976" spans="1:4" ht="15.75">
      <c r="A1976" s="256" t="s">
        <v>155</v>
      </c>
      <c r="B1976" s="15" t="s">
        <v>156</v>
      </c>
      <c r="C1976" s="256">
        <v>30</v>
      </c>
      <c r="D1976" s="256">
        <v>30</v>
      </c>
    </row>
    <row r="1977" spans="1:4" ht="15.75">
      <c r="A1977" s="256" t="s">
        <v>372</v>
      </c>
      <c r="B1977" s="15" t="s">
        <v>373</v>
      </c>
      <c r="C1977" s="256">
        <v>12000</v>
      </c>
      <c r="D1977" s="256">
        <v>0</v>
      </c>
    </row>
    <row r="1978" spans="1:4" ht="15.75">
      <c r="A1978" s="256" t="s">
        <v>184</v>
      </c>
      <c r="B1978" s="15" t="s">
        <v>185</v>
      </c>
      <c r="C1978" s="256">
        <v>3820</v>
      </c>
      <c r="D1978" s="256">
        <v>1807</v>
      </c>
    </row>
    <row r="1979" spans="1:4" ht="31.5">
      <c r="A1979" s="256" t="s">
        <v>166</v>
      </c>
      <c r="B1979" s="15" t="s">
        <v>167</v>
      </c>
      <c r="C1979" s="256">
        <v>1500</v>
      </c>
      <c r="D1979" s="256">
        <v>1420</v>
      </c>
    </row>
    <row r="1980" spans="1:4" ht="31.5">
      <c r="A1980" s="256" t="s">
        <v>129</v>
      </c>
      <c r="B1980" s="15" t="s">
        <v>130</v>
      </c>
      <c r="C1980" s="256">
        <v>0</v>
      </c>
      <c r="D1980" s="256">
        <v>0</v>
      </c>
    </row>
    <row r="1981" spans="1:4" ht="15.75">
      <c r="A1981" s="256" t="s">
        <v>168</v>
      </c>
      <c r="B1981" s="15" t="s">
        <v>169</v>
      </c>
      <c r="C1981" s="256">
        <v>5835</v>
      </c>
      <c r="D1981" s="256">
        <v>5635</v>
      </c>
    </row>
    <row r="1982" spans="1:4" ht="31.5">
      <c r="A1982" s="256" t="s">
        <v>170</v>
      </c>
      <c r="B1982" s="15" t="s">
        <v>171</v>
      </c>
      <c r="C1982" s="256">
        <v>200</v>
      </c>
      <c r="D1982" s="256">
        <v>0</v>
      </c>
    </row>
    <row r="1983" spans="1:4" ht="31.5">
      <c r="A1983" s="256" t="s">
        <v>172</v>
      </c>
      <c r="B1983" s="15" t="s">
        <v>173</v>
      </c>
      <c r="C1983" s="256">
        <v>5635</v>
      </c>
      <c r="D1983" s="256">
        <v>5635</v>
      </c>
    </row>
    <row r="1984" spans="1:4" ht="15.75">
      <c r="A1984" s="256" t="s">
        <v>94</v>
      </c>
      <c r="B1984" s="15"/>
      <c r="C1984" s="256">
        <v>937038</v>
      </c>
      <c r="D1984" s="256">
        <v>639171</v>
      </c>
    </row>
    <row r="1985" spans="1:4" ht="15.75">
      <c r="A1985" s="256"/>
      <c r="B1985" s="15"/>
      <c r="C1985" s="256"/>
      <c r="D1985" s="256"/>
    </row>
    <row r="1986" spans="1:4" ht="15.75">
      <c r="A1986" s="256" t="s">
        <v>294</v>
      </c>
      <c r="B1986" s="15"/>
      <c r="C1986" s="256">
        <v>937038</v>
      </c>
      <c r="D1986" s="256">
        <v>639171</v>
      </c>
    </row>
    <row r="1987" spans="1:4" ht="15.75">
      <c r="A1987" s="256"/>
      <c r="B1987" s="15"/>
      <c r="C1987" s="256"/>
      <c r="D1987" s="256"/>
    </row>
    <row r="1988" spans="1:4" ht="15.75">
      <c r="A1988" s="256" t="s">
        <v>295</v>
      </c>
      <c r="B1988" s="15"/>
      <c r="C1988" s="256">
        <v>1431586</v>
      </c>
      <c r="D1988" s="256">
        <v>909553</v>
      </c>
    </row>
    <row r="1989" spans="1:4" ht="15.75">
      <c r="A1989" s="256"/>
      <c r="B1989" s="15"/>
      <c r="C1989" s="256"/>
      <c r="D1989" s="256"/>
    </row>
    <row r="1990" spans="1:4" ht="31.5">
      <c r="A1990" s="256" t="s">
        <v>296</v>
      </c>
      <c r="B1990" s="15"/>
      <c r="C1990" s="256">
        <v>6012164</v>
      </c>
      <c r="D1990" s="256">
        <v>2940075</v>
      </c>
    </row>
    <row r="1991" spans="1:4" ht="15.75">
      <c r="A1991" s="256"/>
      <c r="B1991" s="15"/>
      <c r="C1991" s="256"/>
      <c r="D1991" s="256"/>
    </row>
    <row r="1992" spans="1:4" ht="21" customHeight="1">
      <c r="A1992" s="256" t="s">
        <v>374</v>
      </c>
      <c r="B1992" s="15"/>
      <c r="C1992" s="256"/>
      <c r="D1992" s="256"/>
    </row>
    <row r="1993" spans="1:4" ht="15.75">
      <c r="A1993" s="256" t="s">
        <v>2</v>
      </c>
      <c r="B1993" s="15"/>
      <c r="C1993" s="256"/>
      <c r="D1993" s="256"/>
    </row>
    <row r="1994" spans="1:4" ht="15.75">
      <c r="A1994" s="256" t="s">
        <v>375</v>
      </c>
      <c r="B1994" s="15"/>
      <c r="C1994" s="256"/>
      <c r="D1994" s="256"/>
    </row>
    <row r="1995" spans="1:4" ht="15.75">
      <c r="A1995" s="256" t="s">
        <v>376</v>
      </c>
      <c r="B1995" s="15"/>
      <c r="C1995" s="256"/>
      <c r="D1995" s="256"/>
    </row>
    <row r="1996" spans="1:4" ht="15.75">
      <c r="A1996" s="256" t="s">
        <v>377</v>
      </c>
      <c r="B1996" s="15" t="s">
        <v>378</v>
      </c>
      <c r="C1996" s="256">
        <v>198100</v>
      </c>
      <c r="D1996" s="256">
        <v>10765</v>
      </c>
    </row>
    <row r="1997" spans="1:4" ht="15.75">
      <c r="A1997" s="256" t="s">
        <v>379</v>
      </c>
      <c r="B1997" s="15" t="s">
        <v>380</v>
      </c>
      <c r="C1997" s="256">
        <v>14000</v>
      </c>
      <c r="D1997" s="256">
        <v>5798</v>
      </c>
    </row>
    <row r="1998" spans="1:4" ht="15.75">
      <c r="A1998" s="256" t="s">
        <v>381</v>
      </c>
      <c r="B1998" s="15" t="s">
        <v>382</v>
      </c>
      <c r="C1998" s="256">
        <v>184100</v>
      </c>
      <c r="D1998" s="256">
        <v>4967</v>
      </c>
    </row>
    <row r="1999" spans="1:4" ht="15.75">
      <c r="A1999" s="256" t="s">
        <v>383</v>
      </c>
      <c r="B1999" s="15"/>
      <c r="C1999" s="256">
        <v>198100</v>
      </c>
      <c r="D1999" s="256">
        <v>10765</v>
      </c>
    </row>
    <row r="2000" spans="1:4" ht="15.75">
      <c r="A2000" s="256"/>
      <c r="B2000" s="15"/>
      <c r="C2000" s="256"/>
      <c r="D2000" s="256"/>
    </row>
    <row r="2001" spans="1:4" ht="15.75">
      <c r="A2001" s="256" t="s">
        <v>384</v>
      </c>
      <c r="B2001" s="15"/>
      <c r="C2001" s="256">
        <v>198100</v>
      </c>
      <c r="D2001" s="256">
        <v>10765</v>
      </c>
    </row>
    <row r="2002" spans="1:4" ht="15.75">
      <c r="A2002" s="256"/>
      <c r="B2002" s="15"/>
      <c r="C2002" s="256"/>
      <c r="D2002" s="256"/>
    </row>
    <row r="2003" spans="1:4" ht="31.5">
      <c r="A2003" s="256" t="s">
        <v>385</v>
      </c>
      <c r="B2003" s="15"/>
      <c r="C2003" s="256">
        <v>198100</v>
      </c>
      <c r="D2003" s="256">
        <v>10765</v>
      </c>
    </row>
    <row r="2004" spans="1:4" ht="15.75">
      <c r="A2004" s="256"/>
      <c r="B2004" s="15"/>
      <c r="C2004" s="256"/>
      <c r="D2004" s="256"/>
    </row>
    <row r="2005" spans="1:237" s="20" customFormat="1" ht="15.75">
      <c r="A2005" s="16" t="s">
        <v>481</v>
      </c>
      <c r="B2005" s="10"/>
      <c r="C2005" s="16">
        <v>53276186</v>
      </c>
      <c r="D2005" s="16">
        <v>28756065</v>
      </c>
      <c r="E2005" s="17"/>
      <c r="F2005" s="17"/>
      <c r="G2005" s="17"/>
      <c r="H2005" s="17"/>
      <c r="I2005" s="17"/>
      <c r="J2005" s="17"/>
      <c r="K2005" s="17"/>
      <c r="L2005" s="17"/>
      <c r="M2005" s="17"/>
      <c r="N2005" s="17"/>
      <c r="O2005" s="17"/>
      <c r="P2005" s="17"/>
      <c r="Q2005" s="17"/>
      <c r="R2005" s="17"/>
      <c r="S2005" s="17"/>
      <c r="T2005" s="17"/>
      <c r="U2005" s="17"/>
      <c r="V2005" s="17"/>
      <c r="W2005" s="17"/>
      <c r="X2005" s="17"/>
      <c r="Y2005" s="17"/>
      <c r="Z2005" s="17"/>
      <c r="AA2005" s="17"/>
      <c r="AB2005" s="17"/>
      <c r="AC2005" s="17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7"/>
      <c r="AQ2005" s="17"/>
      <c r="AR2005" s="17"/>
      <c r="AS2005" s="17"/>
      <c r="AT2005" s="17"/>
      <c r="AU2005" s="17"/>
      <c r="AV2005" s="17"/>
      <c r="AW2005" s="17"/>
      <c r="AX2005" s="17"/>
      <c r="AY2005" s="17"/>
      <c r="AZ2005" s="17"/>
      <c r="BA2005" s="17"/>
      <c r="BB2005" s="17"/>
      <c r="BC2005" s="17"/>
      <c r="BD2005" s="17"/>
      <c r="BE2005" s="17"/>
      <c r="BF2005" s="17"/>
      <c r="BG2005" s="17"/>
      <c r="BH2005" s="17"/>
      <c r="BI2005" s="17"/>
      <c r="BJ2005" s="17"/>
      <c r="BK2005" s="17"/>
      <c r="BL2005" s="17"/>
      <c r="BM2005" s="17"/>
      <c r="BN2005" s="17"/>
      <c r="BO2005" s="17"/>
      <c r="BP2005" s="17"/>
      <c r="BQ2005" s="17"/>
      <c r="BR2005" s="17"/>
      <c r="BS2005" s="17"/>
      <c r="BT2005" s="17"/>
      <c r="BU2005" s="17"/>
      <c r="BV2005" s="17"/>
      <c r="BW2005" s="17"/>
      <c r="BX2005" s="17"/>
      <c r="BY2005" s="17"/>
      <c r="BZ2005" s="17"/>
      <c r="CA2005" s="17"/>
      <c r="CB2005" s="17"/>
      <c r="CC2005" s="17"/>
      <c r="CD2005" s="17"/>
      <c r="CE2005" s="17"/>
      <c r="CF2005" s="17"/>
      <c r="CG2005" s="17"/>
      <c r="CH2005" s="17"/>
      <c r="CI2005" s="17"/>
      <c r="CJ2005" s="17"/>
      <c r="CK2005" s="17"/>
      <c r="CL2005" s="17"/>
      <c r="CM2005" s="17"/>
      <c r="CN2005" s="17"/>
      <c r="CO2005" s="17"/>
      <c r="CP2005" s="17"/>
      <c r="CQ2005" s="17"/>
      <c r="CR2005" s="17"/>
      <c r="CS2005" s="17"/>
      <c r="CT2005" s="17"/>
      <c r="CU2005" s="17"/>
      <c r="CV2005" s="17"/>
      <c r="CW2005" s="17"/>
      <c r="CX2005" s="17"/>
      <c r="CY2005" s="17"/>
      <c r="CZ2005" s="17"/>
      <c r="DA2005" s="17"/>
      <c r="DB2005" s="17"/>
      <c r="DC2005" s="17"/>
      <c r="DD2005" s="17"/>
      <c r="DE2005" s="17"/>
      <c r="DF2005" s="17"/>
      <c r="DG2005" s="17"/>
      <c r="DH2005" s="17"/>
      <c r="DI2005" s="17"/>
      <c r="DJ2005" s="17"/>
      <c r="DK2005" s="17"/>
      <c r="DL2005" s="17"/>
      <c r="DM2005" s="17"/>
      <c r="DN2005" s="17"/>
      <c r="DO2005" s="17"/>
      <c r="DP2005" s="17"/>
      <c r="DQ2005" s="17"/>
      <c r="DR2005" s="17"/>
      <c r="DS2005" s="17"/>
      <c r="DT2005" s="17"/>
      <c r="DU2005" s="17"/>
      <c r="DV2005" s="17"/>
      <c r="DW2005" s="17"/>
      <c r="DX2005" s="17"/>
      <c r="DY2005" s="17"/>
      <c r="DZ2005" s="17"/>
      <c r="EA2005" s="17"/>
      <c r="EB2005" s="17"/>
      <c r="EC2005" s="17"/>
      <c r="ED2005" s="17"/>
      <c r="EE2005" s="17"/>
      <c r="EF2005" s="17"/>
      <c r="EG2005" s="17"/>
      <c r="EH2005" s="17"/>
      <c r="EI2005" s="17"/>
      <c r="EJ2005" s="17"/>
      <c r="EK2005" s="17"/>
      <c r="EL2005" s="17"/>
      <c r="EM2005" s="17"/>
      <c r="EN2005" s="17"/>
      <c r="EO2005" s="17"/>
      <c r="EP2005" s="17"/>
      <c r="EQ2005" s="17"/>
      <c r="ER2005" s="17"/>
      <c r="ES2005" s="17"/>
      <c r="ET2005" s="17"/>
      <c r="EU2005" s="17"/>
      <c r="EV2005" s="17"/>
      <c r="EW2005" s="17"/>
      <c r="EX2005" s="17"/>
      <c r="EY2005" s="17"/>
      <c r="EZ2005" s="17"/>
      <c r="FA2005" s="17"/>
      <c r="FB2005" s="17"/>
      <c r="FC2005" s="17"/>
      <c r="FD2005" s="17"/>
      <c r="FE2005" s="17"/>
      <c r="FF2005" s="17"/>
      <c r="FG2005" s="17"/>
      <c r="FH2005" s="17"/>
      <c r="FI2005" s="17"/>
      <c r="FJ2005" s="17"/>
      <c r="FK2005" s="17"/>
      <c r="FL2005" s="17"/>
      <c r="FM2005" s="17"/>
      <c r="FN2005" s="17"/>
      <c r="FO2005" s="17"/>
      <c r="FP2005" s="17"/>
      <c r="FQ2005" s="17"/>
      <c r="FR2005" s="17"/>
      <c r="FS2005" s="17"/>
      <c r="FT2005" s="17"/>
      <c r="FU2005" s="17"/>
      <c r="FV2005" s="17"/>
      <c r="FW2005" s="17"/>
      <c r="FX2005" s="17"/>
      <c r="FY2005" s="17"/>
      <c r="FZ2005" s="17"/>
      <c r="GA2005" s="17"/>
      <c r="GB2005" s="17"/>
      <c r="GC2005" s="17"/>
      <c r="GD2005" s="17"/>
      <c r="GE2005" s="17"/>
      <c r="GF2005" s="17"/>
      <c r="GG2005" s="17"/>
      <c r="GH2005" s="17"/>
      <c r="GI2005" s="17"/>
      <c r="GJ2005" s="17"/>
      <c r="GK2005" s="17"/>
      <c r="GL2005" s="17"/>
      <c r="GM2005" s="17"/>
      <c r="GN2005" s="17"/>
      <c r="GO2005" s="17"/>
      <c r="GP2005" s="17"/>
      <c r="GQ2005" s="17"/>
      <c r="GR2005" s="17"/>
      <c r="GS2005" s="17"/>
      <c r="GT2005" s="17"/>
      <c r="GU2005" s="17"/>
      <c r="GV2005" s="17"/>
      <c r="GW2005" s="17"/>
      <c r="GX2005" s="17"/>
      <c r="GY2005" s="17"/>
      <c r="GZ2005" s="17"/>
      <c r="HA2005" s="17"/>
      <c r="HB2005" s="17"/>
      <c r="HC2005" s="17"/>
      <c r="HD2005" s="17"/>
      <c r="HE2005" s="17"/>
      <c r="HF2005" s="17"/>
      <c r="HG2005" s="17"/>
      <c r="HH2005" s="17"/>
      <c r="HI2005" s="17"/>
      <c r="HJ2005" s="17"/>
      <c r="HK2005" s="17"/>
      <c r="HL2005" s="17"/>
      <c r="HM2005" s="17"/>
      <c r="HN2005" s="17"/>
      <c r="HO2005" s="17"/>
      <c r="HP2005" s="17"/>
      <c r="HQ2005" s="17"/>
      <c r="HR2005" s="17"/>
      <c r="HS2005" s="17"/>
      <c r="HT2005" s="17"/>
      <c r="HU2005" s="17"/>
      <c r="HV2005" s="17"/>
      <c r="HW2005" s="17"/>
      <c r="HX2005" s="17"/>
      <c r="HY2005" s="17"/>
      <c r="HZ2005" s="17"/>
      <c r="IA2005" s="17"/>
      <c r="IB2005" s="17"/>
      <c r="IC2005" s="17"/>
    </row>
    <row r="2006" spans="1:4" ht="15.75">
      <c r="A2006" s="256"/>
      <c r="B2006" s="15"/>
      <c r="C2006" s="256"/>
      <c r="D2006" s="256"/>
    </row>
    <row r="2007" spans="1:4" ht="31.5">
      <c r="A2007" s="16" t="s">
        <v>1000</v>
      </c>
      <c r="B2007" s="15"/>
      <c r="C2007" s="256"/>
      <c r="D2007" s="256"/>
    </row>
    <row r="2008" spans="1:4" ht="15.75">
      <c r="A2008" s="256"/>
      <c r="B2008" s="15"/>
      <c r="C2008" s="256"/>
      <c r="D2008" s="256"/>
    </row>
    <row r="2009" spans="1:4" ht="15.75">
      <c r="A2009" s="256" t="s">
        <v>78</v>
      </c>
      <c r="B2009" s="15"/>
      <c r="C2009" s="256"/>
      <c r="D2009" s="256"/>
    </row>
    <row r="2010" spans="1:4" ht="15.75">
      <c r="A2010" s="256" t="s">
        <v>79</v>
      </c>
      <c r="B2010" s="15"/>
      <c r="C2010" s="256"/>
      <c r="D2010" s="256"/>
    </row>
    <row r="2011" spans="1:4" ht="15.75">
      <c r="A2011" s="256" t="s">
        <v>96</v>
      </c>
      <c r="B2011" s="15"/>
      <c r="C2011" s="256"/>
      <c r="D2011" s="256"/>
    </row>
    <row r="2012" spans="1:4" ht="15.75">
      <c r="A2012" s="256" t="s">
        <v>81</v>
      </c>
      <c r="B2012" s="15"/>
      <c r="C2012" s="256"/>
      <c r="D2012" s="256"/>
    </row>
    <row r="2013" spans="1:4" ht="31.5">
      <c r="A2013" s="256" t="s">
        <v>97</v>
      </c>
      <c r="B2013" s="15" t="s">
        <v>98</v>
      </c>
      <c r="C2013" s="256">
        <v>351475</v>
      </c>
      <c r="D2013" s="256">
        <v>254641</v>
      </c>
    </row>
    <row r="2014" spans="1:4" ht="31.5">
      <c r="A2014" s="256" t="s">
        <v>99</v>
      </c>
      <c r="B2014" s="15" t="s">
        <v>100</v>
      </c>
      <c r="C2014" s="256">
        <v>351475</v>
      </c>
      <c r="D2014" s="256">
        <v>254641</v>
      </c>
    </row>
    <row r="2015" spans="1:4" ht="15.75">
      <c r="A2015" s="256" t="s">
        <v>82</v>
      </c>
      <c r="B2015" s="15" t="s">
        <v>83</v>
      </c>
      <c r="C2015" s="256">
        <v>31861</v>
      </c>
      <c r="D2015" s="256">
        <v>19082</v>
      </c>
    </row>
    <row r="2016" spans="1:4" ht="15.75">
      <c r="A2016" s="256" t="s">
        <v>103</v>
      </c>
      <c r="B2016" s="15" t="s">
        <v>104</v>
      </c>
      <c r="C2016" s="256">
        <v>3550</v>
      </c>
      <c r="D2016" s="256">
        <v>0</v>
      </c>
    </row>
    <row r="2017" spans="1:4" ht="31.5">
      <c r="A2017" s="256" t="s">
        <v>105</v>
      </c>
      <c r="B2017" s="15" t="s">
        <v>106</v>
      </c>
      <c r="C2017" s="256">
        <v>17764</v>
      </c>
      <c r="D2017" s="256">
        <v>9227</v>
      </c>
    </row>
    <row r="2018" spans="1:4" ht="31.5">
      <c r="A2018" s="256" t="s">
        <v>107</v>
      </c>
      <c r="B2018" s="15" t="s">
        <v>108</v>
      </c>
      <c r="C2018" s="256">
        <v>9100</v>
      </c>
      <c r="D2018" s="256">
        <v>8408</v>
      </c>
    </row>
    <row r="2019" spans="1:4" ht="15.75">
      <c r="A2019" s="256" t="s">
        <v>109</v>
      </c>
      <c r="B2019" s="15" t="s">
        <v>110</v>
      </c>
      <c r="C2019" s="256">
        <v>1447</v>
      </c>
      <c r="D2019" s="256">
        <v>1447</v>
      </c>
    </row>
    <row r="2020" spans="1:4" ht="15.75">
      <c r="A2020" s="256" t="s">
        <v>86</v>
      </c>
      <c r="B2020" s="15" t="s">
        <v>87</v>
      </c>
      <c r="C2020" s="256">
        <v>70296</v>
      </c>
      <c r="D2020" s="256">
        <v>50930</v>
      </c>
    </row>
    <row r="2021" spans="1:4" ht="31.5">
      <c r="A2021" s="256" t="s">
        <v>88</v>
      </c>
      <c r="B2021" s="15" t="s">
        <v>89</v>
      </c>
      <c r="C2021" s="256">
        <v>43604</v>
      </c>
      <c r="D2021" s="256">
        <v>32233</v>
      </c>
    </row>
    <row r="2022" spans="1:4" ht="15.75">
      <c r="A2022" s="256" t="s">
        <v>90</v>
      </c>
      <c r="B2022" s="15" t="s">
        <v>91</v>
      </c>
      <c r="C2022" s="256">
        <v>17020</v>
      </c>
      <c r="D2022" s="256">
        <v>12715</v>
      </c>
    </row>
    <row r="2023" spans="1:4" ht="31.5">
      <c r="A2023" s="256" t="s">
        <v>92</v>
      </c>
      <c r="B2023" s="15" t="s">
        <v>93</v>
      </c>
      <c r="C2023" s="256">
        <v>9672</v>
      </c>
      <c r="D2023" s="256">
        <v>5982</v>
      </c>
    </row>
    <row r="2024" spans="1:4" ht="15.75">
      <c r="A2024" s="256" t="s">
        <v>94</v>
      </c>
      <c r="B2024" s="15"/>
      <c r="C2024" s="256">
        <v>453632</v>
      </c>
      <c r="D2024" s="256">
        <v>324653</v>
      </c>
    </row>
    <row r="2025" spans="1:4" ht="15.75">
      <c r="A2025" s="256" t="s">
        <v>111</v>
      </c>
      <c r="B2025" s="15"/>
      <c r="C2025" s="256">
        <v>453632</v>
      </c>
      <c r="D2025" s="256">
        <v>324653</v>
      </c>
    </row>
    <row r="2026" spans="1:4" ht="31.5">
      <c r="A2026" s="256" t="s">
        <v>112</v>
      </c>
      <c r="B2026" s="15"/>
      <c r="C2026" s="256">
        <v>453632</v>
      </c>
      <c r="D2026" s="256">
        <v>324653</v>
      </c>
    </row>
    <row r="2027" spans="1:4" ht="15.75">
      <c r="A2027" s="256"/>
      <c r="B2027" s="15"/>
      <c r="C2027" s="256"/>
      <c r="D2027" s="256"/>
    </row>
    <row r="2028" spans="1:4" ht="15.75">
      <c r="A2028" s="256" t="s">
        <v>113</v>
      </c>
      <c r="B2028" s="15"/>
      <c r="C2028" s="256">
        <v>453632</v>
      </c>
      <c r="D2028" s="256">
        <v>324653</v>
      </c>
    </row>
    <row r="2029" spans="1:4" ht="15.75">
      <c r="A2029" s="256"/>
      <c r="B2029" s="15"/>
      <c r="C2029" s="256"/>
      <c r="D2029" s="256"/>
    </row>
    <row r="2030" spans="1:4" ht="15.75">
      <c r="A2030" s="256" t="s">
        <v>114</v>
      </c>
      <c r="B2030" s="15"/>
      <c r="C2030" s="256"/>
      <c r="D2030" s="256"/>
    </row>
    <row r="2031" spans="1:4" ht="15.75">
      <c r="A2031" s="256" t="s">
        <v>115</v>
      </c>
      <c r="B2031" s="15"/>
      <c r="C2031" s="256"/>
      <c r="D2031" s="256"/>
    </row>
    <row r="2032" spans="1:4" ht="15.75">
      <c r="A2032" s="256" t="s">
        <v>116</v>
      </c>
      <c r="B2032" s="15"/>
      <c r="C2032" s="256"/>
      <c r="D2032" s="256"/>
    </row>
    <row r="2033" spans="1:4" ht="15.75">
      <c r="A2033" s="256" t="s">
        <v>131</v>
      </c>
      <c r="B2033" s="15"/>
      <c r="C2033" s="256"/>
      <c r="D2033" s="256"/>
    </row>
    <row r="2034" spans="1:4" ht="15.75">
      <c r="A2034" s="256" t="s">
        <v>134</v>
      </c>
      <c r="B2034" s="15" t="s">
        <v>135</v>
      </c>
      <c r="C2034" s="256">
        <v>21011</v>
      </c>
      <c r="D2034" s="256">
        <v>17471</v>
      </c>
    </row>
    <row r="2035" spans="1:4" ht="31.5">
      <c r="A2035" s="256" t="s">
        <v>138</v>
      </c>
      <c r="B2035" s="15" t="s">
        <v>139</v>
      </c>
      <c r="C2035" s="256">
        <v>21011</v>
      </c>
      <c r="D2035" s="256">
        <v>17471</v>
      </c>
    </row>
    <row r="2036" spans="1:4" ht="15.75">
      <c r="A2036" s="256" t="s">
        <v>140</v>
      </c>
      <c r="B2036" s="15"/>
      <c r="C2036" s="256">
        <v>21011</v>
      </c>
      <c r="D2036" s="256">
        <v>17471</v>
      </c>
    </row>
    <row r="2037" spans="1:4" ht="31.5">
      <c r="A2037" s="256" t="s">
        <v>141</v>
      </c>
      <c r="B2037" s="15"/>
      <c r="C2037" s="256">
        <v>21011</v>
      </c>
      <c r="D2037" s="256">
        <v>17471</v>
      </c>
    </row>
    <row r="2038" spans="1:4" ht="31.5">
      <c r="A2038" s="256" t="s">
        <v>142</v>
      </c>
      <c r="B2038" s="15"/>
      <c r="C2038" s="256">
        <v>21011</v>
      </c>
      <c r="D2038" s="256">
        <v>17471</v>
      </c>
    </row>
    <row r="2039" spans="1:4" ht="15.75">
      <c r="A2039" s="256"/>
      <c r="B2039" s="15"/>
      <c r="C2039" s="256"/>
      <c r="D2039" s="256"/>
    </row>
    <row r="2040" spans="1:4" ht="31.5">
      <c r="A2040" s="256" t="s">
        <v>143</v>
      </c>
      <c r="B2040" s="15"/>
      <c r="C2040" s="256"/>
      <c r="D2040" s="256"/>
    </row>
    <row r="2041" spans="1:4" ht="31.5">
      <c r="A2041" s="256" t="s">
        <v>150</v>
      </c>
      <c r="B2041" s="15"/>
      <c r="C2041" s="256"/>
      <c r="D2041" s="256"/>
    </row>
    <row r="2042" spans="1:4" ht="15.75">
      <c r="A2042" s="256" t="s">
        <v>81</v>
      </c>
      <c r="B2042" s="15"/>
      <c r="C2042" s="256"/>
      <c r="D2042" s="256"/>
    </row>
    <row r="2043" spans="1:4" ht="15.75">
      <c r="A2043" s="256" t="s">
        <v>117</v>
      </c>
      <c r="B2043" s="15" t="s">
        <v>118</v>
      </c>
      <c r="C2043" s="256">
        <v>50000</v>
      </c>
      <c r="D2043" s="256">
        <v>0</v>
      </c>
    </row>
    <row r="2044" spans="1:4" ht="15.75">
      <c r="A2044" s="256" t="s">
        <v>123</v>
      </c>
      <c r="B2044" s="15" t="s">
        <v>124</v>
      </c>
      <c r="C2044" s="256">
        <v>50000</v>
      </c>
      <c r="D2044" s="256">
        <v>0</v>
      </c>
    </row>
    <row r="2045" spans="1:4" ht="15.75">
      <c r="A2045" s="256" t="s">
        <v>94</v>
      </c>
      <c r="B2045" s="15"/>
      <c r="C2045" s="256">
        <v>50000</v>
      </c>
      <c r="D2045" s="256">
        <v>0</v>
      </c>
    </row>
    <row r="2046" spans="1:4" ht="31.5">
      <c r="A2046" s="256" t="s">
        <v>153</v>
      </c>
      <c r="B2046" s="15"/>
      <c r="C2046" s="256">
        <v>50000</v>
      </c>
      <c r="D2046" s="256">
        <v>0</v>
      </c>
    </row>
    <row r="2047" spans="1:4" ht="47.25">
      <c r="A2047" s="256" t="s">
        <v>158</v>
      </c>
      <c r="B2047" s="15"/>
      <c r="C2047" s="256">
        <v>50000</v>
      </c>
      <c r="D2047" s="256">
        <v>0</v>
      </c>
    </row>
    <row r="2048" spans="1:4" ht="15.75">
      <c r="A2048" s="256" t="s">
        <v>159</v>
      </c>
      <c r="B2048" s="15"/>
      <c r="C2048" s="256">
        <v>71011</v>
      </c>
      <c r="D2048" s="256">
        <v>17471</v>
      </c>
    </row>
    <row r="2049" spans="1:4" ht="15.75">
      <c r="A2049" s="256" t="s">
        <v>160</v>
      </c>
      <c r="B2049" s="15"/>
      <c r="C2049" s="256"/>
      <c r="D2049" s="256"/>
    </row>
    <row r="2050" spans="1:4" ht="15.75">
      <c r="A2050" s="256" t="s">
        <v>161</v>
      </c>
      <c r="B2050" s="15"/>
      <c r="C2050" s="256"/>
      <c r="D2050" s="256"/>
    </row>
    <row r="2051" spans="1:4" ht="15.75">
      <c r="A2051" s="256" t="s">
        <v>131</v>
      </c>
      <c r="B2051" s="15"/>
      <c r="C2051" s="256"/>
      <c r="D2051" s="256"/>
    </row>
    <row r="2052" spans="1:4" ht="15.75">
      <c r="A2052" s="256" t="s">
        <v>134</v>
      </c>
      <c r="B2052" s="15" t="s">
        <v>135</v>
      </c>
      <c r="C2052" s="256">
        <v>0</v>
      </c>
      <c r="D2052" s="256">
        <v>17999</v>
      </c>
    </row>
    <row r="2053" spans="1:4" ht="15.75">
      <c r="A2053" s="256" t="s">
        <v>310</v>
      </c>
      <c r="B2053" s="15" t="s">
        <v>311</v>
      </c>
      <c r="C2053" s="256">
        <v>0</v>
      </c>
      <c r="D2053" s="256">
        <v>17999</v>
      </c>
    </row>
    <row r="2054" spans="1:4" ht="15.75">
      <c r="A2054" s="256" t="s">
        <v>151</v>
      </c>
      <c r="B2054" s="15" t="s">
        <v>152</v>
      </c>
      <c r="C2054" s="256">
        <v>0</v>
      </c>
      <c r="D2054" s="256">
        <v>0</v>
      </c>
    </row>
    <row r="2055" spans="1:4" ht="15.75">
      <c r="A2055" s="256" t="s">
        <v>140</v>
      </c>
      <c r="B2055" s="15"/>
      <c r="C2055" s="256">
        <v>0</v>
      </c>
      <c r="D2055" s="256">
        <v>17999</v>
      </c>
    </row>
    <row r="2056" spans="1:4" ht="15.75">
      <c r="A2056" s="256" t="s">
        <v>176</v>
      </c>
      <c r="B2056" s="15"/>
      <c r="C2056" s="256">
        <v>0</v>
      </c>
      <c r="D2056" s="256">
        <v>17999</v>
      </c>
    </row>
    <row r="2057" spans="1:4" ht="15.75">
      <c r="A2057" s="256"/>
      <c r="B2057" s="15"/>
      <c r="C2057" s="256"/>
      <c r="D2057" s="256"/>
    </row>
    <row r="2058" spans="1:4" ht="31.5">
      <c r="A2058" s="256" t="s">
        <v>181</v>
      </c>
      <c r="B2058" s="15"/>
      <c r="C2058" s="256"/>
      <c r="D2058" s="256"/>
    </row>
    <row r="2059" spans="1:4" ht="15.75">
      <c r="A2059" s="256" t="s">
        <v>81</v>
      </c>
      <c r="B2059" s="15"/>
      <c r="C2059" s="256"/>
      <c r="D2059" s="256"/>
    </row>
    <row r="2060" spans="1:4" ht="15.75">
      <c r="A2060" s="256" t="s">
        <v>117</v>
      </c>
      <c r="B2060" s="15" t="s">
        <v>118</v>
      </c>
      <c r="C2060" s="256">
        <v>26370</v>
      </c>
      <c r="D2060" s="256">
        <v>26196</v>
      </c>
    </row>
    <row r="2061" spans="1:4" ht="15.75">
      <c r="A2061" s="256" t="s">
        <v>125</v>
      </c>
      <c r="B2061" s="15" t="s">
        <v>126</v>
      </c>
      <c r="C2061" s="256">
        <v>22285</v>
      </c>
      <c r="D2061" s="256">
        <v>22285</v>
      </c>
    </row>
    <row r="2062" spans="1:4" ht="15.75">
      <c r="A2062" s="256" t="s">
        <v>155</v>
      </c>
      <c r="B2062" s="15" t="s">
        <v>156</v>
      </c>
      <c r="C2062" s="256">
        <v>4000</v>
      </c>
      <c r="D2062" s="256">
        <v>3911</v>
      </c>
    </row>
    <row r="2063" spans="1:4" ht="31.5">
      <c r="A2063" s="256" t="s">
        <v>129</v>
      </c>
      <c r="B2063" s="15" t="s">
        <v>130</v>
      </c>
      <c r="C2063" s="256">
        <v>85</v>
      </c>
      <c r="D2063" s="256">
        <v>0</v>
      </c>
    </row>
    <row r="2064" spans="1:4" ht="15.75">
      <c r="A2064" s="256" t="s">
        <v>94</v>
      </c>
      <c r="B2064" s="15"/>
      <c r="C2064" s="256">
        <v>26370</v>
      </c>
      <c r="D2064" s="256">
        <v>26196</v>
      </c>
    </row>
    <row r="2065" spans="1:4" ht="15.75">
      <c r="A2065" s="256" t="s">
        <v>131</v>
      </c>
      <c r="B2065" s="15"/>
      <c r="C2065" s="256"/>
      <c r="D2065" s="256"/>
    </row>
    <row r="2066" spans="1:4" ht="15.75">
      <c r="A2066" s="256" t="s">
        <v>132</v>
      </c>
      <c r="B2066" s="15" t="s">
        <v>133</v>
      </c>
      <c r="C2066" s="256">
        <v>728423</v>
      </c>
      <c r="D2066" s="256">
        <v>359843</v>
      </c>
    </row>
    <row r="2067" spans="1:4" ht="15.75">
      <c r="A2067" s="256" t="s">
        <v>140</v>
      </c>
      <c r="B2067" s="15"/>
      <c r="C2067" s="256">
        <v>728423</v>
      </c>
      <c r="D2067" s="256">
        <v>359843</v>
      </c>
    </row>
    <row r="2068" spans="1:4" ht="31.5">
      <c r="A2068" s="256" t="s">
        <v>200</v>
      </c>
      <c r="B2068" s="15"/>
      <c r="C2068" s="256">
        <v>754793</v>
      </c>
      <c r="D2068" s="256">
        <v>386039</v>
      </c>
    </row>
    <row r="2069" spans="1:4" ht="15.75">
      <c r="A2069" s="256"/>
      <c r="B2069" s="15"/>
      <c r="C2069" s="256"/>
      <c r="D2069" s="256"/>
    </row>
    <row r="2070" spans="1:4" ht="15.75">
      <c r="A2070" s="256" t="s">
        <v>207</v>
      </c>
      <c r="B2070" s="15"/>
      <c r="C2070" s="256"/>
      <c r="D2070" s="256"/>
    </row>
    <row r="2071" spans="1:4" ht="15.75">
      <c r="A2071" s="256" t="s">
        <v>81</v>
      </c>
      <c r="B2071" s="15"/>
      <c r="C2071" s="256"/>
      <c r="D2071" s="256"/>
    </row>
    <row r="2072" spans="1:4" ht="31.5">
      <c r="A2072" s="256" t="s">
        <v>97</v>
      </c>
      <c r="B2072" s="15" t="s">
        <v>98</v>
      </c>
      <c r="C2072" s="256">
        <v>15923</v>
      </c>
      <c r="D2072" s="256">
        <v>6613</v>
      </c>
    </row>
    <row r="2073" spans="1:4" ht="31.5">
      <c r="A2073" s="256" t="s">
        <v>99</v>
      </c>
      <c r="B2073" s="15" t="s">
        <v>100</v>
      </c>
      <c r="C2073" s="256">
        <v>15923</v>
      </c>
      <c r="D2073" s="256">
        <v>6613</v>
      </c>
    </row>
    <row r="2074" spans="1:4" ht="15.75">
      <c r="A2074" s="256" t="s">
        <v>82</v>
      </c>
      <c r="B2074" s="15" t="s">
        <v>83</v>
      </c>
      <c r="C2074" s="256">
        <v>2673</v>
      </c>
      <c r="D2074" s="256">
        <v>2673</v>
      </c>
    </row>
    <row r="2075" spans="1:4" ht="31.5">
      <c r="A2075" s="256" t="s">
        <v>105</v>
      </c>
      <c r="B2075" s="15" t="s">
        <v>106</v>
      </c>
      <c r="C2075" s="256">
        <v>539</v>
      </c>
      <c r="D2075" s="256">
        <v>539</v>
      </c>
    </row>
    <row r="2076" spans="1:4" ht="31.5">
      <c r="A2076" s="256" t="s">
        <v>107</v>
      </c>
      <c r="B2076" s="15" t="s">
        <v>108</v>
      </c>
      <c r="C2076" s="256">
        <v>1992</v>
      </c>
      <c r="D2076" s="256">
        <v>1992</v>
      </c>
    </row>
    <row r="2077" spans="1:4" ht="15.75">
      <c r="A2077" s="256" t="s">
        <v>109</v>
      </c>
      <c r="B2077" s="15" t="s">
        <v>110</v>
      </c>
      <c r="C2077" s="256">
        <v>142</v>
      </c>
      <c r="D2077" s="256">
        <v>142</v>
      </c>
    </row>
    <row r="2078" spans="1:4" ht="15.75">
      <c r="A2078" s="256" t="s">
        <v>86</v>
      </c>
      <c r="B2078" s="15" t="s">
        <v>87</v>
      </c>
      <c r="C2078" s="256">
        <v>4753</v>
      </c>
      <c r="D2078" s="256">
        <v>1664</v>
      </c>
    </row>
    <row r="2079" spans="1:4" ht="31.5">
      <c r="A2079" s="256" t="s">
        <v>88</v>
      </c>
      <c r="B2079" s="15" t="s">
        <v>89</v>
      </c>
      <c r="C2079" s="256">
        <v>2543</v>
      </c>
      <c r="D2079" s="256">
        <v>782</v>
      </c>
    </row>
    <row r="2080" spans="1:4" ht="31.5">
      <c r="A2080" s="256" t="s">
        <v>162</v>
      </c>
      <c r="B2080" s="15" t="s">
        <v>163</v>
      </c>
      <c r="C2080" s="256">
        <v>796</v>
      </c>
      <c r="D2080" s="256">
        <v>295</v>
      </c>
    </row>
    <row r="2081" spans="1:4" ht="15.75">
      <c r="A2081" s="256" t="s">
        <v>90</v>
      </c>
      <c r="B2081" s="15" t="s">
        <v>91</v>
      </c>
      <c r="C2081" s="256">
        <v>888</v>
      </c>
      <c r="D2081" s="256">
        <v>397</v>
      </c>
    </row>
    <row r="2082" spans="1:4" ht="31.5">
      <c r="A2082" s="256" t="s">
        <v>92</v>
      </c>
      <c r="B2082" s="15" t="s">
        <v>93</v>
      </c>
      <c r="C2082" s="256">
        <v>526</v>
      </c>
      <c r="D2082" s="256">
        <v>190</v>
      </c>
    </row>
    <row r="2083" spans="1:4" ht="15.75">
      <c r="A2083" s="256" t="s">
        <v>94</v>
      </c>
      <c r="B2083" s="15"/>
      <c r="C2083" s="256">
        <v>23349</v>
      </c>
      <c r="D2083" s="256">
        <v>10950</v>
      </c>
    </row>
    <row r="2084" spans="1:4" ht="31.5">
      <c r="A2084" s="256" t="s">
        <v>208</v>
      </c>
      <c r="B2084" s="15"/>
      <c r="C2084" s="256">
        <v>23349</v>
      </c>
      <c r="D2084" s="256">
        <v>10950</v>
      </c>
    </row>
    <row r="2085" spans="1:4" ht="15.75">
      <c r="A2085" s="256"/>
      <c r="B2085" s="15"/>
      <c r="C2085" s="256"/>
      <c r="D2085" s="256"/>
    </row>
    <row r="2086" spans="1:4" ht="15.75">
      <c r="A2086" s="256" t="s">
        <v>215</v>
      </c>
      <c r="B2086" s="15"/>
      <c r="C2086" s="256">
        <v>778142</v>
      </c>
      <c r="D2086" s="256">
        <v>414988</v>
      </c>
    </row>
    <row r="2087" spans="1:4" ht="15.75">
      <c r="A2087" s="256"/>
      <c r="B2087" s="15"/>
      <c r="C2087" s="256"/>
      <c r="D2087" s="256"/>
    </row>
    <row r="2088" spans="1:4" ht="15.75">
      <c r="A2088" s="256" t="s">
        <v>216</v>
      </c>
      <c r="B2088" s="15"/>
      <c r="C2088" s="256"/>
      <c r="D2088" s="256"/>
    </row>
    <row r="2089" spans="1:4" ht="15.75">
      <c r="A2089" s="256" t="s">
        <v>221</v>
      </c>
      <c r="B2089" s="15"/>
      <c r="C2089" s="256"/>
      <c r="D2089" s="256"/>
    </row>
    <row r="2090" spans="1:4" ht="15.75">
      <c r="A2090" s="256" t="s">
        <v>81</v>
      </c>
      <c r="B2090" s="15"/>
      <c r="C2090" s="256"/>
      <c r="D2090" s="256"/>
    </row>
    <row r="2091" spans="1:4" ht="15.75">
      <c r="A2091" s="256" t="s">
        <v>82</v>
      </c>
      <c r="B2091" s="15" t="s">
        <v>83</v>
      </c>
      <c r="C2091" s="256">
        <v>8436</v>
      </c>
      <c r="D2091" s="256">
        <v>3832</v>
      </c>
    </row>
    <row r="2092" spans="1:4" ht="15.75">
      <c r="A2092" s="256" t="s">
        <v>103</v>
      </c>
      <c r="B2092" s="15" t="s">
        <v>104</v>
      </c>
      <c r="C2092" s="256">
        <v>8436</v>
      </c>
      <c r="D2092" s="256">
        <v>3832</v>
      </c>
    </row>
    <row r="2093" spans="1:4" ht="15.75">
      <c r="A2093" s="256" t="s">
        <v>86</v>
      </c>
      <c r="B2093" s="15" t="s">
        <v>87</v>
      </c>
      <c r="C2093" s="256">
        <v>1008</v>
      </c>
      <c r="D2093" s="256">
        <v>454</v>
      </c>
    </row>
    <row r="2094" spans="1:4" ht="31.5">
      <c r="A2094" s="256" t="s">
        <v>88</v>
      </c>
      <c r="B2094" s="15" t="s">
        <v>89</v>
      </c>
      <c r="C2094" s="256">
        <v>522</v>
      </c>
      <c r="D2094" s="256">
        <v>236</v>
      </c>
    </row>
    <row r="2095" spans="1:4" ht="15.75">
      <c r="A2095" s="256" t="s">
        <v>90</v>
      </c>
      <c r="B2095" s="15" t="s">
        <v>91</v>
      </c>
      <c r="C2095" s="256">
        <v>306</v>
      </c>
      <c r="D2095" s="256">
        <v>138</v>
      </c>
    </row>
    <row r="2096" spans="1:4" ht="31.5">
      <c r="A2096" s="256" t="s">
        <v>92</v>
      </c>
      <c r="B2096" s="15" t="s">
        <v>93</v>
      </c>
      <c r="C2096" s="256">
        <v>180</v>
      </c>
      <c r="D2096" s="256">
        <v>80</v>
      </c>
    </row>
    <row r="2097" spans="1:4" ht="15.75">
      <c r="A2097" s="256" t="s">
        <v>117</v>
      </c>
      <c r="B2097" s="15" t="s">
        <v>118</v>
      </c>
      <c r="C2097" s="256">
        <v>1200</v>
      </c>
      <c r="D2097" s="256">
        <v>181</v>
      </c>
    </row>
    <row r="2098" spans="1:4" ht="15.75">
      <c r="A2098" s="256" t="s">
        <v>119</v>
      </c>
      <c r="B2098" s="15" t="s">
        <v>120</v>
      </c>
      <c r="C2098" s="256">
        <v>1200</v>
      </c>
      <c r="D2098" s="256">
        <v>181</v>
      </c>
    </row>
    <row r="2099" spans="1:4" ht="31.5">
      <c r="A2099" s="256" t="s">
        <v>190</v>
      </c>
      <c r="B2099" s="15" t="s">
        <v>191</v>
      </c>
      <c r="C2099" s="256">
        <v>0</v>
      </c>
      <c r="D2099" s="256">
        <v>622</v>
      </c>
    </row>
    <row r="2100" spans="1:4" ht="15.75">
      <c r="A2100" s="256" t="s">
        <v>192</v>
      </c>
      <c r="B2100" s="15" t="s">
        <v>193</v>
      </c>
      <c r="C2100" s="256">
        <v>0</v>
      </c>
      <c r="D2100" s="256">
        <v>622</v>
      </c>
    </row>
    <row r="2101" spans="1:4" ht="15.75">
      <c r="A2101" s="256" t="s">
        <v>94</v>
      </c>
      <c r="B2101" s="15"/>
      <c r="C2101" s="256">
        <v>10644</v>
      </c>
      <c r="D2101" s="256">
        <v>5089</v>
      </c>
    </row>
    <row r="2102" spans="1:4" ht="15.75">
      <c r="A2102" s="256" t="s">
        <v>222</v>
      </c>
      <c r="B2102" s="15"/>
      <c r="C2102" s="256">
        <v>10644</v>
      </c>
      <c r="D2102" s="256">
        <v>5089</v>
      </c>
    </row>
    <row r="2103" spans="1:4" ht="15.75">
      <c r="A2103" s="256"/>
      <c r="B2103" s="15"/>
      <c r="C2103" s="256"/>
      <c r="D2103" s="256"/>
    </row>
    <row r="2104" spans="1:4" ht="15.75">
      <c r="A2104" s="256" t="s">
        <v>223</v>
      </c>
      <c r="B2104" s="15"/>
      <c r="C2104" s="256">
        <v>10644</v>
      </c>
      <c r="D2104" s="256">
        <v>5089</v>
      </c>
    </row>
    <row r="2105" spans="1:4" ht="15.75">
      <c r="A2105" s="256"/>
      <c r="B2105" s="15"/>
      <c r="C2105" s="256"/>
      <c r="D2105" s="256"/>
    </row>
    <row r="2106" spans="1:4" ht="31.5">
      <c r="A2106" s="256" t="s">
        <v>224</v>
      </c>
      <c r="B2106" s="15"/>
      <c r="C2106" s="256"/>
      <c r="D2106" s="256"/>
    </row>
    <row r="2107" spans="1:4" ht="31.5">
      <c r="A2107" s="256" t="s">
        <v>225</v>
      </c>
      <c r="B2107" s="15"/>
      <c r="C2107" s="256"/>
      <c r="D2107" s="256"/>
    </row>
    <row r="2108" spans="1:4" ht="15.75">
      <c r="A2108" s="256" t="s">
        <v>228</v>
      </c>
      <c r="B2108" s="15"/>
      <c r="C2108" s="256"/>
      <c r="D2108" s="256"/>
    </row>
    <row r="2109" spans="1:4" ht="15.75">
      <c r="A2109" s="256" t="s">
        <v>81</v>
      </c>
      <c r="B2109" s="15"/>
      <c r="C2109" s="256"/>
      <c r="D2109" s="256"/>
    </row>
    <row r="2110" spans="1:4" ht="15.75">
      <c r="A2110" s="256" t="s">
        <v>117</v>
      </c>
      <c r="B2110" s="15" t="s">
        <v>118</v>
      </c>
      <c r="C2110" s="256">
        <v>1782</v>
      </c>
      <c r="D2110" s="256">
        <v>8654</v>
      </c>
    </row>
    <row r="2111" spans="1:4" ht="15.75">
      <c r="A2111" s="256" t="s">
        <v>119</v>
      </c>
      <c r="B2111" s="15" t="s">
        <v>120</v>
      </c>
      <c r="C2111" s="256">
        <v>1782</v>
      </c>
      <c r="D2111" s="256">
        <v>772</v>
      </c>
    </row>
    <row r="2112" spans="1:4" ht="15.75">
      <c r="A2112" s="256" t="s">
        <v>121</v>
      </c>
      <c r="B2112" s="15" t="s">
        <v>122</v>
      </c>
      <c r="C2112" s="256">
        <v>0</v>
      </c>
      <c r="D2112" s="256">
        <v>7141</v>
      </c>
    </row>
    <row r="2113" spans="1:4" ht="15.75">
      <c r="A2113" s="256" t="s">
        <v>123</v>
      </c>
      <c r="B2113" s="15" t="s">
        <v>124</v>
      </c>
      <c r="C2113" s="256">
        <v>0</v>
      </c>
      <c r="D2113" s="256">
        <v>732</v>
      </c>
    </row>
    <row r="2114" spans="1:4" ht="31.5">
      <c r="A2114" s="256" t="s">
        <v>166</v>
      </c>
      <c r="B2114" s="15" t="s">
        <v>167</v>
      </c>
      <c r="C2114" s="256">
        <v>0</v>
      </c>
      <c r="D2114" s="256">
        <v>9</v>
      </c>
    </row>
    <row r="2115" spans="1:4" ht="15.75">
      <c r="A2115" s="256" t="s">
        <v>94</v>
      </c>
      <c r="B2115" s="15"/>
      <c r="C2115" s="256">
        <v>1782</v>
      </c>
      <c r="D2115" s="256">
        <v>8654</v>
      </c>
    </row>
    <row r="2116" spans="1:4" ht="15.75">
      <c r="A2116" s="256" t="s">
        <v>231</v>
      </c>
      <c r="B2116" s="15"/>
      <c r="C2116" s="256">
        <v>1782</v>
      </c>
      <c r="D2116" s="256">
        <v>8654</v>
      </c>
    </row>
    <row r="2117" spans="1:4" ht="15.75">
      <c r="A2117" s="256"/>
      <c r="B2117" s="15"/>
      <c r="C2117" s="256"/>
      <c r="D2117" s="256"/>
    </row>
    <row r="2118" spans="1:4" ht="15.75">
      <c r="A2118" s="256" t="s">
        <v>232</v>
      </c>
      <c r="B2118" s="15"/>
      <c r="C2118" s="256"/>
      <c r="D2118" s="256"/>
    </row>
    <row r="2119" spans="1:4" ht="15.75">
      <c r="A2119" s="256" t="s">
        <v>81</v>
      </c>
      <c r="B2119" s="15"/>
      <c r="C2119" s="256"/>
      <c r="D2119" s="256"/>
    </row>
    <row r="2120" spans="1:4" ht="15.75">
      <c r="A2120" s="256" t="s">
        <v>117</v>
      </c>
      <c r="B2120" s="15" t="s">
        <v>118</v>
      </c>
      <c r="C2120" s="256">
        <v>7956</v>
      </c>
      <c r="D2120" s="256">
        <v>0</v>
      </c>
    </row>
    <row r="2121" spans="1:4" ht="15.75">
      <c r="A2121" s="256" t="s">
        <v>178</v>
      </c>
      <c r="B2121" s="15" t="s">
        <v>179</v>
      </c>
      <c r="C2121" s="256">
        <v>178</v>
      </c>
      <c r="D2121" s="256">
        <v>0</v>
      </c>
    </row>
    <row r="2122" spans="1:4" ht="15.75">
      <c r="A2122" s="256" t="s">
        <v>119</v>
      </c>
      <c r="B2122" s="15" t="s">
        <v>120</v>
      </c>
      <c r="C2122" s="256">
        <v>5635</v>
      </c>
      <c r="D2122" s="256">
        <v>0</v>
      </c>
    </row>
    <row r="2123" spans="1:4" ht="15.75">
      <c r="A2123" s="256" t="s">
        <v>123</v>
      </c>
      <c r="B2123" s="15" t="s">
        <v>124</v>
      </c>
      <c r="C2123" s="256">
        <v>1233</v>
      </c>
      <c r="D2123" s="256">
        <v>0</v>
      </c>
    </row>
    <row r="2124" spans="1:4" ht="31.5">
      <c r="A2124" s="256" t="s">
        <v>129</v>
      </c>
      <c r="B2124" s="15" t="s">
        <v>130</v>
      </c>
      <c r="C2124" s="256">
        <v>910</v>
      </c>
      <c r="D2124" s="256">
        <v>0</v>
      </c>
    </row>
    <row r="2125" spans="1:4" ht="15.75">
      <c r="A2125" s="256" t="s">
        <v>94</v>
      </c>
      <c r="B2125" s="15"/>
      <c r="C2125" s="256">
        <v>7956</v>
      </c>
      <c r="D2125" s="256">
        <v>0</v>
      </c>
    </row>
    <row r="2126" spans="1:4" ht="15.75">
      <c r="A2126" s="256" t="s">
        <v>235</v>
      </c>
      <c r="B2126" s="15"/>
      <c r="C2126" s="256">
        <v>7956</v>
      </c>
      <c r="D2126" s="256">
        <v>0</v>
      </c>
    </row>
    <row r="2127" spans="1:4" ht="15.75">
      <c r="A2127" s="256"/>
      <c r="B2127" s="15"/>
      <c r="C2127" s="256"/>
      <c r="D2127" s="256"/>
    </row>
    <row r="2128" spans="1:4" ht="15.75">
      <c r="A2128" s="256" t="s">
        <v>236</v>
      </c>
      <c r="B2128" s="15"/>
      <c r="C2128" s="256"/>
      <c r="D2128" s="256"/>
    </row>
    <row r="2129" spans="1:4" ht="15.75">
      <c r="A2129" s="256" t="s">
        <v>81</v>
      </c>
      <c r="B2129" s="15"/>
      <c r="C2129" s="256"/>
      <c r="D2129" s="256"/>
    </row>
    <row r="2130" spans="1:4" ht="15.75">
      <c r="A2130" s="256" t="s">
        <v>82</v>
      </c>
      <c r="B2130" s="15" t="s">
        <v>83</v>
      </c>
      <c r="C2130" s="256">
        <v>958</v>
      </c>
      <c r="D2130" s="256">
        <v>288</v>
      </c>
    </row>
    <row r="2131" spans="1:4" ht="31.5">
      <c r="A2131" s="256" t="s">
        <v>107</v>
      </c>
      <c r="B2131" s="15" t="s">
        <v>108</v>
      </c>
      <c r="C2131" s="256">
        <v>702</v>
      </c>
      <c r="D2131" s="256">
        <v>32</v>
      </c>
    </row>
    <row r="2132" spans="1:4" ht="15.75">
      <c r="A2132" s="256" t="s">
        <v>109</v>
      </c>
      <c r="B2132" s="15" t="s">
        <v>110</v>
      </c>
      <c r="C2132" s="256">
        <v>256</v>
      </c>
      <c r="D2132" s="256">
        <v>256</v>
      </c>
    </row>
    <row r="2133" spans="1:4" ht="15.75">
      <c r="A2133" s="256" t="s">
        <v>86</v>
      </c>
      <c r="B2133" s="15" t="s">
        <v>87</v>
      </c>
      <c r="C2133" s="256">
        <v>42</v>
      </c>
      <c r="D2133" s="256">
        <v>42</v>
      </c>
    </row>
    <row r="2134" spans="1:4" ht="15.75">
      <c r="A2134" s="256" t="s">
        <v>90</v>
      </c>
      <c r="B2134" s="15" t="s">
        <v>91</v>
      </c>
      <c r="C2134" s="256">
        <v>42</v>
      </c>
      <c r="D2134" s="256">
        <v>42</v>
      </c>
    </row>
    <row r="2135" spans="1:4" ht="15.75">
      <c r="A2135" s="256" t="s">
        <v>94</v>
      </c>
      <c r="B2135" s="15"/>
      <c r="C2135" s="256">
        <v>1000</v>
      </c>
      <c r="D2135" s="256">
        <v>330</v>
      </c>
    </row>
    <row r="2136" spans="1:4" ht="15.75">
      <c r="A2136" s="256" t="s">
        <v>237</v>
      </c>
      <c r="B2136" s="15"/>
      <c r="C2136" s="256">
        <v>1000</v>
      </c>
      <c r="D2136" s="256">
        <v>330</v>
      </c>
    </row>
    <row r="2137" spans="1:4" ht="15.75">
      <c r="A2137" s="256"/>
      <c r="B2137" s="15"/>
      <c r="C2137" s="256"/>
      <c r="D2137" s="256"/>
    </row>
    <row r="2138" spans="1:4" ht="15.75">
      <c r="A2138" s="256" t="s">
        <v>244</v>
      </c>
      <c r="B2138" s="15"/>
      <c r="C2138" s="256"/>
      <c r="D2138" s="256"/>
    </row>
    <row r="2139" spans="1:4" ht="15.75">
      <c r="A2139" s="256" t="s">
        <v>81</v>
      </c>
      <c r="B2139" s="15"/>
      <c r="C2139" s="256"/>
      <c r="D2139" s="256"/>
    </row>
    <row r="2140" spans="1:4" ht="15.75">
      <c r="A2140" s="256" t="s">
        <v>117</v>
      </c>
      <c r="B2140" s="15" t="s">
        <v>118</v>
      </c>
      <c r="C2140" s="256">
        <v>144</v>
      </c>
      <c r="D2140" s="256">
        <v>0</v>
      </c>
    </row>
    <row r="2141" spans="1:4" ht="15.75">
      <c r="A2141" s="256" t="s">
        <v>119</v>
      </c>
      <c r="B2141" s="15" t="s">
        <v>120</v>
      </c>
      <c r="C2141" s="256">
        <v>144</v>
      </c>
      <c r="D2141" s="256">
        <v>0</v>
      </c>
    </row>
    <row r="2142" spans="1:4" ht="15.75">
      <c r="A2142" s="256" t="s">
        <v>94</v>
      </c>
      <c r="B2142" s="15"/>
      <c r="C2142" s="256">
        <v>144</v>
      </c>
      <c r="D2142" s="256">
        <v>0</v>
      </c>
    </row>
    <row r="2143" spans="1:4" ht="15.75">
      <c r="A2143" s="256" t="s">
        <v>245</v>
      </c>
      <c r="B2143" s="15"/>
      <c r="C2143" s="256">
        <v>144</v>
      </c>
      <c r="D2143" s="256">
        <v>0</v>
      </c>
    </row>
    <row r="2144" spans="1:4" ht="15.75">
      <c r="A2144" s="256"/>
      <c r="B2144" s="15"/>
      <c r="C2144" s="256"/>
      <c r="D2144" s="256"/>
    </row>
    <row r="2145" spans="1:4" ht="15.75">
      <c r="A2145" s="256" t="s">
        <v>246</v>
      </c>
      <c r="B2145" s="15"/>
      <c r="C2145" s="256"/>
      <c r="D2145" s="256"/>
    </row>
    <row r="2146" spans="1:4" ht="15.75">
      <c r="A2146" s="256" t="s">
        <v>81</v>
      </c>
      <c r="B2146" s="15"/>
      <c r="C2146" s="256"/>
      <c r="D2146" s="256"/>
    </row>
    <row r="2147" spans="1:4" ht="15.75">
      <c r="A2147" s="256" t="s">
        <v>117</v>
      </c>
      <c r="B2147" s="15" t="s">
        <v>118</v>
      </c>
      <c r="C2147" s="256">
        <v>5639</v>
      </c>
      <c r="D2147" s="256">
        <v>0</v>
      </c>
    </row>
    <row r="2148" spans="1:4" ht="15.75">
      <c r="A2148" s="256" t="s">
        <v>119</v>
      </c>
      <c r="B2148" s="15" t="s">
        <v>120</v>
      </c>
      <c r="C2148" s="256">
        <v>162</v>
      </c>
      <c r="D2148" s="256">
        <v>0</v>
      </c>
    </row>
    <row r="2149" spans="1:4" ht="15.75">
      <c r="A2149" s="256" t="s">
        <v>123</v>
      </c>
      <c r="B2149" s="15" t="s">
        <v>124</v>
      </c>
      <c r="C2149" s="256">
        <v>5477</v>
      </c>
      <c r="D2149" s="256">
        <v>0</v>
      </c>
    </row>
    <row r="2150" spans="1:4" ht="15.75">
      <c r="A2150" s="256" t="s">
        <v>94</v>
      </c>
      <c r="B2150" s="15"/>
      <c r="C2150" s="256">
        <v>5639</v>
      </c>
      <c r="D2150" s="256">
        <v>0</v>
      </c>
    </row>
    <row r="2151" spans="1:4" ht="31.5">
      <c r="A2151" s="256" t="s">
        <v>247</v>
      </c>
      <c r="B2151" s="15"/>
      <c r="C2151" s="256">
        <v>5639</v>
      </c>
      <c r="D2151" s="256">
        <v>0</v>
      </c>
    </row>
    <row r="2152" spans="1:4" ht="15.75">
      <c r="A2152" s="256"/>
      <c r="B2152" s="15"/>
      <c r="C2152" s="256"/>
      <c r="D2152" s="256"/>
    </row>
    <row r="2153" spans="1:4" ht="15.75">
      <c r="A2153" s="256" t="s">
        <v>479</v>
      </c>
      <c r="B2153" s="15"/>
      <c r="C2153" s="256"/>
      <c r="D2153" s="256"/>
    </row>
    <row r="2154" spans="1:4" ht="15.75">
      <c r="A2154" s="256" t="s">
        <v>81</v>
      </c>
      <c r="B2154" s="15"/>
      <c r="C2154" s="256"/>
      <c r="D2154" s="256"/>
    </row>
    <row r="2155" spans="1:4" ht="15.75">
      <c r="A2155" s="256" t="s">
        <v>117</v>
      </c>
      <c r="B2155" s="15" t="s">
        <v>118</v>
      </c>
      <c r="C2155" s="256">
        <v>9250</v>
      </c>
      <c r="D2155" s="256">
        <v>0</v>
      </c>
    </row>
    <row r="2156" spans="1:4" ht="31.5">
      <c r="A2156" s="256" t="s">
        <v>129</v>
      </c>
      <c r="B2156" s="15" t="s">
        <v>130</v>
      </c>
      <c r="C2156" s="256">
        <v>9250</v>
      </c>
      <c r="D2156" s="256">
        <v>0</v>
      </c>
    </row>
    <row r="2157" spans="1:4" ht="15.75">
      <c r="A2157" s="256" t="s">
        <v>94</v>
      </c>
      <c r="B2157" s="15"/>
      <c r="C2157" s="256">
        <v>9250</v>
      </c>
      <c r="D2157" s="256">
        <v>0</v>
      </c>
    </row>
    <row r="2158" spans="1:4" ht="15.75">
      <c r="A2158" s="256" t="s">
        <v>480</v>
      </c>
      <c r="B2158" s="15"/>
      <c r="C2158" s="256">
        <v>9250</v>
      </c>
      <c r="D2158" s="256">
        <v>0</v>
      </c>
    </row>
    <row r="2159" spans="1:4" ht="15.75">
      <c r="A2159" s="256"/>
      <c r="B2159" s="15"/>
      <c r="C2159" s="256"/>
      <c r="D2159" s="256"/>
    </row>
    <row r="2160" spans="1:4" ht="31.5">
      <c r="A2160" s="256" t="s">
        <v>260</v>
      </c>
      <c r="B2160" s="15"/>
      <c r="C2160" s="256"/>
      <c r="D2160" s="256"/>
    </row>
    <row r="2161" spans="1:4" ht="15.75">
      <c r="A2161" s="256" t="s">
        <v>81</v>
      </c>
      <c r="B2161" s="15"/>
      <c r="C2161" s="256"/>
      <c r="D2161" s="256"/>
    </row>
    <row r="2162" spans="1:4" ht="15.75">
      <c r="A2162" s="256" t="s">
        <v>117</v>
      </c>
      <c r="B2162" s="15" t="s">
        <v>118</v>
      </c>
      <c r="C2162" s="256">
        <v>5000</v>
      </c>
      <c r="D2162" s="256">
        <v>4216</v>
      </c>
    </row>
    <row r="2163" spans="1:4" ht="15.75">
      <c r="A2163" s="256" t="s">
        <v>121</v>
      </c>
      <c r="B2163" s="15" t="s">
        <v>122</v>
      </c>
      <c r="C2163" s="256">
        <v>0</v>
      </c>
      <c r="D2163" s="256">
        <v>2988</v>
      </c>
    </row>
    <row r="2164" spans="1:4" ht="15.75">
      <c r="A2164" s="256" t="s">
        <v>123</v>
      </c>
      <c r="B2164" s="15" t="s">
        <v>124</v>
      </c>
      <c r="C2164" s="256">
        <v>5000</v>
      </c>
      <c r="D2164" s="256">
        <v>1228</v>
      </c>
    </row>
    <row r="2165" spans="1:4" ht="31.5">
      <c r="A2165" s="256" t="s">
        <v>190</v>
      </c>
      <c r="B2165" s="15" t="s">
        <v>191</v>
      </c>
      <c r="C2165" s="256">
        <v>0</v>
      </c>
      <c r="D2165" s="256">
        <v>6741</v>
      </c>
    </row>
    <row r="2166" spans="1:4" ht="15.75">
      <c r="A2166" s="256" t="s">
        <v>192</v>
      </c>
      <c r="B2166" s="15" t="s">
        <v>193</v>
      </c>
      <c r="C2166" s="256">
        <v>0</v>
      </c>
      <c r="D2166" s="256">
        <v>6741</v>
      </c>
    </row>
    <row r="2167" spans="1:4" ht="15.75">
      <c r="A2167" s="256" t="s">
        <v>94</v>
      </c>
      <c r="B2167" s="15"/>
      <c r="C2167" s="256">
        <v>5000</v>
      </c>
      <c r="D2167" s="256">
        <v>10957</v>
      </c>
    </row>
    <row r="2168" spans="1:4" ht="31.5">
      <c r="A2168" s="256" t="s">
        <v>261</v>
      </c>
      <c r="B2168" s="15"/>
      <c r="C2168" s="256">
        <v>5000</v>
      </c>
      <c r="D2168" s="256">
        <v>10957</v>
      </c>
    </row>
    <row r="2169" spans="1:4" ht="15.75">
      <c r="A2169" s="256"/>
      <c r="B2169" s="15"/>
      <c r="C2169" s="256"/>
      <c r="D2169" s="256"/>
    </row>
    <row r="2170" spans="1:4" ht="31.5">
      <c r="A2170" s="256" t="s">
        <v>262</v>
      </c>
      <c r="B2170" s="15"/>
      <c r="C2170" s="256">
        <v>30771</v>
      </c>
      <c r="D2170" s="256">
        <v>19941</v>
      </c>
    </row>
    <row r="2171" spans="1:237" s="20" customFormat="1" ht="15.75">
      <c r="A2171" s="256"/>
      <c r="B2171" s="15"/>
      <c r="C2171" s="256"/>
      <c r="D2171" s="256"/>
      <c r="E2171" s="17"/>
      <c r="F2171" s="17"/>
      <c r="G2171" s="17"/>
      <c r="H2171" s="17"/>
      <c r="I2171" s="17"/>
      <c r="J2171" s="17"/>
      <c r="K2171" s="17"/>
      <c r="L2171" s="17"/>
      <c r="M2171" s="17"/>
      <c r="N2171" s="17"/>
      <c r="O2171" s="17"/>
      <c r="P2171" s="17"/>
      <c r="Q2171" s="17"/>
      <c r="R2171" s="17"/>
      <c r="S2171" s="17"/>
      <c r="T2171" s="17"/>
      <c r="U2171" s="17"/>
      <c r="V2171" s="17"/>
      <c r="W2171" s="17"/>
      <c r="X2171" s="17"/>
      <c r="Y2171" s="17"/>
      <c r="Z2171" s="17"/>
      <c r="AA2171" s="17"/>
      <c r="AB2171" s="17"/>
      <c r="AC2171" s="17"/>
      <c r="AD2171" s="17"/>
      <c r="AE2171" s="17"/>
      <c r="AF2171" s="17"/>
      <c r="AG2171" s="17"/>
      <c r="AH2171" s="17"/>
      <c r="AI2171" s="17"/>
      <c r="AJ2171" s="17"/>
      <c r="AK2171" s="17"/>
      <c r="AL2171" s="17"/>
      <c r="AM2171" s="17"/>
      <c r="AN2171" s="17"/>
      <c r="AO2171" s="17"/>
      <c r="AP2171" s="17"/>
      <c r="AQ2171" s="17"/>
      <c r="AR2171" s="17"/>
      <c r="AS2171" s="17"/>
      <c r="AT2171" s="17"/>
      <c r="AU2171" s="17"/>
      <c r="AV2171" s="17"/>
      <c r="AW2171" s="17"/>
      <c r="AX2171" s="17"/>
      <c r="AY2171" s="17"/>
      <c r="AZ2171" s="17"/>
      <c r="BA2171" s="17"/>
      <c r="BB2171" s="17"/>
      <c r="BC2171" s="17"/>
      <c r="BD2171" s="17"/>
      <c r="BE2171" s="17"/>
      <c r="BF2171" s="17"/>
      <c r="BG2171" s="17"/>
      <c r="BH2171" s="17"/>
      <c r="BI2171" s="17"/>
      <c r="BJ2171" s="17"/>
      <c r="BK2171" s="17"/>
      <c r="BL2171" s="17"/>
      <c r="BM2171" s="17"/>
      <c r="BN2171" s="17"/>
      <c r="BO2171" s="17"/>
      <c r="BP2171" s="17"/>
      <c r="BQ2171" s="17"/>
      <c r="BR2171" s="17"/>
      <c r="BS2171" s="17"/>
      <c r="BT2171" s="17"/>
      <c r="BU2171" s="17"/>
      <c r="BV2171" s="17"/>
      <c r="BW2171" s="17"/>
      <c r="BX2171" s="17"/>
      <c r="BY2171" s="17"/>
      <c r="BZ2171" s="17"/>
      <c r="CA2171" s="17"/>
      <c r="CB2171" s="17"/>
      <c r="CC2171" s="17"/>
      <c r="CD2171" s="17"/>
      <c r="CE2171" s="17"/>
      <c r="CF2171" s="17"/>
      <c r="CG2171" s="17"/>
      <c r="CH2171" s="17"/>
      <c r="CI2171" s="17"/>
      <c r="CJ2171" s="17"/>
      <c r="CK2171" s="17"/>
      <c r="CL2171" s="17"/>
      <c r="CM2171" s="17"/>
      <c r="CN2171" s="17"/>
      <c r="CO2171" s="17"/>
      <c r="CP2171" s="17"/>
      <c r="CQ2171" s="17"/>
      <c r="CR2171" s="17"/>
      <c r="CS2171" s="17"/>
      <c r="CT2171" s="17"/>
      <c r="CU2171" s="17"/>
      <c r="CV2171" s="17"/>
      <c r="CW2171" s="17"/>
      <c r="CX2171" s="17"/>
      <c r="CY2171" s="17"/>
      <c r="CZ2171" s="17"/>
      <c r="DA2171" s="17"/>
      <c r="DB2171" s="17"/>
      <c r="DC2171" s="17"/>
      <c r="DD2171" s="17"/>
      <c r="DE2171" s="17"/>
      <c r="DF2171" s="17"/>
      <c r="DG2171" s="17"/>
      <c r="DH2171" s="17"/>
      <c r="DI2171" s="17"/>
      <c r="DJ2171" s="17"/>
      <c r="DK2171" s="17"/>
      <c r="DL2171" s="17"/>
      <c r="DM2171" s="17"/>
      <c r="DN2171" s="17"/>
      <c r="DO2171" s="17"/>
      <c r="DP2171" s="17"/>
      <c r="DQ2171" s="17"/>
      <c r="DR2171" s="17"/>
      <c r="DS2171" s="17"/>
      <c r="DT2171" s="17"/>
      <c r="DU2171" s="17"/>
      <c r="DV2171" s="17"/>
      <c r="DW2171" s="17"/>
      <c r="DX2171" s="17"/>
      <c r="DY2171" s="17"/>
      <c r="DZ2171" s="17"/>
      <c r="EA2171" s="17"/>
      <c r="EB2171" s="17"/>
      <c r="EC2171" s="17"/>
      <c r="ED2171" s="17"/>
      <c r="EE2171" s="17"/>
      <c r="EF2171" s="17"/>
      <c r="EG2171" s="17"/>
      <c r="EH2171" s="17"/>
      <c r="EI2171" s="17"/>
      <c r="EJ2171" s="17"/>
      <c r="EK2171" s="17"/>
      <c r="EL2171" s="17"/>
      <c r="EM2171" s="17"/>
      <c r="EN2171" s="17"/>
      <c r="EO2171" s="17"/>
      <c r="EP2171" s="17"/>
      <c r="EQ2171" s="17"/>
      <c r="ER2171" s="17"/>
      <c r="ES2171" s="17"/>
      <c r="ET2171" s="17"/>
      <c r="EU2171" s="17"/>
      <c r="EV2171" s="17"/>
      <c r="EW2171" s="17"/>
      <c r="EX2171" s="17"/>
      <c r="EY2171" s="17"/>
      <c r="EZ2171" s="17"/>
      <c r="FA2171" s="17"/>
      <c r="FB2171" s="17"/>
      <c r="FC2171" s="17"/>
      <c r="FD2171" s="17"/>
      <c r="FE2171" s="17"/>
      <c r="FF2171" s="17"/>
      <c r="FG2171" s="17"/>
      <c r="FH2171" s="17"/>
      <c r="FI2171" s="17"/>
      <c r="FJ2171" s="17"/>
      <c r="FK2171" s="17"/>
      <c r="FL2171" s="17"/>
      <c r="FM2171" s="17"/>
      <c r="FN2171" s="17"/>
      <c r="FO2171" s="17"/>
      <c r="FP2171" s="17"/>
      <c r="FQ2171" s="17"/>
      <c r="FR2171" s="17"/>
      <c r="FS2171" s="17"/>
      <c r="FT2171" s="17"/>
      <c r="FU2171" s="17"/>
      <c r="FV2171" s="17"/>
      <c r="FW2171" s="17"/>
      <c r="FX2171" s="17"/>
      <c r="FY2171" s="17"/>
      <c r="FZ2171" s="17"/>
      <c r="GA2171" s="17"/>
      <c r="GB2171" s="17"/>
      <c r="GC2171" s="17"/>
      <c r="GD2171" s="17"/>
      <c r="GE2171" s="17"/>
      <c r="GF2171" s="17"/>
      <c r="GG2171" s="17"/>
      <c r="GH2171" s="17"/>
      <c r="GI2171" s="17"/>
      <c r="GJ2171" s="17"/>
      <c r="GK2171" s="17"/>
      <c r="GL2171" s="17"/>
      <c r="GM2171" s="17"/>
      <c r="GN2171" s="17"/>
      <c r="GO2171" s="17"/>
      <c r="GP2171" s="17"/>
      <c r="GQ2171" s="17"/>
      <c r="GR2171" s="17"/>
      <c r="GS2171" s="17"/>
      <c r="GT2171" s="17"/>
      <c r="GU2171" s="17"/>
      <c r="GV2171" s="17"/>
      <c r="GW2171" s="17"/>
      <c r="GX2171" s="17"/>
      <c r="GY2171" s="17"/>
      <c r="GZ2171" s="17"/>
      <c r="HA2171" s="17"/>
      <c r="HB2171" s="17"/>
      <c r="HC2171" s="17"/>
      <c r="HD2171" s="17"/>
      <c r="HE2171" s="17"/>
      <c r="HF2171" s="17"/>
      <c r="HG2171" s="17"/>
      <c r="HH2171" s="17"/>
      <c r="HI2171" s="17"/>
      <c r="HJ2171" s="17"/>
      <c r="HK2171" s="17"/>
      <c r="HL2171" s="17"/>
      <c r="HM2171" s="17"/>
      <c r="HN2171" s="17"/>
      <c r="HO2171" s="17"/>
      <c r="HP2171" s="17"/>
      <c r="HQ2171" s="17"/>
      <c r="HR2171" s="17"/>
      <c r="HS2171" s="17"/>
      <c r="HT2171" s="17"/>
      <c r="HU2171" s="17"/>
      <c r="HV2171" s="17"/>
      <c r="HW2171" s="17"/>
      <c r="HX2171" s="17"/>
      <c r="HY2171" s="17"/>
      <c r="HZ2171" s="17"/>
      <c r="IA2171" s="17"/>
      <c r="IB2171" s="17"/>
      <c r="IC2171" s="17"/>
    </row>
    <row r="2172" spans="1:237" s="20" customFormat="1" ht="31.5">
      <c r="A2172" s="256" t="s">
        <v>263</v>
      </c>
      <c r="B2172" s="15"/>
      <c r="C2172" s="256">
        <v>30771</v>
      </c>
      <c r="D2172" s="256">
        <v>19941</v>
      </c>
      <c r="E2172" s="17"/>
      <c r="F2172" s="17"/>
      <c r="G2172" s="17"/>
      <c r="H2172" s="17"/>
      <c r="I2172" s="17"/>
      <c r="J2172" s="17"/>
      <c r="K2172" s="17"/>
      <c r="L2172" s="17"/>
      <c r="M2172" s="17"/>
      <c r="N2172" s="17"/>
      <c r="O2172" s="17"/>
      <c r="P2172" s="17"/>
      <c r="Q2172" s="17"/>
      <c r="R2172" s="17"/>
      <c r="S2172" s="17"/>
      <c r="T2172" s="17"/>
      <c r="U2172" s="17"/>
      <c r="V2172" s="17"/>
      <c r="W2172" s="17"/>
      <c r="X2172" s="17"/>
      <c r="Y2172" s="17"/>
      <c r="Z2172" s="17"/>
      <c r="AA2172" s="17"/>
      <c r="AB2172" s="17"/>
      <c r="AC2172" s="17"/>
      <c r="AD2172" s="17"/>
      <c r="AE2172" s="17"/>
      <c r="AF2172" s="17"/>
      <c r="AG2172" s="17"/>
      <c r="AH2172" s="17"/>
      <c r="AI2172" s="17"/>
      <c r="AJ2172" s="17"/>
      <c r="AK2172" s="17"/>
      <c r="AL2172" s="17"/>
      <c r="AM2172" s="17"/>
      <c r="AN2172" s="17"/>
      <c r="AO2172" s="17"/>
      <c r="AP2172" s="17"/>
      <c r="AQ2172" s="17"/>
      <c r="AR2172" s="17"/>
      <c r="AS2172" s="17"/>
      <c r="AT2172" s="17"/>
      <c r="AU2172" s="17"/>
      <c r="AV2172" s="17"/>
      <c r="AW2172" s="17"/>
      <c r="AX2172" s="17"/>
      <c r="AY2172" s="17"/>
      <c r="AZ2172" s="17"/>
      <c r="BA2172" s="17"/>
      <c r="BB2172" s="17"/>
      <c r="BC2172" s="17"/>
      <c r="BD2172" s="17"/>
      <c r="BE2172" s="17"/>
      <c r="BF2172" s="17"/>
      <c r="BG2172" s="17"/>
      <c r="BH2172" s="17"/>
      <c r="BI2172" s="17"/>
      <c r="BJ2172" s="17"/>
      <c r="BK2172" s="17"/>
      <c r="BL2172" s="17"/>
      <c r="BM2172" s="17"/>
      <c r="BN2172" s="17"/>
      <c r="BO2172" s="17"/>
      <c r="BP2172" s="17"/>
      <c r="BQ2172" s="17"/>
      <c r="BR2172" s="17"/>
      <c r="BS2172" s="17"/>
      <c r="BT2172" s="17"/>
      <c r="BU2172" s="17"/>
      <c r="BV2172" s="17"/>
      <c r="BW2172" s="17"/>
      <c r="BX2172" s="17"/>
      <c r="BY2172" s="17"/>
      <c r="BZ2172" s="17"/>
      <c r="CA2172" s="17"/>
      <c r="CB2172" s="17"/>
      <c r="CC2172" s="17"/>
      <c r="CD2172" s="17"/>
      <c r="CE2172" s="17"/>
      <c r="CF2172" s="17"/>
      <c r="CG2172" s="17"/>
      <c r="CH2172" s="17"/>
      <c r="CI2172" s="17"/>
      <c r="CJ2172" s="17"/>
      <c r="CK2172" s="17"/>
      <c r="CL2172" s="17"/>
      <c r="CM2172" s="17"/>
      <c r="CN2172" s="17"/>
      <c r="CO2172" s="17"/>
      <c r="CP2172" s="17"/>
      <c r="CQ2172" s="17"/>
      <c r="CR2172" s="17"/>
      <c r="CS2172" s="17"/>
      <c r="CT2172" s="17"/>
      <c r="CU2172" s="17"/>
      <c r="CV2172" s="17"/>
      <c r="CW2172" s="17"/>
      <c r="CX2172" s="17"/>
      <c r="CY2172" s="17"/>
      <c r="CZ2172" s="17"/>
      <c r="DA2172" s="17"/>
      <c r="DB2172" s="17"/>
      <c r="DC2172" s="17"/>
      <c r="DD2172" s="17"/>
      <c r="DE2172" s="17"/>
      <c r="DF2172" s="17"/>
      <c r="DG2172" s="17"/>
      <c r="DH2172" s="17"/>
      <c r="DI2172" s="17"/>
      <c r="DJ2172" s="17"/>
      <c r="DK2172" s="17"/>
      <c r="DL2172" s="17"/>
      <c r="DM2172" s="17"/>
      <c r="DN2172" s="17"/>
      <c r="DO2172" s="17"/>
      <c r="DP2172" s="17"/>
      <c r="DQ2172" s="17"/>
      <c r="DR2172" s="17"/>
      <c r="DS2172" s="17"/>
      <c r="DT2172" s="17"/>
      <c r="DU2172" s="17"/>
      <c r="DV2172" s="17"/>
      <c r="DW2172" s="17"/>
      <c r="DX2172" s="17"/>
      <c r="DY2172" s="17"/>
      <c r="DZ2172" s="17"/>
      <c r="EA2172" s="17"/>
      <c r="EB2172" s="17"/>
      <c r="EC2172" s="17"/>
      <c r="ED2172" s="17"/>
      <c r="EE2172" s="17"/>
      <c r="EF2172" s="17"/>
      <c r="EG2172" s="17"/>
      <c r="EH2172" s="17"/>
      <c r="EI2172" s="17"/>
      <c r="EJ2172" s="17"/>
      <c r="EK2172" s="17"/>
      <c r="EL2172" s="17"/>
      <c r="EM2172" s="17"/>
      <c r="EN2172" s="17"/>
      <c r="EO2172" s="17"/>
      <c r="EP2172" s="17"/>
      <c r="EQ2172" s="17"/>
      <c r="ER2172" s="17"/>
      <c r="ES2172" s="17"/>
      <c r="ET2172" s="17"/>
      <c r="EU2172" s="17"/>
      <c r="EV2172" s="17"/>
      <c r="EW2172" s="17"/>
      <c r="EX2172" s="17"/>
      <c r="EY2172" s="17"/>
      <c r="EZ2172" s="17"/>
      <c r="FA2172" s="17"/>
      <c r="FB2172" s="17"/>
      <c r="FC2172" s="17"/>
      <c r="FD2172" s="17"/>
      <c r="FE2172" s="17"/>
      <c r="FF2172" s="17"/>
      <c r="FG2172" s="17"/>
      <c r="FH2172" s="17"/>
      <c r="FI2172" s="17"/>
      <c r="FJ2172" s="17"/>
      <c r="FK2172" s="17"/>
      <c r="FL2172" s="17"/>
      <c r="FM2172" s="17"/>
      <c r="FN2172" s="17"/>
      <c r="FO2172" s="17"/>
      <c r="FP2172" s="17"/>
      <c r="FQ2172" s="17"/>
      <c r="FR2172" s="17"/>
      <c r="FS2172" s="17"/>
      <c r="FT2172" s="17"/>
      <c r="FU2172" s="17"/>
      <c r="FV2172" s="17"/>
      <c r="FW2172" s="17"/>
      <c r="FX2172" s="17"/>
      <c r="FY2172" s="17"/>
      <c r="FZ2172" s="17"/>
      <c r="GA2172" s="17"/>
      <c r="GB2172" s="17"/>
      <c r="GC2172" s="17"/>
      <c r="GD2172" s="17"/>
      <c r="GE2172" s="17"/>
      <c r="GF2172" s="17"/>
      <c r="GG2172" s="17"/>
      <c r="GH2172" s="17"/>
      <c r="GI2172" s="17"/>
      <c r="GJ2172" s="17"/>
      <c r="GK2172" s="17"/>
      <c r="GL2172" s="17"/>
      <c r="GM2172" s="17"/>
      <c r="GN2172" s="17"/>
      <c r="GO2172" s="17"/>
      <c r="GP2172" s="17"/>
      <c r="GQ2172" s="17"/>
      <c r="GR2172" s="17"/>
      <c r="GS2172" s="17"/>
      <c r="GT2172" s="17"/>
      <c r="GU2172" s="17"/>
      <c r="GV2172" s="17"/>
      <c r="GW2172" s="17"/>
      <c r="GX2172" s="17"/>
      <c r="GY2172" s="17"/>
      <c r="GZ2172" s="17"/>
      <c r="HA2172" s="17"/>
      <c r="HB2172" s="17"/>
      <c r="HC2172" s="17"/>
      <c r="HD2172" s="17"/>
      <c r="HE2172" s="17"/>
      <c r="HF2172" s="17"/>
      <c r="HG2172" s="17"/>
      <c r="HH2172" s="17"/>
      <c r="HI2172" s="17"/>
      <c r="HJ2172" s="17"/>
      <c r="HK2172" s="17"/>
      <c r="HL2172" s="17"/>
      <c r="HM2172" s="17"/>
      <c r="HN2172" s="17"/>
      <c r="HO2172" s="17"/>
      <c r="HP2172" s="17"/>
      <c r="HQ2172" s="17"/>
      <c r="HR2172" s="17"/>
      <c r="HS2172" s="17"/>
      <c r="HT2172" s="17"/>
      <c r="HU2172" s="17"/>
      <c r="HV2172" s="17"/>
      <c r="HW2172" s="17"/>
      <c r="HX2172" s="17"/>
      <c r="HY2172" s="17"/>
      <c r="HZ2172" s="17"/>
      <c r="IA2172" s="17"/>
      <c r="IB2172" s="17"/>
      <c r="IC2172" s="17"/>
    </row>
    <row r="2173" spans="1:4" ht="31.5">
      <c r="A2173" s="272" t="s">
        <v>264</v>
      </c>
      <c r="B2173" s="15"/>
      <c r="C2173" s="256"/>
      <c r="D2173" s="256"/>
    </row>
    <row r="2174" spans="1:4" ht="15.75">
      <c r="A2174" s="272" t="s">
        <v>269</v>
      </c>
      <c r="B2174" s="15"/>
      <c r="C2174" s="256"/>
      <c r="D2174" s="256"/>
    </row>
    <row r="2175" spans="1:4" ht="15.75">
      <c r="A2175" s="272" t="s">
        <v>270</v>
      </c>
      <c r="B2175" s="15"/>
      <c r="C2175" s="256"/>
      <c r="D2175" s="256"/>
    </row>
    <row r="2176" spans="1:4" ht="15.75">
      <c r="A2176" s="272" t="s">
        <v>81</v>
      </c>
      <c r="B2176" s="15"/>
      <c r="C2176" s="256"/>
      <c r="D2176" s="256"/>
    </row>
    <row r="2177" spans="1:4" ht="15.75">
      <c r="A2177" s="272" t="s">
        <v>117</v>
      </c>
      <c r="B2177" s="15" t="s">
        <v>118</v>
      </c>
      <c r="C2177" s="256">
        <v>27849</v>
      </c>
      <c r="D2177" s="256">
        <v>15990</v>
      </c>
    </row>
    <row r="2178" spans="1:4" ht="15.75">
      <c r="A2178" s="272" t="s">
        <v>125</v>
      </c>
      <c r="B2178" s="15" t="s">
        <v>126</v>
      </c>
      <c r="C2178" s="256">
        <v>27849</v>
      </c>
      <c r="D2178" s="256">
        <v>15990</v>
      </c>
    </row>
    <row r="2179" spans="1:4" ht="15.75">
      <c r="A2179" s="272" t="s">
        <v>94</v>
      </c>
      <c r="B2179" s="15"/>
      <c r="C2179" s="256">
        <v>27849</v>
      </c>
      <c r="D2179" s="256">
        <v>15990</v>
      </c>
    </row>
    <row r="2180" spans="1:4" ht="15.75">
      <c r="A2180" s="272" t="s">
        <v>194</v>
      </c>
      <c r="B2180" s="15"/>
      <c r="C2180" s="256"/>
      <c r="D2180" s="256"/>
    </row>
    <row r="2181" spans="1:4" ht="31.5">
      <c r="A2181" s="272" t="s">
        <v>271</v>
      </c>
      <c r="B2181" s="15" t="s">
        <v>28</v>
      </c>
      <c r="C2181" s="256">
        <v>63000</v>
      </c>
      <c r="D2181" s="256">
        <v>60700</v>
      </c>
    </row>
    <row r="2182" spans="1:4" ht="15.75">
      <c r="A2182" s="272" t="s">
        <v>199</v>
      </c>
      <c r="B2182" s="15"/>
      <c r="C2182" s="256">
        <v>63000</v>
      </c>
      <c r="D2182" s="256">
        <v>60700</v>
      </c>
    </row>
    <row r="2183" spans="1:4" ht="15.75">
      <c r="A2183" s="272" t="s">
        <v>131</v>
      </c>
      <c r="B2183" s="15"/>
      <c r="C2183" s="256"/>
      <c r="D2183" s="256"/>
    </row>
    <row r="2184" spans="1:4" ht="15.75">
      <c r="A2184" s="272" t="s">
        <v>132</v>
      </c>
      <c r="B2184" s="15" t="s">
        <v>133</v>
      </c>
      <c r="C2184" s="256">
        <v>32000</v>
      </c>
      <c r="D2184" s="256">
        <v>12588</v>
      </c>
    </row>
    <row r="2185" spans="1:4" ht="15.75">
      <c r="A2185" s="272" t="s">
        <v>140</v>
      </c>
      <c r="B2185" s="15"/>
      <c r="C2185" s="256">
        <v>32000</v>
      </c>
      <c r="D2185" s="256">
        <v>12588</v>
      </c>
    </row>
    <row r="2186" spans="1:4" ht="15.75">
      <c r="A2186" s="64" t="s">
        <v>272</v>
      </c>
      <c r="B2186" s="15"/>
      <c r="C2186" s="256">
        <v>122849</v>
      </c>
      <c r="D2186" s="256">
        <v>89278</v>
      </c>
    </row>
    <row r="2187" spans="1:4" ht="15.75">
      <c r="A2187" s="256"/>
      <c r="B2187" s="15"/>
      <c r="C2187" s="256"/>
      <c r="D2187" s="256"/>
    </row>
    <row r="2188" spans="1:4" ht="47.25">
      <c r="A2188" s="256" t="s">
        <v>273</v>
      </c>
      <c r="B2188" s="15"/>
      <c r="C2188" s="256"/>
      <c r="D2188" s="256"/>
    </row>
    <row r="2189" spans="1:4" ht="15.75">
      <c r="A2189" s="256" t="s">
        <v>81</v>
      </c>
      <c r="B2189" s="15"/>
      <c r="C2189" s="256"/>
      <c r="D2189" s="256"/>
    </row>
    <row r="2190" spans="1:4" ht="31.5">
      <c r="A2190" s="256" t="s">
        <v>97</v>
      </c>
      <c r="B2190" s="15" t="s">
        <v>98</v>
      </c>
      <c r="C2190" s="256">
        <v>125850</v>
      </c>
      <c r="D2190" s="256">
        <v>75033</v>
      </c>
    </row>
    <row r="2191" spans="1:4" ht="31.5">
      <c r="A2191" s="256" t="s">
        <v>99</v>
      </c>
      <c r="B2191" s="15" t="s">
        <v>100</v>
      </c>
      <c r="C2191" s="256">
        <v>125850</v>
      </c>
      <c r="D2191" s="256">
        <v>75033</v>
      </c>
    </row>
    <row r="2192" spans="1:4" ht="15.75">
      <c r="A2192" s="256" t="s">
        <v>82</v>
      </c>
      <c r="B2192" s="15" t="s">
        <v>83</v>
      </c>
      <c r="C2192" s="256">
        <v>39928</v>
      </c>
      <c r="D2192" s="256">
        <v>35543</v>
      </c>
    </row>
    <row r="2193" spans="1:4" ht="15.75">
      <c r="A2193" s="256" t="s">
        <v>103</v>
      </c>
      <c r="B2193" s="15" t="s">
        <v>104</v>
      </c>
      <c r="C2193" s="256">
        <v>35178</v>
      </c>
      <c r="D2193" s="256">
        <v>33618</v>
      </c>
    </row>
    <row r="2194" spans="1:4" ht="31.5">
      <c r="A2194" s="256" t="s">
        <v>105</v>
      </c>
      <c r="B2194" s="15" t="s">
        <v>106</v>
      </c>
      <c r="C2194" s="256">
        <v>3150</v>
      </c>
      <c r="D2194" s="256">
        <v>1042</v>
      </c>
    </row>
    <row r="2195" spans="1:4" ht="15.75">
      <c r="A2195" s="256" t="s">
        <v>109</v>
      </c>
      <c r="B2195" s="15" t="s">
        <v>110</v>
      </c>
      <c r="C2195" s="256">
        <v>1600</v>
      </c>
      <c r="D2195" s="256">
        <v>883</v>
      </c>
    </row>
    <row r="2196" spans="1:4" ht="15.75">
      <c r="A2196" s="256" t="s">
        <v>86</v>
      </c>
      <c r="B2196" s="15" t="s">
        <v>87</v>
      </c>
      <c r="C2196" s="256">
        <v>27741</v>
      </c>
      <c r="D2196" s="256">
        <v>15569</v>
      </c>
    </row>
    <row r="2197" spans="1:4" ht="31.5">
      <c r="A2197" s="256" t="s">
        <v>88</v>
      </c>
      <c r="B2197" s="15" t="s">
        <v>89</v>
      </c>
      <c r="C2197" s="256">
        <v>16972</v>
      </c>
      <c r="D2197" s="256">
        <v>9270</v>
      </c>
    </row>
    <row r="2198" spans="1:4" ht="15.75">
      <c r="A2198" s="256" t="s">
        <v>90</v>
      </c>
      <c r="B2198" s="15" t="s">
        <v>91</v>
      </c>
      <c r="C2198" s="256">
        <v>6876</v>
      </c>
      <c r="D2198" s="256">
        <v>4060</v>
      </c>
    </row>
    <row r="2199" spans="1:4" ht="31.5">
      <c r="A2199" s="256" t="s">
        <v>92</v>
      </c>
      <c r="B2199" s="15" t="s">
        <v>93</v>
      </c>
      <c r="C2199" s="256">
        <v>3893</v>
      </c>
      <c r="D2199" s="256">
        <v>2239</v>
      </c>
    </row>
    <row r="2200" spans="1:4" ht="15.75">
      <c r="A2200" s="256" t="s">
        <v>117</v>
      </c>
      <c r="B2200" s="15" t="s">
        <v>118</v>
      </c>
      <c r="C2200" s="256">
        <v>499144</v>
      </c>
      <c r="D2200" s="256">
        <v>307474</v>
      </c>
    </row>
    <row r="2201" spans="1:4" ht="15.75">
      <c r="A2201" s="256" t="s">
        <v>147</v>
      </c>
      <c r="B2201" s="15" t="s">
        <v>148</v>
      </c>
      <c r="C2201" s="256">
        <v>5680</v>
      </c>
      <c r="D2201" s="256">
        <v>5680</v>
      </c>
    </row>
    <row r="2202" spans="1:4" ht="15.75">
      <c r="A2202" s="256" t="s">
        <v>119</v>
      </c>
      <c r="B2202" s="15" t="s">
        <v>120</v>
      </c>
      <c r="C2202" s="256">
        <v>44723</v>
      </c>
      <c r="D2202" s="256">
        <v>31604</v>
      </c>
    </row>
    <row r="2203" spans="1:4" ht="15.75">
      <c r="A2203" s="256" t="s">
        <v>121</v>
      </c>
      <c r="B2203" s="15" t="s">
        <v>122</v>
      </c>
      <c r="C2203" s="256">
        <v>188500</v>
      </c>
      <c r="D2203" s="256">
        <v>120772</v>
      </c>
    </row>
    <row r="2204" spans="1:4" ht="15.75">
      <c r="A2204" s="256" t="s">
        <v>123</v>
      </c>
      <c r="B2204" s="15" t="s">
        <v>124</v>
      </c>
      <c r="C2204" s="256">
        <v>217292</v>
      </c>
      <c r="D2204" s="256">
        <v>141762</v>
      </c>
    </row>
    <row r="2205" spans="1:4" ht="15.75">
      <c r="A2205" s="256" t="s">
        <v>125</v>
      </c>
      <c r="B2205" s="15" t="s">
        <v>126</v>
      </c>
      <c r="C2205" s="256">
        <v>35293</v>
      </c>
      <c r="D2205" s="256">
        <v>0</v>
      </c>
    </row>
    <row r="2206" spans="1:4" ht="15.75">
      <c r="A2206" s="256" t="s">
        <v>127</v>
      </c>
      <c r="B2206" s="15" t="s">
        <v>128</v>
      </c>
      <c r="C2206" s="256">
        <v>2986</v>
      </c>
      <c r="D2206" s="256">
        <v>2986</v>
      </c>
    </row>
    <row r="2207" spans="1:4" ht="15.75">
      <c r="A2207" s="256" t="s">
        <v>155</v>
      </c>
      <c r="B2207" s="15" t="s">
        <v>156</v>
      </c>
      <c r="C2207" s="256">
        <v>4670</v>
      </c>
      <c r="D2207" s="256">
        <v>4670</v>
      </c>
    </row>
    <row r="2208" spans="1:4" ht="15.75">
      <c r="A2208" s="256" t="s">
        <v>168</v>
      </c>
      <c r="B2208" s="15" t="s">
        <v>169</v>
      </c>
      <c r="C2208" s="256">
        <v>848</v>
      </c>
      <c r="D2208" s="256">
        <v>848</v>
      </c>
    </row>
    <row r="2209" spans="1:4" ht="31.5">
      <c r="A2209" s="256" t="s">
        <v>172</v>
      </c>
      <c r="B2209" s="15" t="s">
        <v>173</v>
      </c>
      <c r="C2209" s="256">
        <v>848</v>
      </c>
      <c r="D2209" s="256">
        <v>848</v>
      </c>
    </row>
    <row r="2210" spans="1:4" ht="15.75">
      <c r="A2210" s="256" t="s">
        <v>94</v>
      </c>
      <c r="B2210" s="15"/>
      <c r="C2210" s="256">
        <v>693511</v>
      </c>
      <c r="D2210" s="256">
        <v>434467</v>
      </c>
    </row>
    <row r="2211" spans="1:4" ht="15.75">
      <c r="A2211" s="256" t="s">
        <v>131</v>
      </c>
      <c r="B2211" s="15"/>
      <c r="C2211" s="256"/>
      <c r="D2211" s="256"/>
    </row>
    <row r="2212" spans="1:4" ht="15.75">
      <c r="A2212" s="256" t="s">
        <v>132</v>
      </c>
      <c r="B2212" s="15" t="s">
        <v>133</v>
      </c>
      <c r="C2212" s="256">
        <v>7000</v>
      </c>
      <c r="D2212" s="256">
        <v>0</v>
      </c>
    </row>
    <row r="2213" spans="1:4" ht="15.75">
      <c r="A2213" s="256" t="s">
        <v>134</v>
      </c>
      <c r="B2213" s="15" t="s">
        <v>135</v>
      </c>
      <c r="C2213" s="256">
        <v>25999</v>
      </c>
      <c r="D2213" s="256">
        <v>25999</v>
      </c>
    </row>
    <row r="2214" spans="1:4" ht="31.5">
      <c r="A2214" s="256" t="s">
        <v>138</v>
      </c>
      <c r="B2214" s="15" t="s">
        <v>139</v>
      </c>
      <c r="C2214" s="256">
        <v>25999</v>
      </c>
      <c r="D2214" s="256">
        <v>25999</v>
      </c>
    </row>
    <row r="2215" spans="1:4" ht="15.75">
      <c r="A2215" s="256" t="s">
        <v>140</v>
      </c>
      <c r="B2215" s="15"/>
      <c r="C2215" s="256">
        <v>32999</v>
      </c>
      <c r="D2215" s="256">
        <v>25999</v>
      </c>
    </row>
    <row r="2216" spans="1:4" ht="47.25">
      <c r="A2216" s="256" t="s">
        <v>276</v>
      </c>
      <c r="B2216" s="15"/>
      <c r="C2216" s="256">
        <v>726510</v>
      </c>
      <c r="D2216" s="256">
        <v>460466</v>
      </c>
    </row>
    <row r="2217" spans="1:4" ht="15.75">
      <c r="A2217" s="256"/>
      <c r="B2217" s="15"/>
      <c r="C2217" s="256"/>
      <c r="D2217" s="256"/>
    </row>
    <row r="2218" spans="1:4" ht="15.75">
      <c r="A2218" s="256" t="s">
        <v>277</v>
      </c>
      <c r="B2218" s="15"/>
      <c r="C2218" s="256"/>
      <c r="D2218" s="256"/>
    </row>
    <row r="2219" spans="1:4" ht="15.75">
      <c r="A2219" s="256" t="s">
        <v>81</v>
      </c>
      <c r="B2219" s="15"/>
      <c r="C2219" s="256"/>
      <c r="D2219" s="256"/>
    </row>
    <row r="2220" spans="1:4" ht="15.75">
      <c r="A2220" s="256" t="s">
        <v>82</v>
      </c>
      <c r="B2220" s="15" t="s">
        <v>83</v>
      </c>
      <c r="C2220" s="256">
        <v>268</v>
      </c>
      <c r="D2220" s="256">
        <v>268</v>
      </c>
    </row>
    <row r="2221" spans="1:4" ht="15.75">
      <c r="A2221" s="256" t="s">
        <v>103</v>
      </c>
      <c r="B2221" s="15" t="s">
        <v>104</v>
      </c>
      <c r="C2221" s="256">
        <v>268</v>
      </c>
      <c r="D2221" s="256">
        <v>268</v>
      </c>
    </row>
    <row r="2222" spans="1:4" ht="15.75">
      <c r="A2222" s="256" t="s">
        <v>86</v>
      </c>
      <c r="B2222" s="15" t="s">
        <v>87</v>
      </c>
      <c r="C2222" s="256">
        <v>32</v>
      </c>
      <c r="D2222" s="256">
        <v>32</v>
      </c>
    </row>
    <row r="2223" spans="1:4" ht="31.5">
      <c r="A2223" s="256" t="s">
        <v>88</v>
      </c>
      <c r="B2223" s="15" t="s">
        <v>89</v>
      </c>
      <c r="C2223" s="256">
        <v>16</v>
      </c>
      <c r="D2223" s="256">
        <v>16</v>
      </c>
    </row>
    <row r="2224" spans="1:4" ht="15.75">
      <c r="A2224" s="256" t="s">
        <v>90</v>
      </c>
      <c r="B2224" s="15" t="s">
        <v>91</v>
      </c>
      <c r="C2224" s="256">
        <v>10</v>
      </c>
      <c r="D2224" s="256">
        <v>10</v>
      </c>
    </row>
    <row r="2225" spans="1:4" ht="31.5">
      <c r="A2225" s="256" t="s">
        <v>92</v>
      </c>
      <c r="B2225" s="15" t="s">
        <v>93</v>
      </c>
      <c r="C2225" s="256">
        <v>6</v>
      </c>
      <c r="D2225" s="256">
        <v>6</v>
      </c>
    </row>
    <row r="2226" spans="1:4" ht="15.75">
      <c r="A2226" s="256" t="s">
        <v>117</v>
      </c>
      <c r="B2226" s="15" t="s">
        <v>118</v>
      </c>
      <c r="C2226" s="256">
        <v>47150</v>
      </c>
      <c r="D2226" s="256">
        <v>30758</v>
      </c>
    </row>
    <row r="2227" spans="1:4" ht="15.75">
      <c r="A2227" s="256" t="s">
        <v>119</v>
      </c>
      <c r="B2227" s="15" t="s">
        <v>120</v>
      </c>
      <c r="C2227" s="256">
        <v>1780</v>
      </c>
      <c r="D2227" s="256">
        <v>780</v>
      </c>
    </row>
    <row r="2228" spans="1:4" ht="15.75">
      <c r="A2228" s="256" t="s">
        <v>123</v>
      </c>
      <c r="B2228" s="15" t="s">
        <v>124</v>
      </c>
      <c r="C2228" s="256">
        <v>19070</v>
      </c>
      <c r="D2228" s="256">
        <v>4970</v>
      </c>
    </row>
    <row r="2229" spans="1:4" ht="15.75">
      <c r="A2229" s="256" t="s">
        <v>125</v>
      </c>
      <c r="B2229" s="15" t="s">
        <v>126</v>
      </c>
      <c r="C2229" s="256">
        <v>26300</v>
      </c>
      <c r="D2229" s="256">
        <v>25008</v>
      </c>
    </row>
    <row r="2230" spans="1:4" ht="15.75">
      <c r="A2230" s="256" t="s">
        <v>94</v>
      </c>
      <c r="B2230" s="15"/>
      <c r="C2230" s="256">
        <v>47450</v>
      </c>
      <c r="D2230" s="256">
        <v>31058</v>
      </c>
    </row>
    <row r="2231" spans="1:4" ht="31.5">
      <c r="A2231" s="256" t="s">
        <v>282</v>
      </c>
      <c r="B2231" s="15"/>
      <c r="C2231" s="256">
        <v>47450</v>
      </c>
      <c r="D2231" s="256">
        <v>31058</v>
      </c>
    </row>
    <row r="2232" spans="1:4" ht="15.75">
      <c r="A2232" s="256"/>
      <c r="B2232" s="15"/>
      <c r="C2232" s="256"/>
      <c r="D2232" s="256"/>
    </row>
    <row r="2233" spans="1:4" ht="15.75">
      <c r="A2233" s="256" t="s">
        <v>283</v>
      </c>
      <c r="B2233" s="15"/>
      <c r="C2233" s="256"/>
      <c r="D2233" s="256"/>
    </row>
    <row r="2234" spans="1:4" ht="15.75">
      <c r="A2234" s="256" t="s">
        <v>81</v>
      </c>
      <c r="B2234" s="15"/>
      <c r="C2234" s="256"/>
      <c r="D2234" s="256"/>
    </row>
    <row r="2235" spans="1:4" ht="15.75">
      <c r="A2235" s="256" t="s">
        <v>117</v>
      </c>
      <c r="B2235" s="15" t="s">
        <v>118</v>
      </c>
      <c r="C2235" s="256">
        <v>191</v>
      </c>
      <c r="D2235" s="256">
        <v>96</v>
      </c>
    </row>
    <row r="2236" spans="1:4" ht="15.75">
      <c r="A2236" s="256" t="s">
        <v>123</v>
      </c>
      <c r="B2236" s="15" t="s">
        <v>124</v>
      </c>
      <c r="C2236" s="256">
        <v>191</v>
      </c>
      <c r="D2236" s="256">
        <v>96</v>
      </c>
    </row>
    <row r="2237" spans="1:4" ht="15.75">
      <c r="A2237" s="256" t="s">
        <v>125</v>
      </c>
      <c r="B2237" s="15" t="s">
        <v>126</v>
      </c>
      <c r="C2237" s="256">
        <v>0</v>
      </c>
      <c r="D2237" s="256">
        <v>0</v>
      </c>
    </row>
    <row r="2238" spans="1:4" ht="15.75">
      <c r="A2238" s="256" t="s">
        <v>94</v>
      </c>
      <c r="B2238" s="15"/>
      <c r="C2238" s="256">
        <v>191</v>
      </c>
      <c r="D2238" s="256">
        <v>96</v>
      </c>
    </row>
    <row r="2239" spans="1:4" ht="15.75">
      <c r="A2239" s="256" t="s">
        <v>284</v>
      </c>
      <c r="B2239" s="15"/>
      <c r="C2239" s="256">
        <v>191</v>
      </c>
      <c r="D2239" s="256">
        <v>96</v>
      </c>
    </row>
    <row r="2240" spans="1:4" ht="15.75">
      <c r="A2240" s="256" t="s">
        <v>285</v>
      </c>
      <c r="B2240" s="15"/>
      <c r="C2240" s="256">
        <v>897000</v>
      </c>
      <c r="D2240" s="256">
        <v>580898</v>
      </c>
    </row>
    <row r="2241" spans="1:4" ht="15.75">
      <c r="A2241" s="256"/>
      <c r="B2241" s="15"/>
      <c r="C2241" s="256"/>
      <c r="D2241" s="256"/>
    </row>
    <row r="2242" spans="1:4" ht="31.5">
      <c r="A2242" s="256" t="s">
        <v>286</v>
      </c>
      <c r="B2242" s="15"/>
      <c r="C2242" s="256">
        <v>897000</v>
      </c>
      <c r="D2242" s="256">
        <v>580898</v>
      </c>
    </row>
    <row r="2243" spans="1:4" ht="15.75">
      <c r="A2243" s="256"/>
      <c r="B2243" s="15"/>
      <c r="C2243" s="256"/>
      <c r="D2243" s="256"/>
    </row>
    <row r="2244" spans="1:4" ht="15.75">
      <c r="A2244" s="256" t="s">
        <v>287</v>
      </c>
      <c r="B2244" s="15"/>
      <c r="C2244" s="256"/>
      <c r="D2244" s="256"/>
    </row>
    <row r="2245" spans="1:4" ht="15.75">
      <c r="A2245" s="256" t="s">
        <v>288</v>
      </c>
      <c r="B2245" s="15"/>
      <c r="C2245" s="256"/>
      <c r="D2245" s="256"/>
    </row>
    <row r="2246" spans="1:4" ht="31.5">
      <c r="A2246" s="256" t="s">
        <v>289</v>
      </c>
      <c r="B2246" s="15"/>
      <c r="C2246" s="256"/>
      <c r="D2246" s="256"/>
    </row>
    <row r="2247" spans="1:4" ht="15.75">
      <c r="A2247" s="256" t="s">
        <v>194</v>
      </c>
      <c r="B2247" s="15"/>
      <c r="C2247" s="256"/>
      <c r="D2247" s="256"/>
    </row>
    <row r="2248" spans="1:4" ht="31.5">
      <c r="A2248" s="256" t="s">
        <v>195</v>
      </c>
      <c r="B2248" s="15" t="s">
        <v>196</v>
      </c>
      <c r="C2248" s="256">
        <v>93473</v>
      </c>
      <c r="D2248" s="256">
        <v>93473</v>
      </c>
    </row>
    <row r="2249" spans="1:4" ht="15.75">
      <c r="A2249" s="256" t="s">
        <v>197</v>
      </c>
      <c r="B2249" s="15" t="s">
        <v>198</v>
      </c>
      <c r="C2249" s="256">
        <v>93473</v>
      </c>
      <c r="D2249" s="256">
        <v>93473</v>
      </c>
    </row>
    <row r="2250" spans="1:4" ht="15.75">
      <c r="A2250" s="256" t="s">
        <v>199</v>
      </c>
      <c r="B2250" s="15"/>
      <c r="C2250" s="256">
        <v>93473</v>
      </c>
      <c r="D2250" s="256">
        <v>93473</v>
      </c>
    </row>
    <row r="2251" spans="1:4" ht="31.5">
      <c r="A2251" s="256" t="s">
        <v>290</v>
      </c>
      <c r="B2251" s="15"/>
      <c r="C2251" s="256">
        <v>93473</v>
      </c>
      <c r="D2251" s="256">
        <v>93473</v>
      </c>
    </row>
    <row r="2252" spans="1:4" ht="15.75">
      <c r="A2252" s="256"/>
      <c r="B2252" s="15"/>
      <c r="C2252" s="256"/>
      <c r="D2252" s="256"/>
    </row>
    <row r="2253" spans="1:4" ht="15.75">
      <c r="A2253" s="256" t="s">
        <v>291</v>
      </c>
      <c r="B2253" s="15"/>
      <c r="C2253" s="256">
        <v>93473</v>
      </c>
      <c r="D2253" s="256">
        <v>93473</v>
      </c>
    </row>
    <row r="2254" spans="1:4" ht="15.75">
      <c r="A2254" s="256"/>
      <c r="B2254" s="15"/>
      <c r="C2254" s="256"/>
      <c r="D2254" s="256"/>
    </row>
    <row r="2255" spans="1:4" ht="15.75">
      <c r="A2255" s="256" t="s">
        <v>292</v>
      </c>
      <c r="B2255" s="15"/>
      <c r="C2255" s="256"/>
      <c r="D2255" s="256"/>
    </row>
    <row r="2256" spans="1:4" ht="15.75">
      <c r="A2256" s="256" t="s">
        <v>293</v>
      </c>
      <c r="B2256" s="15"/>
      <c r="C2256" s="256"/>
      <c r="D2256" s="256"/>
    </row>
    <row r="2257" spans="1:4" ht="15.75">
      <c r="A2257" s="256" t="s">
        <v>81</v>
      </c>
      <c r="B2257" s="15"/>
      <c r="C2257" s="256"/>
      <c r="D2257" s="256"/>
    </row>
    <row r="2258" spans="1:4" ht="15.75">
      <c r="A2258" s="256" t="s">
        <v>117</v>
      </c>
      <c r="B2258" s="15" t="s">
        <v>118</v>
      </c>
      <c r="C2258" s="256">
        <v>0</v>
      </c>
      <c r="D2258" s="256">
        <v>4350</v>
      </c>
    </row>
    <row r="2259" spans="1:4" ht="15.75">
      <c r="A2259" s="256" t="s">
        <v>123</v>
      </c>
      <c r="B2259" s="15" t="s">
        <v>124</v>
      </c>
      <c r="C2259" s="256">
        <v>0</v>
      </c>
      <c r="D2259" s="256">
        <v>4350</v>
      </c>
    </row>
    <row r="2260" spans="1:4" ht="15.75">
      <c r="A2260" s="256" t="s">
        <v>184</v>
      </c>
      <c r="B2260" s="15" t="s">
        <v>185</v>
      </c>
      <c r="C2260" s="256">
        <v>0</v>
      </c>
      <c r="D2260" s="256">
        <v>0</v>
      </c>
    </row>
    <row r="2261" spans="1:4" ht="15.75">
      <c r="A2261" s="256" t="s">
        <v>94</v>
      </c>
      <c r="B2261" s="15"/>
      <c r="C2261" s="256">
        <v>0</v>
      </c>
      <c r="D2261" s="256">
        <v>4350</v>
      </c>
    </row>
    <row r="2262" spans="1:4" ht="15.75">
      <c r="A2262" s="256"/>
      <c r="B2262" s="15"/>
      <c r="C2262" s="256"/>
      <c r="D2262" s="256"/>
    </row>
    <row r="2263" spans="1:4" ht="15.75">
      <c r="A2263" s="256" t="s">
        <v>294</v>
      </c>
      <c r="B2263" s="15"/>
      <c r="C2263" s="256">
        <v>0</v>
      </c>
      <c r="D2263" s="256">
        <v>4350</v>
      </c>
    </row>
    <row r="2264" spans="1:4" ht="15.75">
      <c r="A2264" s="256"/>
      <c r="B2264" s="15"/>
      <c r="C2264" s="256"/>
      <c r="D2264" s="256"/>
    </row>
    <row r="2265" spans="1:4" ht="15.75">
      <c r="A2265" s="256" t="s">
        <v>295</v>
      </c>
      <c r="B2265" s="15"/>
      <c r="C2265" s="256">
        <v>0</v>
      </c>
      <c r="D2265" s="256">
        <v>4350</v>
      </c>
    </row>
    <row r="2266" spans="1:4" ht="15.75">
      <c r="A2266" s="256"/>
      <c r="B2266" s="15"/>
      <c r="C2266" s="256"/>
      <c r="D2266" s="256"/>
    </row>
    <row r="2267" spans="1:4" ht="31.5">
      <c r="A2267" s="256" t="s">
        <v>296</v>
      </c>
      <c r="B2267" s="15"/>
      <c r="C2267" s="256">
        <v>93473</v>
      </c>
      <c r="D2267" s="256">
        <v>97823</v>
      </c>
    </row>
    <row r="2268" spans="1:4" ht="15.75">
      <c r="A2268" s="256"/>
      <c r="B2268" s="15"/>
      <c r="C2268" s="256"/>
      <c r="D2268" s="256"/>
    </row>
    <row r="2269" spans="1:237" s="20" customFormat="1" ht="31.5">
      <c r="A2269" s="14" t="s">
        <v>1003</v>
      </c>
      <c r="B2269" s="10"/>
      <c r="C2269" s="16">
        <v>2334673</v>
      </c>
      <c r="D2269" s="16">
        <v>1460863</v>
      </c>
      <c r="E2269" s="17"/>
      <c r="F2269" s="17"/>
      <c r="G2269" s="17"/>
      <c r="H2269" s="17"/>
      <c r="I2269" s="17"/>
      <c r="J2269" s="17"/>
      <c r="K2269" s="17"/>
      <c r="L2269" s="17"/>
      <c r="M2269" s="17"/>
      <c r="N2269" s="17"/>
      <c r="O2269" s="17"/>
      <c r="P2269" s="17"/>
      <c r="Q2269" s="17"/>
      <c r="R2269" s="17"/>
      <c r="S2269" s="17"/>
      <c r="T2269" s="17"/>
      <c r="U2269" s="17"/>
      <c r="V2269" s="17"/>
      <c r="W2269" s="17"/>
      <c r="X2269" s="17"/>
      <c r="Y2269" s="17"/>
      <c r="Z2269" s="17"/>
      <c r="AA2269" s="17"/>
      <c r="AB2269" s="17"/>
      <c r="AC2269" s="17"/>
      <c r="AD2269" s="17"/>
      <c r="AE2269" s="17"/>
      <c r="AF2269" s="17"/>
      <c r="AG2269" s="17"/>
      <c r="AH2269" s="17"/>
      <c r="AI2269" s="17"/>
      <c r="AJ2269" s="17"/>
      <c r="AK2269" s="17"/>
      <c r="AL2269" s="17"/>
      <c r="AM2269" s="17"/>
      <c r="AN2269" s="17"/>
      <c r="AO2269" s="17"/>
      <c r="AP2269" s="17"/>
      <c r="AQ2269" s="17"/>
      <c r="AR2269" s="17"/>
      <c r="AS2269" s="17"/>
      <c r="AT2269" s="17"/>
      <c r="AU2269" s="17"/>
      <c r="AV2269" s="17"/>
      <c r="AW2269" s="17"/>
      <c r="AX2269" s="17"/>
      <c r="AY2269" s="17"/>
      <c r="AZ2269" s="17"/>
      <c r="BA2269" s="17"/>
      <c r="BB2269" s="17"/>
      <c r="BC2269" s="17"/>
      <c r="BD2269" s="17"/>
      <c r="BE2269" s="17"/>
      <c r="BF2269" s="17"/>
      <c r="BG2269" s="17"/>
      <c r="BH2269" s="17"/>
      <c r="BI2269" s="17"/>
      <c r="BJ2269" s="17"/>
      <c r="BK2269" s="17"/>
      <c r="BL2269" s="17"/>
      <c r="BM2269" s="17"/>
      <c r="BN2269" s="17"/>
      <c r="BO2269" s="17"/>
      <c r="BP2269" s="17"/>
      <c r="BQ2269" s="17"/>
      <c r="BR2269" s="17"/>
      <c r="BS2269" s="17"/>
      <c r="BT2269" s="17"/>
      <c r="BU2269" s="17"/>
      <c r="BV2269" s="17"/>
      <c r="BW2269" s="17"/>
      <c r="BX2269" s="17"/>
      <c r="BY2269" s="17"/>
      <c r="BZ2269" s="17"/>
      <c r="CA2269" s="17"/>
      <c r="CB2269" s="17"/>
      <c r="CC2269" s="17"/>
      <c r="CD2269" s="17"/>
      <c r="CE2269" s="17"/>
      <c r="CF2269" s="17"/>
      <c r="CG2269" s="17"/>
      <c r="CH2269" s="17"/>
      <c r="CI2269" s="17"/>
      <c r="CJ2269" s="17"/>
      <c r="CK2269" s="17"/>
      <c r="CL2269" s="17"/>
      <c r="CM2269" s="17"/>
      <c r="CN2269" s="17"/>
      <c r="CO2269" s="17"/>
      <c r="CP2269" s="17"/>
      <c r="CQ2269" s="17"/>
      <c r="CR2269" s="17"/>
      <c r="CS2269" s="17"/>
      <c r="CT2269" s="17"/>
      <c r="CU2269" s="17"/>
      <c r="CV2269" s="17"/>
      <c r="CW2269" s="17"/>
      <c r="CX2269" s="17"/>
      <c r="CY2269" s="17"/>
      <c r="CZ2269" s="17"/>
      <c r="DA2269" s="17"/>
      <c r="DB2269" s="17"/>
      <c r="DC2269" s="17"/>
      <c r="DD2269" s="17"/>
      <c r="DE2269" s="17"/>
      <c r="DF2269" s="17"/>
      <c r="DG2269" s="17"/>
      <c r="DH2269" s="17"/>
      <c r="DI2269" s="17"/>
      <c r="DJ2269" s="17"/>
      <c r="DK2269" s="17"/>
      <c r="DL2269" s="17"/>
      <c r="DM2269" s="17"/>
      <c r="DN2269" s="17"/>
      <c r="DO2269" s="17"/>
      <c r="DP2269" s="17"/>
      <c r="DQ2269" s="17"/>
      <c r="DR2269" s="17"/>
      <c r="DS2269" s="17"/>
      <c r="DT2269" s="17"/>
      <c r="DU2269" s="17"/>
      <c r="DV2269" s="17"/>
      <c r="DW2269" s="17"/>
      <c r="DX2269" s="17"/>
      <c r="DY2269" s="17"/>
      <c r="DZ2269" s="17"/>
      <c r="EA2269" s="17"/>
      <c r="EB2269" s="17"/>
      <c r="EC2269" s="17"/>
      <c r="ED2269" s="17"/>
      <c r="EE2269" s="17"/>
      <c r="EF2269" s="17"/>
      <c r="EG2269" s="17"/>
      <c r="EH2269" s="17"/>
      <c r="EI2269" s="17"/>
      <c r="EJ2269" s="17"/>
      <c r="EK2269" s="17"/>
      <c r="EL2269" s="17"/>
      <c r="EM2269" s="17"/>
      <c r="EN2269" s="17"/>
      <c r="EO2269" s="17"/>
      <c r="EP2269" s="17"/>
      <c r="EQ2269" s="17"/>
      <c r="ER2269" s="17"/>
      <c r="ES2269" s="17"/>
      <c r="ET2269" s="17"/>
      <c r="EU2269" s="17"/>
      <c r="EV2269" s="17"/>
      <c r="EW2269" s="17"/>
      <c r="EX2269" s="17"/>
      <c r="EY2269" s="17"/>
      <c r="EZ2269" s="17"/>
      <c r="FA2269" s="17"/>
      <c r="FB2269" s="17"/>
      <c r="FC2269" s="17"/>
      <c r="FD2269" s="17"/>
      <c r="FE2269" s="17"/>
      <c r="FF2269" s="17"/>
      <c r="FG2269" s="17"/>
      <c r="FH2269" s="17"/>
      <c r="FI2269" s="17"/>
      <c r="FJ2269" s="17"/>
      <c r="FK2269" s="17"/>
      <c r="FL2269" s="17"/>
      <c r="FM2269" s="17"/>
      <c r="FN2269" s="17"/>
      <c r="FO2269" s="17"/>
      <c r="FP2269" s="17"/>
      <c r="FQ2269" s="17"/>
      <c r="FR2269" s="17"/>
      <c r="FS2269" s="17"/>
      <c r="FT2269" s="17"/>
      <c r="FU2269" s="17"/>
      <c r="FV2269" s="17"/>
      <c r="FW2269" s="17"/>
      <c r="FX2269" s="17"/>
      <c r="FY2269" s="17"/>
      <c r="FZ2269" s="17"/>
      <c r="GA2269" s="17"/>
      <c r="GB2269" s="17"/>
      <c r="GC2269" s="17"/>
      <c r="GD2269" s="17"/>
      <c r="GE2269" s="17"/>
      <c r="GF2269" s="17"/>
      <c r="GG2269" s="17"/>
      <c r="GH2269" s="17"/>
      <c r="GI2269" s="17"/>
      <c r="GJ2269" s="17"/>
      <c r="GK2269" s="17"/>
      <c r="GL2269" s="17"/>
      <c r="GM2269" s="17"/>
      <c r="GN2269" s="17"/>
      <c r="GO2269" s="17"/>
      <c r="GP2269" s="17"/>
      <c r="GQ2269" s="17"/>
      <c r="GR2269" s="17"/>
      <c r="GS2269" s="17"/>
      <c r="GT2269" s="17"/>
      <c r="GU2269" s="17"/>
      <c r="GV2269" s="17"/>
      <c r="GW2269" s="17"/>
      <c r="GX2269" s="17"/>
      <c r="GY2269" s="17"/>
      <c r="GZ2269" s="17"/>
      <c r="HA2269" s="17"/>
      <c r="HB2269" s="17"/>
      <c r="HC2269" s="17"/>
      <c r="HD2269" s="17"/>
      <c r="HE2269" s="17"/>
      <c r="HF2269" s="17"/>
      <c r="HG2269" s="17"/>
      <c r="HH2269" s="17"/>
      <c r="HI2269" s="17"/>
      <c r="HJ2269" s="17"/>
      <c r="HK2269" s="17"/>
      <c r="HL2269" s="17"/>
      <c r="HM2269" s="17"/>
      <c r="HN2269" s="17"/>
      <c r="HO2269" s="17"/>
      <c r="HP2269" s="17"/>
      <c r="HQ2269" s="17"/>
      <c r="HR2269" s="17"/>
      <c r="HS2269" s="17"/>
      <c r="HT2269" s="17"/>
      <c r="HU2269" s="17"/>
      <c r="HV2269" s="17"/>
      <c r="HW2269" s="17"/>
      <c r="HX2269" s="17"/>
      <c r="HY2269" s="17"/>
      <c r="HZ2269" s="17"/>
      <c r="IA2269" s="17"/>
      <c r="IB2269" s="17"/>
      <c r="IC2269" s="17"/>
    </row>
    <row r="2270" spans="1:4" ht="15.75">
      <c r="A2270" s="256"/>
      <c r="B2270" s="15"/>
      <c r="C2270" s="256"/>
      <c r="D2270" s="256"/>
    </row>
    <row r="2271" spans="1:237" s="271" customFormat="1" ht="21.75" customHeight="1">
      <c r="A2271" s="14" t="s">
        <v>1001</v>
      </c>
      <c r="B2271" s="14"/>
      <c r="C2271" s="16">
        <f>SUM(C1086,C2005,C2269)</f>
        <v>142195411</v>
      </c>
      <c r="D2271" s="16">
        <f>SUM(D1086,D2005,D2269)</f>
        <v>83052436</v>
      </c>
      <c r="E2271" s="270"/>
      <c r="F2271" s="270"/>
      <c r="G2271" s="270"/>
      <c r="H2271" s="270"/>
      <c r="I2271" s="270"/>
      <c r="J2271" s="270"/>
      <c r="K2271" s="270"/>
      <c r="L2271" s="270"/>
      <c r="M2271" s="270"/>
      <c r="N2271" s="270"/>
      <c r="O2271" s="270"/>
      <c r="P2271" s="270"/>
      <c r="Q2271" s="270"/>
      <c r="R2271" s="270"/>
      <c r="S2271" s="270"/>
      <c r="T2271" s="270"/>
      <c r="U2271" s="270"/>
      <c r="V2271" s="270"/>
      <c r="W2271" s="270"/>
      <c r="X2271" s="270"/>
      <c r="Y2271" s="270"/>
      <c r="Z2271" s="270"/>
      <c r="AA2271" s="270"/>
      <c r="AB2271" s="270"/>
      <c r="AC2271" s="270"/>
      <c r="AD2271" s="270"/>
      <c r="AE2271" s="270"/>
      <c r="AF2271" s="270"/>
      <c r="AG2271" s="270"/>
      <c r="AH2271" s="270"/>
      <c r="AI2271" s="270"/>
      <c r="AJ2271" s="270"/>
      <c r="AK2271" s="270"/>
      <c r="AL2271" s="270"/>
      <c r="AM2271" s="270"/>
      <c r="AN2271" s="270"/>
      <c r="AO2271" s="270"/>
      <c r="AP2271" s="270"/>
      <c r="AQ2271" s="270"/>
      <c r="AR2271" s="270"/>
      <c r="AS2271" s="270"/>
      <c r="AT2271" s="270"/>
      <c r="AU2271" s="270"/>
      <c r="AV2271" s="270"/>
      <c r="AW2271" s="270"/>
      <c r="AX2271" s="270"/>
      <c r="AY2271" s="270"/>
      <c r="AZ2271" s="270"/>
      <c r="BA2271" s="270"/>
      <c r="BB2271" s="270"/>
      <c r="BC2271" s="270"/>
      <c r="BD2271" s="270"/>
      <c r="BE2271" s="270"/>
      <c r="BF2271" s="270"/>
      <c r="BG2271" s="270"/>
      <c r="BH2271" s="270"/>
      <c r="BI2271" s="270"/>
      <c r="BJ2271" s="270"/>
      <c r="BK2271" s="270"/>
      <c r="BL2271" s="270"/>
      <c r="BM2271" s="270"/>
      <c r="BN2271" s="270"/>
      <c r="BO2271" s="270"/>
      <c r="BP2271" s="270"/>
      <c r="BQ2271" s="270"/>
      <c r="BR2271" s="270"/>
      <c r="BS2271" s="270"/>
      <c r="BT2271" s="270"/>
      <c r="BU2271" s="270"/>
      <c r="BV2271" s="270"/>
      <c r="BW2271" s="270"/>
      <c r="BX2271" s="270"/>
      <c r="BY2271" s="270"/>
      <c r="BZ2271" s="270"/>
      <c r="CA2271" s="270"/>
      <c r="CB2271" s="270"/>
      <c r="CC2271" s="270"/>
      <c r="CD2271" s="270"/>
      <c r="CE2271" s="270"/>
      <c r="CF2271" s="270"/>
      <c r="CG2271" s="270"/>
      <c r="CH2271" s="270"/>
      <c r="CI2271" s="270"/>
      <c r="CJ2271" s="270"/>
      <c r="CK2271" s="270"/>
      <c r="CL2271" s="270"/>
      <c r="CM2271" s="270"/>
      <c r="CN2271" s="270"/>
      <c r="CO2271" s="270"/>
      <c r="CP2271" s="270"/>
      <c r="CQ2271" s="270"/>
      <c r="CR2271" s="270"/>
      <c r="CS2271" s="270"/>
      <c r="CT2271" s="270"/>
      <c r="CU2271" s="270"/>
      <c r="CV2271" s="270"/>
      <c r="CW2271" s="270"/>
      <c r="CX2271" s="270"/>
      <c r="CY2271" s="270"/>
      <c r="CZ2271" s="270"/>
      <c r="DA2271" s="270"/>
      <c r="DB2271" s="270"/>
      <c r="DC2271" s="270"/>
      <c r="DD2271" s="270"/>
      <c r="DE2271" s="270"/>
      <c r="DF2271" s="270"/>
      <c r="DG2271" s="270"/>
      <c r="DH2271" s="270"/>
      <c r="DI2271" s="270"/>
      <c r="DJ2271" s="270"/>
      <c r="DK2271" s="270"/>
      <c r="DL2271" s="270"/>
      <c r="DM2271" s="270"/>
      <c r="DN2271" s="270"/>
      <c r="DO2271" s="270"/>
      <c r="DP2271" s="270"/>
      <c r="DQ2271" s="270"/>
      <c r="DR2271" s="270"/>
      <c r="DS2271" s="270"/>
      <c r="DT2271" s="270"/>
      <c r="DU2271" s="270"/>
      <c r="DV2271" s="270"/>
      <c r="DW2271" s="270"/>
      <c r="DX2271" s="270"/>
      <c r="DY2271" s="270"/>
      <c r="DZ2271" s="270"/>
      <c r="EA2271" s="270"/>
      <c r="EB2271" s="270"/>
      <c r="EC2271" s="270"/>
      <c r="ED2271" s="270"/>
      <c r="EE2271" s="270"/>
      <c r="EF2271" s="270"/>
      <c r="EG2271" s="270"/>
      <c r="EH2271" s="270"/>
      <c r="EI2271" s="270"/>
      <c r="EJ2271" s="270"/>
      <c r="EK2271" s="270"/>
      <c r="EL2271" s="270"/>
      <c r="EM2271" s="270"/>
      <c r="EN2271" s="270"/>
      <c r="EO2271" s="270"/>
      <c r="EP2271" s="270"/>
      <c r="EQ2271" s="270"/>
      <c r="ER2271" s="270"/>
      <c r="ES2271" s="270"/>
      <c r="ET2271" s="270"/>
      <c r="EU2271" s="270"/>
      <c r="EV2271" s="270"/>
      <c r="EW2271" s="270"/>
      <c r="EX2271" s="270"/>
      <c r="EY2271" s="270"/>
      <c r="EZ2271" s="270"/>
      <c r="FA2271" s="270"/>
      <c r="FB2271" s="270"/>
      <c r="FC2271" s="270"/>
      <c r="FD2271" s="270"/>
      <c r="FE2271" s="270"/>
      <c r="FF2271" s="270"/>
      <c r="FG2271" s="270"/>
      <c r="FH2271" s="270"/>
      <c r="FI2271" s="270"/>
      <c r="FJ2271" s="270"/>
      <c r="FK2271" s="270"/>
      <c r="FL2271" s="270"/>
      <c r="FM2271" s="270"/>
      <c r="FN2271" s="270"/>
      <c r="FO2271" s="270"/>
      <c r="FP2271" s="270"/>
      <c r="FQ2271" s="270"/>
      <c r="FR2271" s="270"/>
      <c r="FS2271" s="270"/>
      <c r="FT2271" s="270"/>
      <c r="FU2271" s="270"/>
      <c r="FV2271" s="270"/>
      <c r="FW2271" s="270"/>
      <c r="FX2271" s="270"/>
      <c r="FY2271" s="270"/>
      <c r="FZ2271" s="270"/>
      <c r="GA2271" s="270"/>
      <c r="GB2271" s="270"/>
      <c r="GC2271" s="270"/>
      <c r="GD2271" s="270"/>
      <c r="GE2271" s="270"/>
      <c r="GF2271" s="270"/>
      <c r="GG2271" s="270"/>
      <c r="GH2271" s="270"/>
      <c r="GI2271" s="270"/>
      <c r="GJ2271" s="270"/>
      <c r="GK2271" s="270"/>
      <c r="GL2271" s="270"/>
      <c r="GM2271" s="270"/>
      <c r="GN2271" s="270"/>
      <c r="GO2271" s="270"/>
      <c r="GP2271" s="270"/>
      <c r="GQ2271" s="270"/>
      <c r="GR2271" s="270"/>
      <c r="GS2271" s="270"/>
      <c r="GT2271" s="270"/>
      <c r="GU2271" s="270"/>
      <c r="GV2271" s="270"/>
      <c r="GW2271" s="270"/>
      <c r="GX2271" s="270"/>
      <c r="GY2271" s="270"/>
      <c r="GZ2271" s="270"/>
      <c r="HA2271" s="270"/>
      <c r="HB2271" s="270"/>
      <c r="HC2271" s="270"/>
      <c r="HD2271" s="270"/>
      <c r="HE2271" s="270"/>
      <c r="HF2271" s="270"/>
      <c r="HG2271" s="270"/>
      <c r="HH2271" s="270"/>
      <c r="HI2271" s="270"/>
      <c r="HJ2271" s="270"/>
      <c r="HK2271" s="270"/>
      <c r="HL2271" s="270"/>
      <c r="HM2271" s="270"/>
      <c r="HN2271" s="270"/>
      <c r="HO2271" s="270"/>
      <c r="HP2271" s="270"/>
      <c r="HQ2271" s="270"/>
      <c r="HR2271" s="270"/>
      <c r="HS2271" s="270"/>
      <c r="HT2271" s="270"/>
      <c r="HU2271" s="270"/>
      <c r="HV2271" s="270"/>
      <c r="HW2271" s="270"/>
      <c r="HX2271" s="270"/>
      <c r="HY2271" s="270"/>
      <c r="HZ2271" s="270"/>
      <c r="IA2271" s="270"/>
      <c r="IB2271" s="270"/>
      <c r="IC2271" s="270"/>
    </row>
    <row r="2274" ht="15.75">
      <c r="A2274" s="266" t="s">
        <v>483</v>
      </c>
    </row>
    <row r="2275" ht="15.75">
      <c r="A2275" s="267" t="s">
        <v>484</v>
      </c>
    </row>
    <row r="2276" ht="15.75">
      <c r="A2276" s="266"/>
    </row>
    <row r="2277" ht="15.75">
      <c r="A2277" s="268" t="s">
        <v>485</v>
      </c>
    </row>
    <row r="2278" ht="15.75">
      <c r="A2278" s="266" t="s">
        <v>486</v>
      </c>
    </row>
    <row r="2279" ht="15.75">
      <c r="A2279" s="267" t="s">
        <v>487</v>
      </c>
    </row>
    <row r="2280" ht="15.75">
      <c r="A2280" s="268"/>
    </row>
    <row r="2281" ht="15.75">
      <c r="A2281" s="266" t="s">
        <v>488</v>
      </c>
    </row>
    <row r="2282" ht="15.75">
      <c r="A2282" s="267" t="s">
        <v>489</v>
      </c>
    </row>
    <row r="2283" ht="15.75">
      <c r="A2283" s="266"/>
    </row>
    <row r="2284" ht="15.75">
      <c r="A2284" s="266" t="s">
        <v>490</v>
      </c>
    </row>
    <row r="2285" ht="15.75">
      <c r="A2285" s="267" t="s">
        <v>491</v>
      </c>
    </row>
    <row r="2286" ht="15.75">
      <c r="A2286" s="267"/>
    </row>
    <row r="2287" ht="15.75">
      <c r="A2287" s="269" t="s">
        <v>492</v>
      </c>
    </row>
    <row r="2288" ht="15.75">
      <c r="A2288" s="70" t="s">
        <v>493</v>
      </c>
    </row>
  </sheetData>
  <sheetProtection selectLockedCells="1" selectUnlockedCells="1"/>
  <mergeCells count="2">
    <mergeCell ref="A4:D4"/>
    <mergeCell ref="A3:D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89" r:id="rId1"/>
  <headerFooter alignWithMargins="0"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17"/>
  <sheetViews>
    <sheetView zoomScalePageLayoutView="0" workbookViewId="0" topLeftCell="A304">
      <selection activeCell="A6" sqref="A6"/>
    </sheetView>
  </sheetViews>
  <sheetFormatPr defaultColWidth="29.28125" defaultRowHeight="15"/>
  <cols>
    <col min="1" max="1" width="50.8515625" style="33" customWidth="1"/>
    <col min="2" max="2" width="11.28125" style="34" bestFit="1" customWidth="1"/>
    <col min="3" max="3" width="11.00390625" style="34" bestFit="1" customWidth="1"/>
    <col min="4" max="5" width="10.28125" style="34" bestFit="1" customWidth="1"/>
    <col min="6" max="7" width="16.00390625" style="34" bestFit="1" customWidth="1"/>
    <col min="8" max="9" width="12.00390625" style="34" customWidth="1"/>
    <col min="10" max="11" width="14.7109375" style="34" customWidth="1"/>
    <col min="12" max="13" width="10.8515625" style="34" customWidth="1"/>
    <col min="14" max="15" width="16.28125" style="34" customWidth="1"/>
    <col min="16" max="17" width="12.421875" style="34" bestFit="1" customWidth="1"/>
    <col min="18" max="18" width="15.140625" style="34" bestFit="1" customWidth="1"/>
    <col min="19" max="19" width="16.00390625" style="34" bestFit="1" customWidth="1"/>
    <col min="20" max="158" width="29.28125" style="34" customWidth="1"/>
    <col min="159" max="159" width="42.421875" style="34" customWidth="1"/>
    <col min="160" max="162" width="12.421875" style="34" customWidth="1"/>
    <col min="163" max="165" width="10.8515625" style="34" customWidth="1"/>
    <col min="166" max="168" width="14.57421875" style="34" bestFit="1" customWidth="1"/>
    <col min="169" max="171" width="11.00390625" style="34" customWidth="1"/>
    <col min="172" max="174" width="14.57421875" style="34" customWidth="1"/>
    <col min="175" max="177" width="15.28125" style="34" customWidth="1"/>
    <col min="178" max="178" width="15.57421875" style="34" customWidth="1"/>
    <col min="179" max="179" width="44.57421875" style="34" customWidth="1"/>
    <col min="180" max="180" width="13.8515625" style="34" customWidth="1"/>
    <col min="181" max="181" width="10.8515625" style="34" customWidth="1"/>
    <col min="182" max="182" width="14.57421875" style="34" customWidth="1"/>
    <col min="183" max="183" width="11.00390625" style="34" customWidth="1"/>
    <col min="184" max="184" width="10.8515625" style="34" customWidth="1"/>
    <col min="185" max="185" width="14.57421875" style="34" customWidth="1"/>
    <col min="186" max="187" width="15.57421875" style="34" customWidth="1"/>
    <col min="188" max="188" width="17.7109375" style="34" customWidth="1"/>
    <col min="189" max="16384" width="29.28125" style="34" customWidth="1"/>
  </cols>
  <sheetData>
    <row r="1" spans="1:19" ht="15.75">
      <c r="A1" s="31"/>
      <c r="S1" s="38" t="s">
        <v>697</v>
      </c>
    </row>
    <row r="2" spans="1:19" ht="15.75">
      <c r="A2" s="35"/>
      <c r="N2" s="36"/>
      <c r="O2" s="36"/>
      <c r="P2" s="36"/>
      <c r="Q2" s="36"/>
      <c r="R2" s="37"/>
      <c r="S2" s="37"/>
    </row>
    <row r="3" spans="1:19" ht="15.75">
      <c r="A3" s="284" t="s">
        <v>1004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</row>
    <row r="4" spans="1:178" ht="15.75">
      <c r="A4" s="39" t="s">
        <v>494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</row>
    <row r="5" spans="1:244" ht="15.75">
      <c r="A5" s="277">
        <v>44834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</row>
    <row r="6" spans="1:244" ht="15.75">
      <c r="A6" s="41"/>
      <c r="B6" s="39"/>
      <c r="C6" s="39"/>
      <c r="D6" s="42"/>
      <c r="E6" s="42"/>
      <c r="F6" s="42"/>
      <c r="G6" s="42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</row>
    <row r="7" spans="1:244" ht="63">
      <c r="A7" s="43" t="s">
        <v>495</v>
      </c>
      <c r="B7" s="44" t="s">
        <v>496</v>
      </c>
      <c r="C7" s="44" t="s">
        <v>496</v>
      </c>
      <c r="D7" s="45" t="s">
        <v>497</v>
      </c>
      <c r="E7" s="45" t="s">
        <v>497</v>
      </c>
      <c r="F7" s="45" t="s">
        <v>498</v>
      </c>
      <c r="G7" s="45" t="s">
        <v>498</v>
      </c>
      <c r="H7" s="45" t="s">
        <v>499</v>
      </c>
      <c r="I7" s="45" t="s">
        <v>499</v>
      </c>
      <c r="J7" s="45" t="s">
        <v>500</v>
      </c>
      <c r="K7" s="45" t="s">
        <v>500</v>
      </c>
      <c r="L7" s="45" t="s">
        <v>501</v>
      </c>
      <c r="M7" s="45" t="s">
        <v>501</v>
      </c>
      <c r="N7" s="45" t="s">
        <v>502</v>
      </c>
      <c r="O7" s="45" t="s">
        <v>502</v>
      </c>
      <c r="P7" s="45" t="s">
        <v>503</v>
      </c>
      <c r="Q7" s="45" t="s">
        <v>503</v>
      </c>
      <c r="R7" s="45" t="s">
        <v>504</v>
      </c>
      <c r="S7" s="45" t="s">
        <v>504</v>
      </c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</row>
    <row r="8" spans="1:244" ht="15.75">
      <c r="A8" s="46"/>
      <c r="B8" s="47" t="s">
        <v>505</v>
      </c>
      <c r="C8" s="47" t="s">
        <v>506</v>
      </c>
      <c r="D8" s="47" t="s">
        <v>505</v>
      </c>
      <c r="E8" s="47" t="s">
        <v>506</v>
      </c>
      <c r="F8" s="47" t="s">
        <v>505</v>
      </c>
      <c r="G8" s="47" t="s">
        <v>506</v>
      </c>
      <c r="H8" s="47" t="s">
        <v>505</v>
      </c>
      <c r="I8" s="47" t="s">
        <v>506</v>
      </c>
      <c r="J8" s="47" t="s">
        <v>505</v>
      </c>
      <c r="K8" s="47" t="s">
        <v>506</v>
      </c>
      <c r="L8" s="47" t="s">
        <v>505</v>
      </c>
      <c r="M8" s="47" t="s">
        <v>506</v>
      </c>
      <c r="N8" s="47" t="s">
        <v>505</v>
      </c>
      <c r="O8" s="47" t="s">
        <v>506</v>
      </c>
      <c r="P8" s="47" t="s">
        <v>505</v>
      </c>
      <c r="Q8" s="47" t="s">
        <v>506</v>
      </c>
      <c r="R8" s="47" t="s">
        <v>505</v>
      </c>
      <c r="S8" s="47" t="s">
        <v>506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</row>
    <row r="9" spans="1:244" ht="15.75">
      <c r="A9" s="48" t="s">
        <v>507</v>
      </c>
      <c r="B9" s="49">
        <f aca="true" t="shared" si="0" ref="B9:B72">D9+F9+H9+J9+L9+N9+P9+R9</f>
        <v>52448176</v>
      </c>
      <c r="C9" s="49">
        <f aca="true" t="shared" si="1" ref="C9:C72">E9+G9+I9+K9+M9+O9+Q9+S9</f>
        <v>7888511</v>
      </c>
      <c r="D9" s="49">
        <f aca="true" t="shared" si="2" ref="D9:S9">SUM(D10,D88,D282,D295)</f>
        <v>3371851</v>
      </c>
      <c r="E9" s="49">
        <f t="shared" si="2"/>
        <v>224374</v>
      </c>
      <c r="F9" s="49">
        <f t="shared" si="2"/>
        <v>1123772</v>
      </c>
      <c r="G9" s="49">
        <f t="shared" si="2"/>
        <v>417033</v>
      </c>
      <c r="H9" s="49">
        <f t="shared" si="2"/>
        <v>6767752</v>
      </c>
      <c r="I9" s="49">
        <f t="shared" si="2"/>
        <v>855498</v>
      </c>
      <c r="J9" s="49">
        <f t="shared" si="2"/>
        <v>24336247</v>
      </c>
      <c r="K9" s="49">
        <f t="shared" si="2"/>
        <v>2703350</v>
      </c>
      <c r="L9" s="49">
        <f t="shared" si="2"/>
        <v>1947439</v>
      </c>
      <c r="M9" s="49">
        <f t="shared" si="2"/>
        <v>321298</v>
      </c>
      <c r="N9" s="49">
        <f t="shared" si="2"/>
        <v>7509932</v>
      </c>
      <c r="O9" s="49">
        <f t="shared" si="2"/>
        <v>2989504</v>
      </c>
      <c r="P9" s="49">
        <f t="shared" si="2"/>
        <v>924090</v>
      </c>
      <c r="Q9" s="49">
        <f t="shared" si="2"/>
        <v>377454</v>
      </c>
      <c r="R9" s="49">
        <f t="shared" si="2"/>
        <v>6467093</v>
      </c>
      <c r="S9" s="49">
        <f t="shared" si="2"/>
        <v>0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</row>
    <row r="10" spans="1:244" ht="15.75">
      <c r="A10" s="51" t="s">
        <v>508</v>
      </c>
      <c r="B10" s="52">
        <f t="shared" si="0"/>
        <v>29501434</v>
      </c>
      <c r="C10" s="52">
        <f t="shared" si="1"/>
        <v>4224158</v>
      </c>
      <c r="D10" s="52">
        <f aca="true" t="shared" si="3" ref="D10:S10">SUM(D11,D23,D37,D51,D73,D84,D46,D59)</f>
        <v>2797666</v>
      </c>
      <c r="E10" s="52">
        <f t="shared" si="3"/>
        <v>148869</v>
      </c>
      <c r="F10" s="52">
        <f t="shared" si="3"/>
        <v>1092436</v>
      </c>
      <c r="G10" s="52">
        <f t="shared" si="3"/>
        <v>407982</v>
      </c>
      <c r="H10" s="52">
        <f t="shared" si="3"/>
        <v>5353340</v>
      </c>
      <c r="I10" s="52">
        <f t="shared" si="3"/>
        <v>77321</v>
      </c>
      <c r="J10" s="52">
        <f t="shared" si="3"/>
        <v>12755256</v>
      </c>
      <c r="K10" s="52">
        <f t="shared" si="3"/>
        <v>1195883</v>
      </c>
      <c r="L10" s="52">
        <f t="shared" si="3"/>
        <v>1266130</v>
      </c>
      <c r="M10" s="52">
        <f t="shared" si="3"/>
        <v>0</v>
      </c>
      <c r="N10" s="52">
        <f t="shared" si="3"/>
        <v>2481044</v>
      </c>
      <c r="O10" s="52">
        <f t="shared" si="3"/>
        <v>2034260</v>
      </c>
      <c r="P10" s="52">
        <f t="shared" si="3"/>
        <v>904213</v>
      </c>
      <c r="Q10" s="52">
        <f t="shared" si="3"/>
        <v>359843</v>
      </c>
      <c r="R10" s="52">
        <f t="shared" si="3"/>
        <v>2851349</v>
      </c>
      <c r="S10" s="52">
        <f t="shared" si="3"/>
        <v>0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</row>
    <row r="11" spans="1:244" ht="15.75">
      <c r="A11" s="51" t="s">
        <v>509</v>
      </c>
      <c r="B11" s="52">
        <f t="shared" si="0"/>
        <v>474619</v>
      </c>
      <c r="C11" s="52">
        <f t="shared" si="1"/>
        <v>91655</v>
      </c>
      <c r="D11" s="52">
        <f aca="true" t="shared" si="4" ref="D11:S11">SUM(D12)</f>
        <v>66840</v>
      </c>
      <c r="E11" s="52">
        <f t="shared" si="4"/>
        <v>28851</v>
      </c>
      <c r="F11" s="52">
        <f t="shared" si="4"/>
        <v>131001</v>
      </c>
      <c r="G11" s="52">
        <f t="shared" si="4"/>
        <v>33599</v>
      </c>
      <c r="H11" s="52">
        <f t="shared" si="4"/>
        <v>70418</v>
      </c>
      <c r="I11" s="52">
        <f t="shared" si="4"/>
        <v>29205</v>
      </c>
      <c r="J11" s="52">
        <f t="shared" si="4"/>
        <v>0</v>
      </c>
      <c r="K11" s="52">
        <f t="shared" si="4"/>
        <v>0</v>
      </c>
      <c r="L11" s="52">
        <f t="shared" si="4"/>
        <v>0</v>
      </c>
      <c r="M11" s="52">
        <f t="shared" si="4"/>
        <v>0</v>
      </c>
      <c r="N11" s="52">
        <f t="shared" si="4"/>
        <v>0</v>
      </c>
      <c r="O11" s="52">
        <f t="shared" si="4"/>
        <v>0</v>
      </c>
      <c r="P11" s="52">
        <f t="shared" si="4"/>
        <v>0</v>
      </c>
      <c r="Q11" s="52">
        <f t="shared" si="4"/>
        <v>0</v>
      </c>
      <c r="R11" s="52">
        <f t="shared" si="4"/>
        <v>206360</v>
      </c>
      <c r="S11" s="52">
        <f t="shared" si="4"/>
        <v>0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</row>
    <row r="12" spans="1:244" ht="15.75">
      <c r="A12" s="51" t="s">
        <v>510</v>
      </c>
      <c r="B12" s="54">
        <f t="shared" si="0"/>
        <v>474619</v>
      </c>
      <c r="C12" s="54">
        <f t="shared" si="1"/>
        <v>91655</v>
      </c>
      <c r="D12" s="54">
        <f aca="true" t="shared" si="5" ref="D12:S12">SUM(D13:D22)</f>
        <v>66840</v>
      </c>
      <c r="E12" s="54">
        <f t="shared" si="5"/>
        <v>28851</v>
      </c>
      <c r="F12" s="54">
        <f t="shared" si="5"/>
        <v>131001</v>
      </c>
      <c r="G12" s="54">
        <f t="shared" si="5"/>
        <v>33599</v>
      </c>
      <c r="H12" s="54">
        <f t="shared" si="5"/>
        <v>70418</v>
      </c>
      <c r="I12" s="54">
        <f t="shared" si="5"/>
        <v>29205</v>
      </c>
      <c r="J12" s="54">
        <f t="shared" si="5"/>
        <v>0</v>
      </c>
      <c r="K12" s="54">
        <f t="shared" si="5"/>
        <v>0</v>
      </c>
      <c r="L12" s="54">
        <f t="shared" si="5"/>
        <v>0</v>
      </c>
      <c r="M12" s="54">
        <f t="shared" si="5"/>
        <v>0</v>
      </c>
      <c r="N12" s="54">
        <f t="shared" si="5"/>
        <v>0</v>
      </c>
      <c r="O12" s="54">
        <f t="shared" si="5"/>
        <v>0</v>
      </c>
      <c r="P12" s="54">
        <f t="shared" si="5"/>
        <v>0</v>
      </c>
      <c r="Q12" s="54">
        <f t="shared" si="5"/>
        <v>0</v>
      </c>
      <c r="R12" s="54">
        <f t="shared" si="5"/>
        <v>206360</v>
      </c>
      <c r="S12" s="54">
        <f t="shared" si="5"/>
        <v>0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</row>
    <row r="13" spans="1:244" ht="31.5">
      <c r="A13" s="55" t="s">
        <v>511</v>
      </c>
      <c r="B13" s="56">
        <f t="shared" si="0"/>
        <v>8616</v>
      </c>
      <c r="C13" s="56">
        <f t="shared" si="1"/>
        <v>3446</v>
      </c>
      <c r="D13" s="56">
        <v>0</v>
      </c>
      <c r="E13" s="56"/>
      <c r="F13" s="56">
        <v>0</v>
      </c>
      <c r="G13" s="56"/>
      <c r="H13" s="56">
        <v>8616</v>
      </c>
      <c r="I13" s="56">
        <v>3446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</row>
    <row r="14" spans="1:244" ht="31.5">
      <c r="A14" s="55" t="s">
        <v>512</v>
      </c>
      <c r="B14" s="56">
        <f t="shared" si="0"/>
        <v>3548</v>
      </c>
      <c r="C14" s="56">
        <f t="shared" si="1"/>
        <v>0</v>
      </c>
      <c r="D14" s="56">
        <v>0</v>
      </c>
      <c r="E14" s="56"/>
      <c r="F14" s="56">
        <v>0</v>
      </c>
      <c r="G14" s="56"/>
      <c r="H14" s="56">
        <v>3548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</row>
    <row r="15" spans="1:244" ht="31.5">
      <c r="A15" s="55" t="s">
        <v>513</v>
      </c>
      <c r="B15" s="56">
        <f t="shared" si="0"/>
        <v>14706</v>
      </c>
      <c r="C15" s="56">
        <f t="shared" si="1"/>
        <v>0</v>
      </c>
      <c r="D15" s="56">
        <v>0</v>
      </c>
      <c r="E15" s="56"/>
      <c r="F15" s="56">
        <v>0</v>
      </c>
      <c r="G15" s="56"/>
      <c r="H15" s="56">
        <v>14706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</row>
    <row r="16" spans="1:244" ht="31.5">
      <c r="A16" s="55" t="s">
        <v>514</v>
      </c>
      <c r="B16" s="56">
        <f t="shared" si="0"/>
        <v>3333</v>
      </c>
      <c r="C16" s="56">
        <f t="shared" si="1"/>
        <v>0</v>
      </c>
      <c r="D16" s="56">
        <v>0</v>
      </c>
      <c r="E16" s="56"/>
      <c r="F16" s="56">
        <v>0</v>
      </c>
      <c r="G16" s="56"/>
      <c r="H16" s="56">
        <v>3333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</row>
    <row r="17" spans="1:244" ht="31.5">
      <c r="A17" s="55" t="s">
        <v>515</v>
      </c>
      <c r="B17" s="56">
        <f t="shared" si="0"/>
        <v>11395</v>
      </c>
      <c r="C17" s="56">
        <f t="shared" si="1"/>
        <v>0</v>
      </c>
      <c r="D17" s="56">
        <v>0</v>
      </c>
      <c r="E17" s="56"/>
      <c r="F17" s="56">
        <v>0</v>
      </c>
      <c r="G17" s="56"/>
      <c r="H17" s="56">
        <v>11395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</row>
    <row r="18" spans="1:244" ht="31.5">
      <c r="A18" s="55" t="s">
        <v>516</v>
      </c>
      <c r="B18" s="56">
        <f t="shared" si="0"/>
        <v>23820</v>
      </c>
      <c r="C18" s="56">
        <f t="shared" si="1"/>
        <v>23759</v>
      </c>
      <c r="D18" s="56">
        <v>0</v>
      </c>
      <c r="E18" s="56"/>
      <c r="F18" s="56">
        <v>0</v>
      </c>
      <c r="G18" s="56"/>
      <c r="H18" s="56">
        <f>15820+8000</f>
        <v>23820</v>
      </c>
      <c r="I18" s="56">
        <v>23759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</row>
    <row r="19" spans="1:244" ht="31.5">
      <c r="A19" s="55" t="s">
        <v>517</v>
      </c>
      <c r="B19" s="56">
        <f t="shared" si="0"/>
        <v>5000</v>
      </c>
      <c r="C19" s="56">
        <f t="shared" si="1"/>
        <v>2000</v>
      </c>
      <c r="D19" s="56">
        <v>0</v>
      </c>
      <c r="E19" s="56"/>
      <c r="F19" s="56">
        <v>0</v>
      </c>
      <c r="G19" s="56"/>
      <c r="H19" s="56">
        <v>5000</v>
      </c>
      <c r="I19" s="56">
        <v>2000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</row>
    <row r="20" spans="1:244" ht="63">
      <c r="A20" s="55" t="s">
        <v>518</v>
      </c>
      <c r="B20" s="56">
        <f t="shared" si="0"/>
        <v>219200</v>
      </c>
      <c r="C20" s="56">
        <f t="shared" si="1"/>
        <v>12840</v>
      </c>
      <c r="D20" s="56">
        <f>13200+200000+3000+3000-206360</f>
        <v>12840</v>
      </c>
      <c r="E20" s="56">
        <v>12840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>
        <v>206360</v>
      </c>
      <c r="S20" s="56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</row>
    <row r="21" spans="1:244" ht="31.5">
      <c r="A21" s="55" t="s">
        <v>519</v>
      </c>
      <c r="B21" s="56">
        <f t="shared" si="0"/>
        <v>54000</v>
      </c>
      <c r="C21" s="56">
        <f t="shared" si="1"/>
        <v>16011</v>
      </c>
      <c r="D21" s="56">
        <v>54000</v>
      </c>
      <c r="E21" s="56">
        <f>648+15363</f>
        <v>16011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</row>
    <row r="22" spans="1:244" ht="31.5">
      <c r="A22" s="55" t="s">
        <v>520</v>
      </c>
      <c r="B22" s="56">
        <f t="shared" si="0"/>
        <v>131001</v>
      </c>
      <c r="C22" s="56">
        <f t="shared" si="1"/>
        <v>33599</v>
      </c>
      <c r="D22" s="56"/>
      <c r="E22" s="56"/>
      <c r="F22" s="56">
        <f>47490+70572+12939</f>
        <v>131001</v>
      </c>
      <c r="G22" s="56">
        <f>19799+13800</f>
        <v>33599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</row>
    <row r="23" spans="1:244" ht="15.75">
      <c r="A23" s="57" t="s">
        <v>521</v>
      </c>
      <c r="B23" s="54">
        <f t="shared" si="0"/>
        <v>530403</v>
      </c>
      <c r="C23" s="54">
        <f t="shared" si="1"/>
        <v>138087</v>
      </c>
      <c r="D23" s="54">
        <f aca="true" t="shared" si="6" ref="D23:S23">SUM(D24)</f>
        <v>0</v>
      </c>
      <c r="E23" s="54">
        <f t="shared" si="6"/>
        <v>0</v>
      </c>
      <c r="F23" s="54">
        <f t="shared" si="6"/>
        <v>0</v>
      </c>
      <c r="G23" s="54">
        <f t="shared" si="6"/>
        <v>0</v>
      </c>
      <c r="H23" s="54">
        <f t="shared" si="6"/>
        <v>0</v>
      </c>
      <c r="I23" s="54">
        <f t="shared" si="6"/>
        <v>0</v>
      </c>
      <c r="J23" s="54">
        <f t="shared" si="6"/>
        <v>0</v>
      </c>
      <c r="K23" s="54">
        <f t="shared" si="6"/>
        <v>0</v>
      </c>
      <c r="L23" s="54">
        <f t="shared" si="6"/>
        <v>125580</v>
      </c>
      <c r="M23" s="54">
        <f t="shared" si="6"/>
        <v>0</v>
      </c>
      <c r="N23" s="54">
        <f t="shared" si="6"/>
        <v>294823</v>
      </c>
      <c r="O23" s="54">
        <f t="shared" si="6"/>
        <v>138087</v>
      </c>
      <c r="P23" s="54">
        <f t="shared" si="6"/>
        <v>0</v>
      </c>
      <c r="Q23" s="54">
        <f t="shared" si="6"/>
        <v>0</v>
      </c>
      <c r="R23" s="54">
        <f t="shared" si="6"/>
        <v>110000</v>
      </c>
      <c r="S23" s="54">
        <f t="shared" si="6"/>
        <v>0</v>
      </c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</row>
    <row r="24" spans="1:244" ht="15.75">
      <c r="A24" s="51" t="s">
        <v>510</v>
      </c>
      <c r="B24" s="54">
        <f t="shared" si="0"/>
        <v>530403</v>
      </c>
      <c r="C24" s="54">
        <f t="shared" si="1"/>
        <v>138087</v>
      </c>
      <c r="D24" s="54">
        <f aca="true" t="shared" si="7" ref="D24:S24">SUM(D25:D36)</f>
        <v>0</v>
      </c>
      <c r="E24" s="54">
        <f t="shared" si="7"/>
        <v>0</v>
      </c>
      <c r="F24" s="54">
        <f t="shared" si="7"/>
        <v>0</v>
      </c>
      <c r="G24" s="54">
        <f t="shared" si="7"/>
        <v>0</v>
      </c>
      <c r="H24" s="54">
        <f t="shared" si="7"/>
        <v>0</v>
      </c>
      <c r="I24" s="54">
        <f t="shared" si="7"/>
        <v>0</v>
      </c>
      <c r="J24" s="54">
        <f t="shared" si="7"/>
        <v>0</v>
      </c>
      <c r="K24" s="54">
        <f t="shared" si="7"/>
        <v>0</v>
      </c>
      <c r="L24" s="54">
        <f t="shared" si="7"/>
        <v>125580</v>
      </c>
      <c r="M24" s="54">
        <f t="shared" si="7"/>
        <v>0</v>
      </c>
      <c r="N24" s="54">
        <f t="shared" si="7"/>
        <v>294823</v>
      </c>
      <c r="O24" s="54">
        <f t="shared" si="7"/>
        <v>138087</v>
      </c>
      <c r="P24" s="54">
        <f t="shared" si="7"/>
        <v>0</v>
      </c>
      <c r="Q24" s="54">
        <f t="shared" si="7"/>
        <v>0</v>
      </c>
      <c r="R24" s="54">
        <f t="shared" si="7"/>
        <v>110000</v>
      </c>
      <c r="S24" s="54">
        <f t="shared" si="7"/>
        <v>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</row>
    <row r="25" spans="1:244" ht="15.75">
      <c r="A25" s="58" t="s">
        <v>522</v>
      </c>
      <c r="B25" s="59">
        <f t="shared" si="0"/>
        <v>110000</v>
      </c>
      <c r="C25" s="59">
        <f t="shared" si="1"/>
        <v>0</v>
      </c>
      <c r="D25" s="59">
        <v>0</v>
      </c>
      <c r="E25" s="59"/>
      <c r="F25" s="59">
        <v>0</v>
      </c>
      <c r="G25" s="59"/>
      <c r="H25" s="59">
        <v>0</v>
      </c>
      <c r="I25" s="59"/>
      <c r="J25" s="59"/>
      <c r="K25" s="59"/>
      <c r="L25" s="59"/>
      <c r="M25" s="59"/>
      <c r="N25" s="59">
        <v>0</v>
      </c>
      <c r="O25" s="59"/>
      <c r="P25" s="59"/>
      <c r="Q25" s="59"/>
      <c r="R25" s="59">
        <f>110000</f>
        <v>110000</v>
      </c>
      <c r="S25" s="59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</row>
    <row r="26" spans="1:244" ht="31.5">
      <c r="A26" s="60" t="s">
        <v>523</v>
      </c>
      <c r="B26" s="59">
        <f t="shared" si="0"/>
        <v>54000</v>
      </c>
      <c r="C26" s="59">
        <f t="shared" si="1"/>
        <v>0</v>
      </c>
      <c r="D26" s="59">
        <v>0</v>
      </c>
      <c r="E26" s="59">
        <v>0</v>
      </c>
      <c r="F26" s="59">
        <v>0</v>
      </c>
      <c r="G26" s="59">
        <v>0</v>
      </c>
      <c r="H26" s="59"/>
      <c r="I26" s="59">
        <v>0</v>
      </c>
      <c r="J26" s="59">
        <v>0</v>
      </c>
      <c r="K26" s="59">
        <v>0</v>
      </c>
      <c r="L26" s="59">
        <v>54000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/>
      <c r="S26" s="59">
        <v>0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</row>
    <row r="27" spans="1:244" ht="31.5">
      <c r="A27" s="60" t="s">
        <v>524</v>
      </c>
      <c r="B27" s="59">
        <f t="shared" si="0"/>
        <v>39400</v>
      </c>
      <c r="C27" s="59">
        <f t="shared" si="1"/>
        <v>0</v>
      </c>
      <c r="D27" s="59">
        <v>0</v>
      </c>
      <c r="E27" s="59">
        <v>0</v>
      </c>
      <c r="F27" s="59">
        <v>0</v>
      </c>
      <c r="G27" s="59">
        <v>0</v>
      </c>
      <c r="H27" s="59"/>
      <c r="I27" s="59">
        <v>0</v>
      </c>
      <c r="J27" s="59">
        <v>0</v>
      </c>
      <c r="K27" s="59">
        <v>0</v>
      </c>
      <c r="L27" s="59">
        <v>39400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/>
      <c r="S27" s="59">
        <v>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</row>
    <row r="28" spans="1:244" ht="31.5">
      <c r="A28" s="60" t="s">
        <v>525</v>
      </c>
      <c r="B28" s="59">
        <f t="shared" si="0"/>
        <v>22180</v>
      </c>
      <c r="C28" s="59">
        <f t="shared" si="1"/>
        <v>0</v>
      </c>
      <c r="D28" s="59">
        <v>0</v>
      </c>
      <c r="E28" s="59">
        <v>0</v>
      </c>
      <c r="F28" s="59">
        <v>0</v>
      </c>
      <c r="G28" s="59">
        <v>0</v>
      </c>
      <c r="H28" s="59"/>
      <c r="I28" s="59">
        <v>0</v>
      </c>
      <c r="J28" s="59">
        <v>0</v>
      </c>
      <c r="K28" s="59">
        <v>0</v>
      </c>
      <c r="L28" s="59">
        <v>22180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/>
      <c r="S28" s="59">
        <v>0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</row>
    <row r="29" spans="1:244" ht="15.75">
      <c r="A29" s="58" t="s">
        <v>526</v>
      </c>
      <c r="B29" s="59">
        <f t="shared" si="0"/>
        <v>10000</v>
      </c>
      <c r="C29" s="59">
        <f t="shared" si="1"/>
        <v>0</v>
      </c>
      <c r="D29" s="59">
        <v>0</v>
      </c>
      <c r="E29" s="59"/>
      <c r="F29" s="59">
        <v>0</v>
      </c>
      <c r="G29" s="59"/>
      <c r="H29" s="59">
        <v>0</v>
      </c>
      <c r="I29" s="59"/>
      <c r="J29" s="59"/>
      <c r="K29" s="59"/>
      <c r="L29" s="59">
        <v>10000</v>
      </c>
      <c r="M29" s="59"/>
      <c r="N29" s="59">
        <v>0</v>
      </c>
      <c r="O29" s="59"/>
      <c r="P29" s="59"/>
      <c r="Q29" s="59"/>
      <c r="R29" s="59">
        <v>0</v>
      </c>
      <c r="S29" s="59"/>
      <c r="T29" s="35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</row>
    <row r="30" spans="1:244" ht="31.5">
      <c r="A30" s="61" t="s">
        <v>527</v>
      </c>
      <c r="B30" s="59">
        <f t="shared" si="0"/>
        <v>21270</v>
      </c>
      <c r="C30" s="59">
        <f t="shared" si="1"/>
        <v>0</v>
      </c>
      <c r="D30" s="59">
        <v>0</v>
      </c>
      <c r="E30" s="59"/>
      <c r="F30" s="59">
        <v>0</v>
      </c>
      <c r="G30" s="59"/>
      <c r="H30" s="59">
        <v>0</v>
      </c>
      <c r="I30" s="59"/>
      <c r="J30" s="59"/>
      <c r="K30" s="59"/>
      <c r="L30" s="59"/>
      <c r="M30" s="59"/>
      <c r="N30" s="59">
        <v>21270</v>
      </c>
      <c r="O30" s="59"/>
      <c r="P30" s="59"/>
      <c r="Q30" s="59"/>
      <c r="R30" s="59"/>
      <c r="S30" s="59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</row>
    <row r="31" spans="1:244" ht="47.25">
      <c r="A31" s="61" t="s">
        <v>528</v>
      </c>
      <c r="B31" s="59">
        <f t="shared" si="0"/>
        <v>1645</v>
      </c>
      <c r="C31" s="59">
        <f t="shared" si="1"/>
        <v>0</v>
      </c>
      <c r="D31" s="59">
        <v>0</v>
      </c>
      <c r="E31" s="59"/>
      <c r="F31" s="59">
        <v>0</v>
      </c>
      <c r="G31" s="59"/>
      <c r="H31" s="59">
        <v>0</v>
      </c>
      <c r="I31" s="59"/>
      <c r="J31" s="59"/>
      <c r="K31" s="59"/>
      <c r="L31" s="59"/>
      <c r="M31" s="59"/>
      <c r="N31" s="59">
        <v>1645</v>
      </c>
      <c r="O31" s="59"/>
      <c r="P31" s="59"/>
      <c r="Q31" s="59"/>
      <c r="R31" s="59"/>
      <c r="S31" s="59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</row>
    <row r="32" spans="1:244" ht="47.25">
      <c r="A32" s="61" t="s">
        <v>529</v>
      </c>
      <c r="B32" s="59">
        <f t="shared" si="0"/>
        <v>79916</v>
      </c>
      <c r="C32" s="59">
        <f t="shared" si="1"/>
        <v>0</v>
      </c>
      <c r="D32" s="59">
        <v>0</v>
      </c>
      <c r="E32" s="59"/>
      <c r="F32" s="59">
        <v>0</v>
      </c>
      <c r="G32" s="59"/>
      <c r="H32" s="59">
        <v>0</v>
      </c>
      <c r="I32" s="59"/>
      <c r="J32" s="59"/>
      <c r="K32" s="59"/>
      <c r="L32" s="59"/>
      <c r="M32" s="59"/>
      <c r="N32" s="59">
        <v>79916</v>
      </c>
      <c r="O32" s="59"/>
      <c r="P32" s="59"/>
      <c r="Q32" s="59"/>
      <c r="R32" s="59"/>
      <c r="S32" s="59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</row>
    <row r="33" spans="1:244" ht="94.5">
      <c r="A33" s="61" t="s">
        <v>530</v>
      </c>
      <c r="B33" s="59">
        <f t="shared" si="0"/>
        <v>15596</v>
      </c>
      <c r="C33" s="59">
        <f t="shared" si="1"/>
        <v>15594</v>
      </c>
      <c r="D33" s="59">
        <v>0</v>
      </c>
      <c r="E33" s="59"/>
      <c r="F33" s="59">
        <v>0</v>
      </c>
      <c r="G33" s="59"/>
      <c r="H33" s="59">
        <v>0</v>
      </c>
      <c r="I33" s="59"/>
      <c r="J33" s="59"/>
      <c r="K33" s="59"/>
      <c r="L33" s="59"/>
      <c r="M33" s="59"/>
      <c r="N33" s="59">
        <v>15596</v>
      </c>
      <c r="O33" s="59">
        <f>15593+1</f>
        <v>15594</v>
      </c>
      <c r="P33" s="59"/>
      <c r="Q33" s="59"/>
      <c r="R33" s="59"/>
      <c r="S33" s="59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</row>
    <row r="34" spans="1:244" ht="63">
      <c r="A34" s="58" t="s">
        <v>531</v>
      </c>
      <c r="B34" s="56">
        <f t="shared" si="0"/>
        <v>1526</v>
      </c>
      <c r="C34" s="56">
        <f t="shared" si="1"/>
        <v>0</v>
      </c>
      <c r="D34" s="56">
        <v>0</v>
      </c>
      <c r="E34" s="56"/>
      <c r="F34" s="56">
        <v>0</v>
      </c>
      <c r="G34" s="56"/>
      <c r="H34" s="56">
        <v>0</v>
      </c>
      <c r="I34" s="56"/>
      <c r="J34" s="56"/>
      <c r="K34" s="56"/>
      <c r="L34" s="56"/>
      <c r="M34" s="56"/>
      <c r="N34" s="56">
        <f>9516-7990</f>
        <v>1526</v>
      </c>
      <c r="O34" s="56"/>
      <c r="P34" s="56"/>
      <c r="Q34" s="56"/>
      <c r="R34" s="56"/>
      <c r="S34" s="56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</row>
    <row r="35" spans="1:244" ht="94.5">
      <c r="A35" s="61" t="s">
        <v>532</v>
      </c>
      <c r="B35" s="59">
        <f t="shared" si="0"/>
        <v>122493</v>
      </c>
      <c r="C35" s="59">
        <f t="shared" si="1"/>
        <v>122493</v>
      </c>
      <c r="D35" s="59">
        <f>50000-50000</f>
        <v>0</v>
      </c>
      <c r="E35" s="59"/>
      <c r="F35" s="59">
        <v>0</v>
      </c>
      <c r="G35" s="59"/>
      <c r="H35" s="59">
        <v>0</v>
      </c>
      <c r="I35" s="59"/>
      <c r="J35" s="59"/>
      <c r="K35" s="59"/>
      <c r="L35" s="59"/>
      <c r="M35" s="59"/>
      <c r="N35" s="59">
        <f>72493+50000</f>
        <v>122493</v>
      </c>
      <c r="O35" s="59">
        <f>13932+108562-1</f>
        <v>122493</v>
      </c>
      <c r="P35" s="59"/>
      <c r="Q35" s="59"/>
      <c r="R35" s="59"/>
      <c r="S35" s="59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</row>
    <row r="36" spans="1:244" ht="63">
      <c r="A36" s="58" t="s">
        <v>533</v>
      </c>
      <c r="B36" s="56">
        <f t="shared" si="0"/>
        <v>52377</v>
      </c>
      <c r="C36" s="56">
        <f t="shared" si="1"/>
        <v>0</v>
      </c>
      <c r="D36" s="56">
        <v>0</v>
      </c>
      <c r="E36" s="56">
        <f>50311-50311</f>
        <v>0</v>
      </c>
      <c r="F36" s="56">
        <v>0</v>
      </c>
      <c r="G36" s="56">
        <f>50311-50311</f>
        <v>0</v>
      </c>
      <c r="H36" s="56">
        <v>0</v>
      </c>
      <c r="I36" s="56">
        <f>50311-50311</f>
        <v>0</v>
      </c>
      <c r="J36" s="56"/>
      <c r="K36" s="56">
        <f>50311-50311</f>
        <v>0</v>
      </c>
      <c r="L36" s="56"/>
      <c r="M36" s="56">
        <f>50311-50311</f>
        <v>0</v>
      </c>
      <c r="N36" s="56">
        <f>2066+50311</f>
        <v>52377</v>
      </c>
      <c r="O36" s="56">
        <f>50311-50311</f>
        <v>0</v>
      </c>
      <c r="P36" s="56">
        <f>50311-50311</f>
        <v>0</v>
      </c>
      <c r="Q36" s="56">
        <f>50311-50311</f>
        <v>0</v>
      </c>
      <c r="R36" s="56">
        <f>50312-50312</f>
        <v>0</v>
      </c>
      <c r="S36" s="56">
        <f>50311-50311</f>
        <v>0</v>
      </c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</row>
    <row r="37" spans="1:244" ht="15.75">
      <c r="A37" s="51" t="s">
        <v>534</v>
      </c>
      <c r="B37" s="52">
        <f t="shared" si="0"/>
        <v>2768451</v>
      </c>
      <c r="C37" s="52">
        <f t="shared" si="1"/>
        <v>395371</v>
      </c>
      <c r="D37" s="52">
        <f aca="true" t="shared" si="8" ref="D37:S37">SUM(D38)</f>
        <v>0</v>
      </c>
      <c r="E37" s="52">
        <f t="shared" si="8"/>
        <v>0</v>
      </c>
      <c r="F37" s="52">
        <f t="shared" si="8"/>
        <v>0</v>
      </c>
      <c r="G37" s="52">
        <f t="shared" si="8"/>
        <v>0</v>
      </c>
      <c r="H37" s="52">
        <f t="shared" si="8"/>
        <v>35528</v>
      </c>
      <c r="I37" s="52">
        <f t="shared" si="8"/>
        <v>35528</v>
      </c>
      <c r="J37" s="52">
        <f t="shared" si="8"/>
        <v>0</v>
      </c>
      <c r="K37" s="52">
        <f t="shared" si="8"/>
        <v>0</v>
      </c>
      <c r="L37" s="52">
        <f t="shared" si="8"/>
        <v>436571</v>
      </c>
      <c r="M37" s="52">
        <f t="shared" si="8"/>
        <v>0</v>
      </c>
      <c r="N37" s="52">
        <f t="shared" si="8"/>
        <v>17769</v>
      </c>
      <c r="O37" s="52">
        <f t="shared" si="8"/>
        <v>0</v>
      </c>
      <c r="P37" s="52">
        <f t="shared" si="8"/>
        <v>904213</v>
      </c>
      <c r="Q37" s="52">
        <f t="shared" si="8"/>
        <v>359843</v>
      </c>
      <c r="R37" s="52">
        <f t="shared" si="8"/>
        <v>1374370</v>
      </c>
      <c r="S37" s="52">
        <f t="shared" si="8"/>
        <v>0</v>
      </c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</row>
    <row r="38" spans="1:244" ht="15.75">
      <c r="A38" s="51" t="s">
        <v>510</v>
      </c>
      <c r="B38" s="52">
        <f t="shared" si="0"/>
        <v>2768451</v>
      </c>
      <c r="C38" s="52">
        <f t="shared" si="1"/>
        <v>395371</v>
      </c>
      <c r="D38" s="52">
        <f aca="true" t="shared" si="9" ref="D38:S38">SUM(D39:D45)</f>
        <v>0</v>
      </c>
      <c r="E38" s="52">
        <f t="shared" si="9"/>
        <v>0</v>
      </c>
      <c r="F38" s="52">
        <f t="shared" si="9"/>
        <v>0</v>
      </c>
      <c r="G38" s="52">
        <f t="shared" si="9"/>
        <v>0</v>
      </c>
      <c r="H38" s="52">
        <f t="shared" si="9"/>
        <v>35528</v>
      </c>
      <c r="I38" s="52">
        <f t="shared" si="9"/>
        <v>35528</v>
      </c>
      <c r="J38" s="52">
        <f t="shared" si="9"/>
        <v>0</v>
      </c>
      <c r="K38" s="52">
        <f t="shared" si="9"/>
        <v>0</v>
      </c>
      <c r="L38" s="52">
        <f t="shared" si="9"/>
        <v>436571</v>
      </c>
      <c r="M38" s="52">
        <f t="shared" si="9"/>
        <v>0</v>
      </c>
      <c r="N38" s="52">
        <f t="shared" si="9"/>
        <v>17769</v>
      </c>
      <c r="O38" s="52">
        <f t="shared" si="9"/>
        <v>0</v>
      </c>
      <c r="P38" s="52">
        <f t="shared" si="9"/>
        <v>904213</v>
      </c>
      <c r="Q38" s="52">
        <f t="shared" si="9"/>
        <v>359843</v>
      </c>
      <c r="R38" s="52">
        <f t="shared" si="9"/>
        <v>1374370</v>
      </c>
      <c r="S38" s="52">
        <f t="shared" si="9"/>
        <v>0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</row>
    <row r="39" spans="1:244" ht="31.5">
      <c r="A39" s="62" t="s">
        <v>535</v>
      </c>
      <c r="B39" s="59">
        <f t="shared" si="0"/>
        <v>1365800</v>
      </c>
      <c r="C39" s="59">
        <f t="shared" si="1"/>
        <v>387671</v>
      </c>
      <c r="D39" s="59">
        <v>0</v>
      </c>
      <c r="E39" s="59"/>
      <c r="F39" s="59"/>
      <c r="G39" s="59"/>
      <c r="H39" s="59">
        <v>27828</v>
      </c>
      <c r="I39" s="59">
        <v>27828</v>
      </c>
      <c r="J39" s="59"/>
      <c r="K39" s="59"/>
      <c r="L39" s="59"/>
      <c r="M39" s="59"/>
      <c r="N39" s="59"/>
      <c r="O39" s="59"/>
      <c r="P39" s="59">
        <f>299953+410701</f>
        <v>710654</v>
      </c>
      <c r="Q39" s="59">
        <v>359843</v>
      </c>
      <c r="R39" s="59">
        <f>1365800-299953-410701-27828</f>
        <v>627318</v>
      </c>
      <c r="S39" s="59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</row>
    <row r="40" spans="1:244" ht="31.5">
      <c r="A40" s="62" t="s">
        <v>536</v>
      </c>
      <c r="B40" s="59">
        <f t="shared" si="0"/>
        <v>100000</v>
      </c>
      <c r="C40" s="59">
        <f t="shared" si="1"/>
        <v>0</v>
      </c>
      <c r="D40" s="59">
        <v>0</v>
      </c>
      <c r="E40" s="59"/>
      <c r="F40" s="59"/>
      <c r="G40" s="59"/>
      <c r="H40" s="59">
        <v>0</v>
      </c>
      <c r="I40" s="59"/>
      <c r="J40" s="59"/>
      <c r="K40" s="59"/>
      <c r="L40" s="59"/>
      <c r="M40" s="59"/>
      <c r="N40" s="59"/>
      <c r="O40" s="59"/>
      <c r="P40" s="59"/>
      <c r="Q40" s="59"/>
      <c r="R40" s="59">
        <v>100000</v>
      </c>
      <c r="S40" s="59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</row>
    <row r="41" spans="1:244" ht="47.25">
      <c r="A41" s="62" t="s">
        <v>1005</v>
      </c>
      <c r="B41" s="59">
        <f t="shared" si="0"/>
        <v>99966</v>
      </c>
      <c r="C41" s="59">
        <f t="shared" si="1"/>
        <v>0</v>
      </c>
      <c r="D41" s="59">
        <v>0</v>
      </c>
      <c r="E41" s="59"/>
      <c r="F41" s="59"/>
      <c r="G41" s="59"/>
      <c r="H41" s="59"/>
      <c r="I41" s="59"/>
      <c r="J41" s="59"/>
      <c r="K41" s="59"/>
      <c r="L41" s="59">
        <v>0</v>
      </c>
      <c r="M41" s="59"/>
      <c r="N41" s="59"/>
      <c r="O41" s="59"/>
      <c r="P41" s="59">
        <v>99966</v>
      </c>
      <c r="Q41" s="59"/>
      <c r="R41" s="59"/>
      <c r="S41" s="59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</row>
    <row r="42" spans="1:244" ht="47.25">
      <c r="A42" s="62" t="s">
        <v>1006</v>
      </c>
      <c r="B42" s="59">
        <f t="shared" si="0"/>
        <v>93593</v>
      </c>
      <c r="C42" s="59">
        <f t="shared" si="1"/>
        <v>0</v>
      </c>
      <c r="D42" s="59">
        <v>0</v>
      </c>
      <c r="E42" s="59"/>
      <c r="F42" s="59"/>
      <c r="G42" s="59"/>
      <c r="H42" s="59"/>
      <c r="I42" s="59"/>
      <c r="J42" s="59"/>
      <c r="K42" s="59"/>
      <c r="L42" s="59">
        <v>0</v>
      </c>
      <c r="M42" s="59"/>
      <c r="N42" s="59"/>
      <c r="O42" s="59"/>
      <c r="P42" s="59">
        <v>93593</v>
      </c>
      <c r="Q42" s="59"/>
      <c r="R42" s="59"/>
      <c r="S42" s="59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</row>
    <row r="43" spans="1:244" ht="47.25">
      <c r="A43" s="62" t="s">
        <v>537</v>
      </c>
      <c r="B43" s="59">
        <f t="shared" si="0"/>
        <v>962096</v>
      </c>
      <c r="C43" s="59">
        <f t="shared" si="1"/>
        <v>0</v>
      </c>
      <c r="D43" s="59">
        <f>15233-15233</f>
        <v>0</v>
      </c>
      <c r="E43" s="59"/>
      <c r="F43" s="59"/>
      <c r="G43" s="59"/>
      <c r="H43" s="59"/>
      <c r="I43" s="59"/>
      <c r="J43" s="59"/>
      <c r="K43" s="59"/>
      <c r="L43" s="59">
        <v>297275</v>
      </c>
      <c r="M43" s="59"/>
      <c r="N43" s="59">
        <f>15233+2534+2</f>
        <v>17769</v>
      </c>
      <c r="O43" s="59"/>
      <c r="P43" s="59"/>
      <c r="Q43" s="59"/>
      <c r="R43" s="59">
        <v>647052</v>
      </c>
      <c r="S43" s="59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</row>
    <row r="44" spans="1:244" ht="31.5">
      <c r="A44" s="62" t="s">
        <v>1007</v>
      </c>
      <c r="B44" s="59">
        <f t="shared" si="0"/>
        <v>7700</v>
      </c>
      <c r="C44" s="59">
        <f t="shared" si="1"/>
        <v>7700</v>
      </c>
      <c r="D44" s="59">
        <v>0</v>
      </c>
      <c r="E44" s="59"/>
      <c r="F44" s="59"/>
      <c r="G44" s="59"/>
      <c r="H44" s="59">
        <v>7700</v>
      </c>
      <c r="I44" s="59">
        <v>7700</v>
      </c>
      <c r="J44" s="59"/>
      <c r="K44" s="59"/>
      <c r="L44" s="59">
        <v>0</v>
      </c>
      <c r="M44" s="59"/>
      <c r="N44" s="59"/>
      <c r="O44" s="59"/>
      <c r="P44" s="59"/>
      <c r="Q44" s="59"/>
      <c r="R44" s="59"/>
      <c r="S44" s="59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</row>
    <row r="45" spans="1:244" ht="31.5">
      <c r="A45" s="62" t="s">
        <v>538</v>
      </c>
      <c r="B45" s="59">
        <f t="shared" si="0"/>
        <v>139296</v>
      </c>
      <c r="C45" s="59">
        <f t="shared" si="1"/>
        <v>0</v>
      </c>
      <c r="D45" s="59">
        <v>0</v>
      </c>
      <c r="E45" s="59"/>
      <c r="F45" s="59"/>
      <c r="G45" s="59"/>
      <c r="H45" s="59">
        <v>0</v>
      </c>
      <c r="I45" s="59"/>
      <c r="J45" s="59"/>
      <c r="K45" s="59"/>
      <c r="L45" s="59">
        <v>139296</v>
      </c>
      <c r="M45" s="59"/>
      <c r="N45" s="59"/>
      <c r="O45" s="59"/>
      <c r="P45" s="59"/>
      <c r="Q45" s="59"/>
      <c r="R45" s="59"/>
      <c r="S45" s="59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</row>
    <row r="46" spans="1:244" ht="15.75">
      <c r="A46" s="51" t="s">
        <v>539</v>
      </c>
      <c r="B46" s="52">
        <f t="shared" si="0"/>
        <v>605422</v>
      </c>
      <c r="C46" s="52">
        <f t="shared" si="1"/>
        <v>0</v>
      </c>
      <c r="D46" s="52">
        <f aca="true" t="shared" si="10" ref="D46:S46">SUM(D47)</f>
        <v>0</v>
      </c>
      <c r="E46" s="52">
        <f t="shared" si="10"/>
        <v>0</v>
      </c>
      <c r="F46" s="52">
        <f t="shared" si="10"/>
        <v>0</v>
      </c>
      <c r="G46" s="52">
        <f t="shared" si="10"/>
        <v>0</v>
      </c>
      <c r="H46" s="52">
        <f t="shared" si="10"/>
        <v>0</v>
      </c>
      <c r="I46" s="52">
        <f t="shared" si="10"/>
        <v>0</v>
      </c>
      <c r="J46" s="52">
        <f t="shared" si="10"/>
        <v>0</v>
      </c>
      <c r="K46" s="52">
        <f t="shared" si="10"/>
        <v>0</v>
      </c>
      <c r="L46" s="52">
        <f t="shared" si="10"/>
        <v>426323</v>
      </c>
      <c r="M46" s="52">
        <f t="shared" si="10"/>
        <v>0</v>
      </c>
      <c r="N46" s="52">
        <f t="shared" si="10"/>
        <v>0</v>
      </c>
      <c r="O46" s="52">
        <f t="shared" si="10"/>
        <v>0</v>
      </c>
      <c r="P46" s="52">
        <f t="shared" si="10"/>
        <v>0</v>
      </c>
      <c r="Q46" s="52">
        <f t="shared" si="10"/>
        <v>0</v>
      </c>
      <c r="R46" s="52">
        <f t="shared" si="10"/>
        <v>179099</v>
      </c>
      <c r="S46" s="52">
        <f t="shared" si="10"/>
        <v>0</v>
      </c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</row>
    <row r="47" spans="1:244" ht="15.75">
      <c r="A47" s="51" t="s">
        <v>510</v>
      </c>
      <c r="B47" s="52">
        <f t="shared" si="0"/>
        <v>605422</v>
      </c>
      <c r="C47" s="52">
        <f t="shared" si="1"/>
        <v>0</v>
      </c>
      <c r="D47" s="52">
        <f aca="true" t="shared" si="11" ref="D47:S47">SUM(D48:D50)</f>
        <v>0</v>
      </c>
      <c r="E47" s="52">
        <f t="shared" si="11"/>
        <v>0</v>
      </c>
      <c r="F47" s="52">
        <f t="shared" si="11"/>
        <v>0</v>
      </c>
      <c r="G47" s="52">
        <f t="shared" si="11"/>
        <v>0</v>
      </c>
      <c r="H47" s="52">
        <f t="shared" si="11"/>
        <v>0</v>
      </c>
      <c r="I47" s="52">
        <f t="shared" si="11"/>
        <v>0</v>
      </c>
      <c r="J47" s="52">
        <f t="shared" si="11"/>
        <v>0</v>
      </c>
      <c r="K47" s="52">
        <f t="shared" si="11"/>
        <v>0</v>
      </c>
      <c r="L47" s="52">
        <f t="shared" si="11"/>
        <v>426323</v>
      </c>
      <c r="M47" s="52">
        <f t="shared" si="11"/>
        <v>0</v>
      </c>
      <c r="N47" s="52">
        <f t="shared" si="11"/>
        <v>0</v>
      </c>
      <c r="O47" s="52">
        <f t="shared" si="11"/>
        <v>0</v>
      </c>
      <c r="P47" s="52">
        <f t="shared" si="11"/>
        <v>0</v>
      </c>
      <c r="Q47" s="52">
        <f t="shared" si="11"/>
        <v>0</v>
      </c>
      <c r="R47" s="52">
        <f t="shared" si="11"/>
        <v>179099</v>
      </c>
      <c r="S47" s="52">
        <f t="shared" si="11"/>
        <v>0</v>
      </c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</row>
    <row r="48" spans="1:244" ht="15.75">
      <c r="A48" s="58" t="s">
        <v>540</v>
      </c>
      <c r="B48" s="59">
        <f t="shared" si="0"/>
        <v>350000</v>
      </c>
      <c r="C48" s="59">
        <f t="shared" si="1"/>
        <v>0</v>
      </c>
      <c r="D48" s="59">
        <v>0</v>
      </c>
      <c r="E48" s="59"/>
      <c r="F48" s="59"/>
      <c r="G48" s="59"/>
      <c r="H48" s="59"/>
      <c r="I48" s="59"/>
      <c r="J48" s="59"/>
      <c r="K48" s="59"/>
      <c r="L48" s="59">
        <f>170901</f>
        <v>170901</v>
      </c>
      <c r="M48" s="59"/>
      <c r="N48" s="59"/>
      <c r="O48" s="59"/>
      <c r="P48" s="59"/>
      <c r="Q48" s="59"/>
      <c r="R48" s="59">
        <v>179099</v>
      </c>
      <c r="S48" s="59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</row>
    <row r="49" spans="1:244" ht="31.5">
      <c r="A49" s="58" t="s">
        <v>541</v>
      </c>
      <c r="B49" s="59">
        <f t="shared" si="0"/>
        <v>133000</v>
      </c>
      <c r="C49" s="59">
        <f t="shared" si="1"/>
        <v>0</v>
      </c>
      <c r="D49" s="59"/>
      <c r="E49" s="59"/>
      <c r="F49" s="59"/>
      <c r="G49" s="59"/>
      <c r="H49" s="59"/>
      <c r="I49" s="59"/>
      <c r="J49" s="59"/>
      <c r="K49" s="59"/>
      <c r="L49" s="59">
        <v>133000</v>
      </c>
      <c r="M49" s="59"/>
      <c r="N49" s="59"/>
      <c r="O49" s="59"/>
      <c r="P49" s="59"/>
      <c r="Q49" s="59"/>
      <c r="R49" s="59"/>
      <c r="S49" s="59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</row>
    <row r="50" spans="1:244" ht="31.5">
      <c r="A50" s="58" t="s">
        <v>542</v>
      </c>
      <c r="B50" s="59">
        <f t="shared" si="0"/>
        <v>122422</v>
      </c>
      <c r="C50" s="59">
        <f t="shared" si="1"/>
        <v>0</v>
      </c>
      <c r="D50" s="59">
        <v>0</v>
      </c>
      <c r="E50" s="59"/>
      <c r="F50" s="59"/>
      <c r="G50" s="59"/>
      <c r="H50" s="59"/>
      <c r="I50" s="59"/>
      <c r="J50" s="59"/>
      <c r="K50" s="59"/>
      <c r="L50" s="59">
        <v>122422</v>
      </c>
      <c r="M50" s="59"/>
      <c r="N50" s="59"/>
      <c r="O50" s="59"/>
      <c r="P50" s="59"/>
      <c r="Q50" s="59"/>
      <c r="R50" s="59"/>
      <c r="S50" s="59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</row>
    <row r="51" spans="1:244" ht="31.5">
      <c r="A51" s="51" t="s">
        <v>543</v>
      </c>
      <c r="B51" s="52">
        <f t="shared" si="0"/>
        <v>1283066</v>
      </c>
      <c r="C51" s="52">
        <f t="shared" si="1"/>
        <v>99461</v>
      </c>
      <c r="D51" s="52">
        <f aca="true" t="shared" si="12" ref="D51:S51">SUM(D52)</f>
        <v>0</v>
      </c>
      <c r="E51" s="52">
        <f t="shared" si="12"/>
        <v>0</v>
      </c>
      <c r="F51" s="52">
        <f t="shared" si="12"/>
        <v>0</v>
      </c>
      <c r="G51" s="52">
        <f t="shared" si="12"/>
        <v>0</v>
      </c>
      <c r="H51" s="52">
        <f t="shared" si="12"/>
        <v>38005</v>
      </c>
      <c r="I51" s="52">
        <f t="shared" si="12"/>
        <v>0</v>
      </c>
      <c r="J51" s="52">
        <f t="shared" si="12"/>
        <v>1063405</v>
      </c>
      <c r="K51" s="52">
        <f t="shared" si="12"/>
        <v>99461</v>
      </c>
      <c r="L51" s="52">
        <f t="shared" si="12"/>
        <v>181656</v>
      </c>
      <c r="M51" s="52">
        <f t="shared" si="12"/>
        <v>0</v>
      </c>
      <c r="N51" s="52">
        <f t="shared" si="12"/>
        <v>0</v>
      </c>
      <c r="O51" s="52">
        <f t="shared" si="12"/>
        <v>0</v>
      </c>
      <c r="P51" s="52">
        <f t="shared" si="12"/>
        <v>0</v>
      </c>
      <c r="Q51" s="52">
        <f t="shared" si="12"/>
        <v>0</v>
      </c>
      <c r="R51" s="52">
        <f t="shared" si="12"/>
        <v>0</v>
      </c>
      <c r="S51" s="52">
        <f t="shared" si="12"/>
        <v>0</v>
      </c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</row>
    <row r="52" spans="1:244" ht="15.75">
      <c r="A52" s="51" t="s">
        <v>510</v>
      </c>
      <c r="B52" s="52">
        <f t="shared" si="0"/>
        <v>1283066</v>
      </c>
      <c r="C52" s="52">
        <f t="shared" si="1"/>
        <v>99461</v>
      </c>
      <c r="D52" s="52">
        <f aca="true" t="shared" si="13" ref="D52:S52">SUM(D53:D58)</f>
        <v>0</v>
      </c>
      <c r="E52" s="52">
        <f t="shared" si="13"/>
        <v>0</v>
      </c>
      <c r="F52" s="52">
        <f t="shared" si="13"/>
        <v>0</v>
      </c>
      <c r="G52" s="52">
        <f t="shared" si="13"/>
        <v>0</v>
      </c>
      <c r="H52" s="52">
        <f t="shared" si="13"/>
        <v>38005</v>
      </c>
      <c r="I52" s="52">
        <f t="shared" si="13"/>
        <v>0</v>
      </c>
      <c r="J52" s="52">
        <f t="shared" si="13"/>
        <v>1063405</v>
      </c>
      <c r="K52" s="52">
        <f t="shared" si="13"/>
        <v>99461</v>
      </c>
      <c r="L52" s="52">
        <f t="shared" si="13"/>
        <v>181656</v>
      </c>
      <c r="M52" s="52">
        <f t="shared" si="13"/>
        <v>0</v>
      </c>
      <c r="N52" s="52">
        <f t="shared" si="13"/>
        <v>0</v>
      </c>
      <c r="O52" s="52">
        <f t="shared" si="13"/>
        <v>0</v>
      </c>
      <c r="P52" s="52">
        <f t="shared" si="13"/>
        <v>0</v>
      </c>
      <c r="Q52" s="52">
        <f t="shared" si="13"/>
        <v>0</v>
      </c>
      <c r="R52" s="52">
        <f t="shared" si="13"/>
        <v>0</v>
      </c>
      <c r="S52" s="52">
        <f t="shared" si="13"/>
        <v>0</v>
      </c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</row>
    <row r="53" spans="1:244" ht="126">
      <c r="A53" s="61" t="s">
        <v>544</v>
      </c>
      <c r="B53" s="63">
        <f t="shared" si="0"/>
        <v>399465</v>
      </c>
      <c r="C53" s="63">
        <f t="shared" si="1"/>
        <v>0</v>
      </c>
      <c r="D53" s="63">
        <v>0</v>
      </c>
      <c r="E53" s="63"/>
      <c r="F53" s="63"/>
      <c r="G53" s="63"/>
      <c r="H53" s="63">
        <v>0</v>
      </c>
      <c r="I53" s="63"/>
      <c r="J53" s="63">
        <v>399465</v>
      </c>
      <c r="K53" s="63"/>
      <c r="L53" s="63"/>
      <c r="M53" s="63"/>
      <c r="N53" s="63"/>
      <c r="O53" s="63"/>
      <c r="P53" s="63"/>
      <c r="Q53" s="63"/>
      <c r="R53" s="63"/>
      <c r="S53" s="6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</row>
    <row r="54" spans="1:244" ht="78.75">
      <c r="A54" s="61" t="s">
        <v>545</v>
      </c>
      <c r="B54" s="56">
        <f t="shared" si="0"/>
        <v>106380</v>
      </c>
      <c r="C54" s="56">
        <f t="shared" si="1"/>
        <v>99461</v>
      </c>
      <c r="D54" s="56">
        <v>0</v>
      </c>
      <c r="E54" s="56"/>
      <c r="F54" s="56"/>
      <c r="G54" s="56"/>
      <c r="H54" s="56">
        <v>0</v>
      </c>
      <c r="I54" s="56"/>
      <c r="J54" s="56">
        <v>106380</v>
      </c>
      <c r="K54" s="56">
        <v>99461</v>
      </c>
      <c r="L54" s="56"/>
      <c r="M54" s="56"/>
      <c r="N54" s="56"/>
      <c r="O54" s="56"/>
      <c r="P54" s="56"/>
      <c r="Q54" s="56"/>
      <c r="R54" s="56"/>
      <c r="S54" s="56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</row>
    <row r="55" spans="1:244" ht="31.5">
      <c r="A55" s="61" t="s">
        <v>546</v>
      </c>
      <c r="B55" s="56">
        <f t="shared" si="0"/>
        <v>2939</v>
      </c>
      <c r="C55" s="56">
        <f t="shared" si="1"/>
        <v>0</v>
      </c>
      <c r="D55" s="56">
        <v>0</v>
      </c>
      <c r="E55" s="56"/>
      <c r="F55" s="56"/>
      <c r="G55" s="56"/>
      <c r="H55" s="56">
        <v>2939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</row>
    <row r="56" spans="1:244" ht="63">
      <c r="A56" s="55" t="s">
        <v>1008</v>
      </c>
      <c r="B56" s="56">
        <f t="shared" si="0"/>
        <v>12886</v>
      </c>
      <c r="C56" s="56">
        <f t="shared" si="1"/>
        <v>0</v>
      </c>
      <c r="D56" s="56">
        <v>0</v>
      </c>
      <c r="E56" s="56"/>
      <c r="F56" s="56">
        <v>0</v>
      </c>
      <c r="G56" s="56"/>
      <c r="H56" s="56">
        <v>12886</v>
      </c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</row>
    <row r="57" spans="1:244" ht="31.5">
      <c r="A57" s="55" t="s">
        <v>547</v>
      </c>
      <c r="B57" s="56">
        <f t="shared" si="0"/>
        <v>181656</v>
      </c>
      <c r="C57" s="56">
        <f t="shared" si="1"/>
        <v>0</v>
      </c>
      <c r="D57" s="56">
        <v>0</v>
      </c>
      <c r="E57" s="56"/>
      <c r="F57" s="56"/>
      <c r="G57" s="56"/>
      <c r="H57" s="56">
        <v>0</v>
      </c>
      <c r="I57" s="56"/>
      <c r="J57" s="56"/>
      <c r="K57" s="56"/>
      <c r="L57" s="56">
        <v>181656</v>
      </c>
      <c r="M57" s="56"/>
      <c r="N57" s="56"/>
      <c r="O57" s="56"/>
      <c r="P57" s="56"/>
      <c r="Q57" s="56"/>
      <c r="R57" s="56"/>
      <c r="S57" s="56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</row>
    <row r="58" spans="1:244" ht="94.5">
      <c r="A58" s="61" t="s">
        <v>548</v>
      </c>
      <c r="B58" s="56">
        <f t="shared" si="0"/>
        <v>579740</v>
      </c>
      <c r="C58" s="56">
        <f t="shared" si="1"/>
        <v>0</v>
      </c>
      <c r="D58" s="56">
        <v>0</v>
      </c>
      <c r="E58" s="56"/>
      <c r="F58" s="56"/>
      <c r="G58" s="56"/>
      <c r="H58" s="56">
        <v>22180</v>
      </c>
      <c r="I58" s="56"/>
      <c r="J58" s="56">
        <v>557560</v>
      </c>
      <c r="K58" s="56"/>
      <c r="L58" s="56"/>
      <c r="M58" s="56"/>
      <c r="N58" s="56"/>
      <c r="O58" s="56"/>
      <c r="P58" s="56"/>
      <c r="Q58" s="56"/>
      <c r="R58" s="56"/>
      <c r="S58" s="56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</row>
    <row r="59" spans="1:244" ht="31.5">
      <c r="A59" s="51" t="s">
        <v>549</v>
      </c>
      <c r="B59" s="52">
        <f t="shared" si="0"/>
        <v>16621375</v>
      </c>
      <c r="C59" s="52">
        <f t="shared" si="1"/>
        <v>2363326</v>
      </c>
      <c r="D59" s="52">
        <f aca="true" t="shared" si="14" ref="D59:S59">SUM(D60)</f>
        <v>315357</v>
      </c>
      <c r="E59" s="52">
        <f t="shared" si="14"/>
        <v>105850</v>
      </c>
      <c r="F59" s="52">
        <f t="shared" si="14"/>
        <v>948355</v>
      </c>
      <c r="G59" s="52">
        <f t="shared" si="14"/>
        <v>361303</v>
      </c>
      <c r="H59" s="52">
        <f t="shared" si="14"/>
        <v>5170389</v>
      </c>
      <c r="I59" s="52">
        <f t="shared" si="14"/>
        <v>0</v>
      </c>
      <c r="J59" s="52">
        <f t="shared" si="14"/>
        <v>7754338</v>
      </c>
      <c r="K59" s="52">
        <f t="shared" si="14"/>
        <v>0</v>
      </c>
      <c r="L59" s="52">
        <f t="shared" si="14"/>
        <v>0</v>
      </c>
      <c r="M59" s="52">
        <f t="shared" si="14"/>
        <v>0</v>
      </c>
      <c r="N59" s="52">
        <f t="shared" si="14"/>
        <v>2168452</v>
      </c>
      <c r="O59" s="52">
        <f t="shared" si="14"/>
        <v>1896173</v>
      </c>
      <c r="P59" s="52">
        <f t="shared" si="14"/>
        <v>0</v>
      </c>
      <c r="Q59" s="52">
        <f t="shared" si="14"/>
        <v>0</v>
      </c>
      <c r="R59" s="52">
        <f t="shared" si="14"/>
        <v>264484</v>
      </c>
      <c r="S59" s="52">
        <f t="shared" si="14"/>
        <v>0</v>
      </c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</row>
    <row r="60" spans="1:244" ht="15.75">
      <c r="A60" s="51" t="s">
        <v>510</v>
      </c>
      <c r="B60" s="52">
        <f t="shared" si="0"/>
        <v>16621375</v>
      </c>
      <c r="C60" s="52">
        <f t="shared" si="1"/>
        <v>2363326</v>
      </c>
      <c r="D60" s="52">
        <f aca="true" t="shared" si="15" ref="D60:S60">SUM(D61:D72)</f>
        <v>315357</v>
      </c>
      <c r="E60" s="52">
        <f t="shared" si="15"/>
        <v>105850</v>
      </c>
      <c r="F60" s="52">
        <f t="shared" si="15"/>
        <v>948355</v>
      </c>
      <c r="G60" s="52">
        <f t="shared" si="15"/>
        <v>361303</v>
      </c>
      <c r="H60" s="52">
        <f t="shared" si="15"/>
        <v>5170389</v>
      </c>
      <c r="I60" s="52">
        <f t="shared" si="15"/>
        <v>0</v>
      </c>
      <c r="J60" s="52">
        <f t="shared" si="15"/>
        <v>7754338</v>
      </c>
      <c r="K60" s="52">
        <f t="shared" si="15"/>
        <v>0</v>
      </c>
      <c r="L60" s="52">
        <f t="shared" si="15"/>
        <v>0</v>
      </c>
      <c r="M60" s="52">
        <f t="shared" si="15"/>
        <v>0</v>
      </c>
      <c r="N60" s="52">
        <f t="shared" si="15"/>
        <v>2168452</v>
      </c>
      <c r="O60" s="52">
        <f t="shared" si="15"/>
        <v>1896173</v>
      </c>
      <c r="P60" s="52">
        <f t="shared" si="15"/>
        <v>0</v>
      </c>
      <c r="Q60" s="52">
        <f t="shared" si="15"/>
        <v>0</v>
      </c>
      <c r="R60" s="52">
        <f t="shared" si="15"/>
        <v>264484</v>
      </c>
      <c r="S60" s="52">
        <f t="shared" si="15"/>
        <v>0</v>
      </c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</row>
    <row r="61" spans="1:244" ht="47.25">
      <c r="A61" s="60" t="s">
        <v>1009</v>
      </c>
      <c r="B61" s="59">
        <f t="shared" si="0"/>
        <v>18001</v>
      </c>
      <c r="C61" s="59">
        <f t="shared" si="1"/>
        <v>0</v>
      </c>
      <c r="D61" s="59">
        <v>0</v>
      </c>
      <c r="E61" s="59">
        <v>0</v>
      </c>
      <c r="F61" s="59">
        <f>14588-14588</f>
        <v>0</v>
      </c>
      <c r="G61" s="59">
        <v>0</v>
      </c>
      <c r="H61" s="59">
        <v>18001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/>
      <c r="S61" s="59">
        <v>0</v>
      </c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</row>
    <row r="62" spans="1:244" ht="47.25">
      <c r="A62" s="60" t="s">
        <v>550</v>
      </c>
      <c r="B62" s="59">
        <f t="shared" si="0"/>
        <v>46230</v>
      </c>
      <c r="C62" s="59">
        <f t="shared" si="1"/>
        <v>0</v>
      </c>
      <c r="D62" s="59">
        <v>0</v>
      </c>
      <c r="E62" s="59">
        <v>0</v>
      </c>
      <c r="F62" s="59">
        <v>0</v>
      </c>
      <c r="G62" s="59">
        <v>0</v>
      </c>
      <c r="H62" s="59">
        <f>41100+5130</f>
        <v>46230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/>
      <c r="S62" s="59">
        <v>0</v>
      </c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</row>
    <row r="63" spans="1:244" ht="63">
      <c r="A63" s="60" t="s">
        <v>551</v>
      </c>
      <c r="B63" s="59">
        <f t="shared" si="0"/>
        <v>292420</v>
      </c>
      <c r="C63" s="59">
        <f t="shared" si="1"/>
        <v>0</v>
      </c>
      <c r="D63" s="59">
        <f>292420-181890-2042-20000-61092+540</f>
        <v>27936</v>
      </c>
      <c r="E63" s="59">
        <v>0</v>
      </c>
      <c r="F63" s="59">
        <v>0</v>
      </c>
      <c r="G63" s="59">
        <v>0</v>
      </c>
      <c r="H63" s="59"/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f>181890+2042+20000+61092-540</f>
        <v>264484</v>
      </c>
      <c r="S63" s="59">
        <v>0</v>
      </c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</row>
    <row r="64" spans="1:244" ht="126">
      <c r="A64" s="61" t="s">
        <v>552</v>
      </c>
      <c r="B64" s="59">
        <f t="shared" si="0"/>
        <v>805296</v>
      </c>
      <c r="C64" s="59">
        <f t="shared" si="1"/>
        <v>0</v>
      </c>
      <c r="D64" s="59">
        <v>0</v>
      </c>
      <c r="E64" s="59"/>
      <c r="F64" s="59"/>
      <c r="G64" s="59"/>
      <c r="H64" s="59">
        <v>0</v>
      </c>
      <c r="I64" s="59"/>
      <c r="J64" s="59">
        <v>805296</v>
      </c>
      <c r="K64" s="59"/>
      <c r="L64" s="59"/>
      <c r="M64" s="59"/>
      <c r="N64" s="59"/>
      <c r="O64" s="59"/>
      <c r="P64" s="59"/>
      <c r="Q64" s="59"/>
      <c r="R64" s="59"/>
      <c r="S64" s="59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</row>
    <row r="65" spans="1:244" ht="15.75">
      <c r="A65" s="60" t="s">
        <v>553</v>
      </c>
      <c r="B65" s="59">
        <f t="shared" si="0"/>
        <v>126746</v>
      </c>
      <c r="C65" s="59">
        <f t="shared" si="1"/>
        <v>39808</v>
      </c>
      <c r="D65" s="59">
        <f>130942-130942</f>
        <v>0</v>
      </c>
      <c r="E65" s="59"/>
      <c r="F65" s="59"/>
      <c r="G65" s="59"/>
      <c r="H65" s="59">
        <v>0</v>
      </c>
      <c r="I65" s="59"/>
      <c r="J65" s="59"/>
      <c r="K65" s="59"/>
      <c r="L65" s="59"/>
      <c r="M65" s="59"/>
      <c r="N65" s="59">
        <f>130942-4196</f>
        <v>126746</v>
      </c>
      <c r="O65" s="59">
        <f>7188+32620</f>
        <v>39808</v>
      </c>
      <c r="P65" s="59"/>
      <c r="Q65" s="59"/>
      <c r="R65" s="59"/>
      <c r="S65" s="59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</row>
    <row r="66" spans="1:244" ht="63">
      <c r="A66" s="55" t="s">
        <v>554</v>
      </c>
      <c r="B66" s="59">
        <f t="shared" si="0"/>
        <v>2936444</v>
      </c>
      <c r="C66" s="59">
        <f t="shared" si="1"/>
        <v>0</v>
      </c>
      <c r="D66" s="59">
        <v>0</v>
      </c>
      <c r="E66" s="59"/>
      <c r="F66" s="59"/>
      <c r="G66" s="59"/>
      <c r="H66" s="59">
        <v>2936444</v>
      </c>
      <c r="I66" s="59"/>
      <c r="J66" s="59"/>
      <c r="K66" s="59"/>
      <c r="L66" s="59"/>
      <c r="M66" s="59"/>
      <c r="N66" s="59">
        <f>2534-2534</f>
        <v>0</v>
      </c>
      <c r="O66" s="59"/>
      <c r="P66" s="59"/>
      <c r="Q66" s="59"/>
      <c r="R66" s="59"/>
      <c r="S66" s="59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</row>
    <row r="67" spans="1:244" ht="31.5">
      <c r="A67" s="55" t="s">
        <v>555</v>
      </c>
      <c r="B67" s="59">
        <f t="shared" si="0"/>
        <v>2169714</v>
      </c>
      <c r="C67" s="59">
        <f t="shared" si="1"/>
        <v>0</v>
      </c>
      <c r="D67" s="59">
        <v>0</v>
      </c>
      <c r="E67" s="59"/>
      <c r="F67" s="59"/>
      <c r="G67" s="59"/>
      <c r="H67" s="59">
        <v>2169714</v>
      </c>
      <c r="I67" s="59"/>
      <c r="J67" s="59"/>
      <c r="K67" s="59"/>
      <c r="L67" s="59"/>
      <c r="M67" s="59"/>
      <c r="N67" s="59">
        <v>0</v>
      </c>
      <c r="O67" s="59"/>
      <c r="P67" s="59"/>
      <c r="Q67" s="59"/>
      <c r="R67" s="59"/>
      <c r="S67" s="59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</row>
    <row r="68" spans="1:244" ht="157.5">
      <c r="A68" s="55" t="s">
        <v>556</v>
      </c>
      <c r="B68" s="59">
        <f t="shared" si="0"/>
        <v>6949042</v>
      </c>
      <c r="C68" s="59">
        <f t="shared" si="1"/>
        <v>0</v>
      </c>
      <c r="D68" s="59">
        <v>0</v>
      </c>
      <c r="E68" s="59"/>
      <c r="F68" s="59"/>
      <c r="G68" s="59"/>
      <c r="H68" s="59">
        <v>0</v>
      </c>
      <c r="I68" s="59"/>
      <c r="J68" s="59">
        <v>6949042</v>
      </c>
      <c r="K68" s="59"/>
      <c r="L68" s="59"/>
      <c r="M68" s="59"/>
      <c r="N68" s="59">
        <v>0</v>
      </c>
      <c r="O68" s="59"/>
      <c r="P68" s="59"/>
      <c r="Q68" s="59"/>
      <c r="R68" s="59"/>
      <c r="S68" s="59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</row>
    <row r="69" spans="1:244" ht="31.5">
      <c r="A69" s="58" t="s">
        <v>557</v>
      </c>
      <c r="B69" s="59">
        <f t="shared" si="0"/>
        <v>50000</v>
      </c>
      <c r="C69" s="59">
        <f t="shared" si="1"/>
        <v>49854</v>
      </c>
      <c r="D69" s="59">
        <f>18700-18700</f>
        <v>0</v>
      </c>
      <c r="E69" s="59"/>
      <c r="F69" s="59"/>
      <c r="G69" s="59"/>
      <c r="H69" s="59">
        <v>0</v>
      </c>
      <c r="I69" s="59"/>
      <c r="J69" s="59"/>
      <c r="K69" s="59"/>
      <c r="L69" s="59"/>
      <c r="M69" s="59"/>
      <c r="N69" s="59">
        <f>31300+18700</f>
        <v>50000</v>
      </c>
      <c r="O69" s="59">
        <v>49854</v>
      </c>
      <c r="P69" s="59"/>
      <c r="Q69" s="59"/>
      <c r="R69" s="59"/>
      <c r="S69" s="59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</row>
    <row r="70" spans="1:244" ht="31.5">
      <c r="A70" s="60" t="s">
        <v>558</v>
      </c>
      <c r="B70" s="59">
        <f t="shared" si="0"/>
        <v>287421</v>
      </c>
      <c r="C70" s="59">
        <f t="shared" si="1"/>
        <v>105850</v>
      </c>
      <c r="D70" s="59">
        <f>330000-42579</f>
        <v>287421</v>
      </c>
      <c r="E70" s="59">
        <v>105850</v>
      </c>
      <c r="F70" s="59">
        <v>0</v>
      </c>
      <c r="G70" s="59">
        <v>0</v>
      </c>
      <c r="H70" s="59"/>
      <c r="I70" s="59">
        <v>0</v>
      </c>
      <c r="J70" s="59">
        <v>0</v>
      </c>
      <c r="K70" s="59">
        <v>0</v>
      </c>
      <c r="L70" s="59"/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/>
      <c r="S70" s="59">
        <v>0</v>
      </c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</row>
    <row r="71" spans="1:244" ht="47.25">
      <c r="A71" s="58" t="s">
        <v>559</v>
      </c>
      <c r="B71" s="59">
        <f t="shared" si="0"/>
        <v>2755061</v>
      </c>
      <c r="C71" s="59">
        <f t="shared" si="1"/>
        <v>2167814</v>
      </c>
      <c r="D71" s="59">
        <v>0</v>
      </c>
      <c r="E71" s="59"/>
      <c r="F71" s="59">
        <f>698588+44818+19949</f>
        <v>763355</v>
      </c>
      <c r="G71" s="59">
        <f>81019+280284</f>
        <v>361303</v>
      </c>
      <c r="H71" s="59">
        <f>763355-698588-44818-19949</f>
        <v>0</v>
      </c>
      <c r="I71" s="59"/>
      <c r="J71" s="59"/>
      <c r="K71" s="59"/>
      <c r="L71" s="59"/>
      <c r="M71" s="59"/>
      <c r="N71" s="59">
        <v>1991706</v>
      </c>
      <c r="O71" s="59">
        <f>405094+1401417</f>
        <v>1806511</v>
      </c>
      <c r="P71" s="59"/>
      <c r="Q71" s="59"/>
      <c r="R71" s="59"/>
      <c r="S71" s="59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</row>
    <row r="72" spans="1:244" ht="31.5">
      <c r="A72" s="60" t="s">
        <v>560</v>
      </c>
      <c r="B72" s="59">
        <f t="shared" si="0"/>
        <v>185000</v>
      </c>
      <c r="C72" s="59">
        <f t="shared" si="1"/>
        <v>0</v>
      </c>
      <c r="D72" s="59">
        <f>185000-185000</f>
        <v>0</v>
      </c>
      <c r="E72" s="59">
        <v>0</v>
      </c>
      <c r="F72" s="59">
        <v>185000</v>
      </c>
      <c r="G72" s="59">
        <v>0</v>
      </c>
      <c r="H72" s="59">
        <f>185000-185000</f>
        <v>0</v>
      </c>
      <c r="I72" s="59">
        <v>0</v>
      </c>
      <c r="J72" s="59">
        <v>0</v>
      </c>
      <c r="K72" s="59">
        <v>0</v>
      </c>
      <c r="L72" s="59"/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/>
      <c r="S72" s="59">
        <v>0</v>
      </c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</row>
    <row r="73" spans="1:244" ht="31.5">
      <c r="A73" s="51" t="s">
        <v>561</v>
      </c>
      <c r="B73" s="52">
        <f aca="true" t="shared" si="16" ref="B73:B136">D73+F73+H73+J73+L73+N73+P73+R73</f>
        <v>3042067</v>
      </c>
      <c r="C73" s="52">
        <f aca="true" t="shared" si="17" ref="C73:C136">E73+G73+I73+K73+M73+O73+Q73+S73</f>
        <v>1230809</v>
      </c>
      <c r="D73" s="52">
        <f aca="true" t="shared" si="18" ref="D73:S73">SUM(D74)</f>
        <v>341122</v>
      </c>
      <c r="E73" s="52">
        <f t="shared" si="18"/>
        <v>14168</v>
      </c>
      <c r="F73" s="52">
        <f t="shared" si="18"/>
        <v>13080</v>
      </c>
      <c r="G73" s="52">
        <f t="shared" si="18"/>
        <v>13080</v>
      </c>
      <c r="H73" s="52">
        <f t="shared" si="18"/>
        <v>39000</v>
      </c>
      <c r="I73" s="52">
        <f t="shared" si="18"/>
        <v>12588</v>
      </c>
      <c r="J73" s="52">
        <f t="shared" si="18"/>
        <v>2552865</v>
      </c>
      <c r="K73" s="52">
        <f t="shared" si="18"/>
        <v>1190973</v>
      </c>
      <c r="L73" s="52">
        <f t="shared" si="18"/>
        <v>96000</v>
      </c>
      <c r="M73" s="52">
        <f t="shared" si="18"/>
        <v>0</v>
      </c>
      <c r="N73" s="52">
        <f t="shared" si="18"/>
        <v>0</v>
      </c>
      <c r="O73" s="52">
        <f t="shared" si="18"/>
        <v>0</v>
      </c>
      <c r="P73" s="52">
        <f t="shared" si="18"/>
        <v>0</v>
      </c>
      <c r="Q73" s="52">
        <f t="shared" si="18"/>
        <v>0</v>
      </c>
      <c r="R73" s="52">
        <f t="shared" si="18"/>
        <v>0</v>
      </c>
      <c r="S73" s="52">
        <f t="shared" si="18"/>
        <v>0</v>
      </c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</row>
    <row r="74" spans="1:244" ht="15.75">
      <c r="A74" s="51" t="s">
        <v>510</v>
      </c>
      <c r="B74" s="52">
        <f t="shared" si="16"/>
        <v>3042067</v>
      </c>
      <c r="C74" s="52">
        <f t="shared" si="17"/>
        <v>1230809</v>
      </c>
      <c r="D74" s="52">
        <f aca="true" t="shared" si="19" ref="D74:S74">SUM(D75:D83)</f>
        <v>341122</v>
      </c>
      <c r="E74" s="52">
        <f t="shared" si="19"/>
        <v>14168</v>
      </c>
      <c r="F74" s="52">
        <f t="shared" si="19"/>
        <v>13080</v>
      </c>
      <c r="G74" s="52">
        <f t="shared" si="19"/>
        <v>13080</v>
      </c>
      <c r="H74" s="52">
        <f t="shared" si="19"/>
        <v>39000</v>
      </c>
      <c r="I74" s="52">
        <f t="shared" si="19"/>
        <v>12588</v>
      </c>
      <c r="J74" s="52">
        <f t="shared" si="19"/>
        <v>2552865</v>
      </c>
      <c r="K74" s="52">
        <f t="shared" si="19"/>
        <v>1190973</v>
      </c>
      <c r="L74" s="52">
        <f t="shared" si="19"/>
        <v>96000</v>
      </c>
      <c r="M74" s="52">
        <f t="shared" si="19"/>
        <v>0</v>
      </c>
      <c r="N74" s="52">
        <f t="shared" si="19"/>
        <v>0</v>
      </c>
      <c r="O74" s="52">
        <f t="shared" si="19"/>
        <v>0</v>
      </c>
      <c r="P74" s="52">
        <f t="shared" si="19"/>
        <v>0</v>
      </c>
      <c r="Q74" s="52">
        <f t="shared" si="19"/>
        <v>0</v>
      </c>
      <c r="R74" s="52">
        <f t="shared" si="19"/>
        <v>0</v>
      </c>
      <c r="S74" s="52">
        <f t="shared" si="19"/>
        <v>0</v>
      </c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</row>
    <row r="75" spans="1:244" ht="15.75">
      <c r="A75" s="60" t="s">
        <v>562</v>
      </c>
      <c r="B75" s="59">
        <f t="shared" si="16"/>
        <v>33000</v>
      </c>
      <c r="C75" s="59">
        <f t="shared" si="17"/>
        <v>2160</v>
      </c>
      <c r="D75" s="59">
        <v>33000</v>
      </c>
      <c r="E75" s="59">
        <v>2160</v>
      </c>
      <c r="F75" s="59"/>
      <c r="G75" s="59"/>
      <c r="H75" s="59">
        <v>0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</row>
    <row r="76" spans="1:244" ht="31.5">
      <c r="A76" s="55" t="s">
        <v>563</v>
      </c>
      <c r="B76" s="56">
        <f t="shared" si="16"/>
        <v>32000</v>
      </c>
      <c r="C76" s="56">
        <f t="shared" si="17"/>
        <v>12588</v>
      </c>
      <c r="D76" s="56">
        <v>0</v>
      </c>
      <c r="E76" s="56"/>
      <c r="F76" s="56"/>
      <c r="G76" s="56"/>
      <c r="H76" s="56">
        <v>32000</v>
      </c>
      <c r="I76" s="56">
        <v>12588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</row>
    <row r="77" spans="1:244" ht="15.75">
      <c r="A77" s="55" t="s">
        <v>564</v>
      </c>
      <c r="B77" s="56">
        <f t="shared" si="16"/>
        <v>96000</v>
      </c>
      <c r="C77" s="56">
        <f t="shared" si="17"/>
        <v>0</v>
      </c>
      <c r="D77" s="56">
        <v>0</v>
      </c>
      <c r="E77" s="56"/>
      <c r="F77" s="56"/>
      <c r="G77" s="56"/>
      <c r="H77" s="56">
        <v>0</v>
      </c>
      <c r="I77" s="56"/>
      <c r="J77" s="56"/>
      <c r="K77" s="56"/>
      <c r="L77" s="56">
        <v>96000</v>
      </c>
      <c r="M77" s="56"/>
      <c r="N77" s="56"/>
      <c r="O77" s="56"/>
      <c r="P77" s="56"/>
      <c r="Q77" s="56"/>
      <c r="R77" s="56"/>
      <c r="S77" s="56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</row>
    <row r="78" spans="1:244" ht="47.25">
      <c r="A78" s="55" t="s">
        <v>565</v>
      </c>
      <c r="B78" s="56">
        <f t="shared" si="16"/>
        <v>13080</v>
      </c>
      <c r="C78" s="56">
        <f t="shared" si="17"/>
        <v>13080</v>
      </c>
      <c r="D78" s="56">
        <v>0</v>
      </c>
      <c r="E78" s="56"/>
      <c r="F78" s="56">
        <v>13080</v>
      </c>
      <c r="G78" s="56">
        <v>13080</v>
      </c>
      <c r="H78" s="56">
        <v>0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</row>
    <row r="79" spans="1:244" ht="47.25">
      <c r="A79" s="60" t="s">
        <v>566</v>
      </c>
      <c r="B79" s="59">
        <f t="shared" si="16"/>
        <v>150000</v>
      </c>
      <c r="C79" s="59">
        <f t="shared" si="17"/>
        <v>0</v>
      </c>
      <c r="D79" s="59">
        <f>130000+20000</f>
        <v>150000</v>
      </c>
      <c r="E79" s="59"/>
      <c r="F79" s="59"/>
      <c r="G79" s="59"/>
      <c r="H79" s="59">
        <f>20000-20000</f>
        <v>0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</row>
    <row r="80" spans="1:244" ht="31.5">
      <c r="A80" s="60" t="s">
        <v>567</v>
      </c>
      <c r="B80" s="59">
        <f t="shared" si="16"/>
        <v>53042</v>
      </c>
      <c r="C80" s="59">
        <f t="shared" si="17"/>
        <v>12008</v>
      </c>
      <c r="D80" s="59">
        <f>51000+2042</f>
        <v>53042</v>
      </c>
      <c r="E80" s="59">
        <v>12008</v>
      </c>
      <c r="F80" s="59">
        <v>0</v>
      </c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</row>
    <row r="81" spans="1:244" ht="63">
      <c r="A81" s="64" t="s">
        <v>568</v>
      </c>
      <c r="B81" s="59">
        <f t="shared" si="16"/>
        <v>316301</v>
      </c>
      <c r="C81" s="59">
        <f t="shared" si="17"/>
        <v>323853</v>
      </c>
      <c r="D81" s="59">
        <f>105080</f>
        <v>105080</v>
      </c>
      <c r="E81" s="59"/>
      <c r="F81" s="59">
        <v>0</v>
      </c>
      <c r="G81" s="59"/>
      <c r="H81" s="59">
        <v>0</v>
      </c>
      <c r="I81" s="59"/>
      <c r="J81" s="59">
        <f>316301-105080</f>
        <v>211221</v>
      </c>
      <c r="K81" s="59">
        <f>104875+218978</f>
        <v>323853</v>
      </c>
      <c r="L81" s="59"/>
      <c r="M81" s="59"/>
      <c r="N81" s="59"/>
      <c r="O81" s="59"/>
      <c r="P81" s="59"/>
      <c r="Q81" s="59"/>
      <c r="R81" s="59"/>
      <c r="S81" s="59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</row>
    <row r="82" spans="1:244" ht="78.75">
      <c r="A82" s="64" t="s">
        <v>569</v>
      </c>
      <c r="B82" s="59">
        <f t="shared" si="16"/>
        <v>2341644</v>
      </c>
      <c r="C82" s="59">
        <f t="shared" si="17"/>
        <v>867120</v>
      </c>
      <c r="D82" s="59">
        <v>0</v>
      </c>
      <c r="E82" s="59"/>
      <c r="F82" s="59">
        <v>0</v>
      </c>
      <c r="G82" s="59"/>
      <c r="H82" s="59">
        <v>0</v>
      </c>
      <c r="I82" s="59"/>
      <c r="J82" s="59">
        <v>2341644</v>
      </c>
      <c r="K82" s="59">
        <v>867120</v>
      </c>
      <c r="L82" s="59"/>
      <c r="M82" s="59"/>
      <c r="N82" s="59"/>
      <c r="O82" s="59"/>
      <c r="P82" s="59"/>
      <c r="Q82" s="59"/>
      <c r="R82" s="59"/>
      <c r="S82" s="59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</row>
    <row r="83" spans="1:244" ht="31.5">
      <c r="A83" s="64" t="s">
        <v>570</v>
      </c>
      <c r="B83" s="59">
        <f t="shared" si="16"/>
        <v>7000</v>
      </c>
      <c r="C83" s="59">
        <f t="shared" si="17"/>
        <v>0</v>
      </c>
      <c r="D83" s="59">
        <v>0</v>
      </c>
      <c r="E83" s="59"/>
      <c r="F83" s="59">
        <v>0</v>
      </c>
      <c r="G83" s="59"/>
      <c r="H83" s="59">
        <v>7000</v>
      </c>
      <c r="I83" s="59"/>
      <c r="J83" s="59">
        <v>0</v>
      </c>
      <c r="K83" s="59"/>
      <c r="L83" s="59"/>
      <c r="M83" s="59"/>
      <c r="N83" s="59"/>
      <c r="O83" s="59"/>
      <c r="P83" s="59"/>
      <c r="Q83" s="59"/>
      <c r="R83" s="59"/>
      <c r="S83" s="59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3"/>
      <c r="IE83" s="53"/>
      <c r="IF83" s="53"/>
      <c r="IG83" s="53"/>
      <c r="IH83" s="53"/>
      <c r="II83" s="53"/>
      <c r="IJ83" s="53"/>
    </row>
    <row r="84" spans="1:244" ht="15.75">
      <c r="A84" s="51" t="s">
        <v>571</v>
      </c>
      <c r="B84" s="52">
        <f t="shared" si="16"/>
        <v>4176031</v>
      </c>
      <c r="C84" s="52">
        <f t="shared" si="17"/>
        <v>-94551</v>
      </c>
      <c r="D84" s="52">
        <f aca="true" t="shared" si="20" ref="D84:S84">SUM(D85)</f>
        <v>2074347</v>
      </c>
      <c r="E84" s="52">
        <f t="shared" si="20"/>
        <v>0</v>
      </c>
      <c r="F84" s="52">
        <f t="shared" si="20"/>
        <v>0</v>
      </c>
      <c r="G84" s="52">
        <f t="shared" si="20"/>
        <v>0</v>
      </c>
      <c r="H84" s="52">
        <f t="shared" si="20"/>
        <v>0</v>
      </c>
      <c r="I84" s="52">
        <f t="shared" si="20"/>
        <v>0</v>
      </c>
      <c r="J84" s="52">
        <f t="shared" si="20"/>
        <v>1384648</v>
      </c>
      <c r="K84" s="52">
        <f t="shared" si="20"/>
        <v>-94551</v>
      </c>
      <c r="L84" s="52">
        <f t="shared" si="20"/>
        <v>0</v>
      </c>
      <c r="M84" s="52">
        <f t="shared" si="20"/>
        <v>0</v>
      </c>
      <c r="N84" s="52">
        <f t="shared" si="20"/>
        <v>0</v>
      </c>
      <c r="O84" s="52">
        <f t="shared" si="20"/>
        <v>0</v>
      </c>
      <c r="P84" s="52">
        <f t="shared" si="20"/>
        <v>0</v>
      </c>
      <c r="Q84" s="52">
        <f t="shared" si="20"/>
        <v>0</v>
      </c>
      <c r="R84" s="52">
        <f t="shared" si="20"/>
        <v>717036</v>
      </c>
      <c r="S84" s="52">
        <f t="shared" si="20"/>
        <v>0</v>
      </c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</row>
    <row r="85" spans="1:244" ht="15.75">
      <c r="A85" s="51" t="s">
        <v>510</v>
      </c>
      <c r="B85" s="52">
        <f t="shared" si="16"/>
        <v>4176031</v>
      </c>
      <c r="C85" s="52">
        <f t="shared" si="17"/>
        <v>-94551</v>
      </c>
      <c r="D85" s="52">
        <f aca="true" t="shared" si="21" ref="D85:S85">SUM(D86:D87)</f>
        <v>2074347</v>
      </c>
      <c r="E85" s="52">
        <f t="shared" si="21"/>
        <v>0</v>
      </c>
      <c r="F85" s="52">
        <f t="shared" si="21"/>
        <v>0</v>
      </c>
      <c r="G85" s="52">
        <f t="shared" si="21"/>
        <v>0</v>
      </c>
      <c r="H85" s="52">
        <f t="shared" si="21"/>
        <v>0</v>
      </c>
      <c r="I85" s="52">
        <f t="shared" si="21"/>
        <v>0</v>
      </c>
      <c r="J85" s="52">
        <f t="shared" si="21"/>
        <v>1384648</v>
      </c>
      <c r="K85" s="52">
        <f t="shared" si="21"/>
        <v>-94551</v>
      </c>
      <c r="L85" s="52">
        <f t="shared" si="21"/>
        <v>0</v>
      </c>
      <c r="M85" s="52">
        <f t="shared" si="21"/>
        <v>0</v>
      </c>
      <c r="N85" s="52">
        <f t="shared" si="21"/>
        <v>0</v>
      </c>
      <c r="O85" s="52">
        <f t="shared" si="21"/>
        <v>0</v>
      </c>
      <c r="P85" s="52">
        <f t="shared" si="21"/>
        <v>0</v>
      </c>
      <c r="Q85" s="52">
        <f t="shared" si="21"/>
        <v>0</v>
      </c>
      <c r="R85" s="52">
        <f t="shared" si="21"/>
        <v>717036</v>
      </c>
      <c r="S85" s="52">
        <f t="shared" si="21"/>
        <v>0</v>
      </c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</row>
    <row r="86" spans="1:244" ht="47.25">
      <c r="A86" s="58" t="s">
        <v>1010</v>
      </c>
      <c r="B86" s="59">
        <f t="shared" si="16"/>
        <v>1908860</v>
      </c>
      <c r="C86" s="59">
        <f t="shared" si="17"/>
        <v>0</v>
      </c>
      <c r="D86" s="59">
        <f>1032700+876160</f>
        <v>1908860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>
        <v>0</v>
      </c>
      <c r="S86" s="59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/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  <c r="IE86" s="53"/>
      <c r="IF86" s="53"/>
      <c r="IG86" s="53"/>
      <c r="IH86" s="53"/>
      <c r="II86" s="53"/>
      <c r="IJ86" s="53"/>
    </row>
    <row r="87" spans="1:244" ht="110.25">
      <c r="A87" s="58" t="s">
        <v>1011</v>
      </c>
      <c r="B87" s="59">
        <f t="shared" si="16"/>
        <v>2267171</v>
      </c>
      <c r="C87" s="59">
        <f t="shared" si="17"/>
        <v>-94551</v>
      </c>
      <c r="D87" s="59">
        <v>165487</v>
      </c>
      <c r="E87" s="59"/>
      <c r="F87" s="59">
        <v>0</v>
      </c>
      <c r="G87" s="59"/>
      <c r="H87" s="59">
        <v>0</v>
      </c>
      <c r="I87" s="59"/>
      <c r="J87" s="59">
        <f>2398071-105080-876160-33440-130900+194513-62356</f>
        <v>1384648</v>
      </c>
      <c r="K87" s="59">
        <v>-94551</v>
      </c>
      <c r="L87" s="59"/>
      <c r="M87" s="59"/>
      <c r="N87" s="59"/>
      <c r="O87" s="59"/>
      <c r="P87" s="59"/>
      <c r="Q87" s="59"/>
      <c r="R87" s="59">
        <f>105080+876160+33440-360000+62356</f>
        <v>717036</v>
      </c>
      <c r="S87" s="59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</row>
    <row r="88" spans="1:244" ht="15.75">
      <c r="A88" s="51" t="s">
        <v>572</v>
      </c>
      <c r="B88" s="52">
        <f t="shared" si="16"/>
        <v>22322392</v>
      </c>
      <c r="C88" s="52">
        <f t="shared" si="17"/>
        <v>3587215</v>
      </c>
      <c r="D88" s="52">
        <f aca="true" t="shared" si="22" ref="D88:S88">SUM(D89,D101,D113,D171,D216,D247,D271,D153)</f>
        <v>574185</v>
      </c>
      <c r="E88" s="52">
        <f t="shared" si="22"/>
        <v>75505</v>
      </c>
      <c r="F88" s="52">
        <f t="shared" si="22"/>
        <v>31336</v>
      </c>
      <c r="G88" s="52">
        <f t="shared" si="22"/>
        <v>9051</v>
      </c>
      <c r="H88" s="52">
        <f t="shared" si="22"/>
        <v>1204683</v>
      </c>
      <c r="I88" s="52">
        <f t="shared" si="22"/>
        <v>701398</v>
      </c>
      <c r="J88" s="52">
        <f t="shared" si="22"/>
        <v>11168840</v>
      </c>
      <c r="K88" s="52">
        <f t="shared" si="22"/>
        <v>1507467</v>
      </c>
      <c r="L88" s="52">
        <f t="shared" si="22"/>
        <v>678839</v>
      </c>
      <c r="M88" s="52">
        <f t="shared" si="22"/>
        <v>320939</v>
      </c>
      <c r="N88" s="52">
        <f t="shared" si="22"/>
        <v>5028888</v>
      </c>
      <c r="O88" s="52">
        <f t="shared" si="22"/>
        <v>955244</v>
      </c>
      <c r="P88" s="52">
        <f t="shared" si="22"/>
        <v>19877</v>
      </c>
      <c r="Q88" s="52">
        <f t="shared" si="22"/>
        <v>17611</v>
      </c>
      <c r="R88" s="52">
        <f t="shared" si="22"/>
        <v>3615744</v>
      </c>
      <c r="S88" s="52">
        <f t="shared" si="22"/>
        <v>0</v>
      </c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</row>
    <row r="89" spans="1:244" ht="15.75">
      <c r="A89" s="51" t="s">
        <v>509</v>
      </c>
      <c r="B89" s="52">
        <f t="shared" si="16"/>
        <v>361663</v>
      </c>
      <c r="C89" s="52">
        <f t="shared" si="17"/>
        <v>23461</v>
      </c>
      <c r="D89" s="52">
        <f aca="true" t="shared" si="23" ref="D89:S89">SUM(D90,D94,D96,D99)</f>
        <v>239800</v>
      </c>
      <c r="E89" s="52">
        <f t="shared" si="23"/>
        <v>0</v>
      </c>
      <c r="F89" s="52">
        <f t="shared" si="23"/>
        <v>0</v>
      </c>
      <c r="G89" s="52">
        <f t="shared" si="23"/>
        <v>0</v>
      </c>
      <c r="H89" s="52">
        <f t="shared" si="23"/>
        <v>77719</v>
      </c>
      <c r="I89" s="52">
        <f t="shared" si="23"/>
        <v>23461</v>
      </c>
      <c r="J89" s="52">
        <f t="shared" si="23"/>
        <v>0</v>
      </c>
      <c r="K89" s="52">
        <f t="shared" si="23"/>
        <v>0</v>
      </c>
      <c r="L89" s="52">
        <f t="shared" si="23"/>
        <v>0</v>
      </c>
      <c r="M89" s="52">
        <f t="shared" si="23"/>
        <v>0</v>
      </c>
      <c r="N89" s="52">
        <f t="shared" si="23"/>
        <v>0</v>
      </c>
      <c r="O89" s="52">
        <f t="shared" si="23"/>
        <v>0</v>
      </c>
      <c r="P89" s="52">
        <f t="shared" si="23"/>
        <v>0</v>
      </c>
      <c r="Q89" s="52">
        <f t="shared" si="23"/>
        <v>0</v>
      </c>
      <c r="R89" s="52">
        <f t="shared" si="23"/>
        <v>44144</v>
      </c>
      <c r="S89" s="52">
        <f t="shared" si="23"/>
        <v>0</v>
      </c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</row>
    <row r="90" spans="1:244" ht="15.75">
      <c r="A90" s="51" t="s">
        <v>573</v>
      </c>
      <c r="B90" s="52">
        <f t="shared" si="16"/>
        <v>21819</v>
      </c>
      <c r="C90" s="52">
        <f t="shared" si="17"/>
        <v>7119</v>
      </c>
      <c r="D90" s="52">
        <f aca="true" t="shared" si="24" ref="D90:S90">SUM(D91:D93)</f>
        <v>0</v>
      </c>
      <c r="E90" s="52">
        <f t="shared" si="24"/>
        <v>0</v>
      </c>
      <c r="F90" s="52">
        <f t="shared" si="24"/>
        <v>0</v>
      </c>
      <c r="G90" s="52">
        <f t="shared" si="24"/>
        <v>0</v>
      </c>
      <c r="H90" s="52">
        <f t="shared" si="24"/>
        <v>21819</v>
      </c>
      <c r="I90" s="52">
        <f t="shared" si="24"/>
        <v>7119</v>
      </c>
      <c r="J90" s="52">
        <f t="shared" si="24"/>
        <v>0</v>
      </c>
      <c r="K90" s="52">
        <f t="shared" si="24"/>
        <v>0</v>
      </c>
      <c r="L90" s="52">
        <f t="shared" si="24"/>
        <v>0</v>
      </c>
      <c r="M90" s="52">
        <f t="shared" si="24"/>
        <v>0</v>
      </c>
      <c r="N90" s="52">
        <f t="shared" si="24"/>
        <v>0</v>
      </c>
      <c r="O90" s="52">
        <f t="shared" si="24"/>
        <v>0</v>
      </c>
      <c r="P90" s="52">
        <f t="shared" si="24"/>
        <v>0</v>
      </c>
      <c r="Q90" s="52">
        <f t="shared" si="24"/>
        <v>0</v>
      </c>
      <c r="R90" s="52">
        <f t="shared" si="24"/>
        <v>0</v>
      </c>
      <c r="S90" s="52">
        <f t="shared" si="24"/>
        <v>0</v>
      </c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</row>
    <row r="91" spans="1:244" ht="15.75">
      <c r="A91" s="58" t="s">
        <v>574</v>
      </c>
      <c r="B91" s="59">
        <f t="shared" si="16"/>
        <v>20000</v>
      </c>
      <c r="C91" s="59">
        <f t="shared" si="17"/>
        <v>6179</v>
      </c>
      <c r="D91" s="59">
        <v>0</v>
      </c>
      <c r="E91" s="59"/>
      <c r="F91" s="59"/>
      <c r="G91" s="59"/>
      <c r="H91" s="59">
        <v>20000</v>
      </c>
      <c r="I91" s="59">
        <v>6179</v>
      </c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</row>
    <row r="92" spans="1:244" ht="15.75">
      <c r="A92" s="65" t="s">
        <v>575</v>
      </c>
      <c r="B92" s="59">
        <f t="shared" si="16"/>
        <v>940</v>
      </c>
      <c r="C92" s="59">
        <f t="shared" si="17"/>
        <v>940</v>
      </c>
      <c r="D92" s="59">
        <v>0</v>
      </c>
      <c r="E92" s="59"/>
      <c r="F92" s="59">
        <v>0</v>
      </c>
      <c r="G92" s="59"/>
      <c r="H92" s="59">
        <f>1680-740</f>
        <v>940</v>
      </c>
      <c r="I92" s="59">
        <v>940</v>
      </c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</row>
    <row r="93" spans="1:244" ht="31.5">
      <c r="A93" s="65" t="s">
        <v>576</v>
      </c>
      <c r="B93" s="59">
        <f t="shared" si="16"/>
        <v>879</v>
      </c>
      <c r="C93" s="59">
        <f t="shared" si="17"/>
        <v>0</v>
      </c>
      <c r="D93" s="59">
        <v>0</v>
      </c>
      <c r="E93" s="59"/>
      <c r="F93" s="59">
        <v>0</v>
      </c>
      <c r="G93" s="59"/>
      <c r="H93" s="59">
        <v>879</v>
      </c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</row>
    <row r="94" spans="1:244" ht="15.75">
      <c r="A94" s="51" t="s">
        <v>577</v>
      </c>
      <c r="B94" s="52">
        <f t="shared" si="16"/>
        <v>44144</v>
      </c>
      <c r="C94" s="52">
        <f t="shared" si="17"/>
        <v>0</v>
      </c>
      <c r="D94" s="52">
        <f aca="true" t="shared" si="25" ref="D94:S94">SUM(D95:D95)</f>
        <v>0</v>
      </c>
      <c r="E94" s="52">
        <f t="shared" si="25"/>
        <v>0</v>
      </c>
      <c r="F94" s="52">
        <f t="shared" si="25"/>
        <v>0</v>
      </c>
      <c r="G94" s="52">
        <f t="shared" si="25"/>
        <v>0</v>
      </c>
      <c r="H94" s="52">
        <f t="shared" si="25"/>
        <v>0</v>
      </c>
      <c r="I94" s="52">
        <f t="shared" si="25"/>
        <v>0</v>
      </c>
      <c r="J94" s="52">
        <f t="shared" si="25"/>
        <v>0</v>
      </c>
      <c r="K94" s="52">
        <f t="shared" si="25"/>
        <v>0</v>
      </c>
      <c r="L94" s="52">
        <f t="shared" si="25"/>
        <v>0</v>
      </c>
      <c r="M94" s="52">
        <f t="shared" si="25"/>
        <v>0</v>
      </c>
      <c r="N94" s="52">
        <f t="shared" si="25"/>
        <v>0</v>
      </c>
      <c r="O94" s="52">
        <f t="shared" si="25"/>
        <v>0</v>
      </c>
      <c r="P94" s="52">
        <f t="shared" si="25"/>
        <v>0</v>
      </c>
      <c r="Q94" s="52">
        <f t="shared" si="25"/>
        <v>0</v>
      </c>
      <c r="R94" s="52">
        <f t="shared" si="25"/>
        <v>44144</v>
      </c>
      <c r="S94" s="52">
        <f t="shared" si="25"/>
        <v>0</v>
      </c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</row>
    <row r="95" spans="1:244" ht="47.25">
      <c r="A95" s="60" t="s">
        <v>578</v>
      </c>
      <c r="B95" s="59">
        <f t="shared" si="16"/>
        <v>44144</v>
      </c>
      <c r="C95" s="59">
        <f t="shared" si="17"/>
        <v>0</v>
      </c>
      <c r="D95" s="59">
        <v>0</v>
      </c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>
        <v>44144</v>
      </c>
      <c r="S95" s="59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</row>
    <row r="96" spans="1:244" ht="31.5">
      <c r="A96" s="51" t="s">
        <v>579</v>
      </c>
      <c r="B96" s="52">
        <f t="shared" si="16"/>
        <v>259800</v>
      </c>
      <c r="C96" s="52">
        <f t="shared" si="17"/>
        <v>16342</v>
      </c>
      <c r="D96" s="52">
        <f aca="true" t="shared" si="26" ref="D96:S96">SUM(D97:D98)</f>
        <v>239800</v>
      </c>
      <c r="E96" s="52">
        <f t="shared" si="26"/>
        <v>0</v>
      </c>
      <c r="F96" s="52">
        <f t="shared" si="26"/>
        <v>0</v>
      </c>
      <c r="G96" s="52">
        <f t="shared" si="26"/>
        <v>0</v>
      </c>
      <c r="H96" s="52">
        <f t="shared" si="26"/>
        <v>20000</v>
      </c>
      <c r="I96" s="52">
        <f t="shared" si="26"/>
        <v>16342</v>
      </c>
      <c r="J96" s="52">
        <f t="shared" si="26"/>
        <v>0</v>
      </c>
      <c r="K96" s="52">
        <f t="shared" si="26"/>
        <v>0</v>
      </c>
      <c r="L96" s="52">
        <f t="shared" si="26"/>
        <v>0</v>
      </c>
      <c r="M96" s="52">
        <f t="shared" si="26"/>
        <v>0</v>
      </c>
      <c r="N96" s="52">
        <f t="shared" si="26"/>
        <v>0</v>
      </c>
      <c r="O96" s="52">
        <f t="shared" si="26"/>
        <v>0</v>
      </c>
      <c r="P96" s="52">
        <f t="shared" si="26"/>
        <v>0</v>
      </c>
      <c r="Q96" s="52">
        <f t="shared" si="26"/>
        <v>0</v>
      </c>
      <c r="R96" s="52">
        <f t="shared" si="26"/>
        <v>0</v>
      </c>
      <c r="S96" s="52">
        <f t="shared" si="26"/>
        <v>0</v>
      </c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</row>
    <row r="97" spans="1:244" ht="47.25">
      <c r="A97" s="65" t="s">
        <v>1012</v>
      </c>
      <c r="B97" s="59">
        <f t="shared" si="16"/>
        <v>239800</v>
      </c>
      <c r="C97" s="59">
        <f t="shared" si="17"/>
        <v>0</v>
      </c>
      <c r="D97" s="59">
        <v>239800</v>
      </c>
      <c r="E97" s="59"/>
      <c r="F97" s="59">
        <f>5788-5788</f>
        <v>0</v>
      </c>
      <c r="G97" s="59"/>
      <c r="H97" s="59">
        <v>0</v>
      </c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</row>
    <row r="98" spans="1:244" ht="31.5">
      <c r="A98" s="65" t="s">
        <v>1013</v>
      </c>
      <c r="B98" s="59">
        <f t="shared" si="16"/>
        <v>20000</v>
      </c>
      <c r="C98" s="59">
        <f t="shared" si="17"/>
        <v>16342</v>
      </c>
      <c r="D98" s="59">
        <v>0</v>
      </c>
      <c r="E98" s="59"/>
      <c r="F98" s="59"/>
      <c r="G98" s="59"/>
      <c r="H98" s="59">
        <v>20000</v>
      </c>
      <c r="I98" s="59">
        <f>2266+14076</f>
        <v>16342</v>
      </c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</row>
    <row r="99" spans="1:244" ht="15.75">
      <c r="A99" s="51" t="s">
        <v>634</v>
      </c>
      <c r="B99" s="52">
        <f t="shared" si="16"/>
        <v>35900</v>
      </c>
      <c r="C99" s="52">
        <f t="shared" si="17"/>
        <v>0</v>
      </c>
      <c r="D99" s="52">
        <f aca="true" t="shared" si="27" ref="D99:S99">SUM(D100:D100)</f>
        <v>0</v>
      </c>
      <c r="E99" s="52">
        <f t="shared" si="27"/>
        <v>0</v>
      </c>
      <c r="F99" s="52">
        <f t="shared" si="27"/>
        <v>0</v>
      </c>
      <c r="G99" s="52">
        <f t="shared" si="27"/>
        <v>0</v>
      </c>
      <c r="H99" s="52">
        <f t="shared" si="27"/>
        <v>35900</v>
      </c>
      <c r="I99" s="52">
        <f t="shared" si="27"/>
        <v>0</v>
      </c>
      <c r="J99" s="52">
        <f t="shared" si="27"/>
        <v>0</v>
      </c>
      <c r="K99" s="52">
        <f t="shared" si="27"/>
        <v>0</v>
      </c>
      <c r="L99" s="52">
        <f t="shared" si="27"/>
        <v>0</v>
      </c>
      <c r="M99" s="52">
        <f t="shared" si="27"/>
        <v>0</v>
      </c>
      <c r="N99" s="52">
        <f t="shared" si="27"/>
        <v>0</v>
      </c>
      <c r="O99" s="52">
        <f t="shared" si="27"/>
        <v>0</v>
      </c>
      <c r="P99" s="52">
        <f t="shared" si="27"/>
        <v>0</v>
      </c>
      <c r="Q99" s="52">
        <f t="shared" si="27"/>
        <v>0</v>
      </c>
      <c r="R99" s="52">
        <f t="shared" si="27"/>
        <v>0</v>
      </c>
      <c r="S99" s="52">
        <f t="shared" si="27"/>
        <v>0</v>
      </c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</row>
    <row r="100" spans="1:244" ht="31.5">
      <c r="A100" s="61" t="s">
        <v>1014</v>
      </c>
      <c r="B100" s="63">
        <f t="shared" si="16"/>
        <v>35900</v>
      </c>
      <c r="C100" s="63">
        <f t="shared" si="17"/>
        <v>0</v>
      </c>
      <c r="D100" s="63"/>
      <c r="E100" s="63"/>
      <c r="F100" s="63"/>
      <c r="G100" s="63"/>
      <c r="H100" s="63">
        <v>35900</v>
      </c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</row>
    <row r="101" spans="1:244" ht="15.75">
      <c r="A101" s="57" t="s">
        <v>521</v>
      </c>
      <c r="B101" s="54">
        <f t="shared" si="16"/>
        <v>70934</v>
      </c>
      <c r="C101" s="54">
        <f t="shared" si="17"/>
        <v>43716</v>
      </c>
      <c r="D101" s="54">
        <f aca="true" t="shared" si="28" ref="D101:S101">SUM(D102,D104,D109)</f>
        <v>0</v>
      </c>
      <c r="E101" s="54">
        <f t="shared" si="28"/>
        <v>0</v>
      </c>
      <c r="F101" s="54">
        <f t="shared" si="28"/>
        <v>6060</v>
      </c>
      <c r="G101" s="54">
        <f t="shared" si="28"/>
        <v>5999</v>
      </c>
      <c r="H101" s="54">
        <f t="shared" si="28"/>
        <v>37357</v>
      </c>
      <c r="I101" s="54">
        <f t="shared" si="28"/>
        <v>28944</v>
      </c>
      <c r="J101" s="54">
        <f t="shared" si="28"/>
        <v>0</v>
      </c>
      <c r="K101" s="54">
        <f t="shared" si="28"/>
        <v>0</v>
      </c>
      <c r="L101" s="54">
        <f t="shared" si="28"/>
        <v>27517</v>
      </c>
      <c r="M101" s="54">
        <f t="shared" si="28"/>
        <v>8773</v>
      </c>
      <c r="N101" s="54">
        <f t="shared" si="28"/>
        <v>0</v>
      </c>
      <c r="O101" s="54">
        <f t="shared" si="28"/>
        <v>0</v>
      </c>
      <c r="P101" s="54">
        <f t="shared" si="28"/>
        <v>0</v>
      </c>
      <c r="Q101" s="54">
        <f t="shared" si="28"/>
        <v>0</v>
      </c>
      <c r="R101" s="54">
        <f t="shared" si="28"/>
        <v>0</v>
      </c>
      <c r="S101" s="54">
        <f t="shared" si="28"/>
        <v>0</v>
      </c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</row>
    <row r="102" spans="1:244" ht="15.75">
      <c r="A102" s="51" t="s">
        <v>573</v>
      </c>
      <c r="B102" s="52">
        <f t="shared" si="16"/>
        <v>8318</v>
      </c>
      <c r="C102" s="52">
        <f t="shared" si="17"/>
        <v>7344</v>
      </c>
      <c r="D102" s="52">
        <f aca="true" t="shared" si="29" ref="D102:S102">SUM(D103:D103)</f>
        <v>0</v>
      </c>
      <c r="E102" s="52">
        <f t="shared" si="29"/>
        <v>0</v>
      </c>
      <c r="F102" s="52">
        <f t="shared" si="29"/>
        <v>0</v>
      </c>
      <c r="G102" s="52">
        <f t="shared" si="29"/>
        <v>0</v>
      </c>
      <c r="H102" s="52">
        <f t="shared" si="29"/>
        <v>2662</v>
      </c>
      <c r="I102" s="52">
        <f t="shared" si="29"/>
        <v>1688</v>
      </c>
      <c r="J102" s="52">
        <f t="shared" si="29"/>
        <v>0</v>
      </c>
      <c r="K102" s="52">
        <f t="shared" si="29"/>
        <v>0</v>
      </c>
      <c r="L102" s="52">
        <f t="shared" si="29"/>
        <v>5656</v>
      </c>
      <c r="M102" s="52">
        <f t="shared" si="29"/>
        <v>5656</v>
      </c>
      <c r="N102" s="52">
        <f t="shared" si="29"/>
        <v>0</v>
      </c>
      <c r="O102" s="52">
        <f t="shared" si="29"/>
        <v>0</v>
      </c>
      <c r="P102" s="52">
        <f t="shared" si="29"/>
        <v>0</v>
      </c>
      <c r="Q102" s="52">
        <f t="shared" si="29"/>
        <v>0</v>
      </c>
      <c r="R102" s="52">
        <f t="shared" si="29"/>
        <v>0</v>
      </c>
      <c r="S102" s="52">
        <f t="shared" si="29"/>
        <v>0</v>
      </c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</row>
    <row r="103" spans="1:244" ht="31.5">
      <c r="A103" s="58" t="s">
        <v>580</v>
      </c>
      <c r="B103" s="59">
        <f t="shared" si="16"/>
        <v>8318</v>
      </c>
      <c r="C103" s="59">
        <f t="shared" si="17"/>
        <v>7344</v>
      </c>
      <c r="D103" s="59">
        <v>0</v>
      </c>
      <c r="E103" s="59"/>
      <c r="F103" s="59"/>
      <c r="G103" s="59"/>
      <c r="H103" s="59">
        <f>1744+918</f>
        <v>2662</v>
      </c>
      <c r="I103" s="59">
        <v>1688</v>
      </c>
      <c r="J103" s="59"/>
      <c r="K103" s="59"/>
      <c r="L103" s="59">
        <v>5656</v>
      </c>
      <c r="M103" s="59">
        <v>5656</v>
      </c>
      <c r="N103" s="59"/>
      <c r="O103" s="59"/>
      <c r="P103" s="59"/>
      <c r="Q103" s="59"/>
      <c r="R103" s="59"/>
      <c r="S103" s="59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</row>
    <row r="104" spans="1:244" ht="31.5">
      <c r="A104" s="51" t="s">
        <v>579</v>
      </c>
      <c r="B104" s="54">
        <f t="shared" si="16"/>
        <v>41011</v>
      </c>
      <c r="C104" s="54">
        <f t="shared" si="17"/>
        <v>18727</v>
      </c>
      <c r="D104" s="54">
        <f aca="true" t="shared" si="30" ref="D104:S104">SUM(D105:D108)</f>
        <v>0</v>
      </c>
      <c r="E104" s="54">
        <f t="shared" si="30"/>
        <v>0</v>
      </c>
      <c r="F104" s="54">
        <f t="shared" si="30"/>
        <v>6060</v>
      </c>
      <c r="G104" s="54">
        <f t="shared" si="30"/>
        <v>5999</v>
      </c>
      <c r="H104" s="54">
        <f t="shared" si="30"/>
        <v>14951</v>
      </c>
      <c r="I104" s="54">
        <f t="shared" si="30"/>
        <v>11472</v>
      </c>
      <c r="J104" s="54">
        <f t="shared" si="30"/>
        <v>0</v>
      </c>
      <c r="K104" s="54">
        <f t="shared" si="30"/>
        <v>0</v>
      </c>
      <c r="L104" s="54">
        <f t="shared" si="30"/>
        <v>20000</v>
      </c>
      <c r="M104" s="54">
        <f t="shared" si="30"/>
        <v>1256</v>
      </c>
      <c r="N104" s="54">
        <f t="shared" si="30"/>
        <v>0</v>
      </c>
      <c r="O104" s="54">
        <f t="shared" si="30"/>
        <v>0</v>
      </c>
      <c r="P104" s="54">
        <f t="shared" si="30"/>
        <v>0</v>
      </c>
      <c r="Q104" s="54">
        <f t="shared" si="30"/>
        <v>0</v>
      </c>
      <c r="R104" s="54">
        <f t="shared" si="30"/>
        <v>0</v>
      </c>
      <c r="S104" s="54">
        <f t="shared" si="30"/>
        <v>0</v>
      </c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</row>
    <row r="105" spans="1:244" ht="15.75">
      <c r="A105" s="65" t="s">
        <v>581</v>
      </c>
      <c r="B105" s="59">
        <f t="shared" si="16"/>
        <v>20000</v>
      </c>
      <c r="C105" s="59">
        <f t="shared" si="17"/>
        <v>1256</v>
      </c>
      <c r="D105" s="59">
        <v>0</v>
      </c>
      <c r="E105" s="59"/>
      <c r="F105" s="59">
        <v>0</v>
      </c>
      <c r="G105" s="59"/>
      <c r="H105" s="59"/>
      <c r="I105" s="59"/>
      <c r="J105" s="59"/>
      <c r="K105" s="59"/>
      <c r="L105" s="59">
        <f>10000+10000</f>
        <v>20000</v>
      </c>
      <c r="M105" s="59">
        <v>1256</v>
      </c>
      <c r="N105" s="59"/>
      <c r="O105" s="59"/>
      <c r="P105" s="59"/>
      <c r="Q105" s="59"/>
      <c r="R105" s="59"/>
      <c r="S105" s="59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</row>
    <row r="106" spans="1:244" ht="31.5">
      <c r="A106" s="60" t="s">
        <v>582</v>
      </c>
      <c r="B106" s="59">
        <f t="shared" si="16"/>
        <v>7993</v>
      </c>
      <c r="C106" s="59">
        <f t="shared" si="17"/>
        <v>7993</v>
      </c>
      <c r="D106" s="59">
        <v>0</v>
      </c>
      <c r="E106" s="59">
        <v>0</v>
      </c>
      <c r="F106" s="59">
        <v>0</v>
      </c>
      <c r="G106" s="59">
        <v>0</v>
      </c>
      <c r="H106" s="59">
        <v>7993</v>
      </c>
      <c r="I106" s="59">
        <f>3996+3997</f>
        <v>7993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/>
      <c r="S106" s="59">
        <v>0</v>
      </c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</row>
    <row r="107" spans="1:244" ht="47.25">
      <c r="A107" s="60" t="s">
        <v>583</v>
      </c>
      <c r="B107" s="59">
        <f t="shared" si="16"/>
        <v>6958</v>
      </c>
      <c r="C107" s="59">
        <f t="shared" si="17"/>
        <v>3479</v>
      </c>
      <c r="D107" s="59">
        <v>0</v>
      </c>
      <c r="E107" s="59">
        <v>0</v>
      </c>
      <c r="F107" s="59">
        <v>0</v>
      </c>
      <c r="G107" s="59">
        <v>0</v>
      </c>
      <c r="H107" s="59">
        <f>6958</f>
        <v>6958</v>
      </c>
      <c r="I107" s="59">
        <v>3479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/>
      <c r="S107" s="59">
        <v>0</v>
      </c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</row>
    <row r="108" spans="1:244" ht="31.5">
      <c r="A108" s="58" t="s">
        <v>584</v>
      </c>
      <c r="B108" s="59">
        <f t="shared" si="16"/>
        <v>6060</v>
      </c>
      <c r="C108" s="59">
        <f t="shared" si="17"/>
        <v>5999</v>
      </c>
      <c r="D108" s="59">
        <v>0</v>
      </c>
      <c r="E108" s="59"/>
      <c r="F108" s="59">
        <v>6060</v>
      </c>
      <c r="G108" s="59">
        <v>5999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>
        <v>0</v>
      </c>
      <c r="S108" s="59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</row>
    <row r="109" spans="1:244" ht="15.75">
      <c r="A109" s="51" t="s">
        <v>585</v>
      </c>
      <c r="B109" s="52">
        <f t="shared" si="16"/>
        <v>21605</v>
      </c>
      <c r="C109" s="52">
        <f t="shared" si="17"/>
        <v>17645</v>
      </c>
      <c r="D109" s="52">
        <f aca="true" t="shared" si="31" ref="D109:S109">SUM(D110:D112)</f>
        <v>0</v>
      </c>
      <c r="E109" s="52">
        <f t="shared" si="31"/>
        <v>0</v>
      </c>
      <c r="F109" s="52">
        <f t="shared" si="31"/>
        <v>0</v>
      </c>
      <c r="G109" s="52">
        <f t="shared" si="31"/>
        <v>0</v>
      </c>
      <c r="H109" s="52">
        <f t="shared" si="31"/>
        <v>19744</v>
      </c>
      <c r="I109" s="52">
        <f t="shared" si="31"/>
        <v>15784</v>
      </c>
      <c r="J109" s="52">
        <f t="shared" si="31"/>
        <v>0</v>
      </c>
      <c r="K109" s="52">
        <f t="shared" si="31"/>
        <v>0</v>
      </c>
      <c r="L109" s="52">
        <f t="shared" si="31"/>
        <v>1861</v>
      </c>
      <c r="M109" s="52">
        <f t="shared" si="31"/>
        <v>1861</v>
      </c>
      <c r="N109" s="52">
        <f t="shared" si="31"/>
        <v>0</v>
      </c>
      <c r="O109" s="52">
        <f t="shared" si="31"/>
        <v>0</v>
      </c>
      <c r="P109" s="52">
        <f t="shared" si="31"/>
        <v>0</v>
      </c>
      <c r="Q109" s="52">
        <f t="shared" si="31"/>
        <v>0</v>
      </c>
      <c r="R109" s="52">
        <f t="shared" si="31"/>
        <v>0</v>
      </c>
      <c r="S109" s="52">
        <f t="shared" si="31"/>
        <v>0</v>
      </c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</row>
    <row r="110" spans="1:244" ht="78.75">
      <c r="A110" s="58" t="s">
        <v>586</v>
      </c>
      <c r="B110" s="59">
        <f t="shared" si="16"/>
        <v>19744</v>
      </c>
      <c r="C110" s="59">
        <f t="shared" si="17"/>
        <v>15784</v>
      </c>
      <c r="D110" s="59">
        <v>0</v>
      </c>
      <c r="E110" s="59"/>
      <c r="F110" s="59"/>
      <c r="G110" s="59"/>
      <c r="H110" s="59">
        <v>19744</v>
      </c>
      <c r="I110" s="59">
        <v>15784</v>
      </c>
      <c r="J110" s="59"/>
      <c r="K110" s="59"/>
      <c r="L110" s="59"/>
      <c r="M110" s="59"/>
      <c r="N110" s="59">
        <v>0</v>
      </c>
      <c r="O110" s="59"/>
      <c r="P110" s="59"/>
      <c r="Q110" s="59"/>
      <c r="R110" s="59"/>
      <c r="S110" s="59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</row>
    <row r="111" spans="1:244" ht="31.5">
      <c r="A111" s="61" t="s">
        <v>587</v>
      </c>
      <c r="B111" s="59">
        <f t="shared" si="16"/>
        <v>1593</v>
      </c>
      <c r="C111" s="59">
        <f t="shared" si="17"/>
        <v>1593</v>
      </c>
      <c r="D111" s="59">
        <v>0</v>
      </c>
      <c r="E111" s="59"/>
      <c r="F111" s="59">
        <v>0</v>
      </c>
      <c r="G111" s="59"/>
      <c r="H111" s="59">
        <v>0</v>
      </c>
      <c r="I111" s="59"/>
      <c r="J111" s="59"/>
      <c r="K111" s="59"/>
      <c r="L111" s="59">
        <v>1593</v>
      </c>
      <c r="M111" s="59">
        <v>1593</v>
      </c>
      <c r="N111" s="59">
        <v>0</v>
      </c>
      <c r="O111" s="59"/>
      <c r="P111" s="59"/>
      <c r="Q111" s="59"/>
      <c r="R111" s="59"/>
      <c r="S111" s="59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</row>
    <row r="112" spans="1:244" ht="31.5">
      <c r="A112" s="61" t="s">
        <v>588</v>
      </c>
      <c r="B112" s="59">
        <f t="shared" si="16"/>
        <v>268</v>
      </c>
      <c r="C112" s="59">
        <f t="shared" si="17"/>
        <v>268</v>
      </c>
      <c r="D112" s="59">
        <v>0</v>
      </c>
      <c r="E112" s="59"/>
      <c r="F112" s="59">
        <v>0</v>
      </c>
      <c r="G112" s="59"/>
      <c r="H112" s="59">
        <v>0</v>
      </c>
      <c r="I112" s="59"/>
      <c r="J112" s="59"/>
      <c r="K112" s="59"/>
      <c r="L112" s="59">
        <v>268</v>
      </c>
      <c r="M112" s="59">
        <v>268</v>
      </c>
      <c r="N112" s="59">
        <f>3019-3019</f>
        <v>0</v>
      </c>
      <c r="O112" s="59"/>
      <c r="P112" s="59"/>
      <c r="Q112" s="59"/>
      <c r="R112" s="59"/>
      <c r="S112" s="59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</row>
    <row r="113" spans="1:244" ht="15.75">
      <c r="A113" s="51" t="s">
        <v>534</v>
      </c>
      <c r="B113" s="52">
        <f t="shared" si="16"/>
        <v>3259372</v>
      </c>
      <c r="C113" s="52">
        <f t="shared" si="17"/>
        <v>281455</v>
      </c>
      <c r="D113" s="52">
        <f aca="true" t="shared" si="32" ref="D113:S113">SUM(D114,D129,D144,D126)</f>
        <v>0</v>
      </c>
      <c r="E113" s="52">
        <f t="shared" si="32"/>
        <v>0</v>
      </c>
      <c r="F113" s="52">
        <f t="shared" si="32"/>
        <v>0</v>
      </c>
      <c r="G113" s="52">
        <f t="shared" si="32"/>
        <v>0</v>
      </c>
      <c r="H113" s="52">
        <f t="shared" si="32"/>
        <v>61497</v>
      </c>
      <c r="I113" s="52">
        <f t="shared" si="32"/>
        <v>64288</v>
      </c>
      <c r="J113" s="52">
        <f t="shared" si="32"/>
        <v>24644</v>
      </c>
      <c r="K113" s="52">
        <f t="shared" si="32"/>
        <v>18576</v>
      </c>
      <c r="L113" s="52">
        <f t="shared" si="32"/>
        <v>184020</v>
      </c>
      <c r="M113" s="52">
        <f t="shared" si="32"/>
        <v>180980</v>
      </c>
      <c r="N113" s="52">
        <f t="shared" si="32"/>
        <v>0</v>
      </c>
      <c r="O113" s="52">
        <f t="shared" si="32"/>
        <v>0</v>
      </c>
      <c r="P113" s="52">
        <f t="shared" si="32"/>
        <v>17611</v>
      </c>
      <c r="Q113" s="52">
        <f t="shared" si="32"/>
        <v>17611</v>
      </c>
      <c r="R113" s="52">
        <f t="shared" si="32"/>
        <v>2971600</v>
      </c>
      <c r="S113" s="52">
        <f t="shared" si="32"/>
        <v>0</v>
      </c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</row>
    <row r="114" spans="1:244" ht="15.75">
      <c r="A114" s="51" t="s">
        <v>573</v>
      </c>
      <c r="B114" s="52">
        <f t="shared" si="16"/>
        <v>101002</v>
      </c>
      <c r="C114" s="52">
        <f t="shared" si="17"/>
        <v>88624</v>
      </c>
      <c r="D114" s="52">
        <f aca="true" t="shared" si="33" ref="D114:S114">SUM(D115:D125)</f>
        <v>0</v>
      </c>
      <c r="E114" s="52">
        <f t="shared" si="33"/>
        <v>0</v>
      </c>
      <c r="F114" s="52">
        <f t="shared" si="33"/>
        <v>0</v>
      </c>
      <c r="G114" s="52">
        <f t="shared" si="33"/>
        <v>0</v>
      </c>
      <c r="H114" s="52">
        <f t="shared" si="33"/>
        <v>15684</v>
      </c>
      <c r="I114" s="52">
        <f t="shared" si="33"/>
        <v>11557</v>
      </c>
      <c r="J114" s="52">
        <f t="shared" si="33"/>
        <v>7250</v>
      </c>
      <c r="K114" s="52">
        <f t="shared" si="33"/>
        <v>1250</v>
      </c>
      <c r="L114" s="52">
        <f t="shared" si="33"/>
        <v>78068</v>
      </c>
      <c r="M114" s="52">
        <f t="shared" si="33"/>
        <v>75817</v>
      </c>
      <c r="N114" s="52">
        <f t="shared" si="33"/>
        <v>0</v>
      </c>
      <c r="O114" s="52">
        <f t="shared" si="33"/>
        <v>0</v>
      </c>
      <c r="P114" s="52">
        <f t="shared" si="33"/>
        <v>0</v>
      </c>
      <c r="Q114" s="52">
        <f t="shared" si="33"/>
        <v>0</v>
      </c>
      <c r="R114" s="52">
        <f t="shared" si="33"/>
        <v>0</v>
      </c>
      <c r="S114" s="52">
        <f t="shared" si="33"/>
        <v>0</v>
      </c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</row>
    <row r="115" spans="1:244" ht="47.25">
      <c r="A115" s="58" t="s">
        <v>589</v>
      </c>
      <c r="B115" s="59">
        <f t="shared" si="16"/>
        <v>8814</v>
      </c>
      <c r="C115" s="59">
        <f t="shared" si="17"/>
        <v>8814</v>
      </c>
      <c r="D115" s="59">
        <v>0</v>
      </c>
      <c r="E115" s="59"/>
      <c r="F115" s="59"/>
      <c r="G115" s="59"/>
      <c r="H115" s="59">
        <v>0</v>
      </c>
      <c r="I115" s="59"/>
      <c r="J115" s="59"/>
      <c r="K115" s="59"/>
      <c r="L115" s="59">
        <v>8814</v>
      </c>
      <c r="M115" s="59">
        <v>8814</v>
      </c>
      <c r="N115" s="59">
        <v>0</v>
      </c>
      <c r="O115" s="59"/>
      <c r="P115" s="59"/>
      <c r="Q115" s="59"/>
      <c r="R115" s="59"/>
      <c r="S115" s="59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</row>
    <row r="116" spans="1:244" ht="47.25">
      <c r="A116" s="58" t="s">
        <v>590</v>
      </c>
      <c r="B116" s="59">
        <f t="shared" si="16"/>
        <v>19999</v>
      </c>
      <c r="C116" s="59">
        <f t="shared" si="17"/>
        <v>19999</v>
      </c>
      <c r="D116" s="59">
        <v>0</v>
      </c>
      <c r="E116" s="59"/>
      <c r="F116" s="59"/>
      <c r="G116" s="59"/>
      <c r="H116" s="59">
        <v>0</v>
      </c>
      <c r="I116" s="59"/>
      <c r="J116" s="59"/>
      <c r="K116" s="59"/>
      <c r="L116" s="59">
        <v>19999</v>
      </c>
      <c r="M116" s="59">
        <v>19999</v>
      </c>
      <c r="N116" s="59">
        <v>0</v>
      </c>
      <c r="O116" s="59"/>
      <c r="P116" s="59"/>
      <c r="Q116" s="59"/>
      <c r="R116" s="59"/>
      <c r="S116" s="59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</row>
    <row r="117" spans="1:244" ht="31.5">
      <c r="A117" s="58" t="s">
        <v>591</v>
      </c>
      <c r="B117" s="59">
        <f t="shared" si="16"/>
        <v>3280</v>
      </c>
      <c r="C117" s="59">
        <f t="shared" si="17"/>
        <v>3280</v>
      </c>
      <c r="D117" s="59">
        <v>0</v>
      </c>
      <c r="E117" s="59"/>
      <c r="F117" s="59"/>
      <c r="G117" s="59"/>
      <c r="H117" s="59">
        <v>0</v>
      </c>
      <c r="I117" s="59"/>
      <c r="J117" s="59"/>
      <c r="K117" s="59"/>
      <c r="L117" s="59">
        <v>3280</v>
      </c>
      <c r="M117" s="59">
        <v>3280</v>
      </c>
      <c r="N117" s="59">
        <v>0</v>
      </c>
      <c r="O117" s="59"/>
      <c r="P117" s="59"/>
      <c r="Q117" s="59"/>
      <c r="R117" s="59"/>
      <c r="S117" s="59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</row>
    <row r="118" spans="1:244" ht="47.25">
      <c r="A118" s="58" t="s">
        <v>592</v>
      </c>
      <c r="B118" s="59">
        <f t="shared" si="16"/>
        <v>24632</v>
      </c>
      <c r="C118" s="59">
        <f t="shared" si="17"/>
        <v>24632</v>
      </c>
      <c r="D118" s="59">
        <v>0</v>
      </c>
      <c r="E118" s="59"/>
      <c r="F118" s="59"/>
      <c r="G118" s="59"/>
      <c r="H118" s="59">
        <v>0</v>
      </c>
      <c r="I118" s="59"/>
      <c r="J118" s="59"/>
      <c r="K118" s="59"/>
      <c r="L118" s="59">
        <v>24632</v>
      </c>
      <c r="M118" s="59">
        <v>24632</v>
      </c>
      <c r="N118" s="59">
        <v>0</v>
      </c>
      <c r="O118" s="59"/>
      <c r="P118" s="59"/>
      <c r="Q118" s="59"/>
      <c r="R118" s="59"/>
      <c r="S118" s="59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</row>
    <row r="119" spans="1:244" ht="15.75">
      <c r="A119" s="58" t="s">
        <v>1015</v>
      </c>
      <c r="B119" s="59">
        <f t="shared" si="16"/>
        <v>5870</v>
      </c>
      <c r="C119" s="59">
        <f t="shared" si="17"/>
        <v>5870</v>
      </c>
      <c r="D119" s="59">
        <v>0</v>
      </c>
      <c r="E119" s="59"/>
      <c r="F119" s="59"/>
      <c r="G119" s="59"/>
      <c r="H119" s="59">
        <v>5870</v>
      </c>
      <c r="I119" s="59">
        <v>5870</v>
      </c>
      <c r="J119" s="59"/>
      <c r="K119" s="59"/>
      <c r="L119" s="59"/>
      <c r="M119" s="59"/>
      <c r="N119" s="59">
        <v>0</v>
      </c>
      <c r="O119" s="59"/>
      <c r="P119" s="59"/>
      <c r="Q119" s="59"/>
      <c r="R119" s="59"/>
      <c r="S119" s="59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</row>
    <row r="120" spans="1:244" ht="31.5">
      <c r="A120" s="58" t="s">
        <v>593</v>
      </c>
      <c r="B120" s="59">
        <f t="shared" si="16"/>
        <v>18343</v>
      </c>
      <c r="C120" s="59">
        <f t="shared" si="17"/>
        <v>18343</v>
      </c>
      <c r="D120" s="59">
        <v>0</v>
      </c>
      <c r="E120" s="59"/>
      <c r="F120" s="59"/>
      <c r="G120" s="59"/>
      <c r="H120" s="59">
        <v>0</v>
      </c>
      <c r="I120" s="59"/>
      <c r="J120" s="59"/>
      <c r="K120" s="59"/>
      <c r="L120" s="59">
        <v>18343</v>
      </c>
      <c r="M120" s="59">
        <v>18343</v>
      </c>
      <c r="N120" s="59">
        <v>0</v>
      </c>
      <c r="O120" s="59"/>
      <c r="P120" s="59"/>
      <c r="Q120" s="59"/>
      <c r="R120" s="59"/>
      <c r="S120" s="59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</row>
    <row r="121" spans="1:244" ht="63">
      <c r="A121" s="58" t="s">
        <v>594</v>
      </c>
      <c r="B121" s="59">
        <f t="shared" si="16"/>
        <v>1250</v>
      </c>
      <c r="C121" s="59">
        <f t="shared" si="17"/>
        <v>1250</v>
      </c>
      <c r="D121" s="59">
        <v>0</v>
      </c>
      <c r="E121" s="59"/>
      <c r="F121" s="59"/>
      <c r="G121" s="59"/>
      <c r="H121" s="59">
        <v>0</v>
      </c>
      <c r="I121" s="59"/>
      <c r="J121" s="59">
        <v>1250</v>
      </c>
      <c r="K121" s="59">
        <v>1250</v>
      </c>
      <c r="L121" s="59"/>
      <c r="M121" s="59"/>
      <c r="N121" s="59">
        <v>0</v>
      </c>
      <c r="O121" s="59"/>
      <c r="P121" s="59"/>
      <c r="Q121" s="59"/>
      <c r="R121" s="59"/>
      <c r="S121" s="59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</row>
    <row r="122" spans="1:244" ht="31.5">
      <c r="A122" s="58" t="s">
        <v>595</v>
      </c>
      <c r="B122" s="59">
        <f t="shared" si="16"/>
        <v>1500</v>
      </c>
      <c r="C122" s="59">
        <f t="shared" si="17"/>
        <v>1499</v>
      </c>
      <c r="D122" s="59">
        <v>0</v>
      </c>
      <c r="E122" s="59"/>
      <c r="F122" s="59"/>
      <c r="G122" s="59"/>
      <c r="H122" s="59">
        <v>1500</v>
      </c>
      <c r="I122" s="59">
        <v>1499</v>
      </c>
      <c r="J122" s="59"/>
      <c r="K122" s="59"/>
      <c r="L122" s="59">
        <v>0</v>
      </c>
      <c r="M122" s="59"/>
      <c r="N122" s="59"/>
      <c r="O122" s="59"/>
      <c r="P122" s="59"/>
      <c r="Q122" s="59"/>
      <c r="R122" s="59"/>
      <c r="S122" s="59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3"/>
      <c r="HU122" s="53"/>
      <c r="HV122" s="53"/>
      <c r="HW122" s="53"/>
      <c r="HX122" s="53"/>
      <c r="HY122" s="53"/>
      <c r="HZ122" s="53"/>
      <c r="IA122" s="53"/>
      <c r="IB122" s="53"/>
      <c r="IC122" s="53"/>
      <c r="ID122" s="53"/>
      <c r="IE122" s="53"/>
      <c r="IF122" s="53"/>
      <c r="IG122" s="53"/>
      <c r="IH122" s="53"/>
      <c r="II122" s="53"/>
      <c r="IJ122" s="53"/>
    </row>
    <row r="123" spans="1:244" ht="31.5">
      <c r="A123" s="58" t="s">
        <v>596</v>
      </c>
      <c r="B123" s="59">
        <f t="shared" si="16"/>
        <v>8314</v>
      </c>
      <c r="C123" s="59">
        <f t="shared" si="17"/>
        <v>4188</v>
      </c>
      <c r="D123" s="59">
        <v>0</v>
      </c>
      <c r="E123" s="59"/>
      <c r="F123" s="59"/>
      <c r="G123" s="59"/>
      <c r="H123" s="59">
        <f>3660+4654</f>
        <v>8314</v>
      </c>
      <c r="I123" s="59">
        <v>4188</v>
      </c>
      <c r="J123" s="59"/>
      <c r="K123" s="59"/>
      <c r="L123" s="59">
        <v>0</v>
      </c>
      <c r="M123" s="59"/>
      <c r="N123" s="59"/>
      <c r="O123" s="59"/>
      <c r="P123" s="59"/>
      <c r="Q123" s="59"/>
      <c r="R123" s="59"/>
      <c r="S123" s="59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  <c r="IE123" s="53"/>
      <c r="IF123" s="53"/>
      <c r="IG123" s="53"/>
      <c r="IH123" s="53"/>
      <c r="II123" s="53"/>
      <c r="IJ123" s="53"/>
    </row>
    <row r="124" spans="1:244" ht="63">
      <c r="A124" s="58" t="s">
        <v>597</v>
      </c>
      <c r="B124" s="59">
        <f t="shared" si="16"/>
        <v>6000</v>
      </c>
      <c r="C124" s="59">
        <f t="shared" si="17"/>
        <v>0</v>
      </c>
      <c r="D124" s="59">
        <v>0</v>
      </c>
      <c r="E124" s="59"/>
      <c r="F124" s="59"/>
      <c r="G124" s="59"/>
      <c r="H124" s="59">
        <v>0</v>
      </c>
      <c r="I124" s="59"/>
      <c r="J124" s="59">
        <v>6000</v>
      </c>
      <c r="K124" s="59"/>
      <c r="L124" s="59">
        <v>0</v>
      </c>
      <c r="M124" s="59"/>
      <c r="N124" s="59"/>
      <c r="O124" s="59"/>
      <c r="P124" s="59"/>
      <c r="Q124" s="59"/>
      <c r="R124" s="59"/>
      <c r="S124" s="59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  <c r="GN124" s="53"/>
      <c r="GO124" s="53"/>
      <c r="GP124" s="53"/>
      <c r="GQ124" s="53"/>
      <c r="GR124" s="53"/>
      <c r="GS124" s="53"/>
      <c r="GT124" s="53"/>
      <c r="GU124" s="53"/>
      <c r="GV124" s="53"/>
      <c r="GW124" s="53"/>
      <c r="GX124" s="53"/>
      <c r="GY124" s="53"/>
      <c r="GZ124" s="53"/>
      <c r="HA124" s="53"/>
      <c r="HB124" s="53"/>
      <c r="HC124" s="53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  <c r="HT124" s="53"/>
      <c r="HU124" s="53"/>
      <c r="HV124" s="53"/>
      <c r="HW124" s="53"/>
      <c r="HX124" s="53"/>
      <c r="HY124" s="53"/>
      <c r="HZ124" s="53"/>
      <c r="IA124" s="53"/>
      <c r="IB124" s="53"/>
      <c r="IC124" s="53"/>
      <c r="ID124" s="53"/>
      <c r="IE124" s="53"/>
      <c r="IF124" s="53"/>
      <c r="IG124" s="53"/>
      <c r="IH124" s="53"/>
      <c r="II124" s="53"/>
      <c r="IJ124" s="53"/>
    </row>
    <row r="125" spans="1:244" ht="31.5">
      <c r="A125" s="58" t="s">
        <v>1016</v>
      </c>
      <c r="B125" s="59">
        <f t="shared" si="16"/>
        <v>3000</v>
      </c>
      <c r="C125" s="59">
        <f t="shared" si="17"/>
        <v>749</v>
      </c>
      <c r="D125" s="59">
        <v>0</v>
      </c>
      <c r="E125" s="59"/>
      <c r="F125" s="59"/>
      <c r="G125" s="59"/>
      <c r="H125" s="59">
        <v>0</v>
      </c>
      <c r="I125" s="59"/>
      <c r="J125" s="59"/>
      <c r="K125" s="59"/>
      <c r="L125" s="59">
        <v>3000</v>
      </c>
      <c r="M125" s="59">
        <v>749</v>
      </c>
      <c r="N125" s="59">
        <v>0</v>
      </c>
      <c r="O125" s="59"/>
      <c r="P125" s="59"/>
      <c r="Q125" s="59"/>
      <c r="R125" s="59"/>
      <c r="S125" s="59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</row>
    <row r="126" spans="1:244" ht="15.75">
      <c r="A126" s="51" t="s">
        <v>577</v>
      </c>
      <c r="B126" s="52">
        <f t="shared" si="16"/>
        <v>2976580</v>
      </c>
      <c r="C126" s="52">
        <f t="shared" si="17"/>
        <v>22979</v>
      </c>
      <c r="D126" s="52">
        <f aca="true" t="shared" si="34" ref="D126:S126">SUM(D127:D128)</f>
        <v>0</v>
      </c>
      <c r="E126" s="52">
        <f t="shared" si="34"/>
        <v>0</v>
      </c>
      <c r="F126" s="52">
        <f t="shared" si="34"/>
        <v>0</v>
      </c>
      <c r="G126" s="52">
        <f t="shared" si="34"/>
        <v>0</v>
      </c>
      <c r="H126" s="52">
        <f t="shared" si="34"/>
        <v>4980</v>
      </c>
      <c r="I126" s="52">
        <f t="shared" si="34"/>
        <v>22979</v>
      </c>
      <c r="J126" s="52">
        <f t="shared" si="34"/>
        <v>0</v>
      </c>
      <c r="K126" s="52">
        <f t="shared" si="34"/>
        <v>0</v>
      </c>
      <c r="L126" s="52">
        <f t="shared" si="34"/>
        <v>0</v>
      </c>
      <c r="M126" s="52">
        <f t="shared" si="34"/>
        <v>0</v>
      </c>
      <c r="N126" s="52">
        <f t="shared" si="34"/>
        <v>0</v>
      </c>
      <c r="O126" s="52">
        <f t="shared" si="34"/>
        <v>0</v>
      </c>
      <c r="P126" s="52">
        <f t="shared" si="34"/>
        <v>0</v>
      </c>
      <c r="Q126" s="52">
        <f t="shared" si="34"/>
        <v>0</v>
      </c>
      <c r="R126" s="52">
        <f t="shared" si="34"/>
        <v>2971600</v>
      </c>
      <c r="S126" s="52">
        <f t="shared" si="34"/>
        <v>0</v>
      </c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  <c r="HT126" s="53"/>
      <c r="HU126" s="53"/>
      <c r="HV126" s="53"/>
      <c r="HW126" s="53"/>
      <c r="HX126" s="53"/>
      <c r="HY126" s="53"/>
      <c r="HZ126" s="53"/>
      <c r="IA126" s="53"/>
      <c r="IB126" s="53"/>
      <c r="IC126" s="53"/>
      <c r="ID126" s="53"/>
      <c r="IE126" s="53"/>
      <c r="IF126" s="53"/>
      <c r="IG126" s="53"/>
      <c r="IH126" s="53"/>
      <c r="II126" s="53"/>
      <c r="IJ126" s="53"/>
    </row>
    <row r="127" spans="1:244" ht="15.75">
      <c r="A127" s="58" t="s">
        <v>598</v>
      </c>
      <c r="B127" s="59">
        <f t="shared" si="16"/>
        <v>2971600</v>
      </c>
      <c r="C127" s="59">
        <f t="shared" si="17"/>
        <v>17999</v>
      </c>
      <c r="D127" s="59">
        <v>0</v>
      </c>
      <c r="E127" s="59"/>
      <c r="F127" s="59"/>
      <c r="G127" s="59"/>
      <c r="H127" s="59">
        <v>0</v>
      </c>
      <c r="I127" s="59">
        <v>17999</v>
      </c>
      <c r="J127" s="59">
        <v>0</v>
      </c>
      <c r="K127" s="59"/>
      <c r="L127" s="59"/>
      <c r="M127" s="59"/>
      <c r="N127" s="59">
        <v>0</v>
      </c>
      <c r="O127" s="59"/>
      <c r="P127" s="59"/>
      <c r="Q127" s="59"/>
      <c r="R127" s="59">
        <v>2971600</v>
      </c>
      <c r="S127" s="59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/>
      <c r="FX127" s="53"/>
      <c r="FY127" s="53"/>
      <c r="FZ127" s="53"/>
      <c r="GA127" s="53"/>
      <c r="GB127" s="53"/>
      <c r="GC127" s="53"/>
      <c r="GD127" s="53"/>
      <c r="GE127" s="53"/>
      <c r="GF127" s="53"/>
      <c r="GG127" s="53"/>
      <c r="GH127" s="53"/>
      <c r="GI127" s="53"/>
      <c r="GJ127" s="53"/>
      <c r="GK127" s="53"/>
      <c r="GL127" s="53"/>
      <c r="GM127" s="53"/>
      <c r="GN127" s="53"/>
      <c r="GO127" s="53"/>
      <c r="GP127" s="53"/>
      <c r="GQ127" s="53"/>
      <c r="GR127" s="53"/>
      <c r="GS127" s="53"/>
      <c r="GT127" s="53"/>
      <c r="GU127" s="53"/>
      <c r="GV127" s="53"/>
      <c r="GW127" s="53"/>
      <c r="GX127" s="53"/>
      <c r="GY127" s="53"/>
      <c r="GZ127" s="53"/>
      <c r="HA127" s="53"/>
      <c r="HB127" s="53"/>
      <c r="HC127" s="53"/>
      <c r="HD127" s="53"/>
      <c r="HE127" s="53"/>
      <c r="HF127" s="53"/>
      <c r="HG127" s="53"/>
      <c r="HH127" s="53"/>
      <c r="HI127" s="53"/>
      <c r="HJ127" s="53"/>
      <c r="HK127" s="53"/>
      <c r="HL127" s="53"/>
      <c r="HM127" s="53"/>
      <c r="HN127" s="53"/>
      <c r="HO127" s="53"/>
      <c r="HP127" s="53"/>
      <c r="HQ127" s="53"/>
      <c r="HR127" s="53"/>
      <c r="HS127" s="53"/>
      <c r="HT127" s="53"/>
      <c r="HU127" s="53"/>
      <c r="HV127" s="53"/>
      <c r="HW127" s="53"/>
      <c r="HX127" s="53"/>
      <c r="HY127" s="53"/>
      <c r="HZ127" s="53"/>
      <c r="IA127" s="53"/>
      <c r="IB127" s="53"/>
      <c r="IC127" s="53"/>
      <c r="ID127" s="53"/>
      <c r="IE127" s="53"/>
      <c r="IF127" s="53"/>
      <c r="IG127" s="53"/>
      <c r="IH127" s="53"/>
      <c r="II127" s="53"/>
      <c r="IJ127" s="53"/>
    </row>
    <row r="128" spans="1:244" ht="31.5">
      <c r="A128" s="58" t="s">
        <v>599</v>
      </c>
      <c r="B128" s="59">
        <f t="shared" si="16"/>
        <v>4980</v>
      </c>
      <c r="C128" s="59">
        <f t="shared" si="17"/>
        <v>4980</v>
      </c>
      <c r="D128" s="59">
        <v>0</v>
      </c>
      <c r="E128" s="59"/>
      <c r="F128" s="59"/>
      <c r="G128" s="59"/>
      <c r="H128" s="59">
        <v>4980</v>
      </c>
      <c r="I128" s="59">
        <v>4980</v>
      </c>
      <c r="J128" s="59">
        <v>0</v>
      </c>
      <c r="K128" s="59"/>
      <c r="L128" s="59"/>
      <c r="M128" s="59"/>
      <c r="N128" s="59">
        <v>0</v>
      </c>
      <c r="O128" s="59"/>
      <c r="P128" s="59"/>
      <c r="Q128" s="59"/>
      <c r="R128" s="59"/>
      <c r="S128" s="59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  <c r="GN128" s="53"/>
      <c r="GO128" s="53"/>
      <c r="GP128" s="53"/>
      <c r="GQ128" s="53"/>
      <c r="GR128" s="53"/>
      <c r="GS128" s="53"/>
      <c r="GT128" s="53"/>
      <c r="GU128" s="53"/>
      <c r="GV128" s="53"/>
      <c r="GW128" s="53"/>
      <c r="GX128" s="53"/>
      <c r="GY128" s="53"/>
      <c r="GZ128" s="53"/>
      <c r="HA128" s="53"/>
      <c r="HB128" s="53"/>
      <c r="HC128" s="53"/>
      <c r="HD128" s="53"/>
      <c r="HE128" s="53"/>
      <c r="HF128" s="53"/>
      <c r="HG128" s="53"/>
      <c r="HH128" s="53"/>
      <c r="HI128" s="53"/>
      <c r="HJ128" s="53"/>
      <c r="HK128" s="53"/>
      <c r="HL128" s="53"/>
      <c r="HM128" s="53"/>
      <c r="HN128" s="53"/>
      <c r="HO128" s="53"/>
      <c r="HP128" s="53"/>
      <c r="HQ128" s="53"/>
      <c r="HR128" s="53"/>
      <c r="HS128" s="53"/>
      <c r="HT128" s="53"/>
      <c r="HU128" s="53"/>
      <c r="HV128" s="53"/>
      <c r="HW128" s="53"/>
      <c r="HX128" s="53"/>
      <c r="HY128" s="53"/>
      <c r="HZ128" s="53"/>
      <c r="IA128" s="53"/>
      <c r="IB128" s="53"/>
      <c r="IC128" s="53"/>
      <c r="ID128" s="53"/>
      <c r="IE128" s="53"/>
      <c r="IF128" s="53"/>
      <c r="IG128" s="53"/>
      <c r="IH128" s="53"/>
      <c r="II128" s="53"/>
      <c r="IJ128" s="53"/>
    </row>
    <row r="129" spans="1:244" ht="31.5">
      <c r="A129" s="51" t="s">
        <v>579</v>
      </c>
      <c r="B129" s="52">
        <f t="shared" si="16"/>
        <v>160325</v>
      </c>
      <c r="C129" s="52">
        <f t="shared" si="17"/>
        <v>149102</v>
      </c>
      <c r="D129" s="52"/>
      <c r="E129" s="52">
        <f aca="true" t="shared" si="35" ref="E129:S129">SUM(E130:E143)</f>
        <v>0</v>
      </c>
      <c r="F129" s="52">
        <f t="shared" si="35"/>
        <v>0</v>
      </c>
      <c r="G129" s="52">
        <f t="shared" si="35"/>
        <v>0</v>
      </c>
      <c r="H129" s="52">
        <f t="shared" si="35"/>
        <v>35605</v>
      </c>
      <c r="I129" s="52">
        <f t="shared" si="35"/>
        <v>24524</v>
      </c>
      <c r="J129" s="52">
        <f t="shared" si="35"/>
        <v>14455</v>
      </c>
      <c r="K129" s="52">
        <f t="shared" si="35"/>
        <v>14387</v>
      </c>
      <c r="L129" s="52">
        <f t="shared" si="35"/>
        <v>92654</v>
      </c>
      <c r="M129" s="52">
        <f t="shared" si="35"/>
        <v>92580</v>
      </c>
      <c r="N129" s="52">
        <f t="shared" si="35"/>
        <v>0</v>
      </c>
      <c r="O129" s="52">
        <f t="shared" si="35"/>
        <v>0</v>
      </c>
      <c r="P129" s="52">
        <f t="shared" si="35"/>
        <v>17611</v>
      </c>
      <c r="Q129" s="52">
        <f t="shared" si="35"/>
        <v>17611</v>
      </c>
      <c r="R129" s="52">
        <f t="shared" si="35"/>
        <v>0</v>
      </c>
      <c r="S129" s="52">
        <f t="shared" si="35"/>
        <v>0</v>
      </c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  <c r="IE129" s="53"/>
      <c r="IF129" s="53"/>
      <c r="IG129" s="53"/>
      <c r="IH129" s="53"/>
      <c r="II129" s="53"/>
      <c r="IJ129" s="53"/>
    </row>
    <row r="130" spans="1:244" ht="63">
      <c r="A130" s="58" t="s">
        <v>600</v>
      </c>
      <c r="B130" s="59">
        <f t="shared" si="16"/>
        <v>14455</v>
      </c>
      <c r="C130" s="59">
        <f t="shared" si="17"/>
        <v>14387</v>
      </c>
      <c r="D130" s="59">
        <v>0</v>
      </c>
      <c r="E130" s="59"/>
      <c r="F130" s="59"/>
      <c r="G130" s="59"/>
      <c r="H130" s="59">
        <v>0</v>
      </c>
      <c r="I130" s="59"/>
      <c r="J130" s="59">
        <v>14455</v>
      </c>
      <c r="K130" s="59">
        <v>14387</v>
      </c>
      <c r="L130" s="59">
        <v>0</v>
      </c>
      <c r="M130" s="59"/>
      <c r="N130" s="59"/>
      <c r="O130" s="59"/>
      <c r="P130" s="59"/>
      <c r="Q130" s="59"/>
      <c r="R130" s="59"/>
      <c r="S130" s="59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/>
      <c r="GR130" s="53"/>
      <c r="GS130" s="53"/>
      <c r="GT130" s="53"/>
      <c r="GU130" s="53"/>
      <c r="GV130" s="53"/>
      <c r="GW130" s="53"/>
      <c r="GX130" s="53"/>
      <c r="GY130" s="53"/>
      <c r="GZ130" s="53"/>
      <c r="HA130" s="53"/>
      <c r="HB130" s="53"/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  <c r="HT130" s="53"/>
      <c r="HU130" s="53"/>
      <c r="HV130" s="53"/>
      <c r="HW130" s="53"/>
      <c r="HX130" s="53"/>
      <c r="HY130" s="53"/>
      <c r="HZ130" s="53"/>
      <c r="IA130" s="53"/>
      <c r="IB130" s="53"/>
      <c r="IC130" s="53"/>
      <c r="ID130" s="53"/>
      <c r="IE130" s="53"/>
      <c r="IF130" s="53"/>
      <c r="IG130" s="53"/>
      <c r="IH130" s="53"/>
      <c r="II130" s="53"/>
      <c r="IJ130" s="53"/>
    </row>
    <row r="131" spans="1:244" ht="31.5">
      <c r="A131" s="58" t="s">
        <v>1017</v>
      </c>
      <c r="B131" s="59">
        <f t="shared" si="16"/>
        <v>7371</v>
      </c>
      <c r="C131" s="59">
        <f t="shared" si="17"/>
        <v>7371</v>
      </c>
      <c r="D131" s="59">
        <v>0</v>
      </c>
      <c r="E131" s="59"/>
      <c r="F131" s="59"/>
      <c r="G131" s="59"/>
      <c r="H131" s="59">
        <v>0</v>
      </c>
      <c r="I131" s="59"/>
      <c r="J131" s="59">
        <v>0</v>
      </c>
      <c r="K131" s="59"/>
      <c r="L131" s="59"/>
      <c r="M131" s="59"/>
      <c r="N131" s="59">
        <v>0</v>
      </c>
      <c r="O131" s="59"/>
      <c r="P131" s="59">
        <v>7371</v>
      </c>
      <c r="Q131" s="59">
        <v>7371</v>
      </c>
      <c r="R131" s="59"/>
      <c r="S131" s="59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53"/>
      <c r="FK131" s="53"/>
      <c r="FL131" s="53"/>
      <c r="FM131" s="53"/>
      <c r="FN131" s="53"/>
      <c r="FO131" s="53"/>
      <c r="FP131" s="53"/>
      <c r="FQ131" s="53"/>
      <c r="FR131" s="53"/>
      <c r="FS131" s="53"/>
      <c r="FT131" s="53"/>
      <c r="FU131" s="53"/>
      <c r="FV131" s="53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</row>
    <row r="132" spans="1:244" ht="31.5">
      <c r="A132" s="58" t="s">
        <v>601</v>
      </c>
      <c r="B132" s="59">
        <f t="shared" si="16"/>
        <v>1668</v>
      </c>
      <c r="C132" s="59">
        <f t="shared" si="17"/>
        <v>1668</v>
      </c>
      <c r="D132" s="59">
        <v>0</v>
      </c>
      <c r="E132" s="59"/>
      <c r="F132" s="59"/>
      <c r="G132" s="59"/>
      <c r="H132" s="59">
        <f>1700-32</f>
        <v>1668</v>
      </c>
      <c r="I132" s="59">
        <v>1668</v>
      </c>
      <c r="J132" s="59"/>
      <c r="K132" s="59"/>
      <c r="L132" s="59">
        <v>0</v>
      </c>
      <c r="M132" s="59"/>
      <c r="N132" s="59"/>
      <c r="O132" s="59"/>
      <c r="P132" s="59"/>
      <c r="Q132" s="59"/>
      <c r="R132" s="59"/>
      <c r="S132" s="59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  <c r="IE132" s="53"/>
      <c r="IF132" s="53"/>
      <c r="IG132" s="53"/>
      <c r="IH132" s="53"/>
      <c r="II132" s="53"/>
      <c r="IJ132" s="53"/>
    </row>
    <row r="133" spans="1:244" ht="31.5">
      <c r="A133" s="58" t="s">
        <v>1018</v>
      </c>
      <c r="B133" s="59">
        <f t="shared" si="16"/>
        <v>2420</v>
      </c>
      <c r="C133" s="59">
        <f t="shared" si="17"/>
        <v>2420</v>
      </c>
      <c r="D133" s="59">
        <v>0</v>
      </c>
      <c r="E133" s="59"/>
      <c r="F133" s="59"/>
      <c r="G133" s="59"/>
      <c r="H133" s="59">
        <v>2420</v>
      </c>
      <c r="I133" s="59">
        <v>2420</v>
      </c>
      <c r="J133" s="59"/>
      <c r="K133" s="59"/>
      <c r="L133" s="59">
        <v>0</v>
      </c>
      <c r="M133" s="59"/>
      <c r="N133" s="59"/>
      <c r="O133" s="59"/>
      <c r="P133" s="59"/>
      <c r="Q133" s="59"/>
      <c r="R133" s="59"/>
      <c r="S133" s="59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3"/>
      <c r="HU133" s="53"/>
      <c r="HV133" s="53"/>
      <c r="HW133" s="53"/>
      <c r="HX133" s="53"/>
      <c r="HY133" s="53"/>
      <c r="HZ133" s="53"/>
      <c r="IA133" s="53"/>
      <c r="IB133" s="53"/>
      <c r="IC133" s="53"/>
      <c r="ID133" s="53"/>
      <c r="IE133" s="53"/>
      <c r="IF133" s="53"/>
      <c r="IG133" s="53"/>
      <c r="IH133" s="53"/>
      <c r="II133" s="53"/>
      <c r="IJ133" s="53"/>
    </row>
    <row r="134" spans="1:244" ht="31.5">
      <c r="A134" s="58" t="s">
        <v>602</v>
      </c>
      <c r="B134" s="59">
        <f t="shared" si="16"/>
        <v>3600</v>
      </c>
      <c r="C134" s="59">
        <f t="shared" si="17"/>
        <v>3484</v>
      </c>
      <c r="D134" s="59">
        <v>0</v>
      </c>
      <c r="E134" s="59"/>
      <c r="F134" s="59"/>
      <c r="G134" s="59"/>
      <c r="H134" s="59">
        <v>3600</v>
      </c>
      <c r="I134" s="59">
        <v>3484</v>
      </c>
      <c r="J134" s="59"/>
      <c r="K134" s="59"/>
      <c r="L134" s="59">
        <v>0</v>
      </c>
      <c r="M134" s="59"/>
      <c r="N134" s="59"/>
      <c r="O134" s="59"/>
      <c r="P134" s="59"/>
      <c r="Q134" s="59"/>
      <c r="R134" s="59"/>
      <c r="S134" s="59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  <c r="GN134" s="53"/>
      <c r="GO134" s="53"/>
      <c r="GP134" s="53"/>
      <c r="GQ134" s="53"/>
      <c r="GR134" s="53"/>
      <c r="GS134" s="53"/>
      <c r="GT134" s="53"/>
      <c r="GU134" s="53"/>
      <c r="GV134" s="53"/>
      <c r="GW134" s="53"/>
      <c r="GX134" s="53"/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3"/>
      <c r="HU134" s="53"/>
      <c r="HV134" s="53"/>
      <c r="HW134" s="53"/>
      <c r="HX134" s="53"/>
      <c r="HY134" s="53"/>
      <c r="HZ134" s="53"/>
      <c r="IA134" s="53"/>
      <c r="IB134" s="53"/>
      <c r="IC134" s="53"/>
      <c r="ID134" s="53"/>
      <c r="IE134" s="53"/>
      <c r="IF134" s="53"/>
      <c r="IG134" s="53"/>
      <c r="IH134" s="53"/>
      <c r="II134" s="53"/>
      <c r="IJ134" s="53"/>
    </row>
    <row r="135" spans="1:244" ht="31.5">
      <c r="A135" s="58" t="s">
        <v>603</v>
      </c>
      <c r="B135" s="59">
        <f t="shared" si="16"/>
        <v>1704</v>
      </c>
      <c r="C135" s="59">
        <f t="shared" si="17"/>
        <v>1704</v>
      </c>
      <c r="D135" s="59">
        <v>0</v>
      </c>
      <c r="E135" s="59"/>
      <c r="F135" s="59"/>
      <c r="G135" s="59"/>
      <c r="H135" s="59">
        <v>1704</v>
      </c>
      <c r="I135" s="59">
        <v>1704</v>
      </c>
      <c r="J135" s="59"/>
      <c r="K135" s="59"/>
      <c r="L135" s="59">
        <v>0</v>
      </c>
      <c r="M135" s="59"/>
      <c r="N135" s="59"/>
      <c r="O135" s="59"/>
      <c r="P135" s="59"/>
      <c r="Q135" s="59"/>
      <c r="R135" s="59"/>
      <c r="S135" s="59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  <c r="GN135" s="53"/>
      <c r="GO135" s="53"/>
      <c r="GP135" s="53"/>
      <c r="GQ135" s="53"/>
      <c r="GR135" s="53"/>
      <c r="GS135" s="53"/>
      <c r="GT135" s="53"/>
      <c r="GU135" s="53"/>
      <c r="GV135" s="53"/>
      <c r="GW135" s="53"/>
      <c r="GX135" s="53"/>
      <c r="GY135" s="53"/>
      <c r="GZ135" s="53"/>
      <c r="HA135" s="53"/>
      <c r="HB135" s="53"/>
      <c r="HC135" s="53"/>
      <c r="HD135" s="53"/>
      <c r="HE135" s="53"/>
      <c r="HF135" s="53"/>
      <c r="HG135" s="53"/>
      <c r="HH135" s="53"/>
      <c r="HI135" s="53"/>
      <c r="HJ135" s="53"/>
      <c r="HK135" s="53"/>
      <c r="HL135" s="53"/>
      <c r="HM135" s="53"/>
      <c r="HN135" s="53"/>
      <c r="HO135" s="53"/>
      <c r="HP135" s="53"/>
      <c r="HQ135" s="53"/>
      <c r="HR135" s="53"/>
      <c r="HS135" s="53"/>
      <c r="HT135" s="53"/>
      <c r="HU135" s="53"/>
      <c r="HV135" s="53"/>
      <c r="HW135" s="53"/>
      <c r="HX135" s="53"/>
      <c r="HY135" s="53"/>
      <c r="HZ135" s="53"/>
      <c r="IA135" s="53"/>
      <c r="IB135" s="53"/>
      <c r="IC135" s="53"/>
      <c r="ID135" s="53"/>
      <c r="IE135" s="53"/>
      <c r="IF135" s="53"/>
      <c r="IG135" s="53"/>
      <c r="IH135" s="53"/>
      <c r="II135" s="53"/>
      <c r="IJ135" s="53"/>
    </row>
    <row r="136" spans="1:244" ht="31.5">
      <c r="A136" s="58" t="s">
        <v>604</v>
      </c>
      <c r="B136" s="59">
        <f t="shared" si="16"/>
        <v>21500</v>
      </c>
      <c r="C136" s="59">
        <f t="shared" si="17"/>
        <v>21426</v>
      </c>
      <c r="D136" s="59">
        <v>0</v>
      </c>
      <c r="E136" s="59"/>
      <c r="F136" s="59"/>
      <c r="G136" s="59"/>
      <c r="H136" s="59"/>
      <c r="I136" s="59"/>
      <c r="J136" s="59"/>
      <c r="K136" s="59"/>
      <c r="L136" s="59">
        <f>21426+74</f>
        <v>21500</v>
      </c>
      <c r="M136" s="59">
        <v>21426</v>
      </c>
      <c r="N136" s="59"/>
      <c r="O136" s="59"/>
      <c r="P136" s="59"/>
      <c r="Q136" s="59"/>
      <c r="R136" s="59"/>
      <c r="S136" s="59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  <c r="GN136" s="53"/>
      <c r="GO136" s="53"/>
      <c r="GP136" s="53"/>
      <c r="GQ136" s="53"/>
      <c r="GR136" s="53"/>
      <c r="GS136" s="53"/>
      <c r="GT136" s="53"/>
      <c r="GU136" s="53"/>
      <c r="GV136" s="53"/>
      <c r="GW136" s="53"/>
      <c r="GX136" s="53"/>
      <c r="GY136" s="53"/>
      <c r="GZ136" s="53"/>
      <c r="HA136" s="53"/>
      <c r="HB136" s="53"/>
      <c r="HC136" s="53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3"/>
      <c r="HS136" s="53"/>
      <c r="HT136" s="53"/>
      <c r="HU136" s="53"/>
      <c r="HV136" s="53"/>
      <c r="HW136" s="53"/>
      <c r="HX136" s="53"/>
      <c r="HY136" s="53"/>
      <c r="HZ136" s="53"/>
      <c r="IA136" s="53"/>
      <c r="IB136" s="53"/>
      <c r="IC136" s="53"/>
      <c r="ID136" s="53"/>
      <c r="IE136" s="53"/>
      <c r="IF136" s="53"/>
      <c r="IG136" s="53"/>
      <c r="IH136" s="53"/>
      <c r="II136" s="53"/>
      <c r="IJ136" s="53"/>
    </row>
    <row r="137" spans="1:244" ht="31.5">
      <c r="A137" s="58" t="s">
        <v>1019</v>
      </c>
      <c r="B137" s="59">
        <f aca="true" t="shared" si="36" ref="B137:B200">D137+F137+H137+J137+L137+N137+P137+R137</f>
        <v>3215</v>
      </c>
      <c r="C137" s="59">
        <f aca="true" t="shared" si="37" ref="C137:C200">E137+G137+I137+K137+M137+O137+Q137+S137</f>
        <v>3215</v>
      </c>
      <c r="D137" s="59">
        <v>0</v>
      </c>
      <c r="E137" s="59"/>
      <c r="F137" s="59"/>
      <c r="G137" s="59"/>
      <c r="H137" s="59">
        <v>0</v>
      </c>
      <c r="I137" s="59"/>
      <c r="J137" s="59"/>
      <c r="K137" s="59"/>
      <c r="L137" s="59">
        <v>0</v>
      </c>
      <c r="M137" s="59"/>
      <c r="N137" s="59"/>
      <c r="O137" s="59"/>
      <c r="P137" s="59">
        <v>3215</v>
      </c>
      <c r="Q137" s="59">
        <v>3215</v>
      </c>
      <c r="R137" s="59"/>
      <c r="S137" s="59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</row>
    <row r="138" spans="1:244" ht="31.5">
      <c r="A138" s="58" t="s">
        <v>605</v>
      </c>
      <c r="B138" s="59">
        <f t="shared" si="36"/>
        <v>2754</v>
      </c>
      <c r="C138" s="59">
        <f t="shared" si="37"/>
        <v>2754</v>
      </c>
      <c r="D138" s="59">
        <v>0</v>
      </c>
      <c r="E138" s="59"/>
      <c r="F138" s="59"/>
      <c r="G138" s="59"/>
      <c r="H138" s="59">
        <v>2754</v>
      </c>
      <c r="I138" s="59">
        <v>2754</v>
      </c>
      <c r="J138" s="59"/>
      <c r="K138" s="59"/>
      <c r="L138" s="59">
        <v>0</v>
      </c>
      <c r="M138" s="59"/>
      <c r="N138" s="59"/>
      <c r="O138" s="59"/>
      <c r="P138" s="59"/>
      <c r="Q138" s="59"/>
      <c r="R138" s="59"/>
      <c r="S138" s="59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</row>
    <row r="139" spans="1:244" ht="47.25">
      <c r="A139" s="58" t="s">
        <v>1020</v>
      </c>
      <c r="B139" s="59">
        <f t="shared" si="36"/>
        <v>7025</v>
      </c>
      <c r="C139" s="59">
        <f t="shared" si="37"/>
        <v>7025</v>
      </c>
      <c r="D139" s="59">
        <v>0</v>
      </c>
      <c r="E139" s="59"/>
      <c r="F139" s="59"/>
      <c r="G139" s="59"/>
      <c r="H139" s="59"/>
      <c r="I139" s="59"/>
      <c r="J139" s="59"/>
      <c r="K139" s="59"/>
      <c r="L139" s="59">
        <v>0</v>
      </c>
      <c r="M139" s="59"/>
      <c r="N139" s="59"/>
      <c r="O139" s="59"/>
      <c r="P139" s="59">
        <v>7025</v>
      </c>
      <c r="Q139" s="59">
        <v>7025</v>
      </c>
      <c r="R139" s="59"/>
      <c r="S139" s="59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</row>
    <row r="140" spans="1:244" ht="31.5">
      <c r="A140" s="58" t="s">
        <v>606</v>
      </c>
      <c r="B140" s="59">
        <f t="shared" si="36"/>
        <v>69997</v>
      </c>
      <c r="C140" s="59">
        <f t="shared" si="37"/>
        <v>69997</v>
      </c>
      <c r="D140" s="59">
        <v>0</v>
      </c>
      <c r="E140" s="59"/>
      <c r="F140" s="59"/>
      <c r="G140" s="59"/>
      <c r="H140" s="59">
        <v>9841</v>
      </c>
      <c r="I140" s="59">
        <v>9841</v>
      </c>
      <c r="J140" s="59"/>
      <c r="K140" s="59"/>
      <c r="L140" s="59">
        <v>60156</v>
      </c>
      <c r="M140" s="59">
        <v>60156</v>
      </c>
      <c r="N140" s="59"/>
      <c r="O140" s="59"/>
      <c r="P140" s="59"/>
      <c r="Q140" s="59"/>
      <c r="R140" s="59"/>
      <c r="S140" s="59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  <c r="GN140" s="53"/>
      <c r="GO140" s="53"/>
      <c r="GP140" s="53"/>
      <c r="GQ140" s="53"/>
      <c r="GR140" s="53"/>
      <c r="GS140" s="53"/>
      <c r="GT140" s="53"/>
      <c r="GU140" s="53"/>
      <c r="GV140" s="53"/>
      <c r="GW140" s="53"/>
      <c r="GX140" s="53"/>
      <c r="GY140" s="53"/>
      <c r="GZ140" s="53"/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  <c r="HV140" s="53"/>
      <c r="HW140" s="53"/>
      <c r="HX140" s="53"/>
      <c r="HY140" s="53"/>
      <c r="HZ140" s="53"/>
      <c r="IA140" s="53"/>
      <c r="IB140" s="53"/>
      <c r="IC140" s="53"/>
      <c r="ID140" s="53"/>
      <c r="IE140" s="53"/>
      <c r="IF140" s="53"/>
      <c r="IG140" s="53"/>
      <c r="IH140" s="53"/>
      <c r="II140" s="53"/>
      <c r="IJ140" s="53"/>
    </row>
    <row r="141" spans="1:244" ht="31.5">
      <c r="A141" s="58" t="s">
        <v>1021</v>
      </c>
      <c r="B141" s="59">
        <f t="shared" si="36"/>
        <v>10965</v>
      </c>
      <c r="C141" s="59">
        <f t="shared" si="37"/>
        <v>0</v>
      </c>
      <c r="D141" s="59">
        <v>0</v>
      </c>
      <c r="E141" s="59"/>
      <c r="F141" s="59"/>
      <c r="G141" s="59"/>
      <c r="H141" s="59">
        <v>10965</v>
      </c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  <c r="GB141" s="53"/>
      <c r="GC141" s="53"/>
      <c r="GD141" s="53"/>
      <c r="GE141" s="53"/>
      <c r="GF141" s="53"/>
      <c r="GG141" s="53"/>
      <c r="GH141" s="53"/>
      <c r="GI141" s="53"/>
      <c r="GJ141" s="53"/>
      <c r="GK141" s="53"/>
      <c r="GL141" s="53"/>
      <c r="GM141" s="53"/>
      <c r="GN141" s="53"/>
      <c r="GO141" s="53"/>
      <c r="GP141" s="53"/>
      <c r="GQ141" s="53"/>
      <c r="GR141" s="53"/>
      <c r="GS141" s="53"/>
      <c r="GT141" s="53"/>
      <c r="GU141" s="53"/>
      <c r="GV141" s="53"/>
      <c r="GW141" s="53"/>
      <c r="GX141" s="53"/>
      <c r="GY141" s="53"/>
      <c r="GZ141" s="53"/>
      <c r="HA141" s="53"/>
      <c r="HB141" s="53"/>
      <c r="HC141" s="53"/>
      <c r="HD141" s="53"/>
      <c r="HE141" s="53"/>
      <c r="HF141" s="53"/>
      <c r="HG141" s="53"/>
      <c r="HH141" s="53"/>
      <c r="HI141" s="53"/>
      <c r="HJ141" s="53"/>
      <c r="HK141" s="53"/>
      <c r="HL141" s="53"/>
      <c r="HM141" s="53"/>
      <c r="HN141" s="53"/>
      <c r="HO141" s="53"/>
      <c r="HP141" s="53"/>
      <c r="HQ141" s="53"/>
      <c r="HR141" s="53"/>
      <c r="HS141" s="53"/>
      <c r="HT141" s="53"/>
      <c r="HU141" s="53"/>
      <c r="HV141" s="53"/>
      <c r="HW141" s="53"/>
      <c r="HX141" s="53"/>
      <c r="HY141" s="53"/>
      <c r="HZ141" s="53"/>
      <c r="IA141" s="53"/>
      <c r="IB141" s="53"/>
      <c r="IC141" s="53"/>
      <c r="ID141" s="53"/>
      <c r="IE141" s="53"/>
      <c r="IF141" s="53"/>
      <c r="IG141" s="53"/>
      <c r="IH141" s="53"/>
      <c r="II141" s="53"/>
      <c r="IJ141" s="53"/>
    </row>
    <row r="142" spans="1:244" ht="31.5">
      <c r="A142" s="58" t="s">
        <v>1022</v>
      </c>
      <c r="B142" s="59">
        <f t="shared" si="36"/>
        <v>2653</v>
      </c>
      <c r="C142" s="59">
        <f t="shared" si="37"/>
        <v>2653</v>
      </c>
      <c r="D142" s="59">
        <v>0</v>
      </c>
      <c r="E142" s="59"/>
      <c r="F142" s="59"/>
      <c r="G142" s="59"/>
      <c r="H142" s="59">
        <v>2653</v>
      </c>
      <c r="I142" s="59">
        <v>2653</v>
      </c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3"/>
      <c r="FU142" s="53"/>
      <c r="FV142" s="53"/>
      <c r="FW142" s="53"/>
      <c r="FX142" s="53"/>
      <c r="FY142" s="53"/>
      <c r="FZ142" s="53"/>
      <c r="GA142" s="53"/>
      <c r="GB142" s="53"/>
      <c r="GC142" s="53"/>
      <c r="GD142" s="53"/>
      <c r="GE142" s="53"/>
      <c r="GF142" s="53"/>
      <c r="GG142" s="53"/>
      <c r="GH142" s="53"/>
      <c r="GI142" s="53"/>
      <c r="GJ142" s="53"/>
      <c r="GK142" s="53"/>
      <c r="GL142" s="53"/>
      <c r="GM142" s="53"/>
      <c r="GN142" s="53"/>
      <c r="GO142" s="53"/>
      <c r="GP142" s="53"/>
      <c r="GQ142" s="53"/>
      <c r="GR142" s="53"/>
      <c r="GS142" s="53"/>
      <c r="GT142" s="53"/>
      <c r="GU142" s="53"/>
      <c r="GV142" s="53"/>
      <c r="GW142" s="53"/>
      <c r="GX142" s="53"/>
      <c r="GY142" s="53"/>
      <c r="GZ142" s="53"/>
      <c r="HA142" s="53"/>
      <c r="HB142" s="53"/>
      <c r="HC142" s="53"/>
      <c r="HD142" s="53"/>
      <c r="HE142" s="53"/>
      <c r="HF142" s="53"/>
      <c r="HG142" s="53"/>
      <c r="HH142" s="53"/>
      <c r="HI142" s="53"/>
      <c r="HJ142" s="53"/>
      <c r="HK142" s="53"/>
      <c r="HL142" s="53"/>
      <c r="HM142" s="53"/>
      <c r="HN142" s="53"/>
      <c r="HO142" s="53"/>
      <c r="HP142" s="53"/>
      <c r="HQ142" s="53"/>
      <c r="HR142" s="53"/>
      <c r="HS142" s="53"/>
      <c r="HT142" s="53"/>
      <c r="HU142" s="53"/>
      <c r="HV142" s="53"/>
      <c r="HW142" s="53"/>
      <c r="HX142" s="53"/>
      <c r="HY142" s="53"/>
      <c r="HZ142" s="53"/>
      <c r="IA142" s="53"/>
      <c r="IB142" s="53"/>
      <c r="IC142" s="53"/>
      <c r="ID142" s="53"/>
      <c r="IE142" s="53"/>
      <c r="IF142" s="53"/>
      <c r="IG142" s="53"/>
      <c r="IH142" s="53"/>
      <c r="II142" s="53"/>
      <c r="IJ142" s="53"/>
    </row>
    <row r="143" spans="1:244" ht="31.5">
      <c r="A143" s="58" t="s">
        <v>607</v>
      </c>
      <c r="B143" s="59">
        <f t="shared" si="36"/>
        <v>10998</v>
      </c>
      <c r="C143" s="59">
        <f t="shared" si="37"/>
        <v>10998</v>
      </c>
      <c r="D143" s="59">
        <v>0</v>
      </c>
      <c r="E143" s="59"/>
      <c r="F143" s="59"/>
      <c r="G143" s="59"/>
      <c r="H143" s="59">
        <v>0</v>
      </c>
      <c r="I143" s="59"/>
      <c r="J143" s="59"/>
      <c r="K143" s="59"/>
      <c r="L143" s="59">
        <v>10998</v>
      </c>
      <c r="M143" s="59">
        <v>10998</v>
      </c>
      <c r="N143" s="59"/>
      <c r="O143" s="59"/>
      <c r="P143" s="59"/>
      <c r="Q143" s="59"/>
      <c r="R143" s="59"/>
      <c r="S143" s="59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  <c r="GN143" s="53"/>
      <c r="GO143" s="53"/>
      <c r="GP143" s="53"/>
      <c r="GQ143" s="53"/>
      <c r="GR143" s="53"/>
      <c r="GS143" s="53"/>
      <c r="GT143" s="53"/>
      <c r="GU143" s="53"/>
      <c r="GV143" s="53"/>
      <c r="GW143" s="53"/>
      <c r="GX143" s="53"/>
      <c r="GY143" s="53"/>
      <c r="GZ143" s="53"/>
      <c r="HA143" s="53"/>
      <c r="HB143" s="53"/>
      <c r="HC143" s="53"/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  <c r="IH143" s="53"/>
      <c r="II143" s="53"/>
      <c r="IJ143" s="53"/>
    </row>
    <row r="144" spans="1:244" ht="15.75">
      <c r="A144" s="51" t="s">
        <v>608</v>
      </c>
      <c r="B144" s="52">
        <f t="shared" si="36"/>
        <v>21465</v>
      </c>
      <c r="C144" s="52">
        <f t="shared" si="37"/>
        <v>20750</v>
      </c>
      <c r="D144" s="52">
        <f aca="true" t="shared" si="38" ref="D144:S144">SUM(D145:D152)</f>
        <v>0</v>
      </c>
      <c r="E144" s="52">
        <f t="shared" si="38"/>
        <v>0</v>
      </c>
      <c r="F144" s="52">
        <f t="shared" si="38"/>
        <v>0</v>
      </c>
      <c r="G144" s="52">
        <f t="shared" si="38"/>
        <v>0</v>
      </c>
      <c r="H144" s="52">
        <f t="shared" si="38"/>
        <v>5228</v>
      </c>
      <c r="I144" s="52">
        <f t="shared" si="38"/>
        <v>5228</v>
      </c>
      <c r="J144" s="52">
        <f t="shared" si="38"/>
        <v>2939</v>
      </c>
      <c r="K144" s="52">
        <f t="shared" si="38"/>
        <v>2939</v>
      </c>
      <c r="L144" s="52">
        <f t="shared" si="38"/>
        <v>13298</v>
      </c>
      <c r="M144" s="52">
        <f t="shared" si="38"/>
        <v>12583</v>
      </c>
      <c r="N144" s="52">
        <f t="shared" si="38"/>
        <v>0</v>
      </c>
      <c r="O144" s="52">
        <f t="shared" si="38"/>
        <v>0</v>
      </c>
      <c r="P144" s="52">
        <f t="shared" si="38"/>
        <v>0</v>
      </c>
      <c r="Q144" s="52">
        <f t="shared" si="38"/>
        <v>0</v>
      </c>
      <c r="R144" s="52">
        <f t="shared" si="38"/>
        <v>0</v>
      </c>
      <c r="S144" s="52">
        <f t="shared" si="38"/>
        <v>0</v>
      </c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3"/>
      <c r="FX144" s="53"/>
      <c r="FY144" s="53"/>
      <c r="FZ144" s="53"/>
      <c r="GA144" s="53"/>
      <c r="GB144" s="53"/>
      <c r="GC144" s="53"/>
      <c r="GD144" s="53"/>
      <c r="GE144" s="53"/>
      <c r="GF144" s="53"/>
      <c r="GG144" s="53"/>
      <c r="GH144" s="53"/>
      <c r="GI144" s="53"/>
      <c r="GJ144" s="53"/>
      <c r="GK144" s="53"/>
      <c r="GL144" s="53"/>
      <c r="GM144" s="53"/>
      <c r="GN144" s="53"/>
      <c r="GO144" s="53"/>
      <c r="GP144" s="53"/>
      <c r="GQ144" s="53"/>
      <c r="GR144" s="53"/>
      <c r="GS144" s="53"/>
      <c r="GT144" s="53"/>
      <c r="GU144" s="53"/>
      <c r="GV144" s="53"/>
      <c r="GW144" s="53"/>
      <c r="GX144" s="53"/>
      <c r="GY144" s="53"/>
      <c r="GZ144" s="53"/>
      <c r="HA144" s="53"/>
      <c r="HB144" s="53"/>
      <c r="HC144" s="53"/>
      <c r="HD144" s="53"/>
      <c r="HE144" s="53"/>
      <c r="HF144" s="53"/>
      <c r="HG144" s="53"/>
      <c r="HH144" s="53"/>
      <c r="HI144" s="53"/>
      <c r="HJ144" s="53"/>
      <c r="HK144" s="53"/>
      <c r="HL144" s="53"/>
      <c r="HM144" s="53"/>
      <c r="HN144" s="53"/>
      <c r="HO144" s="53"/>
      <c r="HP144" s="53"/>
      <c r="HQ144" s="53"/>
      <c r="HR144" s="53"/>
      <c r="HS144" s="53"/>
      <c r="HT144" s="53"/>
      <c r="HU144" s="53"/>
      <c r="HV144" s="53"/>
      <c r="HW144" s="53"/>
      <c r="HX144" s="53"/>
      <c r="HY144" s="53"/>
      <c r="HZ144" s="53"/>
      <c r="IA144" s="53"/>
      <c r="IB144" s="53"/>
      <c r="IC144" s="53"/>
      <c r="ID144" s="53"/>
      <c r="IE144" s="53"/>
      <c r="IF144" s="53"/>
      <c r="IG144" s="53"/>
      <c r="IH144" s="53"/>
      <c r="II144" s="53"/>
      <c r="IJ144" s="53"/>
    </row>
    <row r="145" spans="1:244" ht="31.5">
      <c r="A145" s="58" t="s">
        <v>1023</v>
      </c>
      <c r="B145" s="59">
        <f t="shared" si="36"/>
        <v>5040</v>
      </c>
      <c r="C145" s="59">
        <f t="shared" si="37"/>
        <v>5040</v>
      </c>
      <c r="D145" s="59"/>
      <c r="E145" s="59"/>
      <c r="F145" s="59"/>
      <c r="G145" s="59"/>
      <c r="H145" s="59">
        <v>0</v>
      </c>
      <c r="I145" s="59"/>
      <c r="J145" s="59">
        <v>0</v>
      </c>
      <c r="K145" s="59"/>
      <c r="L145" s="59">
        <v>5040</v>
      </c>
      <c r="M145" s="59">
        <v>5040</v>
      </c>
      <c r="N145" s="59"/>
      <c r="O145" s="59"/>
      <c r="P145" s="59"/>
      <c r="Q145" s="59"/>
      <c r="R145" s="59"/>
      <c r="S145" s="59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  <c r="GN145" s="53"/>
      <c r="GO145" s="53"/>
      <c r="GP145" s="53"/>
      <c r="GQ145" s="53"/>
      <c r="GR145" s="53"/>
      <c r="GS145" s="53"/>
      <c r="GT145" s="53"/>
      <c r="GU145" s="53"/>
      <c r="GV145" s="53"/>
      <c r="GW145" s="53"/>
      <c r="GX145" s="53"/>
      <c r="GY145" s="53"/>
      <c r="GZ145" s="53"/>
      <c r="HA145" s="53"/>
      <c r="HB145" s="53"/>
      <c r="HC145" s="53"/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  <c r="IE145" s="53"/>
      <c r="IF145" s="53"/>
      <c r="IG145" s="53"/>
      <c r="IH145" s="53"/>
      <c r="II145" s="53"/>
      <c r="IJ145" s="53"/>
    </row>
    <row r="146" spans="1:244" ht="31.5">
      <c r="A146" s="58" t="s">
        <v>1024</v>
      </c>
      <c r="B146" s="59">
        <f t="shared" si="36"/>
        <v>3048</v>
      </c>
      <c r="C146" s="59">
        <f t="shared" si="37"/>
        <v>3048</v>
      </c>
      <c r="D146" s="59"/>
      <c r="E146" s="59"/>
      <c r="F146" s="59"/>
      <c r="G146" s="59"/>
      <c r="H146" s="59">
        <v>0</v>
      </c>
      <c r="I146" s="59"/>
      <c r="J146" s="59">
        <v>0</v>
      </c>
      <c r="K146" s="59"/>
      <c r="L146" s="59">
        <v>3048</v>
      </c>
      <c r="M146" s="59">
        <v>3048</v>
      </c>
      <c r="N146" s="59"/>
      <c r="O146" s="59"/>
      <c r="P146" s="59"/>
      <c r="Q146" s="59"/>
      <c r="R146" s="59"/>
      <c r="S146" s="59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/>
      <c r="GR146" s="53"/>
      <c r="GS146" s="53"/>
      <c r="GT146" s="53"/>
      <c r="GU146" s="53"/>
      <c r="GV146" s="53"/>
      <c r="GW146" s="53"/>
      <c r="GX146" s="53"/>
      <c r="GY146" s="53"/>
      <c r="GZ146" s="53"/>
      <c r="HA146" s="53"/>
      <c r="HB146" s="53"/>
      <c r="HC146" s="53"/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  <c r="IE146" s="53"/>
      <c r="IF146" s="53"/>
      <c r="IG146" s="53"/>
      <c r="IH146" s="53"/>
      <c r="II146" s="53"/>
      <c r="IJ146" s="53"/>
    </row>
    <row r="147" spans="1:244" ht="31.5">
      <c r="A147" s="58" t="s">
        <v>1025</v>
      </c>
      <c r="B147" s="59">
        <f t="shared" si="36"/>
        <v>2380</v>
      </c>
      <c r="C147" s="59">
        <f t="shared" si="37"/>
        <v>2380</v>
      </c>
      <c r="D147" s="59"/>
      <c r="E147" s="59"/>
      <c r="F147" s="59"/>
      <c r="G147" s="59"/>
      <c r="H147" s="59">
        <v>2380</v>
      </c>
      <c r="I147" s="59">
        <v>2380</v>
      </c>
      <c r="J147" s="59">
        <v>0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53"/>
      <c r="GL147" s="53"/>
      <c r="GM147" s="53"/>
      <c r="GN147" s="53"/>
      <c r="GO147" s="53"/>
      <c r="GP147" s="53"/>
      <c r="GQ147" s="53"/>
      <c r="GR147" s="53"/>
      <c r="GS147" s="53"/>
      <c r="GT147" s="53"/>
      <c r="GU147" s="53"/>
      <c r="GV147" s="53"/>
      <c r="GW147" s="53"/>
      <c r="GX147" s="53"/>
      <c r="GY147" s="53"/>
      <c r="GZ147" s="53"/>
      <c r="HA147" s="53"/>
      <c r="HB147" s="53"/>
      <c r="HC147" s="53"/>
      <c r="HD147" s="53"/>
      <c r="HE147" s="53"/>
      <c r="HF147" s="53"/>
      <c r="HG147" s="53"/>
      <c r="HH147" s="53"/>
      <c r="HI147" s="53"/>
      <c r="HJ147" s="53"/>
      <c r="HK147" s="53"/>
      <c r="HL147" s="53"/>
      <c r="HM147" s="53"/>
      <c r="HN147" s="53"/>
      <c r="HO147" s="53"/>
      <c r="HP147" s="53"/>
      <c r="HQ147" s="53"/>
      <c r="HR147" s="53"/>
      <c r="HS147" s="53"/>
      <c r="HT147" s="53"/>
      <c r="HU147" s="53"/>
      <c r="HV147" s="53"/>
      <c r="HW147" s="53"/>
      <c r="HX147" s="53"/>
      <c r="HY147" s="53"/>
      <c r="HZ147" s="53"/>
      <c r="IA147" s="53"/>
      <c r="IB147" s="53"/>
      <c r="IC147" s="53"/>
      <c r="ID147" s="53"/>
      <c r="IE147" s="53"/>
      <c r="IF147" s="53"/>
      <c r="IG147" s="53"/>
      <c r="IH147" s="53"/>
      <c r="II147" s="53"/>
      <c r="IJ147" s="53"/>
    </row>
    <row r="148" spans="1:244" ht="47.25">
      <c r="A148" s="58" t="s">
        <v>609</v>
      </c>
      <c r="B148" s="59">
        <f t="shared" si="36"/>
        <v>1540</v>
      </c>
      <c r="C148" s="59">
        <f t="shared" si="37"/>
        <v>1540</v>
      </c>
      <c r="D148" s="59"/>
      <c r="E148" s="59"/>
      <c r="F148" s="59"/>
      <c r="G148" s="59"/>
      <c r="H148" s="59">
        <v>0</v>
      </c>
      <c r="I148" s="59"/>
      <c r="J148" s="59">
        <v>1540</v>
      </c>
      <c r="K148" s="59">
        <v>1540</v>
      </c>
      <c r="L148" s="59"/>
      <c r="M148" s="59"/>
      <c r="N148" s="59"/>
      <c r="O148" s="59"/>
      <c r="P148" s="59"/>
      <c r="Q148" s="59"/>
      <c r="R148" s="59"/>
      <c r="S148" s="59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  <c r="GN148" s="53"/>
      <c r="GO148" s="53"/>
      <c r="GP148" s="53"/>
      <c r="GQ148" s="53"/>
      <c r="GR148" s="53"/>
      <c r="GS148" s="53"/>
      <c r="GT148" s="53"/>
      <c r="GU148" s="53"/>
      <c r="GV148" s="53"/>
      <c r="GW148" s="53"/>
      <c r="GX148" s="53"/>
      <c r="GY148" s="53"/>
      <c r="GZ148" s="53"/>
      <c r="HA148" s="53"/>
      <c r="HB148" s="53"/>
      <c r="HC148" s="53"/>
      <c r="HD148" s="53"/>
      <c r="HE148" s="53"/>
      <c r="HF148" s="53"/>
      <c r="HG148" s="53"/>
      <c r="HH148" s="53"/>
      <c r="HI148" s="53"/>
      <c r="HJ148" s="53"/>
      <c r="HK148" s="53"/>
      <c r="HL148" s="53"/>
      <c r="HM148" s="53"/>
      <c r="HN148" s="53"/>
      <c r="HO148" s="53"/>
      <c r="HP148" s="53"/>
      <c r="HQ148" s="53"/>
      <c r="HR148" s="53"/>
      <c r="HS148" s="53"/>
      <c r="HT148" s="53"/>
      <c r="HU148" s="53"/>
      <c r="HV148" s="53"/>
      <c r="HW148" s="53"/>
      <c r="HX148" s="53"/>
      <c r="HY148" s="53"/>
      <c r="HZ148" s="53"/>
      <c r="IA148" s="53"/>
      <c r="IB148" s="53"/>
      <c r="IC148" s="53"/>
      <c r="ID148" s="53"/>
      <c r="IE148" s="53"/>
      <c r="IF148" s="53"/>
      <c r="IG148" s="53"/>
      <c r="IH148" s="53"/>
      <c r="II148" s="53"/>
      <c r="IJ148" s="53"/>
    </row>
    <row r="149" spans="1:244" ht="47.25">
      <c r="A149" s="58" t="s">
        <v>610</v>
      </c>
      <c r="B149" s="59">
        <f t="shared" si="36"/>
        <v>1399</v>
      </c>
      <c r="C149" s="59">
        <f t="shared" si="37"/>
        <v>1399</v>
      </c>
      <c r="D149" s="59"/>
      <c r="E149" s="59"/>
      <c r="F149" s="59"/>
      <c r="G149" s="59"/>
      <c r="H149" s="59">
        <v>0</v>
      </c>
      <c r="I149" s="59"/>
      <c r="J149" s="59">
        <v>1399</v>
      </c>
      <c r="K149" s="59">
        <v>1399</v>
      </c>
      <c r="L149" s="59"/>
      <c r="M149" s="59"/>
      <c r="N149" s="59"/>
      <c r="O149" s="59"/>
      <c r="P149" s="59"/>
      <c r="Q149" s="59"/>
      <c r="R149" s="59"/>
      <c r="S149" s="59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  <c r="GN149" s="53"/>
      <c r="GO149" s="53"/>
      <c r="GP149" s="53"/>
      <c r="GQ149" s="53"/>
      <c r="GR149" s="53"/>
      <c r="GS149" s="53"/>
      <c r="GT149" s="53"/>
      <c r="GU149" s="53"/>
      <c r="GV149" s="53"/>
      <c r="GW149" s="53"/>
      <c r="GX149" s="53"/>
      <c r="GY149" s="53"/>
      <c r="GZ149" s="53"/>
      <c r="HA149" s="53"/>
      <c r="HB149" s="53"/>
      <c r="HC149" s="53"/>
      <c r="HD149" s="53"/>
      <c r="HE149" s="53"/>
      <c r="HF149" s="53"/>
      <c r="HG149" s="53"/>
      <c r="HH149" s="53"/>
      <c r="HI149" s="53"/>
      <c r="HJ149" s="53"/>
      <c r="HK149" s="53"/>
      <c r="HL149" s="53"/>
      <c r="HM149" s="53"/>
      <c r="HN149" s="53"/>
      <c r="HO149" s="53"/>
      <c r="HP149" s="53"/>
      <c r="HQ149" s="53"/>
      <c r="HR149" s="53"/>
      <c r="HS149" s="53"/>
      <c r="HT149" s="53"/>
      <c r="HU149" s="53"/>
      <c r="HV149" s="53"/>
      <c r="HW149" s="53"/>
      <c r="HX149" s="53"/>
      <c r="HY149" s="53"/>
      <c r="HZ149" s="53"/>
      <c r="IA149" s="53"/>
      <c r="IB149" s="53"/>
      <c r="IC149" s="53"/>
      <c r="ID149" s="53"/>
      <c r="IE149" s="53"/>
      <c r="IF149" s="53"/>
      <c r="IG149" s="53"/>
      <c r="IH149" s="53"/>
      <c r="II149" s="53"/>
      <c r="IJ149" s="53"/>
    </row>
    <row r="150" spans="1:244" ht="15.75">
      <c r="A150" s="58" t="s">
        <v>1026</v>
      </c>
      <c r="B150" s="59">
        <f t="shared" si="36"/>
        <v>1241</v>
      </c>
      <c r="C150" s="59">
        <f t="shared" si="37"/>
        <v>1241</v>
      </c>
      <c r="D150" s="59"/>
      <c r="E150" s="59"/>
      <c r="F150" s="59"/>
      <c r="G150" s="59"/>
      <c r="H150" s="59">
        <v>1241</v>
      </c>
      <c r="I150" s="59">
        <v>1241</v>
      </c>
      <c r="J150" s="59">
        <v>0</v>
      </c>
      <c r="K150" s="59"/>
      <c r="L150" s="59">
        <v>0</v>
      </c>
      <c r="M150" s="59"/>
      <c r="N150" s="59"/>
      <c r="O150" s="59"/>
      <c r="P150" s="59"/>
      <c r="Q150" s="59"/>
      <c r="R150" s="59"/>
      <c r="S150" s="59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  <c r="GU150" s="53"/>
      <c r="GV150" s="53"/>
      <c r="GW150" s="53"/>
      <c r="GX150" s="53"/>
      <c r="GY150" s="53"/>
      <c r="GZ150" s="53"/>
      <c r="HA150" s="53"/>
      <c r="HB150" s="53"/>
      <c r="HC150" s="53"/>
      <c r="HD150" s="53"/>
      <c r="HE150" s="53"/>
      <c r="HF150" s="53"/>
      <c r="HG150" s="53"/>
      <c r="HH150" s="53"/>
      <c r="HI150" s="53"/>
      <c r="HJ150" s="53"/>
      <c r="HK150" s="53"/>
      <c r="HL150" s="53"/>
      <c r="HM150" s="53"/>
      <c r="HN150" s="53"/>
      <c r="HO150" s="53"/>
      <c r="HP150" s="53"/>
      <c r="HQ150" s="53"/>
      <c r="HR150" s="53"/>
      <c r="HS150" s="53"/>
      <c r="HT150" s="53"/>
      <c r="HU150" s="53"/>
      <c r="HV150" s="53"/>
      <c r="HW150" s="53"/>
      <c r="HX150" s="53"/>
      <c r="HY150" s="53"/>
      <c r="HZ150" s="53"/>
      <c r="IA150" s="53"/>
      <c r="IB150" s="53"/>
      <c r="IC150" s="53"/>
      <c r="ID150" s="53"/>
      <c r="IE150" s="53"/>
      <c r="IF150" s="53"/>
      <c r="IG150" s="53"/>
      <c r="IH150" s="53"/>
      <c r="II150" s="53"/>
      <c r="IJ150" s="53"/>
    </row>
    <row r="151" spans="1:244" ht="15.75">
      <c r="A151" s="58" t="s">
        <v>1027</v>
      </c>
      <c r="B151" s="59">
        <f t="shared" si="36"/>
        <v>1607</v>
      </c>
      <c r="C151" s="59">
        <f t="shared" si="37"/>
        <v>1607</v>
      </c>
      <c r="D151" s="59"/>
      <c r="E151" s="59"/>
      <c r="F151" s="59"/>
      <c r="G151" s="59"/>
      <c r="H151" s="59">
        <v>1607</v>
      </c>
      <c r="I151" s="59">
        <v>1607</v>
      </c>
      <c r="J151" s="59">
        <v>0</v>
      </c>
      <c r="K151" s="59"/>
      <c r="L151" s="59">
        <v>0</v>
      </c>
      <c r="M151" s="59"/>
      <c r="N151" s="59"/>
      <c r="O151" s="59"/>
      <c r="P151" s="59"/>
      <c r="Q151" s="59"/>
      <c r="R151" s="59"/>
      <c r="S151" s="59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  <c r="GU151" s="53"/>
      <c r="GV151" s="53"/>
      <c r="GW151" s="53"/>
      <c r="GX151" s="53"/>
      <c r="GY151" s="53"/>
      <c r="GZ151" s="53"/>
      <c r="HA151" s="53"/>
      <c r="HB151" s="53"/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/>
      <c r="IH151" s="53"/>
      <c r="II151" s="53"/>
      <c r="IJ151" s="53"/>
    </row>
    <row r="152" spans="1:244" ht="31.5">
      <c r="A152" s="58" t="s">
        <v>611</v>
      </c>
      <c r="B152" s="59">
        <f t="shared" si="36"/>
        <v>5210</v>
      </c>
      <c r="C152" s="59">
        <f t="shared" si="37"/>
        <v>4495</v>
      </c>
      <c r="D152" s="59"/>
      <c r="E152" s="59"/>
      <c r="F152" s="59"/>
      <c r="G152" s="59"/>
      <c r="H152" s="59">
        <v>0</v>
      </c>
      <c r="I152" s="59"/>
      <c r="J152" s="59">
        <v>0</v>
      </c>
      <c r="K152" s="59"/>
      <c r="L152" s="59">
        <v>5210</v>
      </c>
      <c r="M152" s="59">
        <v>4495</v>
      </c>
      <c r="N152" s="59"/>
      <c r="O152" s="59"/>
      <c r="P152" s="59"/>
      <c r="Q152" s="59"/>
      <c r="R152" s="59"/>
      <c r="S152" s="59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  <c r="GU152" s="53"/>
      <c r="GV152" s="53"/>
      <c r="GW152" s="53"/>
      <c r="GX152" s="53"/>
      <c r="GY152" s="53"/>
      <c r="GZ152" s="53"/>
      <c r="HA152" s="53"/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  <c r="IE152" s="53"/>
      <c r="IF152" s="53"/>
      <c r="IG152" s="53"/>
      <c r="IH152" s="53"/>
      <c r="II152" s="53"/>
      <c r="IJ152" s="53"/>
    </row>
    <row r="153" spans="1:244" ht="15.75">
      <c r="A153" s="51" t="s">
        <v>539</v>
      </c>
      <c r="B153" s="52">
        <f t="shared" si="36"/>
        <v>415745</v>
      </c>
      <c r="C153" s="52">
        <f t="shared" si="37"/>
        <v>22102</v>
      </c>
      <c r="D153" s="52">
        <f aca="true" t="shared" si="39" ref="D153:S153">SUM(D154,D160,D164,D158)</f>
        <v>0</v>
      </c>
      <c r="E153" s="52">
        <f t="shared" si="39"/>
        <v>0</v>
      </c>
      <c r="F153" s="52">
        <f t="shared" si="39"/>
        <v>0</v>
      </c>
      <c r="G153" s="52">
        <f t="shared" si="39"/>
        <v>0</v>
      </c>
      <c r="H153" s="52">
        <f t="shared" si="39"/>
        <v>5342</v>
      </c>
      <c r="I153" s="52">
        <f t="shared" si="39"/>
        <v>0</v>
      </c>
      <c r="J153" s="52">
        <f t="shared" si="39"/>
        <v>244839</v>
      </c>
      <c r="K153" s="52">
        <f t="shared" si="39"/>
        <v>0</v>
      </c>
      <c r="L153" s="52">
        <f t="shared" si="39"/>
        <v>165564</v>
      </c>
      <c r="M153" s="52">
        <f t="shared" si="39"/>
        <v>22102</v>
      </c>
      <c r="N153" s="52">
        <f t="shared" si="39"/>
        <v>0</v>
      </c>
      <c r="O153" s="52">
        <f t="shared" si="39"/>
        <v>0</v>
      </c>
      <c r="P153" s="52">
        <f t="shared" si="39"/>
        <v>0</v>
      </c>
      <c r="Q153" s="52">
        <f t="shared" si="39"/>
        <v>0</v>
      </c>
      <c r="R153" s="52">
        <f t="shared" si="39"/>
        <v>0</v>
      </c>
      <c r="S153" s="52">
        <f t="shared" si="39"/>
        <v>0</v>
      </c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  <c r="IE153" s="53"/>
      <c r="IF153" s="53"/>
      <c r="IG153" s="53"/>
      <c r="IH153" s="53"/>
      <c r="II153" s="53"/>
      <c r="IJ153" s="53"/>
    </row>
    <row r="154" spans="1:244" ht="15.75">
      <c r="A154" s="51" t="s">
        <v>573</v>
      </c>
      <c r="B154" s="52">
        <f t="shared" si="36"/>
        <v>13339</v>
      </c>
      <c r="C154" s="52">
        <f t="shared" si="37"/>
        <v>1836</v>
      </c>
      <c r="D154" s="52">
        <f aca="true" t="shared" si="40" ref="D154:S154">SUM(D155:D157)</f>
        <v>0</v>
      </c>
      <c r="E154" s="52">
        <f t="shared" si="40"/>
        <v>0</v>
      </c>
      <c r="F154" s="52">
        <f t="shared" si="40"/>
        <v>0</v>
      </c>
      <c r="G154" s="52">
        <f t="shared" si="40"/>
        <v>0</v>
      </c>
      <c r="H154" s="52">
        <f t="shared" si="40"/>
        <v>0</v>
      </c>
      <c r="I154" s="52">
        <f t="shared" si="40"/>
        <v>0</v>
      </c>
      <c r="J154" s="52">
        <f t="shared" si="40"/>
        <v>0</v>
      </c>
      <c r="K154" s="52">
        <f t="shared" si="40"/>
        <v>0</v>
      </c>
      <c r="L154" s="52">
        <f t="shared" si="40"/>
        <v>13339</v>
      </c>
      <c r="M154" s="52">
        <f t="shared" si="40"/>
        <v>1836</v>
      </c>
      <c r="N154" s="52">
        <f t="shared" si="40"/>
        <v>0</v>
      </c>
      <c r="O154" s="52">
        <f t="shared" si="40"/>
        <v>0</v>
      </c>
      <c r="P154" s="52">
        <f t="shared" si="40"/>
        <v>0</v>
      </c>
      <c r="Q154" s="52">
        <f t="shared" si="40"/>
        <v>0</v>
      </c>
      <c r="R154" s="52">
        <f t="shared" si="40"/>
        <v>0</v>
      </c>
      <c r="S154" s="52">
        <f t="shared" si="40"/>
        <v>0</v>
      </c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  <c r="IH154" s="53"/>
      <c r="II154" s="53"/>
      <c r="IJ154" s="53"/>
    </row>
    <row r="155" spans="1:244" ht="31.5">
      <c r="A155" s="58" t="s">
        <v>612</v>
      </c>
      <c r="B155" s="59">
        <f t="shared" si="36"/>
        <v>10201</v>
      </c>
      <c r="C155" s="59">
        <f t="shared" si="37"/>
        <v>0</v>
      </c>
      <c r="D155" s="59"/>
      <c r="E155" s="59"/>
      <c r="F155" s="59"/>
      <c r="G155" s="59"/>
      <c r="H155" s="59"/>
      <c r="I155" s="59"/>
      <c r="J155" s="59"/>
      <c r="K155" s="59"/>
      <c r="L155" s="59">
        <v>10201</v>
      </c>
      <c r="M155" s="59"/>
      <c r="N155" s="59"/>
      <c r="O155" s="59"/>
      <c r="P155" s="59"/>
      <c r="Q155" s="59"/>
      <c r="R155" s="59"/>
      <c r="S155" s="59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3"/>
      <c r="IJ155" s="53"/>
    </row>
    <row r="156" spans="1:244" ht="31.5">
      <c r="A156" s="58" t="s">
        <v>1028</v>
      </c>
      <c r="B156" s="59">
        <f t="shared" si="36"/>
        <v>1836</v>
      </c>
      <c r="C156" s="59">
        <f t="shared" si="37"/>
        <v>1836</v>
      </c>
      <c r="D156" s="59"/>
      <c r="E156" s="59"/>
      <c r="F156" s="59"/>
      <c r="G156" s="59"/>
      <c r="H156" s="59"/>
      <c r="I156" s="59"/>
      <c r="J156" s="59"/>
      <c r="K156" s="59"/>
      <c r="L156" s="59">
        <v>1836</v>
      </c>
      <c r="M156" s="59">
        <v>1836</v>
      </c>
      <c r="N156" s="59"/>
      <c r="O156" s="59"/>
      <c r="P156" s="59"/>
      <c r="Q156" s="59"/>
      <c r="R156" s="59"/>
      <c r="S156" s="59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  <c r="IH156" s="53"/>
      <c r="II156" s="53"/>
      <c r="IJ156" s="53"/>
    </row>
    <row r="157" spans="1:244" ht="31.5">
      <c r="A157" s="58" t="s">
        <v>1029</v>
      </c>
      <c r="B157" s="59">
        <f t="shared" si="36"/>
        <v>1302</v>
      </c>
      <c r="C157" s="59">
        <f t="shared" si="37"/>
        <v>0</v>
      </c>
      <c r="D157" s="59"/>
      <c r="E157" s="59"/>
      <c r="F157" s="59"/>
      <c r="G157" s="59"/>
      <c r="H157" s="59"/>
      <c r="I157" s="59"/>
      <c r="J157" s="59"/>
      <c r="K157" s="59"/>
      <c r="L157" s="59">
        <v>1302</v>
      </c>
      <c r="M157" s="59"/>
      <c r="N157" s="59"/>
      <c r="O157" s="59"/>
      <c r="P157" s="59"/>
      <c r="Q157" s="59"/>
      <c r="R157" s="59"/>
      <c r="S157" s="59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  <c r="GV157" s="53"/>
      <c r="GW157" s="53"/>
      <c r="GX157" s="53"/>
      <c r="GY157" s="53"/>
      <c r="GZ157" s="53"/>
      <c r="HA157" s="53"/>
      <c r="HB157" s="53"/>
      <c r="HC157" s="53"/>
      <c r="HD157" s="53"/>
      <c r="HE157" s="53"/>
      <c r="HF157" s="53"/>
      <c r="HG157" s="53"/>
      <c r="HH157" s="53"/>
      <c r="HI157" s="53"/>
      <c r="HJ157" s="53"/>
      <c r="HK157" s="53"/>
      <c r="HL157" s="53"/>
      <c r="HM157" s="53"/>
      <c r="HN157" s="53"/>
      <c r="HO157" s="53"/>
      <c r="HP157" s="53"/>
      <c r="HQ157" s="53"/>
      <c r="HR157" s="53"/>
      <c r="HS157" s="53"/>
      <c r="HT157" s="53"/>
      <c r="HU157" s="53"/>
      <c r="HV157" s="53"/>
      <c r="HW157" s="53"/>
      <c r="HX157" s="53"/>
      <c r="HY157" s="53"/>
      <c r="HZ157" s="53"/>
      <c r="IA157" s="53"/>
      <c r="IB157" s="53"/>
      <c r="IC157" s="53"/>
      <c r="ID157" s="53"/>
      <c r="IE157" s="53"/>
      <c r="IF157" s="53"/>
      <c r="IG157" s="53"/>
      <c r="IH157" s="53"/>
      <c r="II157" s="53"/>
      <c r="IJ157" s="53"/>
    </row>
    <row r="158" spans="1:244" ht="15.75">
      <c r="A158" s="51" t="s">
        <v>577</v>
      </c>
      <c r="B158" s="52">
        <f t="shared" si="36"/>
        <v>244839</v>
      </c>
      <c r="C158" s="52">
        <f t="shared" si="37"/>
        <v>0</v>
      </c>
      <c r="D158" s="52">
        <f aca="true" t="shared" si="41" ref="D158:S158">SUM(D159:D159)</f>
        <v>0</v>
      </c>
      <c r="E158" s="52">
        <f t="shared" si="41"/>
        <v>0</v>
      </c>
      <c r="F158" s="52">
        <f t="shared" si="41"/>
        <v>0</v>
      </c>
      <c r="G158" s="52">
        <f t="shared" si="41"/>
        <v>0</v>
      </c>
      <c r="H158" s="52">
        <f t="shared" si="41"/>
        <v>0</v>
      </c>
      <c r="I158" s="52">
        <f t="shared" si="41"/>
        <v>0</v>
      </c>
      <c r="J158" s="52">
        <f t="shared" si="41"/>
        <v>244839</v>
      </c>
      <c r="K158" s="52">
        <f t="shared" si="41"/>
        <v>0</v>
      </c>
      <c r="L158" s="52">
        <f t="shared" si="41"/>
        <v>0</v>
      </c>
      <c r="M158" s="52">
        <f t="shared" si="41"/>
        <v>0</v>
      </c>
      <c r="N158" s="52">
        <f t="shared" si="41"/>
        <v>0</v>
      </c>
      <c r="O158" s="52">
        <f t="shared" si="41"/>
        <v>0</v>
      </c>
      <c r="P158" s="52">
        <f t="shared" si="41"/>
        <v>0</v>
      </c>
      <c r="Q158" s="52">
        <f t="shared" si="41"/>
        <v>0</v>
      </c>
      <c r="R158" s="52">
        <f t="shared" si="41"/>
        <v>0</v>
      </c>
      <c r="S158" s="52">
        <f t="shared" si="41"/>
        <v>0</v>
      </c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  <c r="GU158" s="53"/>
      <c r="GV158" s="53"/>
      <c r="GW158" s="53"/>
      <c r="GX158" s="53"/>
      <c r="GY158" s="53"/>
      <c r="GZ158" s="53"/>
      <c r="HA158" s="53"/>
      <c r="HB158" s="53"/>
      <c r="HC158" s="53"/>
      <c r="HD158" s="53"/>
      <c r="HE158" s="53"/>
      <c r="HF158" s="53"/>
      <c r="HG158" s="53"/>
      <c r="HH158" s="53"/>
      <c r="HI158" s="53"/>
      <c r="HJ158" s="53"/>
      <c r="HK158" s="53"/>
      <c r="HL158" s="53"/>
      <c r="HM158" s="53"/>
      <c r="HN158" s="53"/>
      <c r="HO158" s="53"/>
      <c r="HP158" s="53"/>
      <c r="HQ158" s="53"/>
      <c r="HR158" s="53"/>
      <c r="HS158" s="53"/>
      <c r="HT158" s="53"/>
      <c r="HU158" s="53"/>
      <c r="HV158" s="53"/>
      <c r="HW158" s="53"/>
      <c r="HX158" s="53"/>
      <c r="HY158" s="53"/>
      <c r="HZ158" s="53"/>
      <c r="IA158" s="53"/>
      <c r="IB158" s="53"/>
      <c r="IC158" s="53"/>
      <c r="ID158" s="53"/>
      <c r="IE158" s="53"/>
      <c r="IF158" s="53"/>
      <c r="IG158" s="53"/>
      <c r="IH158" s="53"/>
      <c r="II158" s="53"/>
      <c r="IJ158" s="53"/>
    </row>
    <row r="159" spans="1:244" ht="94.5">
      <c r="A159" s="58" t="s">
        <v>1030</v>
      </c>
      <c r="B159" s="59">
        <f t="shared" si="36"/>
        <v>244839</v>
      </c>
      <c r="C159" s="59">
        <f t="shared" si="37"/>
        <v>0</v>
      </c>
      <c r="D159" s="59">
        <v>0</v>
      </c>
      <c r="E159" s="59"/>
      <c r="F159" s="59"/>
      <c r="G159" s="59"/>
      <c r="H159" s="59">
        <v>0</v>
      </c>
      <c r="I159" s="59"/>
      <c r="J159" s="59">
        <v>244839</v>
      </c>
      <c r="K159" s="59"/>
      <c r="L159" s="59"/>
      <c r="M159" s="59"/>
      <c r="N159" s="59">
        <v>0</v>
      </c>
      <c r="O159" s="59"/>
      <c r="P159" s="59"/>
      <c r="Q159" s="59"/>
      <c r="R159" s="59"/>
      <c r="S159" s="59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  <c r="GU159" s="53"/>
      <c r="GV159" s="53"/>
      <c r="GW159" s="53"/>
      <c r="GX159" s="53"/>
      <c r="GY159" s="53"/>
      <c r="GZ159" s="53"/>
      <c r="HA159" s="53"/>
      <c r="HB159" s="53"/>
      <c r="HC159" s="53"/>
      <c r="HD159" s="53"/>
      <c r="HE159" s="53"/>
      <c r="HF159" s="53"/>
      <c r="HG159" s="53"/>
      <c r="HH159" s="53"/>
      <c r="HI159" s="53"/>
      <c r="HJ159" s="53"/>
      <c r="HK159" s="53"/>
      <c r="HL159" s="53"/>
      <c r="HM159" s="53"/>
      <c r="HN159" s="53"/>
      <c r="HO159" s="53"/>
      <c r="HP159" s="53"/>
      <c r="HQ159" s="53"/>
      <c r="HR159" s="53"/>
      <c r="HS159" s="53"/>
      <c r="HT159" s="53"/>
      <c r="HU159" s="53"/>
      <c r="HV159" s="53"/>
      <c r="HW159" s="53"/>
      <c r="HX159" s="53"/>
      <c r="HY159" s="53"/>
      <c r="HZ159" s="53"/>
      <c r="IA159" s="53"/>
      <c r="IB159" s="53"/>
      <c r="IC159" s="53"/>
      <c r="ID159" s="53"/>
      <c r="IE159" s="53"/>
      <c r="IF159" s="53"/>
      <c r="IG159" s="53"/>
      <c r="IH159" s="53"/>
      <c r="II159" s="53"/>
      <c r="IJ159" s="53"/>
    </row>
    <row r="160" spans="1:244" ht="31.5">
      <c r="A160" s="51" t="s">
        <v>579</v>
      </c>
      <c r="B160" s="52">
        <f t="shared" si="36"/>
        <v>92634</v>
      </c>
      <c r="C160" s="52">
        <f t="shared" si="37"/>
        <v>20266</v>
      </c>
      <c r="D160" s="52">
        <f aca="true" t="shared" si="42" ref="D160:S160">SUM(D161:D163)</f>
        <v>0</v>
      </c>
      <c r="E160" s="52">
        <f t="shared" si="42"/>
        <v>0</v>
      </c>
      <c r="F160" s="52">
        <f t="shared" si="42"/>
        <v>0</v>
      </c>
      <c r="G160" s="52">
        <f t="shared" si="42"/>
        <v>0</v>
      </c>
      <c r="H160" s="52">
        <f t="shared" si="42"/>
        <v>5342</v>
      </c>
      <c r="I160" s="52">
        <f t="shared" si="42"/>
        <v>0</v>
      </c>
      <c r="J160" s="52">
        <f t="shared" si="42"/>
        <v>0</v>
      </c>
      <c r="K160" s="52">
        <f t="shared" si="42"/>
        <v>0</v>
      </c>
      <c r="L160" s="52">
        <f t="shared" si="42"/>
        <v>87292</v>
      </c>
      <c r="M160" s="52">
        <f t="shared" si="42"/>
        <v>20266</v>
      </c>
      <c r="N160" s="52">
        <f t="shared" si="42"/>
        <v>0</v>
      </c>
      <c r="O160" s="52">
        <f t="shared" si="42"/>
        <v>0</v>
      </c>
      <c r="P160" s="52">
        <f t="shared" si="42"/>
        <v>0</v>
      </c>
      <c r="Q160" s="52">
        <f t="shared" si="42"/>
        <v>0</v>
      </c>
      <c r="R160" s="52">
        <f t="shared" si="42"/>
        <v>0</v>
      </c>
      <c r="S160" s="52">
        <f t="shared" si="42"/>
        <v>0</v>
      </c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  <c r="IH160" s="53"/>
      <c r="II160" s="53"/>
      <c r="IJ160" s="53"/>
    </row>
    <row r="161" spans="1:244" ht="47.25">
      <c r="A161" s="58" t="s">
        <v>1031</v>
      </c>
      <c r="B161" s="59">
        <f t="shared" si="36"/>
        <v>79688</v>
      </c>
      <c r="C161" s="59">
        <f t="shared" si="37"/>
        <v>13647</v>
      </c>
      <c r="D161" s="59">
        <v>0</v>
      </c>
      <c r="E161" s="59"/>
      <c r="F161" s="59"/>
      <c r="G161" s="59"/>
      <c r="H161" s="59">
        <v>5342</v>
      </c>
      <c r="I161" s="59"/>
      <c r="J161" s="59"/>
      <c r="K161" s="59"/>
      <c r="L161" s="59">
        <f>2122+1596+3531+3336+1687+13035+15991+14275+13062+11053-5342</f>
        <v>74346</v>
      </c>
      <c r="M161" s="59">
        <v>13647</v>
      </c>
      <c r="N161" s="59"/>
      <c r="O161" s="59"/>
      <c r="P161" s="59"/>
      <c r="Q161" s="59"/>
      <c r="R161" s="59"/>
      <c r="S161" s="59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  <c r="GU161" s="53"/>
      <c r="GV161" s="53"/>
      <c r="GW161" s="53"/>
      <c r="GX161" s="53"/>
      <c r="GY161" s="53"/>
      <c r="GZ161" s="53"/>
      <c r="HA161" s="53"/>
      <c r="HB161" s="53"/>
      <c r="HC161" s="53"/>
      <c r="HD161" s="53"/>
      <c r="HE161" s="53"/>
      <c r="HF161" s="53"/>
      <c r="HG161" s="53"/>
      <c r="HH161" s="53"/>
      <c r="HI161" s="53"/>
      <c r="HJ161" s="53"/>
      <c r="HK161" s="53"/>
      <c r="HL161" s="53"/>
      <c r="HM161" s="53"/>
      <c r="HN161" s="53"/>
      <c r="HO161" s="53"/>
      <c r="HP161" s="53"/>
      <c r="HQ161" s="53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  <c r="IE161" s="53"/>
      <c r="IF161" s="53"/>
      <c r="IG161" s="53"/>
      <c r="IH161" s="53"/>
      <c r="II161" s="53"/>
      <c r="IJ161" s="53"/>
    </row>
    <row r="162" spans="1:244" ht="31.5">
      <c r="A162" s="58" t="s">
        <v>613</v>
      </c>
      <c r="B162" s="59">
        <f t="shared" si="36"/>
        <v>3905</v>
      </c>
      <c r="C162" s="59">
        <f t="shared" si="37"/>
        <v>3905</v>
      </c>
      <c r="D162" s="59"/>
      <c r="E162" s="59"/>
      <c r="F162" s="59"/>
      <c r="G162" s="59"/>
      <c r="H162" s="59"/>
      <c r="I162" s="59"/>
      <c r="J162" s="59"/>
      <c r="K162" s="59"/>
      <c r="L162" s="59">
        <v>3905</v>
      </c>
      <c r="M162" s="59">
        <v>3905</v>
      </c>
      <c r="N162" s="59"/>
      <c r="O162" s="59"/>
      <c r="P162" s="59"/>
      <c r="Q162" s="59"/>
      <c r="R162" s="59"/>
      <c r="S162" s="59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  <c r="GU162" s="53"/>
      <c r="GV162" s="53"/>
      <c r="GW162" s="53"/>
      <c r="GX162" s="53"/>
      <c r="GY162" s="53"/>
      <c r="GZ162" s="53"/>
      <c r="HA162" s="53"/>
      <c r="HB162" s="53"/>
      <c r="HC162" s="53"/>
      <c r="HD162" s="53"/>
      <c r="HE162" s="53"/>
      <c r="HF162" s="53"/>
      <c r="HG162" s="53"/>
      <c r="HH162" s="53"/>
      <c r="HI162" s="53"/>
      <c r="HJ162" s="53"/>
      <c r="HK162" s="53"/>
      <c r="HL162" s="53"/>
      <c r="HM162" s="53"/>
      <c r="HN162" s="53"/>
      <c r="HO162" s="53"/>
      <c r="HP162" s="53"/>
      <c r="HQ162" s="53"/>
      <c r="HR162" s="53"/>
      <c r="HS162" s="53"/>
      <c r="HT162" s="53"/>
      <c r="HU162" s="53"/>
      <c r="HV162" s="53"/>
      <c r="HW162" s="53"/>
      <c r="HX162" s="53"/>
      <c r="HY162" s="53"/>
      <c r="HZ162" s="53"/>
      <c r="IA162" s="53"/>
      <c r="IB162" s="53"/>
      <c r="IC162" s="53"/>
      <c r="ID162" s="53"/>
      <c r="IE162" s="53"/>
      <c r="IF162" s="53"/>
      <c r="IG162" s="53"/>
      <c r="IH162" s="53"/>
      <c r="II162" s="53"/>
      <c r="IJ162" s="53"/>
    </row>
    <row r="163" spans="1:244" ht="15.75">
      <c r="A163" s="58" t="s">
        <v>614</v>
      </c>
      <c r="B163" s="59">
        <f t="shared" si="36"/>
        <v>9041</v>
      </c>
      <c r="C163" s="59">
        <f t="shared" si="37"/>
        <v>2714</v>
      </c>
      <c r="D163" s="59"/>
      <c r="E163" s="59"/>
      <c r="F163" s="59"/>
      <c r="G163" s="59"/>
      <c r="H163" s="59"/>
      <c r="I163" s="59"/>
      <c r="J163" s="59"/>
      <c r="K163" s="59"/>
      <c r="L163" s="59">
        <f>11170-2129</f>
        <v>9041</v>
      </c>
      <c r="M163" s="59">
        <v>2714</v>
      </c>
      <c r="N163" s="59"/>
      <c r="O163" s="59"/>
      <c r="P163" s="59"/>
      <c r="Q163" s="59"/>
      <c r="R163" s="59"/>
      <c r="S163" s="59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3"/>
      <c r="HU163" s="53"/>
      <c r="HV163" s="53"/>
      <c r="HW163" s="53"/>
      <c r="HX163" s="53"/>
      <c r="HY163" s="53"/>
      <c r="HZ163" s="53"/>
      <c r="IA163" s="53"/>
      <c r="IB163" s="53"/>
      <c r="IC163" s="53"/>
      <c r="ID163" s="53"/>
      <c r="IE163" s="53"/>
      <c r="IF163" s="53"/>
      <c r="IG163" s="53"/>
      <c r="IH163" s="53"/>
      <c r="II163" s="53"/>
      <c r="IJ163" s="53"/>
    </row>
    <row r="164" spans="1:244" ht="15.75">
      <c r="A164" s="51" t="s">
        <v>608</v>
      </c>
      <c r="B164" s="52">
        <f t="shared" si="36"/>
        <v>64933</v>
      </c>
      <c r="C164" s="52">
        <f t="shared" si="37"/>
        <v>0</v>
      </c>
      <c r="D164" s="52">
        <f aca="true" t="shared" si="43" ref="D164:S164">SUM(D165:D170)</f>
        <v>0</v>
      </c>
      <c r="E164" s="52">
        <f t="shared" si="43"/>
        <v>0</v>
      </c>
      <c r="F164" s="52">
        <f t="shared" si="43"/>
        <v>0</v>
      </c>
      <c r="G164" s="52">
        <f t="shared" si="43"/>
        <v>0</v>
      </c>
      <c r="H164" s="52">
        <f t="shared" si="43"/>
        <v>0</v>
      </c>
      <c r="I164" s="52">
        <f t="shared" si="43"/>
        <v>0</v>
      </c>
      <c r="J164" s="52">
        <f t="shared" si="43"/>
        <v>0</v>
      </c>
      <c r="K164" s="52">
        <f t="shared" si="43"/>
        <v>0</v>
      </c>
      <c r="L164" s="52">
        <f t="shared" si="43"/>
        <v>64933</v>
      </c>
      <c r="M164" s="52">
        <f t="shared" si="43"/>
        <v>0</v>
      </c>
      <c r="N164" s="52">
        <f t="shared" si="43"/>
        <v>0</v>
      </c>
      <c r="O164" s="52">
        <f t="shared" si="43"/>
        <v>0</v>
      </c>
      <c r="P164" s="52">
        <f t="shared" si="43"/>
        <v>0</v>
      </c>
      <c r="Q164" s="52">
        <f t="shared" si="43"/>
        <v>0</v>
      </c>
      <c r="R164" s="52">
        <f t="shared" si="43"/>
        <v>0</v>
      </c>
      <c r="S164" s="52">
        <f t="shared" si="43"/>
        <v>0</v>
      </c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  <c r="IE164" s="53"/>
      <c r="IF164" s="53"/>
      <c r="IG164" s="53"/>
      <c r="IH164" s="53"/>
      <c r="II164" s="53"/>
      <c r="IJ164" s="53"/>
    </row>
    <row r="165" spans="1:244" ht="15.75">
      <c r="A165" s="58" t="s">
        <v>615</v>
      </c>
      <c r="B165" s="59">
        <f t="shared" si="36"/>
        <v>5848</v>
      </c>
      <c r="C165" s="59">
        <f t="shared" si="37"/>
        <v>0</v>
      </c>
      <c r="D165" s="59"/>
      <c r="E165" s="59"/>
      <c r="F165" s="59"/>
      <c r="G165" s="59"/>
      <c r="H165" s="59"/>
      <c r="I165" s="59"/>
      <c r="J165" s="59"/>
      <c r="K165" s="59"/>
      <c r="L165" s="59">
        <f>7366-1518</f>
        <v>5848</v>
      </c>
      <c r="M165" s="59"/>
      <c r="N165" s="59"/>
      <c r="O165" s="59"/>
      <c r="P165" s="59"/>
      <c r="Q165" s="59"/>
      <c r="R165" s="59"/>
      <c r="S165" s="59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  <c r="IH165" s="53"/>
      <c r="II165" s="53"/>
      <c r="IJ165" s="53"/>
    </row>
    <row r="166" spans="1:244" ht="47.25">
      <c r="A166" s="58" t="s">
        <v>616</v>
      </c>
      <c r="B166" s="59">
        <f t="shared" si="36"/>
        <v>28316</v>
      </c>
      <c r="C166" s="59">
        <f t="shared" si="37"/>
        <v>0</v>
      </c>
      <c r="D166" s="59"/>
      <c r="E166" s="59"/>
      <c r="F166" s="59"/>
      <c r="G166" s="59"/>
      <c r="H166" s="59"/>
      <c r="I166" s="59"/>
      <c r="J166" s="59"/>
      <c r="K166" s="59"/>
      <c r="L166" s="59">
        <v>28316</v>
      </c>
      <c r="M166" s="59"/>
      <c r="N166" s="59"/>
      <c r="O166" s="59"/>
      <c r="P166" s="59"/>
      <c r="Q166" s="59"/>
      <c r="R166" s="59"/>
      <c r="S166" s="59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  <c r="GU166" s="53"/>
      <c r="GV166" s="53"/>
      <c r="GW166" s="53"/>
      <c r="GX166" s="53"/>
      <c r="GY166" s="53"/>
      <c r="GZ166" s="53"/>
      <c r="HA166" s="53"/>
      <c r="HB166" s="53"/>
      <c r="HC166" s="53"/>
      <c r="HD166" s="53"/>
      <c r="HE166" s="53"/>
      <c r="HF166" s="53"/>
      <c r="HG166" s="53"/>
      <c r="HH166" s="53"/>
      <c r="HI166" s="53"/>
      <c r="HJ166" s="53"/>
      <c r="HK166" s="53"/>
      <c r="HL166" s="53"/>
      <c r="HM166" s="53"/>
      <c r="HN166" s="53"/>
      <c r="HO166" s="53"/>
      <c r="HP166" s="53"/>
      <c r="HQ166" s="53"/>
      <c r="HR166" s="53"/>
      <c r="HS166" s="53"/>
      <c r="HT166" s="53"/>
      <c r="HU166" s="53"/>
      <c r="HV166" s="53"/>
      <c r="HW166" s="53"/>
      <c r="HX166" s="53"/>
      <c r="HY166" s="53"/>
      <c r="HZ166" s="53"/>
      <c r="IA166" s="53"/>
      <c r="IB166" s="53"/>
      <c r="IC166" s="53"/>
      <c r="ID166" s="53"/>
      <c r="IE166" s="53"/>
      <c r="IF166" s="53"/>
      <c r="IG166" s="53"/>
      <c r="IH166" s="53"/>
      <c r="II166" s="53"/>
      <c r="IJ166" s="53"/>
    </row>
    <row r="167" spans="1:244" ht="31.5">
      <c r="A167" s="58" t="s">
        <v>617</v>
      </c>
      <c r="B167" s="59">
        <f t="shared" si="36"/>
        <v>10006</v>
      </c>
      <c r="C167" s="59">
        <f t="shared" si="37"/>
        <v>0</v>
      </c>
      <c r="D167" s="59"/>
      <c r="E167" s="59"/>
      <c r="F167" s="59"/>
      <c r="G167" s="59"/>
      <c r="H167" s="59"/>
      <c r="I167" s="59"/>
      <c r="J167" s="59"/>
      <c r="K167" s="59"/>
      <c r="L167" s="59">
        <v>10006</v>
      </c>
      <c r="M167" s="59"/>
      <c r="N167" s="59"/>
      <c r="O167" s="59"/>
      <c r="P167" s="59"/>
      <c r="Q167" s="59"/>
      <c r="R167" s="59"/>
      <c r="S167" s="59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  <c r="GU167" s="53"/>
      <c r="GV167" s="53"/>
      <c r="GW167" s="53"/>
      <c r="GX167" s="53"/>
      <c r="GY167" s="53"/>
      <c r="GZ167" s="53"/>
      <c r="HA167" s="53"/>
      <c r="HB167" s="53"/>
      <c r="HC167" s="53"/>
      <c r="HD167" s="53"/>
      <c r="HE167" s="53"/>
      <c r="HF167" s="53"/>
      <c r="HG167" s="53"/>
      <c r="HH167" s="53"/>
      <c r="HI167" s="53"/>
      <c r="HJ167" s="53"/>
      <c r="HK167" s="53"/>
      <c r="HL167" s="53"/>
      <c r="HM167" s="53"/>
      <c r="HN167" s="53"/>
      <c r="HO167" s="53"/>
      <c r="HP167" s="53"/>
      <c r="HQ167" s="53"/>
      <c r="HR167" s="53"/>
      <c r="HS167" s="53"/>
      <c r="HT167" s="53"/>
      <c r="HU167" s="53"/>
      <c r="HV167" s="53"/>
      <c r="HW167" s="53"/>
      <c r="HX167" s="53"/>
      <c r="HY167" s="53"/>
      <c r="HZ167" s="53"/>
      <c r="IA167" s="53"/>
      <c r="IB167" s="53"/>
      <c r="IC167" s="53"/>
      <c r="ID167" s="53"/>
      <c r="IE167" s="53"/>
      <c r="IF167" s="53"/>
      <c r="IG167" s="53"/>
      <c r="IH167" s="53"/>
      <c r="II167" s="53"/>
      <c r="IJ167" s="53"/>
    </row>
    <row r="168" spans="1:244" ht="31.5">
      <c r="A168" s="58" t="s">
        <v>1032</v>
      </c>
      <c r="B168" s="59">
        <f t="shared" si="36"/>
        <v>4594</v>
      </c>
      <c r="C168" s="59">
        <f t="shared" si="37"/>
        <v>0</v>
      </c>
      <c r="D168" s="59"/>
      <c r="E168" s="59"/>
      <c r="F168" s="59"/>
      <c r="G168" s="59"/>
      <c r="H168" s="59"/>
      <c r="I168" s="59"/>
      <c r="J168" s="59"/>
      <c r="K168" s="59"/>
      <c r="L168" s="59">
        <v>4594</v>
      </c>
      <c r="M168" s="59"/>
      <c r="N168" s="59"/>
      <c r="O168" s="59"/>
      <c r="P168" s="59"/>
      <c r="Q168" s="59"/>
      <c r="R168" s="59"/>
      <c r="S168" s="59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  <c r="GU168" s="53"/>
      <c r="GV168" s="53"/>
      <c r="GW168" s="53"/>
      <c r="GX168" s="53"/>
      <c r="GY168" s="53"/>
      <c r="GZ168" s="53"/>
      <c r="HA168" s="53"/>
      <c r="HB168" s="53"/>
      <c r="HC168" s="53"/>
      <c r="HD168" s="53"/>
      <c r="HE168" s="53"/>
      <c r="HF168" s="53"/>
      <c r="HG168" s="53"/>
      <c r="HH168" s="53"/>
      <c r="HI168" s="53"/>
      <c r="HJ168" s="53"/>
      <c r="HK168" s="53"/>
      <c r="HL168" s="53"/>
      <c r="HM168" s="53"/>
      <c r="HN168" s="53"/>
      <c r="HO168" s="53"/>
      <c r="HP168" s="53"/>
      <c r="HQ168" s="53"/>
      <c r="HR168" s="53"/>
      <c r="HS168" s="53"/>
      <c r="HT168" s="53"/>
      <c r="HU168" s="53"/>
      <c r="HV168" s="53"/>
      <c r="HW168" s="53"/>
      <c r="HX168" s="53"/>
      <c r="HY168" s="53"/>
      <c r="HZ168" s="53"/>
      <c r="IA168" s="53"/>
      <c r="IB168" s="53"/>
      <c r="IC168" s="53"/>
      <c r="ID168" s="53"/>
      <c r="IE168" s="53"/>
      <c r="IF168" s="53"/>
      <c r="IG168" s="53"/>
      <c r="IH168" s="53"/>
      <c r="II168" s="53"/>
      <c r="IJ168" s="53"/>
    </row>
    <row r="169" spans="1:244" ht="31.5">
      <c r="A169" s="58" t="s">
        <v>1033</v>
      </c>
      <c r="B169" s="59">
        <f t="shared" si="36"/>
        <v>10006</v>
      </c>
      <c r="C169" s="59">
        <f t="shared" si="37"/>
        <v>0</v>
      </c>
      <c r="D169" s="59"/>
      <c r="E169" s="59"/>
      <c r="F169" s="59"/>
      <c r="G169" s="59"/>
      <c r="H169" s="59"/>
      <c r="I169" s="59"/>
      <c r="J169" s="59"/>
      <c r="K169" s="59"/>
      <c r="L169" s="59">
        <v>10006</v>
      </c>
      <c r="M169" s="59"/>
      <c r="N169" s="59"/>
      <c r="O169" s="59"/>
      <c r="P169" s="59"/>
      <c r="Q169" s="59"/>
      <c r="R169" s="59"/>
      <c r="S169" s="59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3"/>
      <c r="GQ169" s="53"/>
      <c r="GR169" s="53"/>
      <c r="GS169" s="53"/>
      <c r="GT169" s="53"/>
      <c r="GU169" s="53"/>
      <c r="GV169" s="53"/>
      <c r="GW169" s="53"/>
      <c r="GX169" s="53"/>
      <c r="GY169" s="53"/>
      <c r="GZ169" s="53"/>
      <c r="HA169" s="53"/>
      <c r="HB169" s="53"/>
      <c r="HC169" s="53"/>
      <c r="HD169" s="53"/>
      <c r="HE169" s="53"/>
      <c r="HF169" s="53"/>
      <c r="HG169" s="53"/>
      <c r="HH169" s="53"/>
      <c r="HI169" s="53"/>
      <c r="HJ169" s="53"/>
      <c r="HK169" s="53"/>
      <c r="HL169" s="53"/>
      <c r="HM169" s="53"/>
      <c r="HN169" s="53"/>
      <c r="HO169" s="53"/>
      <c r="HP169" s="53"/>
      <c r="HQ169" s="53"/>
      <c r="HR169" s="53"/>
      <c r="HS169" s="53"/>
      <c r="HT169" s="53"/>
      <c r="HU169" s="53"/>
      <c r="HV169" s="53"/>
      <c r="HW169" s="53"/>
      <c r="HX169" s="53"/>
      <c r="HY169" s="53"/>
      <c r="HZ169" s="53"/>
      <c r="IA169" s="53"/>
      <c r="IB169" s="53"/>
      <c r="IC169" s="53"/>
      <c r="ID169" s="53"/>
      <c r="IE169" s="53"/>
      <c r="IF169" s="53"/>
      <c r="IG169" s="53"/>
      <c r="IH169" s="53"/>
      <c r="II169" s="53"/>
      <c r="IJ169" s="53"/>
    </row>
    <row r="170" spans="1:244" ht="31.5">
      <c r="A170" s="58" t="s">
        <v>1034</v>
      </c>
      <c r="B170" s="59">
        <f t="shared" si="36"/>
        <v>6163</v>
      </c>
      <c r="C170" s="59">
        <f t="shared" si="37"/>
        <v>0</v>
      </c>
      <c r="D170" s="59"/>
      <c r="E170" s="59"/>
      <c r="F170" s="59"/>
      <c r="G170" s="59"/>
      <c r="H170" s="59"/>
      <c r="I170" s="59"/>
      <c r="J170" s="59"/>
      <c r="K170" s="59"/>
      <c r="L170" s="59">
        <v>6163</v>
      </c>
      <c r="M170" s="59"/>
      <c r="N170" s="59"/>
      <c r="O170" s="59"/>
      <c r="P170" s="59"/>
      <c r="Q170" s="59"/>
      <c r="R170" s="59"/>
      <c r="S170" s="59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  <c r="GU170" s="53"/>
      <c r="GV170" s="53"/>
      <c r="GW170" s="53"/>
      <c r="GX170" s="53"/>
      <c r="GY170" s="53"/>
      <c r="GZ170" s="53"/>
      <c r="HA170" s="53"/>
      <c r="HB170" s="53"/>
      <c r="HC170" s="53"/>
      <c r="HD170" s="53"/>
      <c r="HE170" s="53"/>
      <c r="HF170" s="53"/>
      <c r="HG170" s="53"/>
      <c r="HH170" s="53"/>
      <c r="HI170" s="53"/>
      <c r="HJ170" s="53"/>
      <c r="HK170" s="53"/>
      <c r="HL170" s="53"/>
      <c r="HM170" s="53"/>
      <c r="HN170" s="53"/>
      <c r="HO170" s="53"/>
      <c r="HP170" s="53"/>
      <c r="HQ170" s="53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  <c r="IE170" s="53"/>
      <c r="IF170" s="53"/>
      <c r="IG170" s="53"/>
      <c r="IH170" s="53"/>
      <c r="II170" s="53"/>
      <c r="IJ170" s="53"/>
    </row>
    <row r="171" spans="1:244" ht="31.5">
      <c r="A171" s="51" t="s">
        <v>543</v>
      </c>
      <c r="B171" s="52">
        <f t="shared" si="36"/>
        <v>548040</v>
      </c>
      <c r="C171" s="52">
        <f t="shared" si="37"/>
        <v>140720</v>
      </c>
      <c r="D171" s="52">
        <f aca="true" t="shared" si="44" ref="D171:S171">SUM(D172,D184,D202,D206,D214)</f>
        <v>0</v>
      </c>
      <c r="E171" s="52">
        <f t="shared" si="44"/>
        <v>0</v>
      </c>
      <c r="F171" s="52">
        <f t="shared" si="44"/>
        <v>0</v>
      </c>
      <c r="G171" s="52">
        <f t="shared" si="44"/>
        <v>0</v>
      </c>
      <c r="H171" s="52">
        <f t="shared" si="44"/>
        <v>0</v>
      </c>
      <c r="I171" s="52">
        <f t="shared" si="44"/>
        <v>0</v>
      </c>
      <c r="J171" s="52">
        <f t="shared" si="44"/>
        <v>271596</v>
      </c>
      <c r="K171" s="52">
        <f t="shared" si="44"/>
        <v>31636</v>
      </c>
      <c r="L171" s="52">
        <f t="shared" si="44"/>
        <v>274178</v>
      </c>
      <c r="M171" s="52">
        <f t="shared" si="44"/>
        <v>109084</v>
      </c>
      <c r="N171" s="52">
        <f t="shared" si="44"/>
        <v>0</v>
      </c>
      <c r="O171" s="52">
        <f t="shared" si="44"/>
        <v>0</v>
      </c>
      <c r="P171" s="52">
        <f t="shared" si="44"/>
        <v>2266</v>
      </c>
      <c r="Q171" s="52">
        <f t="shared" si="44"/>
        <v>0</v>
      </c>
      <c r="R171" s="52">
        <f t="shared" si="44"/>
        <v>0</v>
      </c>
      <c r="S171" s="52">
        <f t="shared" si="44"/>
        <v>0</v>
      </c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  <c r="IE171" s="53"/>
      <c r="IF171" s="53"/>
      <c r="IG171" s="53"/>
      <c r="IH171" s="53"/>
      <c r="II171" s="53"/>
      <c r="IJ171" s="53"/>
    </row>
    <row r="172" spans="1:244" ht="15.75">
      <c r="A172" s="51" t="s">
        <v>573</v>
      </c>
      <c r="B172" s="52">
        <f t="shared" si="36"/>
        <v>123469</v>
      </c>
      <c r="C172" s="52">
        <f t="shared" si="37"/>
        <v>22316</v>
      </c>
      <c r="D172" s="52">
        <f aca="true" t="shared" si="45" ref="D172:S172">SUM(D173:D183)</f>
        <v>0</v>
      </c>
      <c r="E172" s="52">
        <f t="shared" si="45"/>
        <v>0</v>
      </c>
      <c r="F172" s="52">
        <f t="shared" si="45"/>
        <v>0</v>
      </c>
      <c r="G172" s="52">
        <f t="shared" si="45"/>
        <v>0</v>
      </c>
      <c r="H172" s="52">
        <f t="shared" si="45"/>
        <v>0</v>
      </c>
      <c r="I172" s="52">
        <f t="shared" si="45"/>
        <v>0</v>
      </c>
      <c r="J172" s="52">
        <f t="shared" si="45"/>
        <v>104471</v>
      </c>
      <c r="K172" s="52">
        <f t="shared" si="45"/>
        <v>7967</v>
      </c>
      <c r="L172" s="52">
        <f t="shared" si="45"/>
        <v>18998</v>
      </c>
      <c r="M172" s="52">
        <f t="shared" si="45"/>
        <v>14349</v>
      </c>
      <c r="N172" s="52">
        <f t="shared" si="45"/>
        <v>0</v>
      </c>
      <c r="O172" s="52">
        <f t="shared" si="45"/>
        <v>0</v>
      </c>
      <c r="P172" s="52">
        <f t="shared" si="45"/>
        <v>0</v>
      </c>
      <c r="Q172" s="52">
        <f t="shared" si="45"/>
        <v>0</v>
      </c>
      <c r="R172" s="52">
        <f t="shared" si="45"/>
        <v>0</v>
      </c>
      <c r="S172" s="52">
        <f t="shared" si="45"/>
        <v>0</v>
      </c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  <c r="IE172" s="53"/>
      <c r="IF172" s="53"/>
      <c r="IG172" s="53"/>
      <c r="IH172" s="53"/>
      <c r="II172" s="53"/>
      <c r="IJ172" s="53"/>
    </row>
    <row r="173" spans="1:244" ht="31.5">
      <c r="A173" s="58" t="s">
        <v>618</v>
      </c>
      <c r="B173" s="59">
        <f t="shared" si="36"/>
        <v>720</v>
      </c>
      <c r="C173" s="59">
        <f t="shared" si="37"/>
        <v>0</v>
      </c>
      <c r="D173" s="59"/>
      <c r="E173" s="59"/>
      <c r="F173" s="59"/>
      <c r="G173" s="59"/>
      <c r="H173" s="59">
        <v>0</v>
      </c>
      <c r="I173" s="59"/>
      <c r="J173" s="59">
        <v>0</v>
      </c>
      <c r="K173" s="59"/>
      <c r="L173" s="59">
        <v>720</v>
      </c>
      <c r="M173" s="59"/>
      <c r="N173" s="59"/>
      <c r="O173" s="59"/>
      <c r="P173" s="59"/>
      <c r="Q173" s="59"/>
      <c r="R173" s="59"/>
      <c r="S173" s="59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  <c r="IE173" s="53"/>
      <c r="IF173" s="53"/>
      <c r="IG173" s="53"/>
      <c r="IH173" s="53"/>
      <c r="II173" s="53"/>
      <c r="IJ173" s="53"/>
    </row>
    <row r="174" spans="1:244" ht="31.5">
      <c r="A174" s="61" t="s">
        <v>1035</v>
      </c>
      <c r="B174" s="63">
        <f t="shared" si="36"/>
        <v>1320</v>
      </c>
      <c r="C174" s="63">
        <f t="shared" si="37"/>
        <v>0</v>
      </c>
      <c r="D174" s="63"/>
      <c r="E174" s="63"/>
      <c r="F174" s="63"/>
      <c r="G174" s="63"/>
      <c r="H174" s="63">
        <v>0</v>
      </c>
      <c r="I174" s="63"/>
      <c r="J174" s="63">
        <v>0</v>
      </c>
      <c r="K174" s="63"/>
      <c r="L174" s="63">
        <v>1320</v>
      </c>
      <c r="M174" s="63"/>
      <c r="N174" s="63"/>
      <c r="O174" s="63"/>
      <c r="P174" s="63"/>
      <c r="Q174" s="63"/>
      <c r="R174" s="63"/>
      <c r="S174" s="6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</row>
    <row r="175" spans="1:244" ht="31.5">
      <c r="A175" s="61" t="s">
        <v>1036</v>
      </c>
      <c r="B175" s="63">
        <f t="shared" si="36"/>
        <v>720</v>
      </c>
      <c r="C175" s="63">
        <f t="shared" si="37"/>
        <v>0</v>
      </c>
      <c r="D175" s="63"/>
      <c r="E175" s="63"/>
      <c r="F175" s="63"/>
      <c r="G175" s="63"/>
      <c r="H175" s="63">
        <v>0</v>
      </c>
      <c r="I175" s="63"/>
      <c r="J175" s="63">
        <v>0</v>
      </c>
      <c r="K175" s="63"/>
      <c r="L175" s="63">
        <v>720</v>
      </c>
      <c r="M175" s="63"/>
      <c r="N175" s="63"/>
      <c r="O175" s="63"/>
      <c r="P175" s="63"/>
      <c r="Q175" s="63"/>
      <c r="R175" s="63"/>
      <c r="S175" s="6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</row>
    <row r="176" spans="1:244" ht="31.5">
      <c r="A176" s="61" t="s">
        <v>1037</v>
      </c>
      <c r="B176" s="63">
        <f t="shared" si="36"/>
        <v>12355</v>
      </c>
      <c r="C176" s="63">
        <f t="shared" si="37"/>
        <v>12355</v>
      </c>
      <c r="D176" s="63"/>
      <c r="E176" s="63"/>
      <c r="F176" s="63"/>
      <c r="G176" s="63"/>
      <c r="H176" s="63">
        <v>0</v>
      </c>
      <c r="I176" s="63"/>
      <c r="J176" s="63">
        <v>0</v>
      </c>
      <c r="K176" s="63"/>
      <c r="L176" s="63">
        <v>12355</v>
      </c>
      <c r="M176" s="63">
        <v>12355</v>
      </c>
      <c r="N176" s="63"/>
      <c r="O176" s="63"/>
      <c r="P176" s="63"/>
      <c r="Q176" s="63"/>
      <c r="R176" s="63"/>
      <c r="S176" s="6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</row>
    <row r="177" spans="1:244" ht="47.25">
      <c r="A177" s="61" t="s">
        <v>1038</v>
      </c>
      <c r="B177" s="63">
        <f t="shared" si="36"/>
        <v>1889</v>
      </c>
      <c r="C177" s="63">
        <f t="shared" si="37"/>
        <v>0</v>
      </c>
      <c r="D177" s="63"/>
      <c r="E177" s="63"/>
      <c r="F177" s="63"/>
      <c r="G177" s="63"/>
      <c r="H177" s="63">
        <v>0</v>
      </c>
      <c r="I177" s="63"/>
      <c r="J177" s="63">
        <v>0</v>
      </c>
      <c r="K177" s="63"/>
      <c r="L177" s="63">
        <f>929+960</f>
        <v>1889</v>
      </c>
      <c r="M177" s="63"/>
      <c r="N177" s="63"/>
      <c r="O177" s="63"/>
      <c r="P177" s="63"/>
      <c r="Q177" s="63"/>
      <c r="R177" s="63"/>
      <c r="S177" s="6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</row>
    <row r="178" spans="1:244" ht="31.5">
      <c r="A178" s="61" t="s">
        <v>619</v>
      </c>
      <c r="B178" s="63">
        <f t="shared" si="36"/>
        <v>1994</v>
      </c>
      <c r="C178" s="63">
        <f t="shared" si="37"/>
        <v>1994</v>
      </c>
      <c r="D178" s="63"/>
      <c r="E178" s="63"/>
      <c r="F178" s="63"/>
      <c r="G178" s="63"/>
      <c r="H178" s="63">
        <v>0</v>
      </c>
      <c r="I178" s="63"/>
      <c r="J178" s="63">
        <v>0</v>
      </c>
      <c r="K178" s="63"/>
      <c r="L178" s="63">
        <v>1994</v>
      </c>
      <c r="M178" s="63">
        <v>1994</v>
      </c>
      <c r="N178" s="63"/>
      <c r="O178" s="63"/>
      <c r="P178" s="63"/>
      <c r="Q178" s="63"/>
      <c r="R178" s="63"/>
      <c r="S178" s="6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</row>
    <row r="179" spans="1:244" ht="63">
      <c r="A179" s="61" t="s">
        <v>620</v>
      </c>
      <c r="B179" s="56">
        <f t="shared" si="36"/>
        <v>30000</v>
      </c>
      <c r="C179" s="56">
        <f t="shared" si="37"/>
        <v>0</v>
      </c>
      <c r="D179" s="56"/>
      <c r="E179" s="56"/>
      <c r="F179" s="56"/>
      <c r="G179" s="56"/>
      <c r="H179" s="56">
        <v>0</v>
      </c>
      <c r="I179" s="56"/>
      <c r="J179" s="56">
        <v>30000</v>
      </c>
      <c r="K179" s="56"/>
      <c r="L179" s="56">
        <v>0</v>
      </c>
      <c r="M179" s="56"/>
      <c r="N179" s="56"/>
      <c r="O179" s="56"/>
      <c r="P179" s="56"/>
      <c r="Q179" s="56"/>
      <c r="R179" s="56"/>
      <c r="S179" s="56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  <c r="GU179" s="53"/>
      <c r="GV179" s="53"/>
      <c r="GW179" s="53"/>
      <c r="GX179" s="53"/>
      <c r="GY179" s="53"/>
      <c r="GZ179" s="53"/>
      <c r="HA179" s="53"/>
      <c r="HB179" s="53"/>
      <c r="HC179" s="53"/>
      <c r="HD179" s="53"/>
      <c r="HE179" s="53"/>
      <c r="HF179" s="53"/>
      <c r="HG179" s="53"/>
      <c r="HH179" s="53"/>
      <c r="HI179" s="53"/>
      <c r="HJ179" s="53"/>
      <c r="HK179" s="53"/>
      <c r="HL179" s="53"/>
      <c r="HM179" s="53"/>
      <c r="HN179" s="53"/>
      <c r="HO179" s="53"/>
      <c r="HP179" s="53"/>
      <c r="HQ179" s="53"/>
      <c r="HR179" s="53"/>
      <c r="HS179" s="53"/>
      <c r="HT179" s="53"/>
      <c r="HU179" s="53"/>
      <c r="HV179" s="53"/>
      <c r="HW179" s="53"/>
      <c r="HX179" s="53"/>
      <c r="HY179" s="53"/>
      <c r="HZ179" s="53"/>
      <c r="IA179" s="53"/>
      <c r="IB179" s="53"/>
      <c r="IC179" s="53"/>
      <c r="ID179" s="53"/>
      <c r="IE179" s="53"/>
      <c r="IF179" s="53"/>
      <c r="IG179" s="53"/>
      <c r="IH179" s="53"/>
      <c r="II179" s="53"/>
      <c r="IJ179" s="53"/>
    </row>
    <row r="180" spans="1:244" ht="47.25">
      <c r="A180" s="61" t="s">
        <v>621</v>
      </c>
      <c r="B180" s="56">
        <f t="shared" si="36"/>
        <v>52246</v>
      </c>
      <c r="C180" s="56">
        <f t="shared" si="37"/>
        <v>7967</v>
      </c>
      <c r="D180" s="56"/>
      <c r="E180" s="56"/>
      <c r="F180" s="56"/>
      <c r="G180" s="56"/>
      <c r="H180" s="56">
        <v>0</v>
      </c>
      <c r="I180" s="56"/>
      <c r="J180" s="56">
        <v>52246</v>
      </c>
      <c r="K180" s="56">
        <v>7967</v>
      </c>
      <c r="L180" s="56">
        <v>0</v>
      </c>
      <c r="M180" s="56"/>
      <c r="N180" s="56"/>
      <c r="O180" s="56"/>
      <c r="P180" s="56"/>
      <c r="Q180" s="56"/>
      <c r="R180" s="56"/>
      <c r="S180" s="56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  <c r="IE180" s="53"/>
      <c r="IF180" s="53"/>
      <c r="IG180" s="53"/>
      <c r="IH180" s="53"/>
      <c r="II180" s="53"/>
      <c r="IJ180" s="53"/>
    </row>
    <row r="181" spans="1:244" ht="94.5">
      <c r="A181" s="61" t="s">
        <v>622</v>
      </c>
      <c r="B181" s="56">
        <f t="shared" si="36"/>
        <v>9000</v>
      </c>
      <c r="C181" s="56">
        <f t="shared" si="37"/>
        <v>0</v>
      </c>
      <c r="D181" s="56"/>
      <c r="E181" s="56"/>
      <c r="F181" s="56"/>
      <c r="G181" s="56"/>
      <c r="H181" s="56">
        <v>0</v>
      </c>
      <c r="I181" s="56"/>
      <c r="J181" s="56">
        <v>9000</v>
      </c>
      <c r="K181" s="56"/>
      <c r="L181" s="56">
        <v>0</v>
      </c>
      <c r="M181" s="56"/>
      <c r="N181" s="56"/>
      <c r="O181" s="56"/>
      <c r="P181" s="56"/>
      <c r="Q181" s="56"/>
      <c r="R181" s="56"/>
      <c r="S181" s="56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  <c r="GU181" s="53"/>
      <c r="GV181" s="53"/>
      <c r="GW181" s="53"/>
      <c r="GX181" s="53"/>
      <c r="GY181" s="53"/>
      <c r="GZ181" s="53"/>
      <c r="HA181" s="53"/>
      <c r="HB181" s="53"/>
      <c r="HC181" s="53"/>
      <c r="HD181" s="53"/>
      <c r="HE181" s="53"/>
      <c r="HF181" s="53"/>
      <c r="HG181" s="53"/>
      <c r="HH181" s="53"/>
      <c r="HI181" s="53"/>
      <c r="HJ181" s="53"/>
      <c r="HK181" s="53"/>
      <c r="HL181" s="53"/>
      <c r="HM181" s="53"/>
      <c r="HN181" s="53"/>
      <c r="HO181" s="53"/>
      <c r="HP181" s="53"/>
      <c r="HQ181" s="53"/>
      <c r="HR181" s="53"/>
      <c r="HS181" s="53"/>
      <c r="HT181" s="53"/>
      <c r="HU181" s="53"/>
      <c r="HV181" s="53"/>
      <c r="HW181" s="53"/>
      <c r="HX181" s="53"/>
      <c r="HY181" s="53"/>
      <c r="HZ181" s="53"/>
      <c r="IA181" s="53"/>
      <c r="IB181" s="53"/>
      <c r="IC181" s="53"/>
      <c r="ID181" s="53"/>
      <c r="IE181" s="53"/>
      <c r="IF181" s="53"/>
      <c r="IG181" s="53"/>
      <c r="IH181" s="53"/>
      <c r="II181" s="53"/>
      <c r="IJ181" s="53"/>
    </row>
    <row r="182" spans="1:244" ht="78.75">
      <c r="A182" s="61" t="s">
        <v>1039</v>
      </c>
      <c r="B182" s="56">
        <f t="shared" si="36"/>
        <v>2000</v>
      </c>
      <c r="C182" s="56">
        <f t="shared" si="37"/>
        <v>0</v>
      </c>
      <c r="D182" s="56"/>
      <c r="E182" s="56"/>
      <c r="F182" s="56"/>
      <c r="G182" s="56"/>
      <c r="H182" s="56">
        <v>0</v>
      </c>
      <c r="I182" s="56"/>
      <c r="J182" s="56">
        <v>2000</v>
      </c>
      <c r="K182" s="56"/>
      <c r="L182" s="56">
        <v>0</v>
      </c>
      <c r="M182" s="56"/>
      <c r="N182" s="56"/>
      <c r="O182" s="56"/>
      <c r="P182" s="56"/>
      <c r="Q182" s="56"/>
      <c r="R182" s="56"/>
      <c r="S182" s="56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  <c r="IE182" s="53"/>
      <c r="IF182" s="53"/>
      <c r="IG182" s="53"/>
      <c r="IH182" s="53"/>
      <c r="II182" s="53"/>
      <c r="IJ182" s="53"/>
    </row>
    <row r="183" spans="1:244" ht="94.5">
      <c r="A183" s="61" t="s">
        <v>623</v>
      </c>
      <c r="B183" s="56">
        <f t="shared" si="36"/>
        <v>11225</v>
      </c>
      <c r="C183" s="56">
        <f t="shared" si="37"/>
        <v>0</v>
      </c>
      <c r="D183" s="56"/>
      <c r="E183" s="56"/>
      <c r="F183" s="56"/>
      <c r="G183" s="56"/>
      <c r="H183" s="56">
        <v>0</v>
      </c>
      <c r="I183" s="56"/>
      <c r="J183" s="56">
        <v>11225</v>
      </c>
      <c r="K183" s="56"/>
      <c r="L183" s="56">
        <v>0</v>
      </c>
      <c r="M183" s="56"/>
      <c r="N183" s="56"/>
      <c r="O183" s="56"/>
      <c r="P183" s="56"/>
      <c r="Q183" s="56"/>
      <c r="R183" s="56"/>
      <c r="S183" s="56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</row>
    <row r="184" spans="1:244" ht="31.5">
      <c r="A184" s="51" t="s">
        <v>579</v>
      </c>
      <c r="B184" s="52">
        <f t="shared" si="36"/>
        <v>122469</v>
      </c>
      <c r="C184" s="52">
        <f t="shared" si="37"/>
        <v>45044</v>
      </c>
      <c r="D184" s="52">
        <f aca="true" t="shared" si="46" ref="D184:S184">SUM(D185:D201)</f>
        <v>0</v>
      </c>
      <c r="E184" s="52">
        <f t="shared" si="46"/>
        <v>0</v>
      </c>
      <c r="F184" s="52">
        <f t="shared" si="46"/>
        <v>0</v>
      </c>
      <c r="G184" s="52">
        <f t="shared" si="46"/>
        <v>0</v>
      </c>
      <c r="H184" s="52">
        <f t="shared" si="46"/>
        <v>0</v>
      </c>
      <c r="I184" s="52">
        <f t="shared" si="46"/>
        <v>0</v>
      </c>
      <c r="J184" s="52">
        <f t="shared" si="46"/>
        <v>36327</v>
      </c>
      <c r="K184" s="52">
        <f t="shared" si="46"/>
        <v>23669</v>
      </c>
      <c r="L184" s="52">
        <f t="shared" si="46"/>
        <v>83876</v>
      </c>
      <c r="M184" s="52">
        <f t="shared" si="46"/>
        <v>21375</v>
      </c>
      <c r="N184" s="52">
        <f t="shared" si="46"/>
        <v>0</v>
      </c>
      <c r="O184" s="52">
        <f t="shared" si="46"/>
        <v>0</v>
      </c>
      <c r="P184" s="52">
        <f t="shared" si="46"/>
        <v>2266</v>
      </c>
      <c r="Q184" s="52">
        <f t="shared" si="46"/>
        <v>0</v>
      </c>
      <c r="R184" s="52">
        <f t="shared" si="46"/>
        <v>0</v>
      </c>
      <c r="S184" s="52">
        <f t="shared" si="46"/>
        <v>0</v>
      </c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</row>
    <row r="185" spans="1:244" ht="94.5">
      <c r="A185" s="61" t="s">
        <v>624</v>
      </c>
      <c r="B185" s="56">
        <f t="shared" si="36"/>
        <v>4684</v>
      </c>
      <c r="C185" s="56">
        <f t="shared" si="37"/>
        <v>4607</v>
      </c>
      <c r="D185" s="56"/>
      <c r="E185" s="56"/>
      <c r="F185" s="56"/>
      <c r="G185" s="56"/>
      <c r="H185" s="56"/>
      <c r="I185" s="56"/>
      <c r="J185" s="56">
        <v>4684</v>
      </c>
      <c r="K185" s="56">
        <v>4607</v>
      </c>
      <c r="L185" s="56">
        <v>0</v>
      </c>
      <c r="M185" s="56"/>
      <c r="N185" s="56"/>
      <c r="O185" s="56"/>
      <c r="P185" s="56"/>
      <c r="Q185" s="56"/>
      <c r="R185" s="56"/>
      <c r="S185" s="56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</row>
    <row r="186" spans="1:244" ht="110.25">
      <c r="A186" s="61" t="s">
        <v>625</v>
      </c>
      <c r="B186" s="56">
        <f t="shared" si="36"/>
        <v>18000</v>
      </c>
      <c r="C186" s="56">
        <f t="shared" si="37"/>
        <v>13007</v>
      </c>
      <c r="D186" s="56"/>
      <c r="E186" s="56"/>
      <c r="F186" s="56"/>
      <c r="G186" s="56"/>
      <c r="H186" s="56"/>
      <c r="I186" s="56"/>
      <c r="J186" s="56">
        <v>18000</v>
      </c>
      <c r="K186" s="56">
        <v>13007</v>
      </c>
      <c r="L186" s="56">
        <v>0</v>
      </c>
      <c r="M186" s="56"/>
      <c r="N186" s="56"/>
      <c r="O186" s="56"/>
      <c r="P186" s="56"/>
      <c r="Q186" s="56"/>
      <c r="R186" s="56"/>
      <c r="S186" s="56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</row>
    <row r="187" spans="1:244" ht="47.25">
      <c r="A187" s="61" t="s">
        <v>626</v>
      </c>
      <c r="B187" s="56">
        <f t="shared" si="36"/>
        <v>2395</v>
      </c>
      <c r="C187" s="56">
        <f t="shared" si="37"/>
        <v>2395</v>
      </c>
      <c r="D187" s="56"/>
      <c r="E187" s="56"/>
      <c r="F187" s="56"/>
      <c r="G187" s="56"/>
      <c r="H187" s="56"/>
      <c r="I187" s="56"/>
      <c r="J187" s="56">
        <f>1500+895</f>
        <v>2395</v>
      </c>
      <c r="K187" s="56">
        <v>2395</v>
      </c>
      <c r="L187" s="56"/>
      <c r="M187" s="56"/>
      <c r="N187" s="56"/>
      <c r="O187" s="56"/>
      <c r="P187" s="56"/>
      <c r="Q187" s="56"/>
      <c r="R187" s="56"/>
      <c r="S187" s="56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</row>
    <row r="188" spans="1:244" ht="78.75">
      <c r="A188" s="61" t="s">
        <v>1040</v>
      </c>
      <c r="B188" s="56">
        <f t="shared" si="36"/>
        <v>7500</v>
      </c>
      <c r="C188" s="56">
        <f t="shared" si="37"/>
        <v>0</v>
      </c>
      <c r="D188" s="56"/>
      <c r="E188" s="56"/>
      <c r="F188" s="56"/>
      <c r="G188" s="56"/>
      <c r="H188" s="56">
        <v>0</v>
      </c>
      <c r="I188" s="56"/>
      <c r="J188" s="56">
        <v>7500</v>
      </c>
      <c r="K188" s="56"/>
      <c r="L188" s="56">
        <v>0</v>
      </c>
      <c r="M188" s="56"/>
      <c r="N188" s="56"/>
      <c r="O188" s="56"/>
      <c r="P188" s="56"/>
      <c r="Q188" s="56"/>
      <c r="R188" s="56"/>
      <c r="S188" s="56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</row>
    <row r="189" spans="1:244" ht="78.75">
      <c r="A189" s="61" t="s">
        <v>627</v>
      </c>
      <c r="B189" s="63">
        <f t="shared" si="36"/>
        <v>3748</v>
      </c>
      <c r="C189" s="63">
        <f t="shared" si="37"/>
        <v>3660</v>
      </c>
      <c r="D189" s="63"/>
      <c r="E189" s="63"/>
      <c r="F189" s="63"/>
      <c r="G189" s="63"/>
      <c r="H189" s="63"/>
      <c r="I189" s="63"/>
      <c r="J189" s="63">
        <v>3748</v>
      </c>
      <c r="K189" s="63">
        <v>3660</v>
      </c>
      <c r="L189" s="63">
        <v>0</v>
      </c>
      <c r="M189" s="63"/>
      <c r="N189" s="63"/>
      <c r="O189" s="63"/>
      <c r="P189" s="63"/>
      <c r="Q189" s="63"/>
      <c r="R189" s="63"/>
      <c r="S189" s="6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</row>
    <row r="190" spans="1:244" ht="31.5">
      <c r="A190" s="61" t="s">
        <v>628</v>
      </c>
      <c r="B190" s="63">
        <f t="shared" si="36"/>
        <v>3500</v>
      </c>
      <c r="C190" s="63">
        <f t="shared" si="37"/>
        <v>0</v>
      </c>
      <c r="D190" s="63"/>
      <c r="E190" s="63"/>
      <c r="F190" s="63"/>
      <c r="G190" s="63"/>
      <c r="H190" s="63">
        <v>0</v>
      </c>
      <c r="I190" s="63"/>
      <c r="J190" s="63"/>
      <c r="K190" s="63"/>
      <c r="L190" s="63">
        <v>3500</v>
      </c>
      <c r="M190" s="63"/>
      <c r="N190" s="63"/>
      <c r="O190" s="63"/>
      <c r="P190" s="63"/>
      <c r="Q190" s="63"/>
      <c r="R190" s="63"/>
      <c r="S190" s="6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</row>
    <row r="191" spans="1:244" ht="31.5">
      <c r="A191" s="61" t="s">
        <v>629</v>
      </c>
      <c r="B191" s="63">
        <f t="shared" si="36"/>
        <v>4442</v>
      </c>
      <c r="C191" s="63">
        <f t="shared" si="37"/>
        <v>4442</v>
      </c>
      <c r="D191" s="63"/>
      <c r="E191" s="63"/>
      <c r="F191" s="63"/>
      <c r="G191" s="63"/>
      <c r="H191" s="63">
        <v>0</v>
      </c>
      <c r="I191" s="63"/>
      <c r="J191" s="63"/>
      <c r="K191" s="63"/>
      <c r="L191" s="63">
        <f>3360+1082</f>
        <v>4442</v>
      </c>
      <c r="M191" s="63">
        <v>4442</v>
      </c>
      <c r="N191" s="63"/>
      <c r="O191" s="63"/>
      <c r="P191" s="63"/>
      <c r="Q191" s="63"/>
      <c r="R191" s="63"/>
      <c r="S191" s="6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</row>
    <row r="192" spans="1:244" ht="31.5">
      <c r="A192" s="61" t="s">
        <v>630</v>
      </c>
      <c r="B192" s="63">
        <f t="shared" si="36"/>
        <v>3816</v>
      </c>
      <c r="C192" s="63">
        <f t="shared" si="37"/>
        <v>3816</v>
      </c>
      <c r="D192" s="63"/>
      <c r="E192" s="63"/>
      <c r="F192" s="63"/>
      <c r="G192" s="63"/>
      <c r="H192" s="63">
        <v>0</v>
      </c>
      <c r="I192" s="63"/>
      <c r="J192" s="63"/>
      <c r="K192" s="63"/>
      <c r="L192" s="63">
        <v>3816</v>
      </c>
      <c r="M192" s="63">
        <v>3816</v>
      </c>
      <c r="N192" s="63"/>
      <c r="O192" s="63"/>
      <c r="P192" s="63"/>
      <c r="Q192" s="63"/>
      <c r="R192" s="63"/>
      <c r="S192" s="6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</row>
    <row r="193" spans="1:244" ht="31.5">
      <c r="A193" s="61" t="s">
        <v>1041</v>
      </c>
      <c r="B193" s="63">
        <f t="shared" si="36"/>
        <v>2635</v>
      </c>
      <c r="C193" s="63">
        <f t="shared" si="37"/>
        <v>0</v>
      </c>
      <c r="D193" s="63"/>
      <c r="E193" s="63"/>
      <c r="F193" s="63"/>
      <c r="G193" s="63"/>
      <c r="H193" s="63">
        <v>0</v>
      </c>
      <c r="I193" s="63"/>
      <c r="J193" s="63"/>
      <c r="K193" s="63"/>
      <c r="L193" s="63">
        <v>2635</v>
      </c>
      <c r="M193" s="63"/>
      <c r="N193" s="63"/>
      <c r="O193" s="63"/>
      <c r="P193" s="63"/>
      <c r="Q193" s="63"/>
      <c r="R193" s="63"/>
      <c r="S193" s="6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</row>
    <row r="194" spans="1:244" ht="31.5">
      <c r="A194" s="61" t="s">
        <v>1042</v>
      </c>
      <c r="B194" s="63">
        <f t="shared" si="36"/>
        <v>3976</v>
      </c>
      <c r="C194" s="63">
        <f t="shared" si="37"/>
        <v>0</v>
      </c>
      <c r="D194" s="63"/>
      <c r="E194" s="63"/>
      <c r="F194" s="63"/>
      <c r="G194" s="63"/>
      <c r="H194" s="63">
        <v>0</v>
      </c>
      <c r="I194" s="63"/>
      <c r="J194" s="63"/>
      <c r="K194" s="63"/>
      <c r="L194" s="63">
        <v>3976</v>
      </c>
      <c r="M194" s="63"/>
      <c r="N194" s="63"/>
      <c r="O194" s="63"/>
      <c r="P194" s="63"/>
      <c r="Q194" s="63"/>
      <c r="R194" s="63"/>
      <c r="S194" s="6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</row>
    <row r="195" spans="1:244" ht="15.75">
      <c r="A195" s="61" t="s">
        <v>1043</v>
      </c>
      <c r="B195" s="63">
        <f t="shared" si="36"/>
        <v>2266</v>
      </c>
      <c r="C195" s="63">
        <f t="shared" si="37"/>
        <v>0</v>
      </c>
      <c r="D195" s="63"/>
      <c r="E195" s="63"/>
      <c r="F195" s="63"/>
      <c r="G195" s="63"/>
      <c r="H195" s="63">
        <v>0</v>
      </c>
      <c r="I195" s="63"/>
      <c r="J195" s="63"/>
      <c r="K195" s="63"/>
      <c r="L195" s="63">
        <v>0</v>
      </c>
      <c r="M195" s="63"/>
      <c r="N195" s="63"/>
      <c r="O195" s="63"/>
      <c r="P195" s="63">
        <v>2266</v>
      </c>
      <c r="Q195" s="63"/>
      <c r="R195" s="63"/>
      <c r="S195" s="6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</row>
    <row r="196" spans="1:244" ht="47.25">
      <c r="A196" s="61" t="s">
        <v>1044</v>
      </c>
      <c r="B196" s="63">
        <f t="shared" si="36"/>
        <v>5843</v>
      </c>
      <c r="C196" s="63">
        <f t="shared" si="37"/>
        <v>0</v>
      </c>
      <c r="D196" s="63"/>
      <c r="E196" s="63"/>
      <c r="F196" s="63"/>
      <c r="G196" s="63"/>
      <c r="H196" s="63">
        <v>0</v>
      </c>
      <c r="I196" s="63"/>
      <c r="J196" s="63"/>
      <c r="K196" s="63"/>
      <c r="L196" s="63">
        <v>5843</v>
      </c>
      <c r="M196" s="63"/>
      <c r="N196" s="63"/>
      <c r="O196" s="63"/>
      <c r="P196" s="63"/>
      <c r="Q196" s="63"/>
      <c r="R196" s="63"/>
      <c r="S196" s="6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</row>
    <row r="197" spans="1:244" ht="31.5">
      <c r="A197" s="61" t="s">
        <v>631</v>
      </c>
      <c r="B197" s="63">
        <f t="shared" si="36"/>
        <v>2400</v>
      </c>
      <c r="C197" s="63">
        <f t="shared" si="37"/>
        <v>2400</v>
      </c>
      <c r="D197" s="63"/>
      <c r="E197" s="63"/>
      <c r="F197" s="63"/>
      <c r="G197" s="63"/>
      <c r="H197" s="63">
        <v>0</v>
      </c>
      <c r="I197" s="63"/>
      <c r="J197" s="63"/>
      <c r="K197" s="63"/>
      <c r="L197" s="63">
        <v>2400</v>
      </c>
      <c r="M197" s="63">
        <v>2400</v>
      </c>
      <c r="N197" s="63"/>
      <c r="O197" s="63"/>
      <c r="P197" s="63"/>
      <c r="Q197" s="63"/>
      <c r="R197" s="63"/>
      <c r="S197" s="6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</row>
    <row r="198" spans="1:244" ht="47.25">
      <c r="A198" s="58" t="s">
        <v>632</v>
      </c>
      <c r="B198" s="59">
        <f t="shared" si="36"/>
        <v>7113</v>
      </c>
      <c r="C198" s="59">
        <f t="shared" si="37"/>
        <v>7112</v>
      </c>
      <c r="D198" s="59"/>
      <c r="E198" s="59"/>
      <c r="F198" s="59"/>
      <c r="G198" s="59"/>
      <c r="H198" s="59"/>
      <c r="I198" s="59"/>
      <c r="J198" s="59">
        <v>0</v>
      </c>
      <c r="K198" s="59"/>
      <c r="L198" s="59">
        <f>6414+699</f>
        <v>7113</v>
      </c>
      <c r="M198" s="59">
        <v>7112</v>
      </c>
      <c r="N198" s="59"/>
      <c r="O198" s="59"/>
      <c r="P198" s="59"/>
      <c r="Q198" s="59"/>
      <c r="R198" s="59"/>
      <c r="S198" s="59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</row>
    <row r="199" spans="1:244" ht="31.5">
      <c r="A199" s="61" t="s">
        <v>1045</v>
      </c>
      <c r="B199" s="56">
        <f t="shared" si="36"/>
        <v>14998</v>
      </c>
      <c r="C199" s="56">
        <f t="shared" si="37"/>
        <v>0</v>
      </c>
      <c r="D199" s="56"/>
      <c r="E199" s="56"/>
      <c r="F199" s="56"/>
      <c r="G199" s="56"/>
      <c r="H199" s="56"/>
      <c r="I199" s="56"/>
      <c r="J199" s="56">
        <v>0</v>
      </c>
      <c r="K199" s="56"/>
      <c r="L199" s="56">
        <v>14998</v>
      </c>
      <c r="M199" s="56"/>
      <c r="N199" s="56"/>
      <c r="O199" s="56"/>
      <c r="P199" s="56"/>
      <c r="Q199" s="56"/>
      <c r="R199" s="56"/>
      <c r="S199" s="56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</row>
    <row r="200" spans="1:244" ht="63">
      <c r="A200" s="58" t="s">
        <v>1046</v>
      </c>
      <c r="B200" s="59">
        <f t="shared" si="36"/>
        <v>23826</v>
      </c>
      <c r="C200" s="59">
        <f t="shared" si="37"/>
        <v>3605</v>
      </c>
      <c r="D200" s="59">
        <v>0</v>
      </c>
      <c r="E200" s="59"/>
      <c r="F200" s="59"/>
      <c r="G200" s="59"/>
      <c r="H200" s="59"/>
      <c r="I200" s="59"/>
      <c r="J200" s="59"/>
      <c r="K200" s="59"/>
      <c r="L200" s="59">
        <f>3605+20221</f>
        <v>23826</v>
      </c>
      <c r="M200" s="59">
        <v>3605</v>
      </c>
      <c r="N200" s="59"/>
      <c r="O200" s="59"/>
      <c r="P200" s="59"/>
      <c r="Q200" s="59"/>
      <c r="R200" s="59"/>
      <c r="S200" s="59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53"/>
      <c r="GV200" s="53"/>
      <c r="GW200" s="53"/>
      <c r="GX200" s="53"/>
      <c r="GY200" s="53"/>
      <c r="GZ200" s="53"/>
      <c r="HA200" s="53"/>
      <c r="HB200" s="53"/>
      <c r="HC200" s="53"/>
      <c r="HD200" s="53"/>
      <c r="HE200" s="53"/>
      <c r="HF200" s="53"/>
      <c r="HG200" s="53"/>
      <c r="HH200" s="53"/>
      <c r="HI200" s="53"/>
      <c r="HJ200" s="53"/>
      <c r="HK200" s="53"/>
      <c r="HL200" s="53"/>
      <c r="HM200" s="53"/>
      <c r="HN200" s="53"/>
      <c r="HO200" s="53"/>
      <c r="HP200" s="53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  <c r="IE200" s="53"/>
      <c r="IF200" s="53"/>
      <c r="IG200" s="53"/>
      <c r="IH200" s="53"/>
      <c r="II200" s="53"/>
      <c r="IJ200" s="53"/>
    </row>
    <row r="201" spans="1:244" ht="15.75">
      <c r="A201" s="58" t="s">
        <v>633</v>
      </c>
      <c r="B201" s="59">
        <f aca="true" t="shared" si="47" ref="B201:B264">D201+F201+H201+J201+L201+N201+P201+R201</f>
        <v>11327</v>
      </c>
      <c r="C201" s="59">
        <f aca="true" t="shared" si="48" ref="C201:C264">E201+G201+I201+K201+M201+O201+Q201+S201</f>
        <v>0</v>
      </c>
      <c r="D201" s="59"/>
      <c r="E201" s="59"/>
      <c r="F201" s="59"/>
      <c r="G201" s="59"/>
      <c r="H201" s="59"/>
      <c r="I201" s="59"/>
      <c r="J201" s="59">
        <v>0</v>
      </c>
      <c r="K201" s="59"/>
      <c r="L201" s="59">
        <f>11806-479</f>
        <v>11327</v>
      </c>
      <c r="M201" s="59"/>
      <c r="N201" s="59"/>
      <c r="O201" s="59"/>
      <c r="P201" s="59"/>
      <c r="Q201" s="59"/>
      <c r="R201" s="59"/>
      <c r="S201" s="59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3"/>
      <c r="HI201" s="53"/>
      <c r="HJ201" s="53"/>
      <c r="HK201" s="53"/>
      <c r="HL201" s="53"/>
      <c r="HM201" s="53"/>
      <c r="HN201" s="53"/>
      <c r="HO201" s="53"/>
      <c r="HP201" s="53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3"/>
      <c r="ID201" s="53"/>
      <c r="IE201" s="53"/>
      <c r="IF201" s="53"/>
      <c r="IG201" s="53"/>
      <c r="IH201" s="53"/>
      <c r="II201" s="53"/>
      <c r="IJ201" s="53"/>
    </row>
    <row r="202" spans="1:244" ht="15.75">
      <c r="A202" s="51" t="s">
        <v>634</v>
      </c>
      <c r="B202" s="52">
        <f t="shared" si="47"/>
        <v>189988</v>
      </c>
      <c r="C202" s="52">
        <f t="shared" si="48"/>
        <v>0</v>
      </c>
      <c r="D202" s="52">
        <f aca="true" t="shared" si="49" ref="D202:S202">SUM(D203:D205)</f>
        <v>0</v>
      </c>
      <c r="E202" s="52">
        <f t="shared" si="49"/>
        <v>0</v>
      </c>
      <c r="F202" s="52">
        <f t="shared" si="49"/>
        <v>0</v>
      </c>
      <c r="G202" s="52">
        <f t="shared" si="49"/>
        <v>0</v>
      </c>
      <c r="H202" s="52">
        <f t="shared" si="49"/>
        <v>0</v>
      </c>
      <c r="I202" s="52">
        <f t="shared" si="49"/>
        <v>0</v>
      </c>
      <c r="J202" s="52">
        <f t="shared" si="49"/>
        <v>119488</v>
      </c>
      <c r="K202" s="52">
        <f t="shared" si="49"/>
        <v>0</v>
      </c>
      <c r="L202" s="52">
        <f t="shared" si="49"/>
        <v>70500</v>
      </c>
      <c r="M202" s="52">
        <f t="shared" si="49"/>
        <v>0</v>
      </c>
      <c r="N202" s="52">
        <f t="shared" si="49"/>
        <v>0</v>
      </c>
      <c r="O202" s="52">
        <f t="shared" si="49"/>
        <v>0</v>
      </c>
      <c r="P202" s="52">
        <f t="shared" si="49"/>
        <v>0</v>
      </c>
      <c r="Q202" s="52">
        <f t="shared" si="49"/>
        <v>0</v>
      </c>
      <c r="R202" s="52">
        <f t="shared" si="49"/>
        <v>0</v>
      </c>
      <c r="S202" s="52">
        <f t="shared" si="49"/>
        <v>0</v>
      </c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  <c r="GN202" s="53"/>
      <c r="GO202" s="53"/>
      <c r="GP202" s="53"/>
      <c r="GQ202" s="53"/>
      <c r="GR202" s="53"/>
      <c r="GS202" s="53"/>
      <c r="GT202" s="53"/>
      <c r="GU202" s="53"/>
      <c r="GV202" s="53"/>
      <c r="GW202" s="53"/>
      <c r="GX202" s="53"/>
      <c r="GY202" s="53"/>
      <c r="GZ202" s="53"/>
      <c r="HA202" s="53"/>
      <c r="HB202" s="53"/>
      <c r="HC202" s="53"/>
      <c r="HD202" s="53"/>
      <c r="HE202" s="53"/>
      <c r="HF202" s="53"/>
      <c r="HG202" s="53"/>
      <c r="HH202" s="53"/>
      <c r="HI202" s="53"/>
      <c r="HJ202" s="53"/>
      <c r="HK202" s="53"/>
      <c r="HL202" s="53"/>
      <c r="HM202" s="53"/>
      <c r="HN202" s="53"/>
      <c r="HO202" s="53"/>
      <c r="HP202" s="53"/>
      <c r="HQ202" s="53"/>
      <c r="HR202" s="53"/>
      <c r="HS202" s="53"/>
      <c r="HT202" s="53"/>
      <c r="HU202" s="53"/>
      <c r="HV202" s="53"/>
      <c r="HW202" s="53"/>
      <c r="HX202" s="53"/>
      <c r="HY202" s="53"/>
      <c r="HZ202" s="53"/>
      <c r="IA202" s="53"/>
      <c r="IB202" s="53"/>
      <c r="IC202" s="53"/>
      <c r="ID202" s="53"/>
      <c r="IE202" s="53"/>
      <c r="IF202" s="53"/>
      <c r="IG202" s="53"/>
      <c r="IH202" s="53"/>
      <c r="II202" s="53"/>
      <c r="IJ202" s="53"/>
    </row>
    <row r="203" spans="1:244" ht="31.5">
      <c r="A203" s="61" t="s">
        <v>635</v>
      </c>
      <c r="B203" s="63">
        <f t="shared" si="47"/>
        <v>70500</v>
      </c>
      <c r="C203" s="63">
        <f t="shared" si="48"/>
        <v>0</v>
      </c>
      <c r="D203" s="63"/>
      <c r="E203" s="63"/>
      <c r="F203" s="63"/>
      <c r="G203" s="63"/>
      <c r="H203" s="63">
        <v>0</v>
      </c>
      <c r="I203" s="63"/>
      <c r="J203" s="63"/>
      <c r="K203" s="63"/>
      <c r="L203" s="63">
        <v>70500</v>
      </c>
      <c r="M203" s="63"/>
      <c r="N203" s="63"/>
      <c r="O203" s="63"/>
      <c r="P203" s="63"/>
      <c r="Q203" s="63"/>
      <c r="R203" s="63"/>
      <c r="S203" s="6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</row>
    <row r="204" spans="1:244" ht="94.5">
      <c r="A204" s="61" t="s">
        <v>636</v>
      </c>
      <c r="B204" s="56">
        <f t="shared" si="47"/>
        <v>77500</v>
      </c>
      <c r="C204" s="56">
        <f t="shared" si="48"/>
        <v>0</v>
      </c>
      <c r="D204" s="56"/>
      <c r="E204" s="56"/>
      <c r="F204" s="56"/>
      <c r="G204" s="56"/>
      <c r="H204" s="56">
        <v>0</v>
      </c>
      <c r="I204" s="56"/>
      <c r="J204" s="56">
        <v>77500</v>
      </c>
      <c r="K204" s="56"/>
      <c r="L204" s="56"/>
      <c r="M204" s="56"/>
      <c r="N204" s="56"/>
      <c r="O204" s="56"/>
      <c r="P204" s="56"/>
      <c r="Q204" s="56"/>
      <c r="R204" s="56"/>
      <c r="S204" s="56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53"/>
      <c r="GV204" s="53"/>
      <c r="GW204" s="53"/>
      <c r="GX204" s="53"/>
      <c r="GY204" s="53"/>
      <c r="GZ204" s="53"/>
      <c r="HA204" s="53"/>
      <c r="HB204" s="53"/>
      <c r="HC204" s="53"/>
      <c r="HD204" s="53"/>
      <c r="HE204" s="53"/>
      <c r="HF204" s="53"/>
      <c r="HG204" s="53"/>
      <c r="HH204" s="53"/>
      <c r="HI204" s="53"/>
      <c r="HJ204" s="53"/>
      <c r="HK204" s="53"/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</row>
    <row r="205" spans="1:244" ht="94.5">
      <c r="A205" s="61" t="s">
        <v>637</v>
      </c>
      <c r="B205" s="56">
        <f t="shared" si="47"/>
        <v>41988</v>
      </c>
      <c r="C205" s="56">
        <f t="shared" si="48"/>
        <v>0</v>
      </c>
      <c r="D205" s="56"/>
      <c r="E205" s="56"/>
      <c r="F205" s="56"/>
      <c r="G205" s="56"/>
      <c r="H205" s="56">
        <v>0</v>
      </c>
      <c r="I205" s="56"/>
      <c r="J205" s="56">
        <f>29988+6000+6000</f>
        <v>41988</v>
      </c>
      <c r="K205" s="56"/>
      <c r="L205" s="56"/>
      <c r="M205" s="56"/>
      <c r="N205" s="56"/>
      <c r="O205" s="56"/>
      <c r="P205" s="56"/>
      <c r="Q205" s="56"/>
      <c r="R205" s="56"/>
      <c r="S205" s="56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</row>
    <row r="206" spans="1:244" ht="15.75">
      <c r="A206" s="51" t="s">
        <v>608</v>
      </c>
      <c r="B206" s="52">
        <f t="shared" si="47"/>
        <v>51580</v>
      </c>
      <c r="C206" s="52">
        <f t="shared" si="48"/>
        <v>12826</v>
      </c>
      <c r="D206" s="52">
        <f aca="true" t="shared" si="50" ref="D206:S206">SUM(D207:D213)</f>
        <v>0</v>
      </c>
      <c r="E206" s="52">
        <f t="shared" si="50"/>
        <v>0</v>
      </c>
      <c r="F206" s="52">
        <f t="shared" si="50"/>
        <v>0</v>
      </c>
      <c r="G206" s="52">
        <f t="shared" si="50"/>
        <v>0</v>
      </c>
      <c r="H206" s="52">
        <f t="shared" si="50"/>
        <v>0</v>
      </c>
      <c r="I206" s="52">
        <f t="shared" si="50"/>
        <v>0</v>
      </c>
      <c r="J206" s="52">
        <f t="shared" si="50"/>
        <v>11310</v>
      </c>
      <c r="K206" s="52">
        <f t="shared" si="50"/>
        <v>0</v>
      </c>
      <c r="L206" s="52">
        <f t="shared" si="50"/>
        <v>40270</v>
      </c>
      <c r="M206" s="52">
        <f t="shared" si="50"/>
        <v>12826</v>
      </c>
      <c r="N206" s="52">
        <f t="shared" si="50"/>
        <v>0</v>
      </c>
      <c r="O206" s="52">
        <f t="shared" si="50"/>
        <v>0</v>
      </c>
      <c r="P206" s="52">
        <f t="shared" si="50"/>
        <v>0</v>
      </c>
      <c r="Q206" s="52">
        <f t="shared" si="50"/>
        <v>0</v>
      </c>
      <c r="R206" s="52">
        <f t="shared" si="50"/>
        <v>0</v>
      </c>
      <c r="S206" s="52">
        <f t="shared" si="50"/>
        <v>0</v>
      </c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  <c r="GN206" s="53"/>
      <c r="GO206" s="53"/>
      <c r="GP206" s="53"/>
      <c r="GQ206" s="53"/>
      <c r="GR206" s="53"/>
      <c r="GS206" s="53"/>
      <c r="GT206" s="53"/>
      <c r="GU206" s="53"/>
      <c r="GV206" s="53"/>
      <c r="GW206" s="53"/>
      <c r="GX206" s="53"/>
      <c r="GY206" s="53"/>
      <c r="GZ206" s="53"/>
      <c r="HA206" s="53"/>
      <c r="HB206" s="53"/>
      <c r="HC206" s="53"/>
      <c r="HD206" s="53"/>
      <c r="HE206" s="53"/>
      <c r="HF206" s="53"/>
      <c r="HG206" s="53"/>
      <c r="HH206" s="53"/>
      <c r="HI206" s="53"/>
      <c r="HJ206" s="53"/>
      <c r="HK206" s="53"/>
      <c r="HL206" s="53"/>
      <c r="HM206" s="53"/>
      <c r="HN206" s="53"/>
      <c r="HO206" s="53"/>
      <c r="HP206" s="53"/>
      <c r="HQ206" s="53"/>
      <c r="HR206" s="53"/>
      <c r="HS206" s="53"/>
      <c r="HT206" s="53"/>
      <c r="HU206" s="53"/>
      <c r="HV206" s="53"/>
      <c r="HW206" s="53"/>
      <c r="HX206" s="53"/>
      <c r="HY206" s="53"/>
      <c r="HZ206" s="53"/>
      <c r="IA206" s="53"/>
      <c r="IB206" s="53"/>
      <c r="IC206" s="53"/>
      <c r="ID206" s="53"/>
      <c r="IE206" s="53"/>
      <c r="IF206" s="53"/>
      <c r="IG206" s="53"/>
      <c r="IH206" s="53"/>
      <c r="II206" s="53"/>
      <c r="IJ206" s="53"/>
    </row>
    <row r="207" spans="1:244" ht="47.25">
      <c r="A207" s="60" t="s">
        <v>1047</v>
      </c>
      <c r="B207" s="59">
        <f t="shared" si="47"/>
        <v>6802</v>
      </c>
      <c r="C207" s="59">
        <f t="shared" si="48"/>
        <v>6802</v>
      </c>
      <c r="D207" s="59"/>
      <c r="E207" s="59"/>
      <c r="F207" s="59"/>
      <c r="G207" s="59"/>
      <c r="H207" s="59"/>
      <c r="I207" s="59"/>
      <c r="J207" s="59">
        <v>0</v>
      </c>
      <c r="K207" s="59"/>
      <c r="L207" s="59">
        <f>7405-603</f>
        <v>6802</v>
      </c>
      <c r="M207" s="59">
        <v>6802</v>
      </c>
      <c r="N207" s="59"/>
      <c r="O207" s="59"/>
      <c r="P207" s="59"/>
      <c r="Q207" s="59"/>
      <c r="R207" s="59"/>
      <c r="S207" s="59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</row>
    <row r="208" spans="1:244" ht="31.5">
      <c r="A208" s="61" t="s">
        <v>1048</v>
      </c>
      <c r="B208" s="56">
        <f t="shared" si="47"/>
        <v>6024</v>
      </c>
      <c r="C208" s="56">
        <f t="shared" si="48"/>
        <v>6024</v>
      </c>
      <c r="D208" s="56"/>
      <c r="E208" s="56"/>
      <c r="F208" s="56"/>
      <c r="G208" s="56"/>
      <c r="H208" s="56"/>
      <c r="I208" s="56"/>
      <c r="J208" s="56">
        <v>0</v>
      </c>
      <c r="K208" s="56"/>
      <c r="L208" s="56">
        <v>6024</v>
      </c>
      <c r="M208" s="56">
        <v>6024</v>
      </c>
      <c r="N208" s="56"/>
      <c r="O208" s="56"/>
      <c r="P208" s="56"/>
      <c r="Q208" s="56"/>
      <c r="R208" s="56"/>
      <c r="S208" s="56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  <c r="GN208" s="53"/>
      <c r="GO208" s="53"/>
      <c r="GP208" s="53"/>
      <c r="GQ208" s="53"/>
      <c r="GR208" s="53"/>
      <c r="GS208" s="53"/>
      <c r="GT208" s="53"/>
      <c r="GU208" s="53"/>
      <c r="GV208" s="53"/>
      <c r="GW208" s="53"/>
      <c r="GX208" s="53"/>
      <c r="GY208" s="53"/>
      <c r="GZ208" s="53"/>
      <c r="HA208" s="53"/>
      <c r="HB208" s="53"/>
      <c r="HC208" s="53"/>
      <c r="HD208" s="53"/>
      <c r="HE208" s="53"/>
      <c r="HF208" s="53"/>
      <c r="HG208" s="53"/>
      <c r="HH208" s="53"/>
      <c r="HI208" s="53"/>
      <c r="HJ208" s="53"/>
      <c r="HK208" s="53"/>
      <c r="HL208" s="53"/>
      <c r="HM208" s="53"/>
      <c r="HN208" s="53"/>
      <c r="HO208" s="53"/>
      <c r="HP208" s="53"/>
      <c r="HQ208" s="53"/>
      <c r="HR208" s="53"/>
      <c r="HS208" s="53"/>
      <c r="HT208" s="53"/>
      <c r="HU208" s="53"/>
      <c r="HV208" s="53"/>
      <c r="HW208" s="53"/>
      <c r="HX208" s="53"/>
      <c r="HY208" s="53"/>
      <c r="HZ208" s="53"/>
      <c r="IA208" s="53"/>
      <c r="IB208" s="53"/>
      <c r="IC208" s="53"/>
      <c r="ID208" s="53"/>
      <c r="IE208" s="53"/>
      <c r="IF208" s="53"/>
      <c r="IG208" s="53"/>
      <c r="IH208" s="53"/>
      <c r="II208" s="53"/>
      <c r="IJ208" s="53"/>
    </row>
    <row r="209" spans="1:244" ht="47.25">
      <c r="A209" s="61" t="s">
        <v>1049</v>
      </c>
      <c r="B209" s="56">
        <f t="shared" si="47"/>
        <v>19988</v>
      </c>
      <c r="C209" s="56">
        <f t="shared" si="48"/>
        <v>0</v>
      </c>
      <c r="D209" s="56"/>
      <c r="E209" s="56"/>
      <c r="F209" s="56"/>
      <c r="G209" s="56"/>
      <c r="H209" s="56"/>
      <c r="I209" s="56"/>
      <c r="J209" s="56">
        <v>0</v>
      </c>
      <c r="K209" s="56"/>
      <c r="L209" s="56">
        <v>19988</v>
      </c>
      <c r="M209" s="56"/>
      <c r="N209" s="56"/>
      <c r="O209" s="56"/>
      <c r="P209" s="56"/>
      <c r="Q209" s="56"/>
      <c r="R209" s="56"/>
      <c r="S209" s="56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  <c r="GN209" s="53"/>
      <c r="GO209" s="53"/>
      <c r="GP209" s="53"/>
      <c r="GQ209" s="53"/>
      <c r="GR209" s="53"/>
      <c r="GS209" s="53"/>
      <c r="GT209" s="53"/>
      <c r="GU209" s="53"/>
      <c r="GV209" s="53"/>
      <c r="GW209" s="53"/>
      <c r="GX209" s="53"/>
      <c r="GY209" s="53"/>
      <c r="GZ209" s="53"/>
      <c r="HA209" s="53"/>
      <c r="HB209" s="53"/>
      <c r="HC209" s="53"/>
      <c r="HD209" s="53"/>
      <c r="HE209" s="53"/>
      <c r="HF209" s="53"/>
      <c r="HG209" s="53"/>
      <c r="HH209" s="53"/>
      <c r="HI209" s="53"/>
      <c r="HJ209" s="53"/>
      <c r="HK209" s="53"/>
      <c r="HL209" s="53"/>
      <c r="HM209" s="53"/>
      <c r="HN209" s="53"/>
      <c r="HO209" s="53"/>
      <c r="HP209" s="53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  <c r="IE209" s="53"/>
      <c r="IF209" s="53"/>
      <c r="IG209" s="53"/>
      <c r="IH209" s="53"/>
      <c r="II209" s="53"/>
      <c r="IJ209" s="53"/>
    </row>
    <row r="210" spans="1:244" ht="31.5">
      <c r="A210" s="61" t="s">
        <v>1050</v>
      </c>
      <c r="B210" s="56">
        <f t="shared" si="47"/>
        <v>7456</v>
      </c>
      <c r="C210" s="56">
        <f t="shared" si="48"/>
        <v>0</v>
      </c>
      <c r="D210" s="56"/>
      <c r="E210" s="56"/>
      <c r="F210" s="56"/>
      <c r="G210" s="56"/>
      <c r="H210" s="56"/>
      <c r="I210" s="56"/>
      <c r="J210" s="56">
        <v>0</v>
      </c>
      <c r="K210" s="56"/>
      <c r="L210" s="56">
        <v>7456</v>
      </c>
      <c r="M210" s="56"/>
      <c r="N210" s="56"/>
      <c r="O210" s="56"/>
      <c r="P210" s="56"/>
      <c r="Q210" s="56"/>
      <c r="R210" s="56"/>
      <c r="S210" s="56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  <c r="GN210" s="53"/>
      <c r="GO210" s="53"/>
      <c r="GP210" s="53"/>
      <c r="GQ210" s="53"/>
      <c r="GR210" s="53"/>
      <c r="GS210" s="53"/>
      <c r="GT210" s="53"/>
      <c r="GU210" s="53"/>
      <c r="GV210" s="53"/>
      <c r="GW210" s="53"/>
      <c r="GX210" s="53"/>
      <c r="GY210" s="53"/>
      <c r="GZ210" s="53"/>
      <c r="HA210" s="53"/>
      <c r="HB210" s="53"/>
      <c r="HC210" s="53"/>
      <c r="HD210" s="53"/>
      <c r="HE210" s="53"/>
      <c r="HF210" s="53"/>
      <c r="HG210" s="53"/>
      <c r="HH210" s="53"/>
      <c r="HI210" s="53"/>
      <c r="HJ210" s="53"/>
      <c r="HK210" s="53"/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</row>
    <row r="211" spans="1:244" ht="94.5">
      <c r="A211" s="61" t="s">
        <v>1051</v>
      </c>
      <c r="B211" s="56">
        <f t="shared" si="47"/>
        <v>5000</v>
      </c>
      <c r="C211" s="56">
        <f t="shared" si="48"/>
        <v>0</v>
      </c>
      <c r="D211" s="56"/>
      <c r="E211" s="56"/>
      <c r="F211" s="56"/>
      <c r="G211" s="56"/>
      <c r="H211" s="56">
        <v>0</v>
      </c>
      <c r="I211" s="56"/>
      <c r="J211" s="56">
        <v>5000</v>
      </c>
      <c r="K211" s="56"/>
      <c r="L211" s="56">
        <v>0</v>
      </c>
      <c r="M211" s="56"/>
      <c r="N211" s="56"/>
      <c r="O211" s="56"/>
      <c r="P211" s="56"/>
      <c r="Q211" s="56"/>
      <c r="R211" s="56"/>
      <c r="S211" s="56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  <c r="GN211" s="53"/>
      <c r="GO211" s="53"/>
      <c r="GP211" s="53"/>
      <c r="GQ211" s="53"/>
      <c r="GR211" s="53"/>
      <c r="GS211" s="53"/>
      <c r="GT211" s="53"/>
      <c r="GU211" s="53"/>
      <c r="GV211" s="53"/>
      <c r="GW211" s="53"/>
      <c r="GX211" s="53"/>
      <c r="GY211" s="53"/>
      <c r="GZ211" s="53"/>
      <c r="HA211" s="53"/>
      <c r="HB211" s="53"/>
      <c r="HC211" s="53"/>
      <c r="HD211" s="53"/>
      <c r="HE211" s="53"/>
      <c r="HF211" s="53"/>
      <c r="HG211" s="53"/>
      <c r="HH211" s="53"/>
      <c r="HI211" s="53"/>
      <c r="HJ211" s="53"/>
      <c r="HK211" s="53"/>
      <c r="HL211" s="53"/>
      <c r="HM211" s="53"/>
      <c r="HN211" s="53"/>
      <c r="HO211" s="53"/>
      <c r="HP211" s="53"/>
      <c r="HQ211" s="53"/>
      <c r="HR211" s="53"/>
      <c r="HS211" s="53"/>
      <c r="HT211" s="53"/>
      <c r="HU211" s="53"/>
      <c r="HV211" s="53"/>
      <c r="HW211" s="53"/>
      <c r="HX211" s="53"/>
      <c r="HY211" s="53"/>
      <c r="HZ211" s="53"/>
      <c r="IA211" s="53"/>
      <c r="IB211" s="53"/>
      <c r="IC211" s="53"/>
      <c r="ID211" s="53"/>
      <c r="IE211" s="53"/>
      <c r="IF211" s="53"/>
      <c r="IG211" s="53"/>
      <c r="IH211" s="53"/>
      <c r="II211" s="53"/>
      <c r="IJ211" s="53"/>
    </row>
    <row r="212" spans="1:244" ht="110.25">
      <c r="A212" s="61" t="s">
        <v>638</v>
      </c>
      <c r="B212" s="56">
        <f t="shared" si="47"/>
        <v>5000</v>
      </c>
      <c r="C212" s="56">
        <f t="shared" si="48"/>
        <v>0</v>
      </c>
      <c r="D212" s="56"/>
      <c r="E212" s="56"/>
      <c r="F212" s="56"/>
      <c r="G212" s="56"/>
      <c r="H212" s="56">
        <v>0</v>
      </c>
      <c r="I212" s="56"/>
      <c r="J212" s="56">
        <v>5000</v>
      </c>
      <c r="K212" s="56"/>
      <c r="L212" s="56"/>
      <c r="M212" s="56"/>
      <c r="N212" s="56"/>
      <c r="O212" s="56"/>
      <c r="P212" s="56"/>
      <c r="Q212" s="56"/>
      <c r="R212" s="56"/>
      <c r="S212" s="56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3"/>
      <c r="HI212" s="53"/>
      <c r="HJ212" s="53"/>
      <c r="HK212" s="53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</row>
    <row r="213" spans="1:244" ht="94.5">
      <c r="A213" s="61" t="s">
        <v>639</v>
      </c>
      <c r="B213" s="56">
        <f t="shared" si="47"/>
        <v>1310</v>
      </c>
      <c r="C213" s="56">
        <f t="shared" si="48"/>
        <v>0</v>
      </c>
      <c r="D213" s="56"/>
      <c r="E213" s="56"/>
      <c r="F213" s="56"/>
      <c r="G213" s="56"/>
      <c r="H213" s="56"/>
      <c r="I213" s="56"/>
      <c r="J213" s="56">
        <v>1310</v>
      </c>
      <c r="K213" s="56"/>
      <c r="L213" s="56">
        <v>0</v>
      </c>
      <c r="M213" s="56"/>
      <c r="N213" s="56"/>
      <c r="O213" s="56"/>
      <c r="P213" s="56"/>
      <c r="Q213" s="56"/>
      <c r="R213" s="56"/>
      <c r="S213" s="56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  <c r="GN213" s="53"/>
      <c r="GO213" s="53"/>
      <c r="GP213" s="53"/>
      <c r="GQ213" s="53"/>
      <c r="GR213" s="53"/>
      <c r="GS213" s="53"/>
      <c r="GT213" s="53"/>
      <c r="GU213" s="53"/>
      <c r="GV213" s="53"/>
      <c r="GW213" s="53"/>
      <c r="GX213" s="53"/>
      <c r="GY213" s="53"/>
      <c r="GZ213" s="53"/>
      <c r="HA213" s="53"/>
      <c r="HB213" s="53"/>
      <c r="HC213" s="53"/>
      <c r="HD213" s="53"/>
      <c r="HE213" s="53"/>
      <c r="HF213" s="53"/>
      <c r="HG213" s="53"/>
      <c r="HH213" s="53"/>
      <c r="HI213" s="53"/>
      <c r="HJ213" s="53"/>
      <c r="HK213" s="53"/>
      <c r="HL213" s="53"/>
      <c r="HM213" s="53"/>
      <c r="HN213" s="53"/>
      <c r="HO213" s="53"/>
      <c r="HP213" s="53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  <c r="IE213" s="53"/>
      <c r="IF213" s="53"/>
      <c r="IG213" s="53"/>
      <c r="IH213" s="53"/>
      <c r="II213" s="53"/>
      <c r="IJ213" s="53"/>
    </row>
    <row r="214" spans="1:244" ht="15.75">
      <c r="A214" s="51" t="s">
        <v>585</v>
      </c>
      <c r="B214" s="52">
        <f t="shared" si="47"/>
        <v>60534</v>
      </c>
      <c r="C214" s="52">
        <f t="shared" si="48"/>
        <v>60534</v>
      </c>
      <c r="D214" s="52">
        <f aca="true" t="shared" si="51" ref="D214:S214">SUM(D215)</f>
        <v>0</v>
      </c>
      <c r="E214" s="52">
        <f t="shared" si="51"/>
        <v>0</v>
      </c>
      <c r="F214" s="52">
        <f t="shared" si="51"/>
        <v>0</v>
      </c>
      <c r="G214" s="52">
        <f t="shared" si="51"/>
        <v>0</v>
      </c>
      <c r="H214" s="52">
        <f t="shared" si="51"/>
        <v>0</v>
      </c>
      <c r="I214" s="52">
        <f t="shared" si="51"/>
        <v>0</v>
      </c>
      <c r="J214" s="52">
        <f t="shared" si="51"/>
        <v>0</v>
      </c>
      <c r="K214" s="52">
        <f t="shared" si="51"/>
        <v>0</v>
      </c>
      <c r="L214" s="52">
        <f t="shared" si="51"/>
        <v>60534</v>
      </c>
      <c r="M214" s="52">
        <f t="shared" si="51"/>
        <v>60534</v>
      </c>
      <c r="N214" s="52">
        <f t="shared" si="51"/>
        <v>0</v>
      </c>
      <c r="O214" s="52">
        <f t="shared" si="51"/>
        <v>0</v>
      </c>
      <c r="P214" s="52">
        <f t="shared" si="51"/>
        <v>0</v>
      </c>
      <c r="Q214" s="52">
        <f t="shared" si="51"/>
        <v>0</v>
      </c>
      <c r="R214" s="52">
        <f t="shared" si="51"/>
        <v>0</v>
      </c>
      <c r="S214" s="52">
        <f t="shared" si="51"/>
        <v>0</v>
      </c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  <c r="GV214" s="53"/>
      <c r="GW214" s="53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3"/>
      <c r="HI214" s="53"/>
      <c r="HJ214" s="53"/>
      <c r="HK214" s="53"/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</row>
    <row r="215" spans="1:244" ht="63">
      <c r="A215" s="58" t="s">
        <v>640</v>
      </c>
      <c r="B215" s="59">
        <f t="shared" si="47"/>
        <v>60534</v>
      </c>
      <c r="C215" s="59">
        <f t="shared" si="48"/>
        <v>60534</v>
      </c>
      <c r="D215" s="59"/>
      <c r="E215" s="59">
        <v>0</v>
      </c>
      <c r="F215" s="59"/>
      <c r="G215" s="59">
        <v>0</v>
      </c>
      <c r="H215" s="59">
        <v>0</v>
      </c>
      <c r="I215" s="59">
        <v>0</v>
      </c>
      <c r="J215" s="59"/>
      <c r="K215" s="59">
        <v>0</v>
      </c>
      <c r="L215" s="59">
        <v>60534</v>
      </c>
      <c r="M215" s="59">
        <v>60534</v>
      </c>
      <c r="N215" s="59"/>
      <c r="O215" s="59">
        <v>0</v>
      </c>
      <c r="P215" s="59">
        <v>0</v>
      </c>
      <c r="Q215" s="59">
        <v>0</v>
      </c>
      <c r="R215" s="59"/>
      <c r="S215" s="59">
        <v>0</v>
      </c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</row>
    <row r="216" spans="1:244" ht="31.5">
      <c r="A216" s="51" t="s">
        <v>549</v>
      </c>
      <c r="B216" s="52">
        <f t="shared" si="47"/>
        <v>13729505</v>
      </c>
      <c r="C216" s="52">
        <f t="shared" si="48"/>
        <v>1579742</v>
      </c>
      <c r="D216" s="52">
        <f aca="true" t="shared" si="52" ref="D216:S216">SUM(D217,D221,D229,D225)</f>
        <v>152495</v>
      </c>
      <c r="E216" s="52">
        <f t="shared" si="52"/>
        <v>75505</v>
      </c>
      <c r="F216" s="52">
        <f t="shared" si="52"/>
        <v>25276</v>
      </c>
      <c r="G216" s="52">
        <f t="shared" si="52"/>
        <v>3052</v>
      </c>
      <c r="H216" s="52">
        <f t="shared" si="52"/>
        <v>682272</v>
      </c>
      <c r="I216" s="52">
        <f t="shared" si="52"/>
        <v>446789</v>
      </c>
      <c r="J216" s="52">
        <f t="shared" si="52"/>
        <v>7417574</v>
      </c>
      <c r="K216" s="52">
        <f t="shared" si="52"/>
        <v>235166</v>
      </c>
      <c r="L216" s="52">
        <f t="shared" si="52"/>
        <v>0</v>
      </c>
      <c r="M216" s="52">
        <f t="shared" si="52"/>
        <v>0</v>
      </c>
      <c r="N216" s="52">
        <f t="shared" si="52"/>
        <v>4851888</v>
      </c>
      <c r="O216" s="52">
        <f t="shared" si="52"/>
        <v>819230</v>
      </c>
      <c r="P216" s="52">
        <f t="shared" si="52"/>
        <v>0</v>
      </c>
      <c r="Q216" s="52">
        <f t="shared" si="52"/>
        <v>0</v>
      </c>
      <c r="R216" s="52">
        <f t="shared" si="52"/>
        <v>600000</v>
      </c>
      <c r="S216" s="52">
        <f t="shared" si="52"/>
        <v>0</v>
      </c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</row>
    <row r="217" spans="1:244" ht="31.5">
      <c r="A217" s="51" t="s">
        <v>579</v>
      </c>
      <c r="B217" s="52">
        <f t="shared" si="47"/>
        <v>1214545</v>
      </c>
      <c r="C217" s="52">
        <f t="shared" si="48"/>
        <v>248511</v>
      </c>
      <c r="D217" s="52">
        <f aca="true" t="shared" si="53" ref="D217:S217">SUM(D218:D220)</f>
        <v>0</v>
      </c>
      <c r="E217" s="52">
        <f t="shared" si="53"/>
        <v>0</v>
      </c>
      <c r="F217" s="52">
        <f t="shared" si="53"/>
        <v>0</v>
      </c>
      <c r="G217" s="52">
        <f t="shared" si="53"/>
        <v>0</v>
      </c>
      <c r="H217" s="52">
        <f t="shared" si="53"/>
        <v>13345</v>
      </c>
      <c r="I217" s="52">
        <f t="shared" si="53"/>
        <v>13345</v>
      </c>
      <c r="J217" s="52">
        <f t="shared" si="53"/>
        <v>1201200</v>
      </c>
      <c r="K217" s="52">
        <f t="shared" si="53"/>
        <v>235166</v>
      </c>
      <c r="L217" s="52">
        <f t="shared" si="53"/>
        <v>0</v>
      </c>
      <c r="M217" s="52">
        <f t="shared" si="53"/>
        <v>0</v>
      </c>
      <c r="N217" s="52">
        <f t="shared" si="53"/>
        <v>0</v>
      </c>
      <c r="O217" s="52">
        <f t="shared" si="53"/>
        <v>0</v>
      </c>
      <c r="P217" s="52">
        <f t="shared" si="53"/>
        <v>0</v>
      </c>
      <c r="Q217" s="52">
        <f t="shared" si="53"/>
        <v>0</v>
      </c>
      <c r="R217" s="52">
        <f t="shared" si="53"/>
        <v>0</v>
      </c>
      <c r="S217" s="52">
        <f t="shared" si="53"/>
        <v>0</v>
      </c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</row>
    <row r="218" spans="1:244" ht="63">
      <c r="A218" s="61" t="s">
        <v>641</v>
      </c>
      <c r="B218" s="59">
        <f t="shared" si="47"/>
        <v>1200</v>
      </c>
      <c r="C218" s="59">
        <f t="shared" si="48"/>
        <v>1200</v>
      </c>
      <c r="D218" s="59">
        <v>0</v>
      </c>
      <c r="E218" s="59"/>
      <c r="F218" s="59"/>
      <c r="G218" s="59"/>
      <c r="H218" s="59">
        <v>0</v>
      </c>
      <c r="I218" s="59"/>
      <c r="J218" s="59">
        <v>1200</v>
      </c>
      <c r="K218" s="59">
        <v>1200</v>
      </c>
      <c r="L218" s="59"/>
      <c r="M218" s="59"/>
      <c r="N218" s="59"/>
      <c r="O218" s="59"/>
      <c r="P218" s="59"/>
      <c r="Q218" s="59"/>
      <c r="R218" s="59"/>
      <c r="S218" s="59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</row>
    <row r="219" spans="1:244" ht="31.5">
      <c r="A219" s="61" t="s">
        <v>1052</v>
      </c>
      <c r="B219" s="59">
        <f t="shared" si="47"/>
        <v>13345</v>
      </c>
      <c r="C219" s="59">
        <f t="shared" si="48"/>
        <v>13345</v>
      </c>
      <c r="D219" s="59">
        <v>0</v>
      </c>
      <c r="E219" s="59"/>
      <c r="F219" s="59"/>
      <c r="G219" s="59"/>
      <c r="H219" s="59">
        <v>13345</v>
      </c>
      <c r="I219" s="59">
        <v>13345</v>
      </c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</row>
    <row r="220" spans="1:244" ht="78.75">
      <c r="A220" s="60" t="s">
        <v>642</v>
      </c>
      <c r="B220" s="59">
        <f t="shared" si="47"/>
        <v>1200000</v>
      </c>
      <c r="C220" s="59">
        <f t="shared" si="48"/>
        <v>233966</v>
      </c>
      <c r="D220" s="59"/>
      <c r="E220" s="59"/>
      <c r="F220" s="59"/>
      <c r="G220" s="59"/>
      <c r="H220" s="59">
        <v>0</v>
      </c>
      <c r="I220" s="59"/>
      <c r="J220" s="59">
        <v>1200000</v>
      </c>
      <c r="K220" s="59">
        <f>126532+107434</f>
        <v>233966</v>
      </c>
      <c r="L220" s="59"/>
      <c r="M220" s="59"/>
      <c r="N220" s="59"/>
      <c r="O220" s="59"/>
      <c r="P220" s="59"/>
      <c r="Q220" s="59"/>
      <c r="R220" s="59"/>
      <c r="S220" s="59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</row>
    <row r="221" spans="1:244" ht="15.75">
      <c r="A221" s="51" t="s">
        <v>634</v>
      </c>
      <c r="B221" s="52">
        <f t="shared" si="47"/>
        <v>468000</v>
      </c>
      <c r="C221" s="52">
        <f t="shared" si="48"/>
        <v>408000</v>
      </c>
      <c r="D221" s="52">
        <f aca="true" t="shared" si="54" ref="D221:S221">SUM(D222:D224)</f>
        <v>0</v>
      </c>
      <c r="E221" s="52">
        <f t="shared" si="54"/>
        <v>0</v>
      </c>
      <c r="F221" s="52">
        <f t="shared" si="54"/>
        <v>0</v>
      </c>
      <c r="G221" s="52">
        <f t="shared" si="54"/>
        <v>0</v>
      </c>
      <c r="H221" s="52">
        <f t="shared" si="54"/>
        <v>468000</v>
      </c>
      <c r="I221" s="52">
        <f t="shared" si="54"/>
        <v>408000</v>
      </c>
      <c r="J221" s="52">
        <f t="shared" si="54"/>
        <v>0</v>
      </c>
      <c r="K221" s="52">
        <f t="shared" si="54"/>
        <v>0</v>
      </c>
      <c r="L221" s="52">
        <f t="shared" si="54"/>
        <v>0</v>
      </c>
      <c r="M221" s="52">
        <f t="shared" si="54"/>
        <v>0</v>
      </c>
      <c r="N221" s="52">
        <f t="shared" si="54"/>
        <v>0</v>
      </c>
      <c r="O221" s="52">
        <f t="shared" si="54"/>
        <v>0</v>
      </c>
      <c r="P221" s="52">
        <f t="shared" si="54"/>
        <v>0</v>
      </c>
      <c r="Q221" s="52">
        <f t="shared" si="54"/>
        <v>0</v>
      </c>
      <c r="R221" s="52">
        <f t="shared" si="54"/>
        <v>0</v>
      </c>
      <c r="S221" s="52">
        <f t="shared" si="54"/>
        <v>0</v>
      </c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</row>
    <row r="222" spans="1:244" ht="15.75">
      <c r="A222" s="60" t="s">
        <v>643</v>
      </c>
      <c r="B222" s="59">
        <f t="shared" si="47"/>
        <v>186000</v>
      </c>
      <c r="C222" s="59">
        <f t="shared" si="48"/>
        <v>186000</v>
      </c>
      <c r="D222" s="59"/>
      <c r="E222" s="59"/>
      <c r="F222" s="59"/>
      <c r="G222" s="59"/>
      <c r="H222" s="59">
        <v>186000</v>
      </c>
      <c r="I222" s="59">
        <v>186000</v>
      </c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  <c r="GV222" s="53"/>
      <c r="GW222" s="53"/>
      <c r="GX222" s="53"/>
      <c r="GY222" s="53"/>
      <c r="GZ222" s="53"/>
      <c r="HA222" s="53"/>
      <c r="HB222" s="53"/>
      <c r="HC222" s="53"/>
      <c r="HD222" s="53"/>
      <c r="HE222" s="53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</row>
    <row r="223" spans="1:244" ht="31.5">
      <c r="A223" s="60" t="s">
        <v>644</v>
      </c>
      <c r="B223" s="59">
        <f t="shared" si="47"/>
        <v>222000</v>
      </c>
      <c r="C223" s="59">
        <f t="shared" si="48"/>
        <v>222000</v>
      </c>
      <c r="D223" s="59"/>
      <c r="E223" s="59"/>
      <c r="F223" s="59"/>
      <c r="G223" s="59"/>
      <c r="H223" s="59">
        <v>222000</v>
      </c>
      <c r="I223" s="59">
        <v>222000</v>
      </c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</row>
    <row r="224" spans="1:244" ht="31.5">
      <c r="A224" s="60" t="s">
        <v>645</v>
      </c>
      <c r="B224" s="59">
        <f t="shared" si="47"/>
        <v>60000</v>
      </c>
      <c r="C224" s="59">
        <f t="shared" si="48"/>
        <v>0</v>
      </c>
      <c r="D224" s="59"/>
      <c r="E224" s="59"/>
      <c r="F224" s="59"/>
      <c r="G224" s="59"/>
      <c r="H224" s="59">
        <v>60000</v>
      </c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</row>
    <row r="225" spans="1:244" ht="15.75">
      <c r="A225" s="51" t="s">
        <v>608</v>
      </c>
      <c r="B225" s="52">
        <f t="shared" si="47"/>
        <v>11751</v>
      </c>
      <c r="C225" s="52">
        <f t="shared" si="48"/>
        <v>3032</v>
      </c>
      <c r="D225" s="52">
        <f aca="true" t="shared" si="55" ref="D225:S225">SUM(D226:D228)</f>
        <v>0</v>
      </c>
      <c r="E225" s="52">
        <f t="shared" si="55"/>
        <v>0</v>
      </c>
      <c r="F225" s="52">
        <f t="shared" si="55"/>
        <v>0</v>
      </c>
      <c r="G225" s="52">
        <f t="shared" si="55"/>
        <v>0</v>
      </c>
      <c r="H225" s="52">
        <f t="shared" si="55"/>
        <v>11751</v>
      </c>
      <c r="I225" s="52">
        <f t="shared" si="55"/>
        <v>3032</v>
      </c>
      <c r="J225" s="52">
        <f t="shared" si="55"/>
        <v>0</v>
      </c>
      <c r="K225" s="52">
        <f t="shared" si="55"/>
        <v>0</v>
      </c>
      <c r="L225" s="52">
        <f t="shared" si="55"/>
        <v>0</v>
      </c>
      <c r="M225" s="52">
        <f t="shared" si="55"/>
        <v>0</v>
      </c>
      <c r="N225" s="52">
        <f t="shared" si="55"/>
        <v>0</v>
      </c>
      <c r="O225" s="52">
        <f t="shared" si="55"/>
        <v>0</v>
      </c>
      <c r="P225" s="52">
        <f t="shared" si="55"/>
        <v>0</v>
      </c>
      <c r="Q225" s="52">
        <f t="shared" si="55"/>
        <v>0</v>
      </c>
      <c r="R225" s="52">
        <f t="shared" si="55"/>
        <v>0</v>
      </c>
      <c r="S225" s="52">
        <f t="shared" si="55"/>
        <v>0</v>
      </c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  <c r="GN225" s="53"/>
      <c r="GO225" s="53"/>
      <c r="GP225" s="53"/>
      <c r="GQ225" s="53"/>
      <c r="GR225" s="53"/>
      <c r="GS225" s="53"/>
      <c r="GT225" s="53"/>
      <c r="GU225" s="53"/>
      <c r="GV225" s="53"/>
      <c r="GW225" s="53"/>
      <c r="GX225" s="53"/>
      <c r="GY225" s="53"/>
      <c r="GZ225" s="53"/>
      <c r="HA225" s="53"/>
      <c r="HB225" s="53"/>
      <c r="HC225" s="53"/>
      <c r="HD225" s="53"/>
      <c r="HE225" s="53"/>
      <c r="HF225" s="53"/>
      <c r="HG225" s="53"/>
      <c r="HH225" s="53"/>
      <c r="HI225" s="53"/>
      <c r="HJ225" s="53"/>
      <c r="HK225" s="53"/>
      <c r="HL225" s="53"/>
      <c r="HM225" s="53"/>
      <c r="HN225" s="53"/>
      <c r="HO225" s="53"/>
      <c r="HP225" s="53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  <c r="IE225" s="53"/>
      <c r="IF225" s="53"/>
      <c r="IG225" s="53"/>
      <c r="IH225" s="53"/>
      <c r="II225" s="53"/>
      <c r="IJ225" s="53"/>
    </row>
    <row r="226" spans="1:244" ht="31.5">
      <c r="A226" s="60" t="s">
        <v>646</v>
      </c>
      <c r="B226" s="59">
        <f t="shared" si="47"/>
        <v>8719</v>
      </c>
      <c r="C226" s="59">
        <f t="shared" si="48"/>
        <v>0</v>
      </c>
      <c r="D226" s="59"/>
      <c r="E226" s="59"/>
      <c r="F226" s="59"/>
      <c r="G226" s="59"/>
      <c r="H226" s="59">
        <v>8719</v>
      </c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  <c r="GQ226" s="53"/>
      <c r="GR226" s="53"/>
      <c r="GS226" s="53"/>
      <c r="GT226" s="53"/>
      <c r="GU226" s="53"/>
      <c r="GV226" s="53"/>
      <c r="GW226" s="53"/>
      <c r="GX226" s="53"/>
      <c r="GY226" s="53"/>
      <c r="GZ226" s="53"/>
      <c r="HA226" s="53"/>
      <c r="HB226" s="53"/>
      <c r="HC226" s="53"/>
      <c r="HD226" s="53"/>
      <c r="HE226" s="53"/>
      <c r="HF226" s="53"/>
      <c r="HG226" s="53"/>
      <c r="HH226" s="53"/>
      <c r="HI226" s="53"/>
      <c r="HJ226" s="53"/>
      <c r="HK226" s="53"/>
      <c r="HL226" s="53"/>
      <c r="HM226" s="53"/>
      <c r="HN226" s="53"/>
      <c r="HO226" s="53"/>
      <c r="HP226" s="53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  <c r="IE226" s="53"/>
      <c r="IF226" s="53"/>
      <c r="IG226" s="53"/>
      <c r="IH226" s="53"/>
      <c r="II226" s="53"/>
      <c r="IJ226" s="53"/>
    </row>
    <row r="227" spans="1:244" ht="15.75">
      <c r="A227" s="60" t="s">
        <v>647</v>
      </c>
      <c r="B227" s="59">
        <f t="shared" si="47"/>
        <v>1367</v>
      </c>
      <c r="C227" s="59">
        <f t="shared" si="48"/>
        <v>1367</v>
      </c>
      <c r="D227" s="59"/>
      <c r="E227" s="59"/>
      <c r="F227" s="59"/>
      <c r="G227" s="59"/>
      <c r="H227" s="59">
        <v>1367</v>
      </c>
      <c r="I227" s="59">
        <v>1367</v>
      </c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  <c r="GN227" s="53"/>
      <c r="GO227" s="53"/>
      <c r="GP227" s="53"/>
      <c r="GQ227" s="53"/>
      <c r="GR227" s="53"/>
      <c r="GS227" s="53"/>
      <c r="GT227" s="53"/>
      <c r="GU227" s="53"/>
      <c r="GV227" s="53"/>
      <c r="GW227" s="53"/>
      <c r="GX227" s="53"/>
      <c r="GY227" s="53"/>
      <c r="GZ227" s="53"/>
      <c r="HA227" s="53"/>
      <c r="HB227" s="53"/>
      <c r="HC227" s="53"/>
      <c r="HD227" s="53"/>
      <c r="HE227" s="53"/>
      <c r="HF227" s="53"/>
      <c r="HG227" s="53"/>
      <c r="HH227" s="53"/>
      <c r="HI227" s="53"/>
      <c r="HJ227" s="53"/>
      <c r="HK227" s="53"/>
      <c r="HL227" s="53"/>
      <c r="HM227" s="53"/>
      <c r="HN227" s="53"/>
      <c r="HO227" s="53"/>
      <c r="HP227" s="53"/>
      <c r="HQ227" s="53"/>
      <c r="HR227" s="53"/>
      <c r="HS227" s="53"/>
      <c r="HT227" s="53"/>
      <c r="HU227" s="53"/>
      <c r="HV227" s="53"/>
      <c r="HW227" s="53"/>
      <c r="HX227" s="53"/>
      <c r="HY227" s="53"/>
      <c r="HZ227" s="53"/>
      <c r="IA227" s="53"/>
      <c r="IB227" s="53"/>
      <c r="IC227" s="53"/>
      <c r="ID227" s="53"/>
      <c r="IE227" s="53"/>
      <c r="IF227" s="53"/>
      <c r="IG227" s="53"/>
      <c r="IH227" s="53"/>
      <c r="II227" s="53"/>
      <c r="IJ227" s="53"/>
    </row>
    <row r="228" spans="1:244" ht="15.75">
      <c r="A228" s="60" t="s">
        <v>648</v>
      </c>
      <c r="B228" s="59">
        <f t="shared" si="47"/>
        <v>1665</v>
      </c>
      <c r="C228" s="59">
        <f t="shared" si="48"/>
        <v>1665</v>
      </c>
      <c r="D228" s="59"/>
      <c r="E228" s="59"/>
      <c r="F228" s="59"/>
      <c r="G228" s="59"/>
      <c r="H228" s="59">
        <v>1665</v>
      </c>
      <c r="I228" s="59">
        <v>1665</v>
      </c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  <c r="GN228" s="53"/>
      <c r="GO228" s="53"/>
      <c r="GP228" s="53"/>
      <c r="GQ228" s="53"/>
      <c r="GR228" s="53"/>
      <c r="GS228" s="53"/>
      <c r="GT228" s="53"/>
      <c r="GU228" s="53"/>
      <c r="GV228" s="53"/>
      <c r="GW228" s="53"/>
      <c r="GX228" s="53"/>
      <c r="GY228" s="53"/>
      <c r="GZ228" s="53"/>
      <c r="HA228" s="53"/>
      <c r="HB228" s="53"/>
      <c r="HC228" s="53"/>
      <c r="HD228" s="53"/>
      <c r="HE228" s="53"/>
      <c r="HF228" s="53"/>
      <c r="HG228" s="53"/>
      <c r="HH228" s="53"/>
      <c r="HI228" s="53"/>
      <c r="HJ228" s="53"/>
      <c r="HK228" s="53"/>
      <c r="HL228" s="53"/>
      <c r="HM228" s="53"/>
      <c r="HN228" s="53"/>
      <c r="HO228" s="53"/>
      <c r="HP228" s="53"/>
      <c r="HQ228" s="53"/>
      <c r="HR228" s="53"/>
      <c r="HS228" s="53"/>
      <c r="HT228" s="53"/>
      <c r="HU228" s="53"/>
      <c r="HV228" s="53"/>
      <c r="HW228" s="53"/>
      <c r="HX228" s="53"/>
      <c r="HY228" s="53"/>
      <c r="HZ228" s="53"/>
      <c r="IA228" s="53"/>
      <c r="IB228" s="53"/>
      <c r="IC228" s="53"/>
      <c r="ID228" s="53"/>
      <c r="IE228" s="53"/>
      <c r="IF228" s="53"/>
      <c r="IG228" s="53"/>
      <c r="IH228" s="53"/>
      <c r="II228" s="53"/>
      <c r="IJ228" s="53"/>
    </row>
    <row r="229" spans="1:244" ht="15.75">
      <c r="A229" s="51" t="s">
        <v>585</v>
      </c>
      <c r="B229" s="52">
        <f t="shared" si="47"/>
        <v>12035209</v>
      </c>
      <c r="C229" s="52">
        <f t="shared" si="48"/>
        <v>920199</v>
      </c>
      <c r="D229" s="52">
        <f aca="true" t="shared" si="56" ref="D229:S229">SUM(D230:D246)</f>
        <v>152495</v>
      </c>
      <c r="E229" s="52">
        <f t="shared" si="56"/>
        <v>75505</v>
      </c>
      <c r="F229" s="52">
        <f t="shared" si="56"/>
        <v>25276</v>
      </c>
      <c r="G229" s="52">
        <f t="shared" si="56"/>
        <v>3052</v>
      </c>
      <c r="H229" s="52">
        <f t="shared" si="56"/>
        <v>189176</v>
      </c>
      <c r="I229" s="52">
        <f t="shared" si="56"/>
        <v>22412</v>
      </c>
      <c r="J229" s="52">
        <f t="shared" si="56"/>
        <v>6216374</v>
      </c>
      <c r="K229" s="52">
        <f t="shared" si="56"/>
        <v>0</v>
      </c>
      <c r="L229" s="52">
        <f t="shared" si="56"/>
        <v>0</v>
      </c>
      <c r="M229" s="52">
        <f t="shared" si="56"/>
        <v>0</v>
      </c>
      <c r="N229" s="52">
        <f t="shared" si="56"/>
        <v>4851888</v>
      </c>
      <c r="O229" s="52">
        <f t="shared" si="56"/>
        <v>819230</v>
      </c>
      <c r="P229" s="52">
        <f t="shared" si="56"/>
        <v>0</v>
      </c>
      <c r="Q229" s="52">
        <f t="shared" si="56"/>
        <v>0</v>
      </c>
      <c r="R229" s="52">
        <f t="shared" si="56"/>
        <v>600000</v>
      </c>
      <c r="S229" s="52">
        <f t="shared" si="56"/>
        <v>0</v>
      </c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  <c r="GN229" s="53"/>
      <c r="GO229" s="53"/>
      <c r="GP229" s="53"/>
      <c r="GQ229" s="53"/>
      <c r="GR229" s="53"/>
      <c r="GS229" s="53"/>
      <c r="GT229" s="53"/>
      <c r="GU229" s="53"/>
      <c r="GV229" s="53"/>
      <c r="GW229" s="53"/>
      <c r="GX229" s="53"/>
      <c r="GY229" s="53"/>
      <c r="GZ229" s="53"/>
      <c r="HA229" s="53"/>
      <c r="HB229" s="53"/>
      <c r="HC229" s="53"/>
      <c r="HD229" s="53"/>
      <c r="HE229" s="53"/>
      <c r="HF229" s="53"/>
      <c r="HG229" s="53"/>
      <c r="HH229" s="53"/>
      <c r="HI229" s="53"/>
      <c r="HJ229" s="53"/>
      <c r="HK229" s="53"/>
      <c r="HL229" s="53"/>
      <c r="HM229" s="53"/>
      <c r="HN229" s="53"/>
      <c r="HO229" s="53"/>
      <c r="HP229" s="53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  <c r="IE229" s="53"/>
      <c r="IF229" s="53"/>
      <c r="IG229" s="53"/>
      <c r="IH229" s="53"/>
      <c r="II229" s="53"/>
      <c r="IJ229" s="53"/>
    </row>
    <row r="230" spans="1:244" ht="15.75">
      <c r="A230" s="58" t="s">
        <v>649</v>
      </c>
      <c r="B230" s="59">
        <f t="shared" si="47"/>
        <v>4053</v>
      </c>
      <c r="C230" s="59">
        <f t="shared" si="48"/>
        <v>3052</v>
      </c>
      <c r="D230" s="59"/>
      <c r="E230" s="59">
        <v>0</v>
      </c>
      <c r="F230" s="59">
        <v>4053</v>
      </c>
      <c r="G230" s="59">
        <v>3052</v>
      </c>
      <c r="H230" s="59">
        <v>0</v>
      </c>
      <c r="I230" s="59">
        <v>0</v>
      </c>
      <c r="J230" s="59"/>
      <c r="K230" s="59">
        <v>0</v>
      </c>
      <c r="L230" s="59"/>
      <c r="M230" s="59">
        <v>0</v>
      </c>
      <c r="N230" s="59"/>
      <c r="O230" s="59">
        <v>0</v>
      </c>
      <c r="P230" s="59">
        <v>0</v>
      </c>
      <c r="Q230" s="59">
        <v>0</v>
      </c>
      <c r="R230" s="59"/>
      <c r="S230" s="59">
        <v>0</v>
      </c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  <c r="GN230" s="53"/>
      <c r="GO230" s="53"/>
      <c r="GP230" s="53"/>
      <c r="GQ230" s="53"/>
      <c r="GR230" s="53"/>
      <c r="GS230" s="53"/>
      <c r="GT230" s="53"/>
      <c r="GU230" s="53"/>
      <c r="GV230" s="53"/>
      <c r="GW230" s="53"/>
      <c r="GX230" s="53"/>
      <c r="GY230" s="53"/>
      <c r="GZ230" s="53"/>
      <c r="HA230" s="53"/>
      <c r="HB230" s="53"/>
      <c r="HC230" s="53"/>
      <c r="HD230" s="53"/>
      <c r="HE230" s="53"/>
      <c r="HF230" s="53"/>
      <c r="HG230" s="53"/>
      <c r="HH230" s="53"/>
      <c r="HI230" s="53"/>
      <c r="HJ230" s="53"/>
      <c r="HK230" s="53"/>
      <c r="HL230" s="53"/>
      <c r="HM230" s="53"/>
      <c r="HN230" s="53"/>
      <c r="HO230" s="53"/>
      <c r="HP230" s="53"/>
      <c r="HQ230" s="53"/>
      <c r="HR230" s="53"/>
      <c r="HS230" s="53"/>
      <c r="HT230" s="53"/>
      <c r="HU230" s="53"/>
      <c r="HV230" s="53"/>
      <c r="HW230" s="53"/>
      <c r="HX230" s="53"/>
      <c r="HY230" s="53"/>
      <c r="HZ230" s="53"/>
      <c r="IA230" s="53"/>
      <c r="IB230" s="53"/>
      <c r="IC230" s="53"/>
      <c r="ID230" s="53"/>
      <c r="IE230" s="53"/>
      <c r="IF230" s="53"/>
      <c r="IG230" s="53"/>
      <c r="IH230" s="53"/>
      <c r="II230" s="53"/>
      <c r="IJ230" s="53"/>
    </row>
    <row r="231" spans="1:244" ht="31.5">
      <c r="A231" s="58" t="s">
        <v>650</v>
      </c>
      <c r="B231" s="59">
        <f t="shared" si="47"/>
        <v>4086</v>
      </c>
      <c r="C231" s="59">
        <f t="shared" si="48"/>
        <v>4086</v>
      </c>
      <c r="D231" s="59"/>
      <c r="E231" s="59">
        <v>0</v>
      </c>
      <c r="F231" s="59"/>
      <c r="G231" s="59">
        <v>0</v>
      </c>
      <c r="H231" s="59">
        <v>4086</v>
      </c>
      <c r="I231" s="59">
        <v>4086</v>
      </c>
      <c r="J231" s="59"/>
      <c r="K231" s="59">
        <v>0</v>
      </c>
      <c r="L231" s="59"/>
      <c r="M231" s="59">
        <v>0</v>
      </c>
      <c r="N231" s="59"/>
      <c r="O231" s="59">
        <v>0</v>
      </c>
      <c r="P231" s="59">
        <v>0</v>
      </c>
      <c r="Q231" s="59">
        <v>0</v>
      </c>
      <c r="R231" s="59"/>
      <c r="S231" s="59">
        <v>0</v>
      </c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  <c r="GN231" s="53"/>
      <c r="GO231" s="53"/>
      <c r="GP231" s="53"/>
      <c r="GQ231" s="53"/>
      <c r="GR231" s="53"/>
      <c r="GS231" s="53"/>
      <c r="GT231" s="53"/>
      <c r="GU231" s="53"/>
      <c r="GV231" s="53"/>
      <c r="GW231" s="53"/>
      <c r="GX231" s="53"/>
      <c r="GY231" s="53"/>
      <c r="GZ231" s="53"/>
      <c r="HA231" s="53"/>
      <c r="HB231" s="53"/>
      <c r="HC231" s="53"/>
      <c r="HD231" s="53"/>
      <c r="HE231" s="53"/>
      <c r="HF231" s="53"/>
      <c r="HG231" s="53"/>
      <c r="HH231" s="53"/>
      <c r="HI231" s="53"/>
      <c r="HJ231" s="53"/>
      <c r="HK231" s="53"/>
      <c r="HL231" s="53"/>
      <c r="HM231" s="53"/>
      <c r="HN231" s="53"/>
      <c r="HO231" s="53"/>
      <c r="HP231" s="53"/>
      <c r="HQ231" s="53"/>
      <c r="HR231" s="53"/>
      <c r="HS231" s="53"/>
      <c r="HT231" s="53"/>
      <c r="HU231" s="53"/>
      <c r="HV231" s="53"/>
      <c r="HW231" s="53"/>
      <c r="HX231" s="53"/>
      <c r="HY231" s="53"/>
      <c r="HZ231" s="53"/>
      <c r="IA231" s="53"/>
      <c r="IB231" s="53"/>
      <c r="IC231" s="53"/>
      <c r="ID231" s="53"/>
      <c r="IE231" s="53"/>
      <c r="IF231" s="53"/>
      <c r="IG231" s="53"/>
      <c r="IH231" s="53"/>
      <c r="II231" s="53"/>
      <c r="IJ231" s="53"/>
    </row>
    <row r="232" spans="1:244" ht="31.5">
      <c r="A232" s="58" t="s">
        <v>1053</v>
      </c>
      <c r="B232" s="59">
        <f t="shared" si="47"/>
        <v>37768</v>
      </c>
      <c r="C232" s="59">
        <f t="shared" si="48"/>
        <v>0</v>
      </c>
      <c r="D232" s="59"/>
      <c r="E232" s="59">
        <v>0</v>
      </c>
      <c r="F232" s="59"/>
      <c r="G232" s="59">
        <v>0</v>
      </c>
      <c r="H232" s="59">
        <v>37768</v>
      </c>
      <c r="I232" s="59">
        <v>0</v>
      </c>
      <c r="J232" s="59"/>
      <c r="K232" s="59">
        <v>0</v>
      </c>
      <c r="L232" s="59"/>
      <c r="M232" s="59">
        <v>0</v>
      </c>
      <c r="N232" s="59"/>
      <c r="O232" s="59">
        <v>0</v>
      </c>
      <c r="P232" s="59">
        <v>0</v>
      </c>
      <c r="Q232" s="59">
        <v>0</v>
      </c>
      <c r="R232" s="59"/>
      <c r="S232" s="59">
        <v>0</v>
      </c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  <c r="GN232" s="53"/>
      <c r="GO232" s="53"/>
      <c r="GP232" s="53"/>
      <c r="GQ232" s="53"/>
      <c r="GR232" s="53"/>
      <c r="GS232" s="53"/>
      <c r="GT232" s="53"/>
      <c r="GU232" s="53"/>
      <c r="GV232" s="53"/>
      <c r="GW232" s="53"/>
      <c r="GX232" s="53"/>
      <c r="GY232" s="53"/>
      <c r="GZ232" s="53"/>
      <c r="HA232" s="53"/>
      <c r="HB232" s="53"/>
      <c r="HC232" s="53"/>
      <c r="HD232" s="53"/>
      <c r="HE232" s="53"/>
      <c r="HF232" s="53"/>
      <c r="HG232" s="53"/>
      <c r="HH232" s="53"/>
      <c r="HI232" s="53"/>
      <c r="HJ232" s="53"/>
      <c r="HK232" s="53"/>
      <c r="HL232" s="53"/>
      <c r="HM232" s="53"/>
      <c r="HN232" s="53"/>
      <c r="HO232" s="53"/>
      <c r="HP232" s="53"/>
      <c r="HQ232" s="53"/>
      <c r="HR232" s="53"/>
      <c r="HS232" s="53"/>
      <c r="HT232" s="53"/>
      <c r="HU232" s="53"/>
      <c r="HV232" s="53"/>
      <c r="HW232" s="53"/>
      <c r="HX232" s="53"/>
      <c r="HY232" s="53"/>
      <c r="HZ232" s="53"/>
      <c r="IA232" s="53"/>
      <c r="IB232" s="53"/>
      <c r="IC232" s="53"/>
      <c r="ID232" s="53"/>
      <c r="IE232" s="53"/>
      <c r="IF232" s="53"/>
      <c r="IG232" s="53"/>
      <c r="IH232" s="53"/>
      <c r="II232" s="53"/>
      <c r="IJ232" s="53"/>
    </row>
    <row r="233" spans="1:244" ht="31.5">
      <c r="A233" s="58" t="s">
        <v>1054</v>
      </c>
      <c r="B233" s="59">
        <f t="shared" si="47"/>
        <v>25000</v>
      </c>
      <c r="C233" s="59">
        <f t="shared" si="48"/>
        <v>0</v>
      </c>
      <c r="D233" s="59"/>
      <c r="E233" s="59">
        <v>0</v>
      </c>
      <c r="F233" s="59"/>
      <c r="G233" s="59">
        <v>0</v>
      </c>
      <c r="H233" s="59">
        <v>25000</v>
      </c>
      <c r="I233" s="59">
        <v>0</v>
      </c>
      <c r="J233" s="59"/>
      <c r="K233" s="59">
        <v>0</v>
      </c>
      <c r="L233" s="59"/>
      <c r="M233" s="59">
        <v>0</v>
      </c>
      <c r="N233" s="59"/>
      <c r="O233" s="59">
        <v>0</v>
      </c>
      <c r="P233" s="59">
        <v>0</v>
      </c>
      <c r="Q233" s="59">
        <v>0</v>
      </c>
      <c r="R233" s="59"/>
      <c r="S233" s="59">
        <v>0</v>
      </c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  <c r="GN233" s="53"/>
      <c r="GO233" s="53"/>
      <c r="GP233" s="53"/>
      <c r="GQ233" s="53"/>
      <c r="GR233" s="53"/>
      <c r="GS233" s="53"/>
      <c r="GT233" s="53"/>
      <c r="GU233" s="53"/>
      <c r="GV233" s="53"/>
      <c r="GW233" s="53"/>
      <c r="GX233" s="53"/>
      <c r="GY233" s="53"/>
      <c r="GZ233" s="53"/>
      <c r="HA233" s="53"/>
      <c r="HB233" s="53"/>
      <c r="HC233" s="53"/>
      <c r="HD233" s="53"/>
      <c r="HE233" s="53"/>
      <c r="HF233" s="53"/>
      <c r="HG233" s="53"/>
      <c r="HH233" s="53"/>
      <c r="HI233" s="53"/>
      <c r="HJ233" s="53"/>
      <c r="HK233" s="53"/>
      <c r="HL233" s="53"/>
      <c r="HM233" s="53"/>
      <c r="HN233" s="53"/>
      <c r="HO233" s="53"/>
      <c r="HP233" s="53"/>
      <c r="HQ233" s="53"/>
      <c r="HR233" s="53"/>
      <c r="HS233" s="53"/>
      <c r="HT233" s="53"/>
      <c r="HU233" s="53"/>
      <c r="HV233" s="53"/>
      <c r="HW233" s="53"/>
      <c r="HX233" s="53"/>
      <c r="HY233" s="53"/>
      <c r="HZ233" s="53"/>
      <c r="IA233" s="53"/>
      <c r="IB233" s="53"/>
      <c r="IC233" s="53"/>
      <c r="ID233" s="53"/>
      <c r="IE233" s="53"/>
      <c r="IF233" s="53"/>
      <c r="IG233" s="53"/>
      <c r="IH233" s="53"/>
      <c r="II233" s="53"/>
      <c r="IJ233" s="53"/>
    </row>
    <row r="234" spans="1:244" ht="15.75">
      <c r="A234" s="60" t="s">
        <v>1065</v>
      </c>
      <c r="B234" s="59">
        <f t="shared" si="47"/>
        <v>4196</v>
      </c>
      <c r="C234" s="59">
        <f t="shared" si="48"/>
        <v>0</v>
      </c>
      <c r="D234" s="59">
        <f>130942-130942</f>
        <v>0</v>
      </c>
      <c r="E234" s="59"/>
      <c r="F234" s="59"/>
      <c r="G234" s="59"/>
      <c r="H234" s="59">
        <v>0</v>
      </c>
      <c r="I234" s="59"/>
      <c r="J234" s="59"/>
      <c r="K234" s="59"/>
      <c r="L234" s="59"/>
      <c r="M234" s="59"/>
      <c r="N234" s="59">
        <v>4196</v>
      </c>
      <c r="O234" s="59"/>
      <c r="P234" s="59"/>
      <c r="Q234" s="59"/>
      <c r="R234" s="59"/>
      <c r="S234" s="59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  <c r="GN234" s="53"/>
      <c r="GO234" s="53"/>
      <c r="GP234" s="53"/>
      <c r="GQ234" s="53"/>
      <c r="GR234" s="53"/>
      <c r="GS234" s="53"/>
      <c r="GT234" s="53"/>
      <c r="GU234" s="53"/>
      <c r="GV234" s="53"/>
      <c r="GW234" s="53"/>
      <c r="GX234" s="53"/>
      <c r="GY234" s="53"/>
      <c r="GZ234" s="53"/>
      <c r="HA234" s="53"/>
      <c r="HB234" s="53"/>
      <c r="HC234" s="53"/>
      <c r="HD234" s="53"/>
      <c r="HE234" s="53"/>
      <c r="HF234" s="53"/>
      <c r="HG234" s="53"/>
      <c r="HH234" s="53"/>
      <c r="HI234" s="53"/>
      <c r="HJ234" s="53"/>
      <c r="HK234" s="53"/>
      <c r="HL234" s="53"/>
      <c r="HM234" s="53"/>
      <c r="HN234" s="53"/>
      <c r="HO234" s="53"/>
      <c r="HP234" s="53"/>
      <c r="HQ234" s="53"/>
      <c r="HR234" s="53"/>
      <c r="HS234" s="53"/>
      <c r="HT234" s="53"/>
      <c r="HU234" s="53"/>
      <c r="HV234" s="53"/>
      <c r="HW234" s="53"/>
      <c r="HX234" s="53"/>
      <c r="HY234" s="53"/>
      <c r="HZ234" s="53"/>
      <c r="IA234" s="53"/>
      <c r="IB234" s="53"/>
      <c r="IC234" s="53"/>
      <c r="ID234" s="53"/>
      <c r="IE234" s="53"/>
      <c r="IF234" s="53"/>
      <c r="IG234" s="53"/>
      <c r="IH234" s="53"/>
      <c r="II234" s="53"/>
      <c r="IJ234" s="53"/>
    </row>
    <row r="235" spans="1:244" ht="94.5">
      <c r="A235" s="58" t="s">
        <v>651</v>
      </c>
      <c r="B235" s="59">
        <f t="shared" si="47"/>
        <v>1850000</v>
      </c>
      <c r="C235" s="59">
        <f t="shared" si="48"/>
        <v>40660</v>
      </c>
      <c r="D235" s="59"/>
      <c r="E235" s="59">
        <f>1290000-1290000</f>
        <v>0</v>
      </c>
      <c r="F235" s="59"/>
      <c r="G235" s="59">
        <f>1290000-1290000</f>
        <v>0</v>
      </c>
      <c r="H235" s="59">
        <v>0</v>
      </c>
      <c r="I235" s="59">
        <f>1290000-1290000</f>
        <v>0</v>
      </c>
      <c r="J235" s="59"/>
      <c r="K235" s="59">
        <f>1290000-1290000</f>
        <v>0</v>
      </c>
      <c r="L235" s="59"/>
      <c r="M235" s="59">
        <f>1290000-1290000</f>
        <v>0</v>
      </c>
      <c r="N235" s="59">
        <f>1290000</f>
        <v>1290000</v>
      </c>
      <c r="O235" s="59">
        <f>14379+1+26280</f>
        <v>40660</v>
      </c>
      <c r="P235" s="59">
        <f>1290000-1290000</f>
        <v>0</v>
      </c>
      <c r="Q235" s="59">
        <f>1290000-1290000</f>
        <v>0</v>
      </c>
      <c r="R235" s="59">
        <v>560000</v>
      </c>
      <c r="S235" s="59">
        <f>1290000-1290000</f>
        <v>0</v>
      </c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  <c r="GN235" s="53"/>
      <c r="GO235" s="53"/>
      <c r="GP235" s="53"/>
      <c r="GQ235" s="53"/>
      <c r="GR235" s="53"/>
      <c r="GS235" s="53"/>
      <c r="GT235" s="53"/>
      <c r="GU235" s="53"/>
      <c r="GV235" s="53"/>
      <c r="GW235" s="53"/>
      <c r="GX235" s="53"/>
      <c r="GY235" s="53"/>
      <c r="GZ235" s="53"/>
      <c r="HA235" s="53"/>
      <c r="HB235" s="53"/>
      <c r="HC235" s="53"/>
      <c r="HD235" s="53"/>
      <c r="HE235" s="53"/>
      <c r="HF235" s="53"/>
      <c r="HG235" s="53"/>
      <c r="HH235" s="53"/>
      <c r="HI235" s="53"/>
      <c r="HJ235" s="53"/>
      <c r="HK235" s="53"/>
      <c r="HL235" s="53"/>
      <c r="HM235" s="53"/>
      <c r="HN235" s="53"/>
      <c r="HO235" s="53"/>
      <c r="HP235" s="53"/>
      <c r="HQ235" s="53"/>
      <c r="HR235" s="53"/>
      <c r="HS235" s="53"/>
      <c r="HT235" s="53"/>
      <c r="HU235" s="53"/>
      <c r="HV235" s="53"/>
      <c r="HW235" s="53"/>
      <c r="HX235" s="53"/>
      <c r="HY235" s="53"/>
      <c r="HZ235" s="53"/>
      <c r="IA235" s="53"/>
      <c r="IB235" s="53"/>
      <c r="IC235" s="53"/>
      <c r="ID235" s="53"/>
      <c r="IE235" s="53"/>
      <c r="IF235" s="53"/>
      <c r="IG235" s="53"/>
      <c r="IH235" s="53"/>
      <c r="II235" s="53"/>
      <c r="IJ235" s="53"/>
    </row>
    <row r="236" spans="1:244" ht="126">
      <c r="A236" s="55" t="s">
        <v>652</v>
      </c>
      <c r="B236" s="59">
        <f t="shared" si="47"/>
        <v>33634</v>
      </c>
      <c r="C236" s="59">
        <f t="shared" si="48"/>
        <v>0</v>
      </c>
      <c r="D236" s="59"/>
      <c r="E236" s="59">
        <v>0</v>
      </c>
      <c r="F236" s="59"/>
      <c r="G236" s="59">
        <v>0</v>
      </c>
      <c r="H236" s="59">
        <v>0</v>
      </c>
      <c r="I236" s="59">
        <v>0</v>
      </c>
      <c r="J236" s="59"/>
      <c r="K236" s="59">
        <v>0</v>
      </c>
      <c r="L236" s="59"/>
      <c r="M236" s="59">
        <v>0</v>
      </c>
      <c r="N236" s="59">
        <v>33634</v>
      </c>
      <c r="O236" s="59">
        <v>0</v>
      </c>
      <c r="P236" s="59">
        <v>0</v>
      </c>
      <c r="Q236" s="59">
        <v>0</v>
      </c>
      <c r="R236" s="59"/>
      <c r="S236" s="59">
        <v>0</v>
      </c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  <c r="GN236" s="53"/>
      <c r="GO236" s="53"/>
      <c r="GP236" s="53"/>
      <c r="GQ236" s="53"/>
      <c r="GR236" s="53"/>
      <c r="GS236" s="53"/>
      <c r="GT236" s="53"/>
      <c r="GU236" s="53"/>
      <c r="GV236" s="53"/>
      <c r="GW236" s="53"/>
      <c r="GX236" s="53"/>
      <c r="GY236" s="53"/>
      <c r="GZ236" s="53"/>
      <c r="HA236" s="53"/>
      <c r="HB236" s="53"/>
      <c r="HC236" s="53"/>
      <c r="HD236" s="53"/>
      <c r="HE236" s="53"/>
      <c r="HF236" s="53"/>
      <c r="HG236" s="53"/>
      <c r="HH236" s="53"/>
      <c r="HI236" s="53"/>
      <c r="HJ236" s="53"/>
      <c r="HK236" s="53"/>
      <c r="HL236" s="53"/>
      <c r="HM236" s="53"/>
      <c r="HN236" s="53"/>
      <c r="HO236" s="53"/>
      <c r="HP236" s="53"/>
      <c r="HQ236" s="53"/>
      <c r="HR236" s="53"/>
      <c r="HS236" s="53"/>
      <c r="HT236" s="53"/>
      <c r="HU236" s="53"/>
      <c r="HV236" s="53"/>
      <c r="HW236" s="53"/>
      <c r="HX236" s="53"/>
      <c r="HY236" s="53"/>
      <c r="HZ236" s="53"/>
      <c r="IA236" s="53"/>
      <c r="IB236" s="53"/>
      <c r="IC236" s="53"/>
      <c r="ID236" s="53"/>
      <c r="IE236" s="53"/>
      <c r="IF236" s="53"/>
      <c r="IG236" s="53"/>
      <c r="IH236" s="53"/>
      <c r="II236" s="53"/>
      <c r="IJ236" s="53"/>
    </row>
    <row r="237" spans="1:244" ht="47.25">
      <c r="A237" s="55" t="s">
        <v>653</v>
      </c>
      <c r="B237" s="59">
        <f t="shared" si="47"/>
        <v>18646</v>
      </c>
      <c r="C237" s="59">
        <f t="shared" si="48"/>
        <v>0</v>
      </c>
      <c r="D237" s="59">
        <f>15000-15000</f>
        <v>0</v>
      </c>
      <c r="E237" s="59">
        <v>0</v>
      </c>
      <c r="F237" s="59"/>
      <c r="G237" s="59">
        <v>0</v>
      </c>
      <c r="H237" s="59">
        <v>0</v>
      </c>
      <c r="I237" s="59">
        <v>0</v>
      </c>
      <c r="J237" s="59"/>
      <c r="K237" s="59">
        <v>0</v>
      </c>
      <c r="L237" s="59"/>
      <c r="M237" s="59">
        <v>0</v>
      </c>
      <c r="N237" s="59">
        <f>3646+15000</f>
        <v>18646</v>
      </c>
      <c r="O237" s="59">
        <v>0</v>
      </c>
      <c r="P237" s="59">
        <v>0</v>
      </c>
      <c r="Q237" s="59">
        <v>0</v>
      </c>
      <c r="R237" s="59"/>
      <c r="S237" s="59">
        <v>0</v>
      </c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  <c r="GQ237" s="53"/>
      <c r="GR237" s="53"/>
      <c r="GS237" s="53"/>
      <c r="GT237" s="53"/>
      <c r="GU237" s="53"/>
      <c r="GV237" s="53"/>
      <c r="GW237" s="53"/>
      <c r="GX237" s="53"/>
      <c r="GY237" s="53"/>
      <c r="GZ237" s="53"/>
      <c r="HA237" s="53"/>
      <c r="HB237" s="53"/>
      <c r="HC237" s="53"/>
      <c r="HD237" s="53"/>
      <c r="HE237" s="53"/>
      <c r="HF237" s="53"/>
      <c r="HG237" s="53"/>
      <c r="HH237" s="53"/>
      <c r="HI237" s="53"/>
      <c r="HJ237" s="53"/>
      <c r="HK237" s="53"/>
      <c r="HL237" s="53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  <c r="IE237" s="53"/>
      <c r="IF237" s="53"/>
      <c r="IG237" s="53"/>
      <c r="IH237" s="53"/>
      <c r="II237" s="53"/>
      <c r="IJ237" s="53"/>
    </row>
    <row r="238" spans="1:244" ht="110.25">
      <c r="A238" s="55" t="s">
        <v>654</v>
      </c>
      <c r="B238" s="59">
        <f t="shared" si="47"/>
        <v>3412885</v>
      </c>
      <c r="C238" s="59">
        <f t="shared" si="48"/>
        <v>735199</v>
      </c>
      <c r="D238" s="59"/>
      <c r="E238" s="59">
        <v>0</v>
      </c>
      <c r="F238" s="59"/>
      <c r="G238" s="59">
        <v>0</v>
      </c>
      <c r="H238" s="59">
        <v>0</v>
      </c>
      <c r="I238" s="59">
        <v>0</v>
      </c>
      <c r="J238" s="59"/>
      <c r="K238" s="59">
        <v>0</v>
      </c>
      <c r="L238" s="59"/>
      <c r="M238" s="59">
        <v>0</v>
      </c>
      <c r="N238" s="59">
        <v>3412885</v>
      </c>
      <c r="O238" s="59">
        <f>341598+393601</f>
        <v>735199</v>
      </c>
      <c r="P238" s="59">
        <v>0</v>
      </c>
      <c r="Q238" s="59">
        <v>0</v>
      </c>
      <c r="R238" s="59"/>
      <c r="S238" s="59">
        <v>0</v>
      </c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  <c r="GN238" s="53"/>
      <c r="GO238" s="53"/>
      <c r="GP238" s="53"/>
      <c r="GQ238" s="53"/>
      <c r="GR238" s="53"/>
      <c r="GS238" s="53"/>
      <c r="GT238" s="53"/>
      <c r="GU238" s="53"/>
      <c r="GV238" s="53"/>
      <c r="GW238" s="53"/>
      <c r="GX238" s="53"/>
      <c r="GY238" s="53"/>
      <c r="GZ238" s="53"/>
      <c r="HA238" s="53"/>
      <c r="HB238" s="53"/>
      <c r="HC238" s="53"/>
      <c r="HD238" s="53"/>
      <c r="HE238" s="53"/>
      <c r="HF238" s="53"/>
      <c r="HG238" s="53"/>
      <c r="HH238" s="53"/>
      <c r="HI238" s="53"/>
      <c r="HJ238" s="53"/>
      <c r="HK238" s="53"/>
      <c r="HL238" s="53"/>
      <c r="HM238" s="53"/>
      <c r="HN238" s="53"/>
      <c r="HO238" s="53"/>
      <c r="HP238" s="53"/>
      <c r="HQ238" s="53"/>
      <c r="HR238" s="53"/>
      <c r="HS238" s="53"/>
      <c r="HT238" s="53"/>
      <c r="HU238" s="53"/>
      <c r="HV238" s="53"/>
      <c r="HW238" s="53"/>
      <c r="HX238" s="53"/>
      <c r="HY238" s="53"/>
      <c r="HZ238" s="53"/>
      <c r="IA238" s="53"/>
      <c r="IB238" s="53"/>
      <c r="IC238" s="53"/>
      <c r="ID238" s="53"/>
      <c r="IE238" s="53"/>
      <c r="IF238" s="53"/>
      <c r="IG238" s="53"/>
      <c r="IH238" s="53"/>
      <c r="II238" s="53"/>
      <c r="IJ238" s="53"/>
    </row>
    <row r="239" spans="1:244" ht="110.25">
      <c r="A239" s="55" t="s">
        <v>655</v>
      </c>
      <c r="B239" s="59">
        <f t="shared" si="47"/>
        <v>100017</v>
      </c>
      <c r="C239" s="59">
        <f t="shared" si="48"/>
        <v>0</v>
      </c>
      <c r="D239" s="59"/>
      <c r="E239" s="59">
        <v>0</v>
      </c>
      <c r="F239" s="59">
        <f>21223</f>
        <v>21223</v>
      </c>
      <c r="G239" s="59">
        <v>0</v>
      </c>
      <c r="H239" s="59">
        <f>60017-21223</f>
        <v>38794</v>
      </c>
      <c r="I239" s="59">
        <v>0</v>
      </c>
      <c r="J239" s="59"/>
      <c r="K239" s="59">
        <v>0</v>
      </c>
      <c r="L239" s="59"/>
      <c r="M239" s="59">
        <v>0</v>
      </c>
      <c r="N239" s="59">
        <v>0</v>
      </c>
      <c r="O239" s="59">
        <v>0</v>
      </c>
      <c r="P239" s="59">
        <v>0</v>
      </c>
      <c r="Q239" s="59">
        <v>0</v>
      </c>
      <c r="R239" s="59">
        <v>40000</v>
      </c>
      <c r="S239" s="59">
        <v>0</v>
      </c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  <c r="GN239" s="53"/>
      <c r="GO239" s="53"/>
      <c r="GP239" s="53"/>
      <c r="GQ239" s="53"/>
      <c r="GR239" s="53"/>
      <c r="GS239" s="53"/>
      <c r="GT239" s="53"/>
      <c r="GU239" s="53"/>
      <c r="GV239" s="53"/>
      <c r="GW239" s="53"/>
      <c r="GX239" s="53"/>
      <c r="GY239" s="53"/>
      <c r="GZ239" s="53"/>
      <c r="HA239" s="53"/>
      <c r="HB239" s="53"/>
      <c r="HC239" s="53"/>
      <c r="HD239" s="53"/>
      <c r="HE239" s="53"/>
      <c r="HF239" s="53"/>
      <c r="HG239" s="53"/>
      <c r="HH239" s="53"/>
      <c r="HI239" s="53"/>
      <c r="HJ239" s="53"/>
      <c r="HK239" s="53"/>
      <c r="HL239" s="53"/>
      <c r="HM239" s="53"/>
      <c r="HN239" s="53"/>
      <c r="HO239" s="53"/>
      <c r="HP239" s="53"/>
      <c r="HQ239" s="53"/>
      <c r="HR239" s="53"/>
      <c r="HS239" s="53"/>
      <c r="HT239" s="53"/>
      <c r="HU239" s="53"/>
      <c r="HV239" s="53"/>
      <c r="HW239" s="53"/>
      <c r="HX239" s="53"/>
      <c r="HY239" s="53"/>
      <c r="HZ239" s="53"/>
      <c r="IA239" s="53"/>
      <c r="IB239" s="53"/>
      <c r="IC239" s="53"/>
      <c r="ID239" s="53"/>
      <c r="IE239" s="53"/>
      <c r="IF239" s="53"/>
      <c r="IG239" s="53"/>
      <c r="IH239" s="53"/>
      <c r="II239" s="53"/>
      <c r="IJ239" s="53"/>
    </row>
    <row r="240" spans="1:244" ht="31.5">
      <c r="A240" s="55" t="s">
        <v>656</v>
      </c>
      <c r="B240" s="59">
        <f t="shared" si="47"/>
        <v>6839</v>
      </c>
      <c r="C240" s="59">
        <f t="shared" si="48"/>
        <v>0</v>
      </c>
      <c r="D240" s="59"/>
      <c r="E240" s="59">
        <v>0</v>
      </c>
      <c r="F240" s="59">
        <v>0</v>
      </c>
      <c r="G240" s="59">
        <v>0</v>
      </c>
      <c r="H240" s="59">
        <v>6839</v>
      </c>
      <c r="I240" s="59">
        <v>0</v>
      </c>
      <c r="J240" s="59"/>
      <c r="K240" s="59">
        <v>0</v>
      </c>
      <c r="L240" s="59"/>
      <c r="M240" s="59">
        <v>0</v>
      </c>
      <c r="N240" s="59">
        <v>0</v>
      </c>
      <c r="O240" s="59">
        <v>0</v>
      </c>
      <c r="P240" s="59">
        <v>0</v>
      </c>
      <c r="Q240" s="59">
        <v>0</v>
      </c>
      <c r="R240" s="59"/>
      <c r="S240" s="59">
        <v>0</v>
      </c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  <c r="GB240" s="53"/>
      <c r="GC240" s="53"/>
      <c r="GD240" s="53"/>
      <c r="GE240" s="53"/>
      <c r="GF240" s="53"/>
      <c r="GG240" s="53"/>
      <c r="GH240" s="53"/>
      <c r="GI240" s="53"/>
      <c r="GJ240" s="53"/>
      <c r="GK240" s="53"/>
      <c r="GL240" s="53"/>
      <c r="GM240" s="53"/>
      <c r="GN240" s="53"/>
      <c r="GO240" s="53"/>
      <c r="GP240" s="53"/>
      <c r="GQ240" s="53"/>
      <c r="GR240" s="53"/>
      <c r="GS240" s="53"/>
      <c r="GT240" s="53"/>
      <c r="GU240" s="53"/>
      <c r="GV240" s="53"/>
      <c r="GW240" s="53"/>
      <c r="GX240" s="53"/>
      <c r="GY240" s="53"/>
      <c r="GZ240" s="53"/>
      <c r="HA240" s="53"/>
      <c r="HB240" s="53"/>
      <c r="HC240" s="53"/>
      <c r="HD240" s="53"/>
      <c r="HE240" s="53"/>
      <c r="HF240" s="53"/>
      <c r="HG240" s="53"/>
      <c r="HH240" s="53"/>
      <c r="HI240" s="53"/>
      <c r="HJ240" s="53"/>
      <c r="HK240" s="53"/>
      <c r="HL240" s="53"/>
      <c r="HM240" s="53"/>
      <c r="HN240" s="53"/>
      <c r="HO240" s="53"/>
      <c r="HP240" s="53"/>
      <c r="HQ240" s="53"/>
      <c r="HR240" s="53"/>
      <c r="HS240" s="53"/>
      <c r="HT240" s="53"/>
      <c r="HU240" s="53"/>
      <c r="HV240" s="53"/>
      <c r="HW240" s="53"/>
      <c r="HX240" s="53"/>
      <c r="HY240" s="53"/>
      <c r="HZ240" s="53"/>
      <c r="IA240" s="53"/>
      <c r="IB240" s="53"/>
      <c r="IC240" s="53"/>
      <c r="ID240" s="53"/>
      <c r="IE240" s="53"/>
      <c r="IF240" s="53"/>
      <c r="IG240" s="53"/>
      <c r="IH240" s="53"/>
      <c r="II240" s="53"/>
      <c r="IJ240" s="53"/>
    </row>
    <row r="241" spans="1:244" ht="31.5">
      <c r="A241" s="55" t="s">
        <v>657</v>
      </c>
      <c r="B241" s="59">
        <f t="shared" si="47"/>
        <v>142441</v>
      </c>
      <c r="C241" s="59">
        <f t="shared" si="48"/>
        <v>93285</v>
      </c>
      <c r="D241" s="59">
        <v>49914</v>
      </c>
      <c r="E241" s="59">
        <v>49914</v>
      </c>
      <c r="F241" s="59"/>
      <c r="G241" s="59">
        <v>0</v>
      </c>
      <c r="H241" s="59">
        <v>0</v>
      </c>
      <c r="I241" s="59">
        <v>0</v>
      </c>
      <c r="J241" s="59"/>
      <c r="K241" s="59">
        <v>0</v>
      </c>
      <c r="L241" s="59"/>
      <c r="M241" s="59">
        <v>0</v>
      </c>
      <c r="N241" s="59">
        <f>72177+20350</f>
        <v>92527</v>
      </c>
      <c r="O241" s="59">
        <v>43371</v>
      </c>
      <c r="P241" s="59">
        <v>0</v>
      </c>
      <c r="Q241" s="59">
        <v>0</v>
      </c>
      <c r="R241" s="59"/>
      <c r="S241" s="59">
        <v>0</v>
      </c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  <c r="GN241" s="53"/>
      <c r="GO241" s="53"/>
      <c r="GP241" s="53"/>
      <c r="GQ241" s="53"/>
      <c r="GR241" s="53"/>
      <c r="GS241" s="53"/>
      <c r="GT241" s="53"/>
      <c r="GU241" s="53"/>
      <c r="GV241" s="53"/>
      <c r="GW241" s="53"/>
      <c r="GX241" s="53"/>
      <c r="GY241" s="53"/>
      <c r="GZ241" s="53"/>
      <c r="HA241" s="53"/>
      <c r="HB241" s="53"/>
      <c r="HC241" s="53"/>
      <c r="HD241" s="53"/>
      <c r="HE241" s="53"/>
      <c r="HF241" s="53"/>
      <c r="HG241" s="53"/>
      <c r="HH241" s="53"/>
      <c r="HI241" s="53"/>
      <c r="HJ241" s="53"/>
      <c r="HK241" s="53"/>
      <c r="HL241" s="53"/>
      <c r="HM241" s="53"/>
      <c r="HN241" s="53"/>
      <c r="HO241" s="53"/>
      <c r="HP241" s="53"/>
      <c r="HQ241" s="53"/>
      <c r="HR241" s="53"/>
      <c r="HS241" s="53"/>
      <c r="HT241" s="53"/>
      <c r="HU241" s="53"/>
      <c r="HV241" s="53"/>
      <c r="HW241" s="53"/>
      <c r="HX241" s="53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</row>
    <row r="242" spans="1:244" ht="94.5">
      <c r="A242" s="55" t="s">
        <v>658</v>
      </c>
      <c r="B242" s="59">
        <f t="shared" si="47"/>
        <v>6216374</v>
      </c>
      <c r="C242" s="59">
        <f t="shared" si="48"/>
        <v>0</v>
      </c>
      <c r="D242" s="59"/>
      <c r="E242" s="59">
        <v>0</v>
      </c>
      <c r="F242" s="59">
        <v>0</v>
      </c>
      <c r="G242" s="59">
        <v>0</v>
      </c>
      <c r="H242" s="59">
        <v>0</v>
      </c>
      <c r="I242" s="59">
        <v>0</v>
      </c>
      <c r="J242" s="59">
        <v>6216374</v>
      </c>
      <c r="K242" s="59">
        <v>0</v>
      </c>
      <c r="L242" s="59"/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/>
      <c r="S242" s="59">
        <v>0</v>
      </c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3"/>
      <c r="FA242" s="53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  <c r="GN242" s="53"/>
      <c r="GO242" s="53"/>
      <c r="GP242" s="53"/>
      <c r="GQ242" s="53"/>
      <c r="GR242" s="53"/>
      <c r="GS242" s="53"/>
      <c r="GT242" s="53"/>
      <c r="GU242" s="53"/>
      <c r="GV242" s="53"/>
      <c r="GW242" s="53"/>
      <c r="GX242" s="53"/>
      <c r="GY242" s="53"/>
      <c r="GZ242" s="53"/>
      <c r="HA242" s="53"/>
      <c r="HB242" s="53"/>
      <c r="HC242" s="53"/>
      <c r="HD242" s="53"/>
      <c r="HE242" s="53"/>
      <c r="HF242" s="53"/>
      <c r="HG242" s="53"/>
      <c r="HH242" s="53"/>
      <c r="HI242" s="53"/>
      <c r="HJ242" s="53"/>
      <c r="HK242" s="53"/>
      <c r="HL242" s="53"/>
      <c r="HM242" s="53"/>
      <c r="HN242" s="53"/>
      <c r="HO242" s="53"/>
      <c r="HP242" s="53"/>
      <c r="HQ242" s="53"/>
      <c r="HR242" s="53"/>
      <c r="HS242" s="53"/>
      <c r="HT242" s="53"/>
      <c r="HU242" s="53"/>
      <c r="HV242" s="53"/>
      <c r="HW242" s="53"/>
      <c r="HX242" s="53"/>
      <c r="HY242" s="53"/>
      <c r="HZ242" s="53"/>
      <c r="IA242" s="53"/>
      <c r="IB242" s="53"/>
      <c r="IC242" s="53"/>
      <c r="ID242" s="53"/>
      <c r="IE242" s="53"/>
      <c r="IF242" s="53"/>
      <c r="IG242" s="53"/>
      <c r="IH242" s="53"/>
      <c r="II242" s="53"/>
      <c r="IJ242" s="53"/>
    </row>
    <row r="243" spans="1:244" ht="63">
      <c r="A243" s="58" t="s">
        <v>659</v>
      </c>
      <c r="B243" s="59">
        <f t="shared" si="47"/>
        <v>55085</v>
      </c>
      <c r="C243" s="59">
        <f t="shared" si="48"/>
        <v>24846</v>
      </c>
      <c r="D243" s="59">
        <v>55085</v>
      </c>
      <c r="E243" s="59">
        <f>482+24364</f>
        <v>24846</v>
      </c>
      <c r="F243" s="59"/>
      <c r="G243" s="59">
        <v>0</v>
      </c>
      <c r="H243" s="59"/>
      <c r="I243" s="59">
        <v>0</v>
      </c>
      <c r="J243" s="59"/>
      <c r="K243" s="59">
        <v>0</v>
      </c>
      <c r="L243" s="59"/>
      <c r="M243" s="59">
        <v>0</v>
      </c>
      <c r="N243" s="59">
        <v>0</v>
      </c>
      <c r="O243" s="59">
        <v>0</v>
      </c>
      <c r="P243" s="59">
        <v>0</v>
      </c>
      <c r="Q243" s="59">
        <v>0</v>
      </c>
      <c r="R243" s="59">
        <f>37665-37665</f>
        <v>0</v>
      </c>
      <c r="S243" s="59">
        <v>0</v>
      </c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  <c r="GN243" s="53"/>
      <c r="GO243" s="53"/>
      <c r="GP243" s="53"/>
      <c r="GQ243" s="53"/>
      <c r="GR243" s="53"/>
      <c r="GS243" s="53"/>
      <c r="GT243" s="53"/>
      <c r="GU243" s="53"/>
      <c r="GV243" s="53"/>
      <c r="GW243" s="53"/>
      <c r="GX243" s="53"/>
      <c r="GY243" s="53"/>
      <c r="GZ243" s="53"/>
      <c r="HA243" s="53"/>
      <c r="HB243" s="53"/>
      <c r="HC243" s="53"/>
      <c r="HD243" s="53"/>
      <c r="HE243" s="53"/>
      <c r="HF243" s="53"/>
      <c r="HG243" s="53"/>
      <c r="HH243" s="53"/>
      <c r="HI243" s="53"/>
      <c r="HJ243" s="53"/>
      <c r="HK243" s="53"/>
      <c r="HL243" s="53"/>
      <c r="HM243" s="53"/>
      <c r="HN243" s="53"/>
      <c r="HO243" s="53"/>
      <c r="HP243" s="53"/>
      <c r="HQ243" s="53"/>
      <c r="HR243" s="53"/>
      <c r="HS243" s="53"/>
      <c r="HT243" s="53"/>
      <c r="HU243" s="53"/>
      <c r="HV243" s="53"/>
      <c r="HW243" s="53"/>
      <c r="HX243" s="53"/>
      <c r="HY243" s="53"/>
      <c r="HZ243" s="53"/>
      <c r="IA243" s="53"/>
      <c r="IB243" s="53"/>
      <c r="IC243" s="53"/>
      <c r="ID243" s="53"/>
      <c r="IE243" s="53"/>
      <c r="IF243" s="53"/>
      <c r="IG243" s="53"/>
      <c r="IH243" s="53"/>
      <c r="II243" s="53"/>
      <c r="IJ243" s="53"/>
    </row>
    <row r="244" spans="1:244" ht="31.5">
      <c r="A244" s="58" t="s">
        <v>660</v>
      </c>
      <c r="B244" s="59">
        <f t="shared" si="47"/>
        <v>63574</v>
      </c>
      <c r="C244" s="59">
        <f t="shared" si="48"/>
        <v>745</v>
      </c>
      <c r="D244" s="59">
        <f>63574-16078</f>
        <v>47496</v>
      </c>
      <c r="E244" s="59">
        <v>745</v>
      </c>
      <c r="F244" s="59"/>
      <c r="G244" s="59">
        <v>0</v>
      </c>
      <c r="H244" s="59">
        <v>16078</v>
      </c>
      <c r="I244" s="59">
        <v>0</v>
      </c>
      <c r="J244" s="59"/>
      <c r="K244" s="59">
        <v>0</v>
      </c>
      <c r="L244" s="59"/>
      <c r="M244" s="59">
        <v>0</v>
      </c>
      <c r="N244" s="59">
        <v>0</v>
      </c>
      <c r="O244" s="59">
        <v>0</v>
      </c>
      <c r="P244" s="59">
        <v>0</v>
      </c>
      <c r="Q244" s="59">
        <v>0</v>
      </c>
      <c r="R244" s="59"/>
      <c r="S244" s="59">
        <v>0</v>
      </c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  <c r="GN244" s="53"/>
      <c r="GO244" s="53"/>
      <c r="GP244" s="53"/>
      <c r="GQ244" s="53"/>
      <c r="GR244" s="53"/>
      <c r="GS244" s="53"/>
      <c r="GT244" s="53"/>
      <c r="GU244" s="53"/>
      <c r="GV244" s="53"/>
      <c r="GW244" s="53"/>
      <c r="GX244" s="53"/>
      <c r="GY244" s="53"/>
      <c r="GZ244" s="53"/>
      <c r="HA244" s="53"/>
      <c r="HB244" s="53"/>
      <c r="HC244" s="53"/>
      <c r="HD244" s="53"/>
      <c r="HE244" s="53"/>
      <c r="HF244" s="53"/>
      <c r="HG244" s="53"/>
      <c r="HH244" s="53"/>
      <c r="HI244" s="53"/>
      <c r="HJ244" s="53"/>
      <c r="HK244" s="53"/>
      <c r="HL244" s="53"/>
      <c r="HM244" s="53"/>
      <c r="HN244" s="53"/>
      <c r="HO244" s="53"/>
      <c r="HP244" s="53"/>
      <c r="HQ244" s="53"/>
      <c r="HR244" s="53"/>
      <c r="HS244" s="53"/>
      <c r="HT244" s="53"/>
      <c r="HU244" s="53"/>
      <c r="HV244" s="53"/>
      <c r="HW244" s="53"/>
      <c r="HX244" s="53"/>
      <c r="HY244" s="53"/>
      <c r="HZ244" s="53"/>
      <c r="IA244" s="53"/>
      <c r="IB244" s="53"/>
      <c r="IC244" s="53"/>
      <c r="ID244" s="53"/>
      <c r="IE244" s="53"/>
      <c r="IF244" s="53"/>
      <c r="IG244" s="53"/>
      <c r="IH244" s="53"/>
      <c r="II244" s="53"/>
      <c r="IJ244" s="53"/>
    </row>
    <row r="245" spans="1:244" ht="47.25">
      <c r="A245" s="58" t="s">
        <v>1055</v>
      </c>
      <c r="B245" s="59">
        <f t="shared" si="47"/>
        <v>42285</v>
      </c>
      <c r="C245" s="59">
        <f t="shared" si="48"/>
        <v>0</v>
      </c>
      <c r="D245" s="59">
        <v>0</v>
      </c>
      <c r="E245" s="59">
        <v>0</v>
      </c>
      <c r="F245" s="59"/>
      <c r="G245" s="59">
        <v>0</v>
      </c>
      <c r="H245" s="59">
        <v>42285</v>
      </c>
      <c r="I245" s="59">
        <v>0</v>
      </c>
      <c r="J245" s="59"/>
      <c r="K245" s="59">
        <v>0</v>
      </c>
      <c r="L245" s="59"/>
      <c r="M245" s="59">
        <v>0</v>
      </c>
      <c r="N245" s="59">
        <v>0</v>
      </c>
      <c r="O245" s="59">
        <v>0</v>
      </c>
      <c r="P245" s="59">
        <v>0</v>
      </c>
      <c r="Q245" s="59">
        <v>0</v>
      </c>
      <c r="R245" s="59"/>
      <c r="S245" s="59">
        <v>0</v>
      </c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  <c r="GN245" s="53"/>
      <c r="GO245" s="53"/>
      <c r="GP245" s="53"/>
      <c r="GQ245" s="53"/>
      <c r="GR245" s="53"/>
      <c r="GS245" s="53"/>
      <c r="GT245" s="53"/>
      <c r="GU245" s="53"/>
      <c r="GV245" s="53"/>
      <c r="GW245" s="53"/>
      <c r="GX245" s="53"/>
      <c r="GY245" s="53"/>
      <c r="GZ245" s="53"/>
      <c r="HA245" s="53"/>
      <c r="HB245" s="53"/>
      <c r="HC245" s="53"/>
      <c r="HD245" s="53"/>
      <c r="HE245" s="53"/>
      <c r="HF245" s="53"/>
      <c r="HG245" s="53"/>
      <c r="HH245" s="53"/>
      <c r="HI245" s="53"/>
      <c r="HJ245" s="53"/>
      <c r="HK245" s="53"/>
      <c r="HL245" s="53"/>
      <c r="HM245" s="53"/>
      <c r="HN245" s="53"/>
      <c r="HO245" s="53"/>
      <c r="HP245" s="53"/>
      <c r="HQ245" s="53"/>
      <c r="HR245" s="53"/>
      <c r="HS245" s="53"/>
      <c r="HT245" s="53"/>
      <c r="HU245" s="53"/>
      <c r="HV245" s="53"/>
      <c r="HW245" s="53"/>
      <c r="HX245" s="53"/>
      <c r="HY245" s="53"/>
      <c r="HZ245" s="53"/>
      <c r="IA245" s="53"/>
      <c r="IB245" s="53"/>
      <c r="IC245" s="53"/>
      <c r="ID245" s="53"/>
      <c r="IE245" s="53"/>
      <c r="IF245" s="53"/>
      <c r="IG245" s="53"/>
      <c r="IH245" s="53"/>
      <c r="II245" s="53"/>
      <c r="IJ245" s="53"/>
    </row>
    <row r="246" spans="1:244" ht="31.5">
      <c r="A246" s="58" t="s">
        <v>661</v>
      </c>
      <c r="B246" s="59">
        <f t="shared" si="47"/>
        <v>18326</v>
      </c>
      <c r="C246" s="59">
        <f t="shared" si="48"/>
        <v>18326</v>
      </c>
      <c r="D246" s="59">
        <v>0</v>
      </c>
      <c r="E246" s="59">
        <v>0</v>
      </c>
      <c r="F246" s="59"/>
      <c r="G246" s="59">
        <v>0</v>
      </c>
      <c r="H246" s="59">
        <v>18326</v>
      </c>
      <c r="I246" s="59">
        <v>18326</v>
      </c>
      <c r="J246" s="59"/>
      <c r="K246" s="59">
        <v>0</v>
      </c>
      <c r="L246" s="59"/>
      <c r="M246" s="59">
        <v>0</v>
      </c>
      <c r="N246" s="59">
        <v>0</v>
      </c>
      <c r="O246" s="59">
        <v>0</v>
      </c>
      <c r="P246" s="59">
        <v>0</v>
      </c>
      <c r="Q246" s="59">
        <v>0</v>
      </c>
      <c r="R246" s="59"/>
      <c r="S246" s="59">
        <v>0</v>
      </c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  <c r="GN246" s="53"/>
      <c r="GO246" s="53"/>
      <c r="GP246" s="53"/>
      <c r="GQ246" s="53"/>
      <c r="GR246" s="53"/>
      <c r="GS246" s="53"/>
      <c r="GT246" s="53"/>
      <c r="GU246" s="53"/>
      <c r="GV246" s="53"/>
      <c r="GW246" s="53"/>
      <c r="GX246" s="53"/>
      <c r="GY246" s="53"/>
      <c r="GZ246" s="53"/>
      <c r="HA246" s="53"/>
      <c r="HB246" s="53"/>
      <c r="HC246" s="53"/>
      <c r="HD246" s="53"/>
      <c r="HE246" s="53"/>
      <c r="HF246" s="53"/>
      <c r="HG246" s="53"/>
      <c r="HH246" s="53"/>
      <c r="HI246" s="53"/>
      <c r="HJ246" s="53"/>
      <c r="HK246" s="53"/>
      <c r="HL246" s="53"/>
      <c r="HM246" s="53"/>
      <c r="HN246" s="53"/>
      <c r="HO246" s="53"/>
      <c r="HP246" s="53"/>
      <c r="HQ246" s="53"/>
      <c r="HR246" s="53"/>
      <c r="HS246" s="53"/>
      <c r="HT246" s="53"/>
      <c r="HU246" s="53"/>
      <c r="HV246" s="53"/>
      <c r="HW246" s="53"/>
      <c r="HX246" s="53"/>
      <c r="HY246" s="53"/>
      <c r="HZ246" s="53"/>
      <c r="IA246" s="53"/>
      <c r="IB246" s="53"/>
      <c r="IC246" s="53"/>
      <c r="ID246" s="53"/>
      <c r="IE246" s="53"/>
      <c r="IF246" s="53"/>
      <c r="IG246" s="53"/>
      <c r="IH246" s="53"/>
      <c r="II246" s="53"/>
      <c r="IJ246" s="53"/>
    </row>
    <row r="247" spans="1:244" ht="31.5">
      <c r="A247" s="51" t="s">
        <v>561</v>
      </c>
      <c r="B247" s="52">
        <f t="shared" si="47"/>
        <v>1192316</v>
      </c>
      <c r="C247" s="52">
        <f t="shared" si="48"/>
        <v>267555</v>
      </c>
      <c r="D247" s="52">
        <f aca="true" t="shared" si="57" ref="D247:S247">SUM(D253,D265,D262,D248,D269)</f>
        <v>181890</v>
      </c>
      <c r="E247" s="52">
        <f t="shared" si="57"/>
        <v>0</v>
      </c>
      <c r="F247" s="52">
        <f t="shared" si="57"/>
        <v>0</v>
      </c>
      <c r="G247" s="52">
        <f t="shared" si="57"/>
        <v>0</v>
      </c>
      <c r="H247" s="52">
        <f t="shared" si="57"/>
        <v>244986</v>
      </c>
      <c r="I247" s="52">
        <f t="shared" si="57"/>
        <v>122406</v>
      </c>
      <c r="J247" s="52">
        <f t="shared" si="57"/>
        <v>560880</v>
      </c>
      <c r="K247" s="52">
        <f t="shared" si="57"/>
        <v>9135</v>
      </c>
      <c r="L247" s="52">
        <f t="shared" si="57"/>
        <v>27560</v>
      </c>
      <c r="M247" s="52">
        <f t="shared" si="57"/>
        <v>0</v>
      </c>
      <c r="N247" s="52">
        <f t="shared" si="57"/>
        <v>177000</v>
      </c>
      <c r="O247" s="52">
        <f t="shared" si="57"/>
        <v>136014</v>
      </c>
      <c r="P247" s="52">
        <f t="shared" si="57"/>
        <v>0</v>
      </c>
      <c r="Q247" s="52">
        <f t="shared" si="57"/>
        <v>0</v>
      </c>
      <c r="R247" s="52">
        <f t="shared" si="57"/>
        <v>0</v>
      </c>
      <c r="S247" s="52">
        <f t="shared" si="57"/>
        <v>0</v>
      </c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  <c r="GN247" s="53"/>
      <c r="GO247" s="53"/>
      <c r="GP247" s="53"/>
      <c r="GQ247" s="53"/>
      <c r="GR247" s="53"/>
      <c r="GS247" s="53"/>
      <c r="GT247" s="53"/>
      <c r="GU247" s="53"/>
      <c r="GV247" s="53"/>
      <c r="GW247" s="53"/>
      <c r="GX247" s="53"/>
      <c r="GY247" s="53"/>
      <c r="GZ247" s="53"/>
      <c r="HA247" s="53"/>
      <c r="HB247" s="53"/>
      <c r="HC247" s="53"/>
      <c r="HD247" s="53"/>
      <c r="HE247" s="53"/>
      <c r="HF247" s="53"/>
      <c r="HG247" s="53"/>
      <c r="HH247" s="53"/>
      <c r="HI247" s="53"/>
      <c r="HJ247" s="53"/>
      <c r="HK247" s="53"/>
      <c r="HL247" s="53"/>
      <c r="HM247" s="53"/>
      <c r="HN247" s="53"/>
      <c r="HO247" s="53"/>
      <c r="HP247" s="53"/>
      <c r="HQ247" s="53"/>
      <c r="HR247" s="53"/>
      <c r="HS247" s="53"/>
      <c r="HT247" s="53"/>
      <c r="HU247" s="53"/>
      <c r="HV247" s="53"/>
      <c r="HW247" s="53"/>
      <c r="HX247" s="53"/>
      <c r="HY247" s="53"/>
      <c r="HZ247" s="53"/>
      <c r="IA247" s="53"/>
      <c r="IB247" s="53"/>
      <c r="IC247" s="53"/>
      <c r="ID247" s="53"/>
      <c r="IE247" s="53"/>
      <c r="IF247" s="53"/>
      <c r="IG247" s="53"/>
      <c r="IH247" s="53"/>
      <c r="II247" s="53"/>
      <c r="IJ247" s="53"/>
    </row>
    <row r="248" spans="1:244" ht="15.75">
      <c r="A248" s="51" t="s">
        <v>573</v>
      </c>
      <c r="B248" s="52">
        <f t="shared" si="47"/>
        <v>35445</v>
      </c>
      <c r="C248" s="52">
        <f t="shared" si="48"/>
        <v>9885</v>
      </c>
      <c r="D248" s="52">
        <f aca="true" t="shared" si="58" ref="D248:S248">SUM(D249:D252)</f>
        <v>0</v>
      </c>
      <c r="E248" s="52">
        <f t="shared" si="58"/>
        <v>0</v>
      </c>
      <c r="F248" s="52">
        <f t="shared" si="58"/>
        <v>0</v>
      </c>
      <c r="G248" s="52">
        <f t="shared" si="58"/>
        <v>0</v>
      </c>
      <c r="H248" s="52">
        <f t="shared" si="58"/>
        <v>4542</v>
      </c>
      <c r="I248" s="52">
        <f t="shared" si="58"/>
        <v>4542</v>
      </c>
      <c r="J248" s="52">
        <f t="shared" si="58"/>
        <v>5343</v>
      </c>
      <c r="K248" s="52">
        <f t="shared" si="58"/>
        <v>5343</v>
      </c>
      <c r="L248" s="52">
        <f t="shared" si="58"/>
        <v>25560</v>
      </c>
      <c r="M248" s="52">
        <f t="shared" si="58"/>
        <v>0</v>
      </c>
      <c r="N248" s="52">
        <f t="shared" si="58"/>
        <v>0</v>
      </c>
      <c r="O248" s="52">
        <f t="shared" si="58"/>
        <v>0</v>
      </c>
      <c r="P248" s="52">
        <f t="shared" si="58"/>
        <v>0</v>
      </c>
      <c r="Q248" s="52">
        <f t="shared" si="58"/>
        <v>0</v>
      </c>
      <c r="R248" s="52">
        <f t="shared" si="58"/>
        <v>0</v>
      </c>
      <c r="S248" s="52">
        <f t="shared" si="58"/>
        <v>0</v>
      </c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3"/>
      <c r="FX248" s="53"/>
      <c r="FY248" s="53"/>
      <c r="FZ248" s="53"/>
      <c r="GA248" s="53"/>
      <c r="GB248" s="53"/>
      <c r="GC248" s="53"/>
      <c r="GD248" s="53"/>
      <c r="GE248" s="53"/>
      <c r="GF248" s="53"/>
      <c r="GG248" s="53"/>
      <c r="GH248" s="53"/>
      <c r="GI248" s="53"/>
      <c r="GJ248" s="53"/>
      <c r="GK248" s="53"/>
      <c r="GL248" s="53"/>
      <c r="GM248" s="53"/>
      <c r="GN248" s="53"/>
      <c r="GO248" s="53"/>
      <c r="GP248" s="53"/>
      <c r="GQ248" s="53"/>
      <c r="GR248" s="53"/>
      <c r="GS248" s="53"/>
      <c r="GT248" s="53"/>
      <c r="GU248" s="53"/>
      <c r="GV248" s="53"/>
      <c r="GW248" s="53"/>
      <c r="GX248" s="53"/>
      <c r="GY248" s="53"/>
      <c r="GZ248" s="53"/>
      <c r="HA248" s="53"/>
      <c r="HB248" s="53"/>
      <c r="HC248" s="53"/>
      <c r="HD248" s="53"/>
      <c r="HE248" s="53"/>
      <c r="HF248" s="53"/>
      <c r="HG248" s="53"/>
      <c r="HH248" s="53"/>
      <c r="HI248" s="53"/>
      <c r="HJ248" s="53"/>
      <c r="HK248" s="53"/>
      <c r="HL248" s="53"/>
      <c r="HM248" s="53"/>
      <c r="HN248" s="53"/>
      <c r="HO248" s="53"/>
      <c r="HP248" s="53"/>
      <c r="HQ248" s="53"/>
      <c r="HR248" s="53"/>
      <c r="HS248" s="53"/>
      <c r="HT248" s="53"/>
      <c r="HU248" s="53"/>
      <c r="HV248" s="53"/>
      <c r="HW248" s="53"/>
      <c r="HX248" s="53"/>
      <c r="HY248" s="53"/>
      <c r="HZ248" s="53"/>
      <c r="IA248" s="53"/>
      <c r="IB248" s="53"/>
      <c r="IC248" s="53"/>
      <c r="ID248" s="53"/>
      <c r="IE248" s="53"/>
      <c r="IF248" s="53"/>
      <c r="IG248" s="53"/>
      <c r="IH248" s="53"/>
      <c r="II248" s="53"/>
      <c r="IJ248" s="53"/>
    </row>
    <row r="249" spans="1:244" ht="78.75">
      <c r="A249" s="55" t="s">
        <v>662</v>
      </c>
      <c r="B249" s="59">
        <f t="shared" si="47"/>
        <v>5343</v>
      </c>
      <c r="C249" s="59">
        <f t="shared" si="48"/>
        <v>5343</v>
      </c>
      <c r="D249" s="59"/>
      <c r="E249" s="59"/>
      <c r="F249" s="59"/>
      <c r="G249" s="59"/>
      <c r="H249" s="59"/>
      <c r="I249" s="59"/>
      <c r="J249" s="59">
        <v>5343</v>
      </c>
      <c r="K249" s="59">
        <v>5343</v>
      </c>
      <c r="L249" s="59"/>
      <c r="M249" s="59"/>
      <c r="N249" s="59"/>
      <c r="O249" s="59"/>
      <c r="P249" s="59"/>
      <c r="Q249" s="59"/>
      <c r="R249" s="59"/>
      <c r="S249" s="59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3"/>
      <c r="FA249" s="53"/>
      <c r="FB249" s="53"/>
      <c r="FC249" s="53"/>
      <c r="FD249" s="53"/>
      <c r="FE249" s="53"/>
      <c r="FF249" s="53"/>
      <c r="FG249" s="53"/>
      <c r="FH249" s="53"/>
      <c r="FI249" s="53"/>
      <c r="FJ249" s="53"/>
      <c r="FK249" s="53"/>
      <c r="FL249" s="53"/>
      <c r="FM249" s="53"/>
      <c r="FN249" s="53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  <c r="GN249" s="53"/>
      <c r="GO249" s="53"/>
      <c r="GP249" s="53"/>
      <c r="GQ249" s="53"/>
      <c r="GR249" s="53"/>
      <c r="GS249" s="53"/>
      <c r="GT249" s="53"/>
      <c r="GU249" s="53"/>
      <c r="GV249" s="53"/>
      <c r="GW249" s="53"/>
      <c r="GX249" s="53"/>
      <c r="GY249" s="53"/>
      <c r="GZ249" s="53"/>
      <c r="HA249" s="53"/>
      <c r="HB249" s="53"/>
      <c r="HC249" s="53"/>
      <c r="HD249" s="53"/>
      <c r="HE249" s="53"/>
      <c r="HF249" s="53"/>
      <c r="HG249" s="53"/>
      <c r="HH249" s="53"/>
      <c r="HI249" s="53"/>
      <c r="HJ249" s="53"/>
      <c r="HK249" s="53"/>
      <c r="HL249" s="53"/>
      <c r="HM249" s="53"/>
      <c r="HN249" s="53"/>
      <c r="HO249" s="53"/>
      <c r="HP249" s="53"/>
      <c r="HQ249" s="53"/>
      <c r="HR249" s="53"/>
      <c r="HS249" s="53"/>
      <c r="HT249" s="53"/>
      <c r="HU249" s="53"/>
      <c r="HV249" s="53"/>
      <c r="HW249" s="53"/>
      <c r="HX249" s="53"/>
      <c r="HY249" s="53"/>
      <c r="HZ249" s="53"/>
      <c r="IA249" s="53"/>
      <c r="IB249" s="53"/>
      <c r="IC249" s="53"/>
      <c r="ID249" s="53"/>
      <c r="IE249" s="53"/>
      <c r="IF249" s="53"/>
      <c r="IG249" s="53"/>
      <c r="IH249" s="53"/>
      <c r="II249" s="53"/>
      <c r="IJ249" s="53"/>
    </row>
    <row r="250" spans="1:244" ht="31.5">
      <c r="A250" s="55" t="s">
        <v>663</v>
      </c>
      <c r="B250" s="59">
        <f t="shared" si="47"/>
        <v>15060</v>
      </c>
      <c r="C250" s="59">
        <f t="shared" si="48"/>
        <v>0</v>
      </c>
      <c r="D250" s="59"/>
      <c r="E250" s="59"/>
      <c r="F250" s="59"/>
      <c r="G250" s="59"/>
      <c r="H250" s="59"/>
      <c r="I250" s="59"/>
      <c r="J250" s="59"/>
      <c r="K250" s="59"/>
      <c r="L250" s="59">
        <v>15060</v>
      </c>
      <c r="M250" s="59"/>
      <c r="N250" s="59"/>
      <c r="O250" s="59"/>
      <c r="P250" s="59"/>
      <c r="Q250" s="59"/>
      <c r="R250" s="59"/>
      <c r="S250" s="59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3"/>
      <c r="FA250" s="53"/>
      <c r="FB250" s="53"/>
      <c r="FC250" s="53"/>
      <c r="FD250" s="53"/>
      <c r="FE250" s="53"/>
      <c r="FF250" s="53"/>
      <c r="FG250" s="53"/>
      <c r="FH250" s="53"/>
      <c r="FI250" s="53"/>
      <c r="FJ250" s="53"/>
      <c r="FK250" s="53"/>
      <c r="FL250" s="53"/>
      <c r="FM250" s="53"/>
      <c r="FN250" s="53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  <c r="GN250" s="53"/>
      <c r="GO250" s="53"/>
      <c r="GP250" s="53"/>
      <c r="GQ250" s="53"/>
      <c r="GR250" s="53"/>
      <c r="GS250" s="53"/>
      <c r="GT250" s="53"/>
      <c r="GU250" s="53"/>
      <c r="GV250" s="53"/>
      <c r="GW250" s="53"/>
      <c r="GX250" s="53"/>
      <c r="GY250" s="53"/>
      <c r="GZ250" s="53"/>
      <c r="HA250" s="53"/>
      <c r="HB250" s="53"/>
      <c r="HC250" s="53"/>
      <c r="HD250" s="53"/>
      <c r="HE250" s="53"/>
      <c r="HF250" s="53"/>
      <c r="HG250" s="53"/>
      <c r="HH250" s="53"/>
      <c r="HI250" s="53"/>
      <c r="HJ250" s="53"/>
      <c r="HK250" s="53"/>
      <c r="HL250" s="53"/>
      <c r="HM250" s="53"/>
      <c r="HN250" s="53"/>
      <c r="HO250" s="53"/>
      <c r="HP250" s="53"/>
      <c r="HQ250" s="53"/>
      <c r="HR250" s="53"/>
      <c r="HS250" s="53"/>
      <c r="HT250" s="53"/>
      <c r="HU250" s="53"/>
      <c r="HV250" s="53"/>
      <c r="HW250" s="53"/>
      <c r="HX250" s="53"/>
      <c r="HY250" s="53"/>
      <c r="HZ250" s="53"/>
      <c r="IA250" s="53"/>
      <c r="IB250" s="53"/>
      <c r="IC250" s="53"/>
      <c r="ID250" s="53"/>
      <c r="IE250" s="53"/>
      <c r="IF250" s="53"/>
      <c r="IG250" s="53"/>
      <c r="IH250" s="53"/>
      <c r="II250" s="53"/>
      <c r="IJ250" s="53"/>
    </row>
    <row r="251" spans="1:244" ht="31.5">
      <c r="A251" s="55" t="s">
        <v>1056</v>
      </c>
      <c r="B251" s="59">
        <f t="shared" si="47"/>
        <v>4542</v>
      </c>
      <c r="C251" s="59">
        <f t="shared" si="48"/>
        <v>4542</v>
      </c>
      <c r="D251" s="59"/>
      <c r="E251" s="59"/>
      <c r="F251" s="59"/>
      <c r="G251" s="59"/>
      <c r="H251" s="59">
        <f>3822+720</f>
        <v>4542</v>
      </c>
      <c r="I251" s="59">
        <v>4542</v>
      </c>
      <c r="J251" s="59"/>
      <c r="K251" s="59"/>
      <c r="L251" s="59">
        <v>0</v>
      </c>
      <c r="M251" s="59"/>
      <c r="N251" s="59"/>
      <c r="O251" s="59"/>
      <c r="P251" s="59"/>
      <c r="Q251" s="59"/>
      <c r="R251" s="59"/>
      <c r="S251" s="59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  <c r="GB251" s="53"/>
      <c r="GC251" s="53"/>
      <c r="GD251" s="53"/>
      <c r="GE251" s="53"/>
      <c r="GF251" s="53"/>
      <c r="GG251" s="53"/>
      <c r="GH251" s="53"/>
      <c r="GI251" s="53"/>
      <c r="GJ251" s="53"/>
      <c r="GK251" s="53"/>
      <c r="GL251" s="53"/>
      <c r="GM251" s="53"/>
      <c r="GN251" s="53"/>
      <c r="GO251" s="53"/>
      <c r="GP251" s="53"/>
      <c r="GQ251" s="53"/>
      <c r="GR251" s="53"/>
      <c r="GS251" s="53"/>
      <c r="GT251" s="53"/>
      <c r="GU251" s="53"/>
      <c r="GV251" s="53"/>
      <c r="GW251" s="53"/>
      <c r="GX251" s="53"/>
      <c r="GY251" s="53"/>
      <c r="GZ251" s="53"/>
      <c r="HA251" s="53"/>
      <c r="HB251" s="53"/>
      <c r="HC251" s="53"/>
      <c r="HD251" s="53"/>
      <c r="HE251" s="53"/>
      <c r="HF251" s="53"/>
      <c r="HG251" s="53"/>
      <c r="HH251" s="53"/>
      <c r="HI251" s="53"/>
      <c r="HJ251" s="53"/>
      <c r="HK251" s="53"/>
      <c r="HL251" s="53"/>
      <c r="HM251" s="53"/>
      <c r="HN251" s="53"/>
      <c r="HO251" s="53"/>
      <c r="HP251" s="53"/>
      <c r="HQ251" s="53"/>
      <c r="HR251" s="53"/>
      <c r="HS251" s="53"/>
      <c r="HT251" s="53"/>
      <c r="HU251" s="53"/>
      <c r="HV251" s="53"/>
      <c r="HW251" s="53"/>
      <c r="HX251" s="53"/>
      <c r="HY251" s="53"/>
      <c r="HZ251" s="53"/>
      <c r="IA251" s="53"/>
      <c r="IB251" s="53"/>
      <c r="IC251" s="53"/>
      <c r="ID251" s="53"/>
      <c r="IE251" s="53"/>
      <c r="IF251" s="53"/>
      <c r="IG251" s="53"/>
      <c r="IH251" s="53"/>
      <c r="II251" s="53"/>
      <c r="IJ251" s="53"/>
    </row>
    <row r="252" spans="1:244" ht="31.5">
      <c r="A252" s="55" t="s">
        <v>664</v>
      </c>
      <c r="B252" s="59">
        <f t="shared" si="47"/>
        <v>10500</v>
      </c>
      <c r="C252" s="59">
        <f t="shared" si="48"/>
        <v>0</v>
      </c>
      <c r="D252" s="59"/>
      <c r="E252" s="59"/>
      <c r="F252" s="59"/>
      <c r="G252" s="59"/>
      <c r="H252" s="59"/>
      <c r="I252" s="59"/>
      <c r="J252" s="59"/>
      <c r="K252" s="59"/>
      <c r="L252" s="59">
        <v>10500</v>
      </c>
      <c r="M252" s="59"/>
      <c r="N252" s="59"/>
      <c r="O252" s="59"/>
      <c r="P252" s="59"/>
      <c r="Q252" s="59"/>
      <c r="R252" s="59"/>
      <c r="S252" s="59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  <c r="GB252" s="53"/>
      <c r="GC252" s="53"/>
      <c r="GD252" s="53"/>
      <c r="GE252" s="53"/>
      <c r="GF252" s="53"/>
      <c r="GG252" s="53"/>
      <c r="GH252" s="53"/>
      <c r="GI252" s="53"/>
      <c r="GJ252" s="53"/>
      <c r="GK252" s="53"/>
      <c r="GL252" s="53"/>
      <c r="GM252" s="53"/>
      <c r="GN252" s="53"/>
      <c r="GO252" s="53"/>
      <c r="GP252" s="53"/>
      <c r="GQ252" s="53"/>
      <c r="GR252" s="53"/>
      <c r="GS252" s="53"/>
      <c r="GT252" s="53"/>
      <c r="GU252" s="53"/>
      <c r="GV252" s="53"/>
      <c r="GW252" s="53"/>
      <c r="GX252" s="53"/>
      <c r="GY252" s="53"/>
      <c r="GZ252" s="53"/>
      <c r="HA252" s="53"/>
      <c r="HB252" s="53"/>
      <c r="HC252" s="53"/>
      <c r="HD252" s="53"/>
      <c r="HE252" s="53"/>
      <c r="HF252" s="53"/>
      <c r="HG252" s="53"/>
      <c r="HH252" s="53"/>
      <c r="HI252" s="53"/>
      <c r="HJ252" s="53"/>
      <c r="HK252" s="53"/>
      <c r="HL252" s="53"/>
      <c r="HM252" s="53"/>
      <c r="HN252" s="53"/>
      <c r="HO252" s="53"/>
      <c r="HP252" s="53"/>
      <c r="HQ252" s="53"/>
      <c r="HR252" s="53"/>
      <c r="HS252" s="53"/>
      <c r="HT252" s="53"/>
      <c r="HU252" s="53"/>
      <c r="HV252" s="53"/>
      <c r="HW252" s="53"/>
      <c r="HX252" s="53"/>
      <c r="HY252" s="53"/>
      <c r="HZ252" s="53"/>
      <c r="IA252" s="53"/>
      <c r="IB252" s="53"/>
      <c r="IC252" s="53"/>
      <c r="ID252" s="53"/>
      <c r="IE252" s="53"/>
      <c r="IF252" s="53"/>
      <c r="IG252" s="53"/>
      <c r="IH252" s="53"/>
      <c r="II252" s="53"/>
      <c r="IJ252" s="53"/>
    </row>
    <row r="253" spans="1:244" ht="31.5">
      <c r="A253" s="51" t="s">
        <v>579</v>
      </c>
      <c r="B253" s="52">
        <f t="shared" si="47"/>
        <v>169505</v>
      </c>
      <c r="C253" s="52">
        <f t="shared" si="48"/>
        <v>76625</v>
      </c>
      <c r="D253" s="52">
        <f aca="true" t="shared" si="59" ref="D253:S253">SUM(D254:D261)</f>
        <v>0</v>
      </c>
      <c r="E253" s="52">
        <f t="shared" si="59"/>
        <v>0</v>
      </c>
      <c r="F253" s="52">
        <f t="shared" si="59"/>
        <v>0</v>
      </c>
      <c r="G253" s="52">
        <f t="shared" si="59"/>
        <v>0</v>
      </c>
      <c r="H253" s="52">
        <f t="shared" si="59"/>
        <v>165713</v>
      </c>
      <c r="I253" s="52">
        <f t="shared" si="59"/>
        <v>72833</v>
      </c>
      <c r="J253" s="52">
        <f t="shared" si="59"/>
        <v>3792</v>
      </c>
      <c r="K253" s="52">
        <f t="shared" si="59"/>
        <v>3792</v>
      </c>
      <c r="L253" s="52">
        <f t="shared" si="59"/>
        <v>0</v>
      </c>
      <c r="M253" s="52">
        <f t="shared" si="59"/>
        <v>0</v>
      </c>
      <c r="N253" s="52">
        <f t="shared" si="59"/>
        <v>0</v>
      </c>
      <c r="O253" s="52">
        <f t="shared" si="59"/>
        <v>0</v>
      </c>
      <c r="P253" s="52">
        <f t="shared" si="59"/>
        <v>0</v>
      </c>
      <c r="Q253" s="52">
        <f t="shared" si="59"/>
        <v>0</v>
      </c>
      <c r="R253" s="52">
        <f t="shared" si="59"/>
        <v>0</v>
      </c>
      <c r="S253" s="52">
        <f t="shared" si="59"/>
        <v>0</v>
      </c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3"/>
      <c r="FX253" s="53"/>
      <c r="FY253" s="53"/>
      <c r="FZ253" s="53"/>
      <c r="GA253" s="53"/>
      <c r="GB253" s="53"/>
      <c r="GC253" s="53"/>
      <c r="GD253" s="53"/>
      <c r="GE253" s="53"/>
      <c r="GF253" s="53"/>
      <c r="GG253" s="53"/>
      <c r="GH253" s="53"/>
      <c r="GI253" s="53"/>
      <c r="GJ253" s="53"/>
      <c r="GK253" s="53"/>
      <c r="GL253" s="53"/>
      <c r="GM253" s="53"/>
      <c r="GN253" s="53"/>
      <c r="GO253" s="53"/>
      <c r="GP253" s="53"/>
      <c r="GQ253" s="53"/>
      <c r="GR253" s="53"/>
      <c r="GS253" s="53"/>
      <c r="GT253" s="53"/>
      <c r="GU253" s="53"/>
      <c r="GV253" s="53"/>
      <c r="GW253" s="53"/>
      <c r="GX253" s="53"/>
      <c r="GY253" s="53"/>
      <c r="GZ253" s="53"/>
      <c r="HA253" s="53"/>
      <c r="HB253" s="53"/>
      <c r="HC253" s="53"/>
      <c r="HD253" s="53"/>
      <c r="HE253" s="53"/>
      <c r="HF253" s="53"/>
      <c r="HG253" s="53"/>
      <c r="HH253" s="53"/>
      <c r="HI253" s="53"/>
      <c r="HJ253" s="53"/>
      <c r="HK253" s="53"/>
      <c r="HL253" s="53"/>
      <c r="HM253" s="53"/>
      <c r="HN253" s="53"/>
      <c r="HO253" s="53"/>
      <c r="HP253" s="53"/>
      <c r="HQ253" s="53"/>
      <c r="HR253" s="53"/>
      <c r="HS253" s="53"/>
      <c r="HT253" s="53"/>
      <c r="HU253" s="53"/>
      <c r="HV253" s="53"/>
      <c r="HW253" s="53"/>
      <c r="HX253" s="53"/>
      <c r="HY253" s="53"/>
      <c r="HZ253" s="53"/>
      <c r="IA253" s="53"/>
      <c r="IB253" s="53"/>
      <c r="IC253" s="53"/>
      <c r="ID253" s="53"/>
      <c r="IE253" s="53"/>
      <c r="IF253" s="53"/>
      <c r="IG253" s="53"/>
      <c r="IH253" s="53"/>
      <c r="II253" s="53"/>
      <c r="IJ253" s="53"/>
    </row>
    <row r="254" spans="1:244" ht="78.75">
      <c r="A254" s="64" t="s">
        <v>665</v>
      </c>
      <c r="B254" s="59">
        <f t="shared" si="47"/>
        <v>1440</v>
      </c>
      <c r="C254" s="59">
        <f t="shared" si="48"/>
        <v>1440</v>
      </c>
      <c r="D254" s="59"/>
      <c r="E254" s="59"/>
      <c r="F254" s="59"/>
      <c r="G254" s="59"/>
      <c r="H254" s="59">
        <v>0</v>
      </c>
      <c r="I254" s="59"/>
      <c r="J254" s="59">
        <v>1440</v>
      </c>
      <c r="K254" s="59">
        <v>1440</v>
      </c>
      <c r="L254" s="59"/>
      <c r="M254" s="59"/>
      <c r="N254" s="59"/>
      <c r="O254" s="59"/>
      <c r="P254" s="59"/>
      <c r="Q254" s="59"/>
      <c r="R254" s="59"/>
      <c r="S254" s="59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  <c r="GN254" s="53"/>
      <c r="GO254" s="53"/>
      <c r="GP254" s="53"/>
      <c r="GQ254" s="53"/>
      <c r="GR254" s="53"/>
      <c r="GS254" s="53"/>
      <c r="GT254" s="53"/>
      <c r="GU254" s="53"/>
      <c r="GV254" s="53"/>
      <c r="GW254" s="53"/>
      <c r="GX254" s="53"/>
      <c r="GY254" s="53"/>
      <c r="GZ254" s="53"/>
      <c r="HA254" s="53"/>
      <c r="HB254" s="53"/>
      <c r="HC254" s="53"/>
      <c r="HD254" s="53"/>
      <c r="HE254" s="53"/>
      <c r="HF254" s="53"/>
      <c r="HG254" s="53"/>
      <c r="HH254" s="53"/>
      <c r="HI254" s="53"/>
      <c r="HJ254" s="53"/>
      <c r="HK254" s="53"/>
      <c r="HL254" s="53"/>
      <c r="HM254" s="53"/>
      <c r="HN254" s="53"/>
      <c r="HO254" s="53"/>
      <c r="HP254" s="53"/>
      <c r="HQ254" s="53"/>
      <c r="HR254" s="53"/>
      <c r="HS254" s="53"/>
      <c r="HT254" s="53"/>
      <c r="HU254" s="53"/>
      <c r="HV254" s="53"/>
      <c r="HW254" s="53"/>
      <c r="HX254" s="53"/>
      <c r="HY254" s="53"/>
      <c r="HZ254" s="53"/>
      <c r="IA254" s="53"/>
      <c r="IB254" s="53"/>
      <c r="IC254" s="53"/>
      <c r="ID254" s="53"/>
      <c r="IE254" s="53"/>
      <c r="IF254" s="53"/>
      <c r="IG254" s="53"/>
      <c r="IH254" s="53"/>
      <c r="II254" s="53"/>
      <c r="IJ254" s="53"/>
    </row>
    <row r="255" spans="1:244" ht="78.75">
      <c r="A255" s="64" t="s">
        <v>666</v>
      </c>
      <c r="B255" s="59">
        <f t="shared" si="47"/>
        <v>2352</v>
      </c>
      <c r="C255" s="59">
        <f t="shared" si="48"/>
        <v>2352</v>
      </c>
      <c r="D255" s="59">
        <v>0</v>
      </c>
      <c r="E255" s="59"/>
      <c r="F255" s="59">
        <v>0</v>
      </c>
      <c r="G255" s="59"/>
      <c r="H255" s="59">
        <v>0</v>
      </c>
      <c r="I255" s="59"/>
      <c r="J255" s="59">
        <v>2352</v>
      </c>
      <c r="K255" s="59">
        <v>2352</v>
      </c>
      <c r="L255" s="59"/>
      <c r="M255" s="59"/>
      <c r="N255" s="59"/>
      <c r="O255" s="59"/>
      <c r="P255" s="59"/>
      <c r="Q255" s="59"/>
      <c r="R255" s="59"/>
      <c r="S255" s="59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  <c r="GN255" s="53"/>
      <c r="GO255" s="53"/>
      <c r="GP255" s="53"/>
      <c r="GQ255" s="53"/>
      <c r="GR255" s="53"/>
      <c r="GS255" s="53"/>
      <c r="GT255" s="53"/>
      <c r="GU255" s="53"/>
      <c r="GV255" s="53"/>
      <c r="GW255" s="53"/>
      <c r="GX255" s="53"/>
      <c r="GY255" s="53"/>
      <c r="GZ255" s="53"/>
      <c r="HA255" s="53"/>
      <c r="HB255" s="53"/>
      <c r="HC255" s="53"/>
      <c r="HD255" s="53"/>
      <c r="HE255" s="53"/>
      <c r="HF255" s="53"/>
      <c r="HG255" s="53"/>
      <c r="HH255" s="53"/>
      <c r="HI255" s="53"/>
      <c r="HJ255" s="53"/>
      <c r="HK255" s="53"/>
      <c r="HL255" s="53"/>
      <c r="HM255" s="53"/>
      <c r="HN255" s="53"/>
      <c r="HO255" s="53"/>
      <c r="HP255" s="53"/>
      <c r="HQ255" s="53"/>
      <c r="HR255" s="53"/>
      <c r="HS255" s="53"/>
      <c r="HT255" s="53"/>
      <c r="HU255" s="53"/>
      <c r="HV255" s="53"/>
      <c r="HW255" s="53"/>
      <c r="HX255" s="53"/>
      <c r="HY255" s="53"/>
      <c r="HZ255" s="53"/>
      <c r="IA255" s="53"/>
      <c r="IB255" s="53"/>
      <c r="IC255" s="53"/>
      <c r="ID255" s="53"/>
      <c r="IE255" s="53"/>
      <c r="IF255" s="53"/>
      <c r="IG255" s="53"/>
      <c r="IH255" s="53"/>
      <c r="II255" s="53"/>
      <c r="IJ255" s="53"/>
    </row>
    <row r="256" spans="1:244" ht="31.5">
      <c r="A256" s="58" t="s">
        <v>667</v>
      </c>
      <c r="B256" s="59">
        <f t="shared" si="47"/>
        <v>35890</v>
      </c>
      <c r="C256" s="59">
        <f t="shared" si="48"/>
        <v>35890</v>
      </c>
      <c r="D256" s="59"/>
      <c r="E256" s="59"/>
      <c r="F256" s="59"/>
      <c r="G256" s="59"/>
      <c r="H256" s="59">
        <f>36600-710</f>
        <v>35890</v>
      </c>
      <c r="I256" s="59">
        <v>35890</v>
      </c>
      <c r="J256" s="59">
        <v>0</v>
      </c>
      <c r="K256" s="59"/>
      <c r="L256" s="59"/>
      <c r="M256" s="59"/>
      <c r="N256" s="59"/>
      <c r="O256" s="59"/>
      <c r="P256" s="59"/>
      <c r="Q256" s="59"/>
      <c r="R256" s="59"/>
      <c r="S256" s="59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  <c r="GB256" s="53"/>
      <c r="GC256" s="53"/>
      <c r="GD256" s="53"/>
      <c r="GE256" s="53"/>
      <c r="GF256" s="53"/>
      <c r="GG256" s="53"/>
      <c r="GH256" s="53"/>
      <c r="GI256" s="53"/>
      <c r="GJ256" s="53"/>
      <c r="GK256" s="53"/>
      <c r="GL256" s="53"/>
      <c r="GM256" s="53"/>
      <c r="GN256" s="53"/>
      <c r="GO256" s="53"/>
      <c r="GP256" s="53"/>
      <c r="GQ256" s="53"/>
      <c r="GR256" s="53"/>
      <c r="GS256" s="53"/>
      <c r="GT256" s="53"/>
      <c r="GU256" s="53"/>
      <c r="GV256" s="53"/>
      <c r="GW256" s="53"/>
      <c r="GX256" s="53"/>
      <c r="GY256" s="53"/>
      <c r="GZ256" s="53"/>
      <c r="HA256" s="53"/>
      <c r="HB256" s="53"/>
      <c r="HC256" s="53"/>
      <c r="HD256" s="53"/>
      <c r="HE256" s="53"/>
      <c r="HF256" s="53"/>
      <c r="HG256" s="53"/>
      <c r="HH256" s="53"/>
      <c r="HI256" s="53"/>
      <c r="HJ256" s="53"/>
      <c r="HK256" s="53"/>
      <c r="HL256" s="53"/>
      <c r="HM256" s="53"/>
      <c r="HN256" s="53"/>
      <c r="HO256" s="53"/>
      <c r="HP256" s="53"/>
      <c r="HQ256" s="53"/>
      <c r="HR256" s="53"/>
      <c r="HS256" s="53"/>
      <c r="HT256" s="53"/>
      <c r="HU256" s="53"/>
      <c r="HV256" s="53"/>
      <c r="HW256" s="53"/>
      <c r="HX256" s="53"/>
      <c r="HY256" s="53"/>
      <c r="HZ256" s="53"/>
      <c r="IA256" s="53"/>
      <c r="IB256" s="53"/>
      <c r="IC256" s="53"/>
      <c r="ID256" s="53"/>
      <c r="IE256" s="53"/>
      <c r="IF256" s="53"/>
      <c r="IG256" s="53"/>
      <c r="IH256" s="53"/>
      <c r="II256" s="53"/>
      <c r="IJ256" s="53"/>
    </row>
    <row r="257" spans="1:244" ht="15.75">
      <c r="A257" s="58" t="s">
        <v>1057</v>
      </c>
      <c r="B257" s="59">
        <f t="shared" si="47"/>
        <v>4944</v>
      </c>
      <c r="C257" s="59">
        <f t="shared" si="48"/>
        <v>4944</v>
      </c>
      <c r="D257" s="59"/>
      <c r="E257" s="59"/>
      <c r="F257" s="59"/>
      <c r="G257" s="59"/>
      <c r="H257" s="59">
        <f>5304-360</f>
        <v>4944</v>
      </c>
      <c r="I257" s="59">
        <v>4944</v>
      </c>
      <c r="J257" s="59">
        <v>0</v>
      </c>
      <c r="K257" s="59"/>
      <c r="L257" s="59"/>
      <c r="M257" s="59"/>
      <c r="N257" s="59"/>
      <c r="O257" s="59"/>
      <c r="P257" s="59"/>
      <c r="Q257" s="59"/>
      <c r="R257" s="59"/>
      <c r="S257" s="59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  <c r="GB257" s="53"/>
      <c r="GC257" s="53"/>
      <c r="GD257" s="53"/>
      <c r="GE257" s="53"/>
      <c r="GF257" s="53"/>
      <c r="GG257" s="53"/>
      <c r="GH257" s="53"/>
      <c r="GI257" s="53"/>
      <c r="GJ257" s="53"/>
      <c r="GK257" s="53"/>
      <c r="GL257" s="53"/>
      <c r="GM257" s="53"/>
      <c r="GN257" s="53"/>
      <c r="GO257" s="53"/>
      <c r="GP257" s="53"/>
      <c r="GQ257" s="53"/>
      <c r="GR257" s="53"/>
      <c r="GS257" s="53"/>
      <c r="GT257" s="53"/>
      <c r="GU257" s="53"/>
      <c r="GV257" s="53"/>
      <c r="GW257" s="53"/>
      <c r="GX257" s="53"/>
      <c r="GY257" s="53"/>
      <c r="GZ257" s="53"/>
      <c r="HA257" s="53"/>
      <c r="HB257" s="53"/>
      <c r="HC257" s="53"/>
      <c r="HD257" s="53"/>
      <c r="HE257" s="53"/>
      <c r="HF257" s="53"/>
      <c r="HG257" s="53"/>
      <c r="HH257" s="53"/>
      <c r="HI257" s="53"/>
      <c r="HJ257" s="53"/>
      <c r="HK257" s="53"/>
      <c r="HL257" s="53"/>
      <c r="HM257" s="53"/>
      <c r="HN257" s="53"/>
      <c r="HO257" s="53"/>
      <c r="HP257" s="53"/>
      <c r="HQ257" s="53"/>
      <c r="HR257" s="53"/>
      <c r="HS257" s="53"/>
      <c r="HT257" s="53"/>
      <c r="HU257" s="53"/>
      <c r="HV257" s="53"/>
      <c r="HW257" s="53"/>
      <c r="HX257" s="53"/>
      <c r="HY257" s="53"/>
      <c r="HZ257" s="53"/>
      <c r="IA257" s="53"/>
      <c r="IB257" s="53"/>
      <c r="IC257" s="53"/>
      <c r="ID257" s="53"/>
      <c r="IE257" s="53"/>
      <c r="IF257" s="53"/>
      <c r="IG257" s="53"/>
      <c r="IH257" s="53"/>
      <c r="II257" s="53"/>
      <c r="IJ257" s="53"/>
    </row>
    <row r="258" spans="1:244" ht="31.5">
      <c r="A258" s="58" t="s">
        <v>668</v>
      </c>
      <c r="B258" s="59">
        <f t="shared" si="47"/>
        <v>6000</v>
      </c>
      <c r="C258" s="59">
        <f t="shared" si="48"/>
        <v>6000</v>
      </c>
      <c r="D258" s="59"/>
      <c r="E258" s="59"/>
      <c r="F258" s="59"/>
      <c r="G258" s="59"/>
      <c r="H258" s="59">
        <v>6000</v>
      </c>
      <c r="I258" s="59">
        <v>6000</v>
      </c>
      <c r="J258" s="59">
        <v>0</v>
      </c>
      <c r="K258" s="59"/>
      <c r="L258" s="59"/>
      <c r="M258" s="59"/>
      <c r="N258" s="59"/>
      <c r="O258" s="59"/>
      <c r="P258" s="59"/>
      <c r="Q258" s="59"/>
      <c r="R258" s="59"/>
      <c r="S258" s="59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53"/>
      <c r="GE258" s="53"/>
      <c r="GF258" s="53"/>
      <c r="GG258" s="53"/>
      <c r="GH258" s="53"/>
      <c r="GI258" s="53"/>
      <c r="GJ258" s="53"/>
      <c r="GK258" s="53"/>
      <c r="GL258" s="53"/>
      <c r="GM258" s="53"/>
      <c r="GN258" s="53"/>
      <c r="GO258" s="53"/>
      <c r="GP258" s="53"/>
      <c r="GQ258" s="53"/>
      <c r="GR258" s="53"/>
      <c r="GS258" s="53"/>
      <c r="GT258" s="53"/>
      <c r="GU258" s="53"/>
      <c r="GV258" s="53"/>
      <c r="GW258" s="53"/>
      <c r="GX258" s="53"/>
      <c r="GY258" s="53"/>
      <c r="GZ258" s="53"/>
      <c r="HA258" s="53"/>
      <c r="HB258" s="53"/>
      <c r="HC258" s="53"/>
      <c r="HD258" s="53"/>
      <c r="HE258" s="53"/>
      <c r="HF258" s="53"/>
      <c r="HG258" s="53"/>
      <c r="HH258" s="53"/>
      <c r="HI258" s="53"/>
      <c r="HJ258" s="53"/>
      <c r="HK258" s="53"/>
      <c r="HL258" s="53"/>
      <c r="HM258" s="53"/>
      <c r="HN258" s="53"/>
      <c r="HO258" s="53"/>
      <c r="HP258" s="53"/>
      <c r="HQ258" s="53"/>
      <c r="HR258" s="53"/>
      <c r="HS258" s="53"/>
      <c r="HT258" s="53"/>
      <c r="HU258" s="53"/>
      <c r="HV258" s="53"/>
      <c r="HW258" s="53"/>
      <c r="HX258" s="53"/>
      <c r="HY258" s="53"/>
      <c r="HZ258" s="53"/>
      <c r="IA258" s="53"/>
      <c r="IB258" s="53"/>
      <c r="IC258" s="53"/>
      <c r="ID258" s="53"/>
      <c r="IE258" s="53"/>
      <c r="IF258" s="53"/>
      <c r="IG258" s="53"/>
      <c r="IH258" s="53"/>
      <c r="II258" s="53"/>
      <c r="IJ258" s="53"/>
    </row>
    <row r="259" spans="1:244" ht="31.5">
      <c r="A259" s="58" t="s">
        <v>669</v>
      </c>
      <c r="B259" s="59">
        <f t="shared" si="47"/>
        <v>25999</v>
      </c>
      <c r="C259" s="59">
        <f t="shared" si="48"/>
        <v>25999</v>
      </c>
      <c r="D259" s="59"/>
      <c r="E259" s="59"/>
      <c r="F259" s="59"/>
      <c r="G259" s="59"/>
      <c r="H259" s="59">
        <v>25999</v>
      </c>
      <c r="I259" s="59">
        <f>13000+12999</f>
        <v>25999</v>
      </c>
      <c r="J259" s="59">
        <v>0</v>
      </c>
      <c r="K259" s="59"/>
      <c r="L259" s="59"/>
      <c r="M259" s="59"/>
      <c r="N259" s="59"/>
      <c r="O259" s="59"/>
      <c r="P259" s="59"/>
      <c r="Q259" s="59"/>
      <c r="R259" s="59"/>
      <c r="S259" s="59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P259" s="53"/>
      <c r="DQ259" s="53"/>
      <c r="DR259" s="53"/>
      <c r="DS259" s="53"/>
      <c r="DT259" s="53"/>
      <c r="DU259" s="53"/>
      <c r="DV259" s="53"/>
      <c r="DW259" s="53"/>
      <c r="DX259" s="53"/>
      <c r="DY259" s="53"/>
      <c r="DZ259" s="53"/>
      <c r="EA259" s="53"/>
      <c r="EB259" s="53"/>
      <c r="EC259" s="53"/>
      <c r="ED259" s="53"/>
      <c r="EE259" s="53"/>
      <c r="EF259" s="53"/>
      <c r="EG259" s="53"/>
      <c r="EH259" s="53"/>
      <c r="EI259" s="53"/>
      <c r="EJ259" s="53"/>
      <c r="EK259" s="53"/>
      <c r="EL259" s="53"/>
      <c r="EM259" s="53"/>
      <c r="EN259" s="53"/>
      <c r="EO259" s="53"/>
      <c r="EP259" s="53"/>
      <c r="EQ259" s="53"/>
      <c r="ER259" s="53"/>
      <c r="ES259" s="53"/>
      <c r="ET259" s="53"/>
      <c r="EU259" s="53"/>
      <c r="EV259" s="53"/>
      <c r="EW259" s="53"/>
      <c r="EX259" s="53"/>
      <c r="EY259" s="53"/>
      <c r="EZ259" s="53"/>
      <c r="FA259" s="53"/>
      <c r="FB259" s="53"/>
      <c r="FC259" s="53"/>
      <c r="FD259" s="53"/>
      <c r="FE259" s="53"/>
      <c r="FF259" s="53"/>
      <c r="FG259" s="53"/>
      <c r="FH259" s="53"/>
      <c r="FI259" s="53"/>
      <c r="FJ259" s="53"/>
      <c r="FK259" s="53"/>
      <c r="FL259" s="53"/>
      <c r="FM259" s="53"/>
      <c r="FN259" s="53"/>
      <c r="FO259" s="53"/>
      <c r="FP259" s="53"/>
      <c r="FQ259" s="53"/>
      <c r="FR259" s="53"/>
      <c r="FS259" s="53"/>
      <c r="FT259" s="53"/>
      <c r="FU259" s="53"/>
      <c r="FV259" s="53"/>
      <c r="FW259" s="53"/>
      <c r="FX259" s="53"/>
      <c r="FY259" s="53"/>
      <c r="FZ259" s="53"/>
      <c r="GA259" s="53"/>
      <c r="GB259" s="53"/>
      <c r="GC259" s="53"/>
      <c r="GD259" s="53"/>
      <c r="GE259" s="53"/>
      <c r="GF259" s="53"/>
      <c r="GG259" s="53"/>
      <c r="GH259" s="53"/>
      <c r="GI259" s="53"/>
      <c r="GJ259" s="53"/>
      <c r="GK259" s="53"/>
      <c r="GL259" s="53"/>
      <c r="GM259" s="53"/>
      <c r="GN259" s="53"/>
      <c r="GO259" s="53"/>
      <c r="GP259" s="53"/>
      <c r="GQ259" s="53"/>
      <c r="GR259" s="53"/>
      <c r="GS259" s="53"/>
      <c r="GT259" s="53"/>
      <c r="GU259" s="53"/>
      <c r="GV259" s="53"/>
      <c r="GW259" s="53"/>
      <c r="GX259" s="53"/>
      <c r="GY259" s="53"/>
      <c r="GZ259" s="53"/>
      <c r="HA259" s="53"/>
      <c r="HB259" s="53"/>
      <c r="HC259" s="53"/>
      <c r="HD259" s="53"/>
      <c r="HE259" s="53"/>
      <c r="HF259" s="53"/>
      <c r="HG259" s="53"/>
      <c r="HH259" s="53"/>
      <c r="HI259" s="53"/>
      <c r="HJ259" s="53"/>
      <c r="HK259" s="53"/>
      <c r="HL259" s="53"/>
      <c r="HM259" s="53"/>
      <c r="HN259" s="53"/>
      <c r="HO259" s="53"/>
      <c r="HP259" s="53"/>
      <c r="HQ259" s="53"/>
      <c r="HR259" s="53"/>
      <c r="HS259" s="53"/>
      <c r="HT259" s="53"/>
      <c r="HU259" s="53"/>
      <c r="HV259" s="53"/>
      <c r="HW259" s="53"/>
      <c r="HX259" s="53"/>
      <c r="HY259" s="53"/>
      <c r="HZ259" s="53"/>
      <c r="IA259" s="53"/>
      <c r="IB259" s="53"/>
      <c r="IC259" s="53"/>
      <c r="ID259" s="53"/>
      <c r="IE259" s="53"/>
      <c r="IF259" s="53"/>
      <c r="IG259" s="53"/>
      <c r="IH259" s="53"/>
      <c r="II259" s="53"/>
      <c r="IJ259" s="53"/>
    </row>
    <row r="260" spans="1:244" ht="15.75">
      <c r="A260" s="58" t="s">
        <v>1058</v>
      </c>
      <c r="B260" s="59">
        <f t="shared" si="47"/>
        <v>89880</v>
      </c>
      <c r="C260" s="59">
        <f t="shared" si="48"/>
        <v>0</v>
      </c>
      <c r="D260" s="59"/>
      <c r="E260" s="59"/>
      <c r="F260" s="59"/>
      <c r="G260" s="59"/>
      <c r="H260" s="59">
        <v>89880</v>
      </c>
      <c r="I260" s="59"/>
      <c r="J260" s="59">
        <v>0</v>
      </c>
      <c r="K260" s="59"/>
      <c r="L260" s="59"/>
      <c r="M260" s="59"/>
      <c r="N260" s="59"/>
      <c r="O260" s="59"/>
      <c r="P260" s="59"/>
      <c r="Q260" s="59"/>
      <c r="R260" s="59"/>
      <c r="S260" s="59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  <c r="GN260" s="53"/>
      <c r="GO260" s="53"/>
      <c r="GP260" s="53"/>
      <c r="GQ260" s="53"/>
      <c r="GR260" s="53"/>
      <c r="GS260" s="53"/>
      <c r="GT260" s="53"/>
      <c r="GU260" s="53"/>
      <c r="GV260" s="53"/>
      <c r="GW260" s="53"/>
      <c r="GX260" s="53"/>
      <c r="GY260" s="53"/>
      <c r="GZ260" s="53"/>
      <c r="HA260" s="53"/>
      <c r="HB260" s="53"/>
      <c r="HC260" s="53"/>
      <c r="HD260" s="53"/>
      <c r="HE260" s="53"/>
      <c r="HF260" s="53"/>
      <c r="HG260" s="53"/>
      <c r="HH260" s="53"/>
      <c r="HI260" s="53"/>
      <c r="HJ260" s="53"/>
      <c r="HK260" s="53"/>
      <c r="HL260" s="53"/>
      <c r="HM260" s="53"/>
      <c r="HN260" s="53"/>
      <c r="HO260" s="53"/>
      <c r="HP260" s="53"/>
      <c r="HQ260" s="53"/>
      <c r="HR260" s="53"/>
      <c r="HS260" s="53"/>
      <c r="HT260" s="53"/>
      <c r="HU260" s="53"/>
      <c r="HV260" s="53"/>
      <c r="HW260" s="53"/>
      <c r="HX260" s="53"/>
      <c r="HY260" s="53"/>
      <c r="HZ260" s="53"/>
      <c r="IA260" s="53"/>
      <c r="IB260" s="53"/>
      <c r="IC260" s="53"/>
      <c r="ID260" s="53"/>
      <c r="IE260" s="53"/>
      <c r="IF260" s="53"/>
      <c r="IG260" s="53"/>
      <c r="IH260" s="53"/>
      <c r="II260" s="53"/>
      <c r="IJ260" s="53"/>
    </row>
    <row r="261" spans="1:244" ht="15.75">
      <c r="A261" s="58" t="s">
        <v>670</v>
      </c>
      <c r="B261" s="59">
        <f t="shared" si="47"/>
        <v>3000</v>
      </c>
      <c r="C261" s="59">
        <f t="shared" si="48"/>
        <v>0</v>
      </c>
      <c r="D261" s="59"/>
      <c r="E261" s="59"/>
      <c r="F261" s="59"/>
      <c r="G261" s="59"/>
      <c r="H261" s="59">
        <v>3000</v>
      </c>
      <c r="I261" s="59"/>
      <c r="J261" s="59">
        <v>0</v>
      </c>
      <c r="K261" s="59"/>
      <c r="L261" s="59"/>
      <c r="M261" s="59"/>
      <c r="N261" s="59"/>
      <c r="O261" s="59"/>
      <c r="P261" s="59"/>
      <c r="Q261" s="59"/>
      <c r="R261" s="59"/>
      <c r="S261" s="59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  <c r="GN261" s="53"/>
      <c r="GO261" s="53"/>
      <c r="GP261" s="53"/>
      <c r="GQ261" s="53"/>
      <c r="GR261" s="53"/>
      <c r="GS261" s="53"/>
      <c r="GT261" s="53"/>
      <c r="GU261" s="53"/>
      <c r="GV261" s="53"/>
      <c r="GW261" s="53"/>
      <c r="GX261" s="53"/>
      <c r="GY261" s="53"/>
      <c r="GZ261" s="53"/>
      <c r="HA261" s="53"/>
      <c r="HB261" s="53"/>
      <c r="HC261" s="53"/>
      <c r="HD261" s="53"/>
      <c r="HE261" s="53"/>
      <c r="HF261" s="53"/>
      <c r="HG261" s="53"/>
      <c r="HH261" s="53"/>
      <c r="HI261" s="53"/>
      <c r="HJ261" s="53"/>
      <c r="HK261" s="53"/>
      <c r="HL261" s="53"/>
      <c r="HM261" s="53"/>
      <c r="HN261" s="53"/>
      <c r="HO261" s="53"/>
      <c r="HP261" s="53"/>
      <c r="HQ261" s="53"/>
      <c r="HR261" s="53"/>
      <c r="HS261" s="53"/>
      <c r="HT261" s="53"/>
      <c r="HU261" s="53"/>
      <c r="HV261" s="53"/>
      <c r="HW261" s="53"/>
      <c r="HX261" s="53"/>
      <c r="HY261" s="53"/>
      <c r="HZ261" s="53"/>
      <c r="IA261" s="53"/>
      <c r="IB261" s="53"/>
      <c r="IC261" s="53"/>
      <c r="ID261" s="53"/>
      <c r="IE261" s="53"/>
      <c r="IF261" s="53"/>
      <c r="IG261" s="53"/>
      <c r="IH261" s="53"/>
      <c r="II261" s="53"/>
      <c r="IJ261" s="53"/>
    </row>
    <row r="262" spans="1:244" ht="15.75">
      <c r="A262" s="51" t="s">
        <v>608</v>
      </c>
      <c r="B262" s="52">
        <f t="shared" si="47"/>
        <v>553745</v>
      </c>
      <c r="C262" s="52">
        <f t="shared" si="48"/>
        <v>0</v>
      </c>
      <c r="D262" s="52">
        <f aca="true" t="shared" si="60" ref="D262:S262">SUM(D263:D264)</f>
        <v>0</v>
      </c>
      <c r="E262" s="52">
        <f t="shared" si="60"/>
        <v>0</v>
      </c>
      <c r="F262" s="52">
        <f t="shared" si="60"/>
        <v>0</v>
      </c>
      <c r="G262" s="52">
        <f t="shared" si="60"/>
        <v>0</v>
      </c>
      <c r="H262" s="52">
        <f t="shared" si="60"/>
        <v>0</v>
      </c>
      <c r="I262" s="52">
        <f t="shared" si="60"/>
        <v>0</v>
      </c>
      <c r="J262" s="52">
        <f t="shared" si="60"/>
        <v>551745</v>
      </c>
      <c r="K262" s="52">
        <f t="shared" si="60"/>
        <v>0</v>
      </c>
      <c r="L262" s="52">
        <f t="shared" si="60"/>
        <v>2000</v>
      </c>
      <c r="M262" s="52">
        <f t="shared" si="60"/>
        <v>0</v>
      </c>
      <c r="N262" s="52">
        <f t="shared" si="60"/>
        <v>0</v>
      </c>
      <c r="O262" s="52">
        <f t="shared" si="60"/>
        <v>0</v>
      </c>
      <c r="P262" s="52">
        <f t="shared" si="60"/>
        <v>0</v>
      </c>
      <c r="Q262" s="52">
        <f t="shared" si="60"/>
        <v>0</v>
      </c>
      <c r="R262" s="52">
        <f t="shared" si="60"/>
        <v>0</v>
      </c>
      <c r="S262" s="52">
        <f t="shared" si="60"/>
        <v>0</v>
      </c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3"/>
      <c r="FX262" s="53"/>
      <c r="FY262" s="53"/>
      <c r="FZ262" s="53"/>
      <c r="GA262" s="53"/>
      <c r="GB262" s="53"/>
      <c r="GC262" s="53"/>
      <c r="GD262" s="53"/>
      <c r="GE262" s="53"/>
      <c r="GF262" s="53"/>
      <c r="GG262" s="53"/>
      <c r="GH262" s="53"/>
      <c r="GI262" s="53"/>
      <c r="GJ262" s="53"/>
      <c r="GK262" s="53"/>
      <c r="GL262" s="53"/>
      <c r="GM262" s="53"/>
      <c r="GN262" s="53"/>
      <c r="GO262" s="53"/>
      <c r="GP262" s="53"/>
      <c r="GQ262" s="53"/>
      <c r="GR262" s="53"/>
      <c r="GS262" s="53"/>
      <c r="GT262" s="53"/>
      <c r="GU262" s="53"/>
      <c r="GV262" s="53"/>
      <c r="GW262" s="53"/>
      <c r="GX262" s="53"/>
      <c r="GY262" s="53"/>
      <c r="GZ262" s="53"/>
      <c r="HA262" s="53"/>
      <c r="HB262" s="53"/>
      <c r="HC262" s="53"/>
      <c r="HD262" s="53"/>
      <c r="HE262" s="53"/>
      <c r="HF262" s="53"/>
      <c r="HG262" s="53"/>
      <c r="HH262" s="53"/>
      <c r="HI262" s="53"/>
      <c r="HJ262" s="53"/>
      <c r="HK262" s="53"/>
      <c r="HL262" s="53"/>
      <c r="HM262" s="53"/>
      <c r="HN262" s="53"/>
      <c r="HO262" s="53"/>
      <c r="HP262" s="53"/>
      <c r="HQ262" s="53"/>
      <c r="HR262" s="53"/>
      <c r="HS262" s="53"/>
      <c r="HT262" s="53"/>
      <c r="HU262" s="53"/>
      <c r="HV262" s="53"/>
      <c r="HW262" s="53"/>
      <c r="HX262" s="53"/>
      <c r="HY262" s="53"/>
      <c r="HZ262" s="53"/>
      <c r="IA262" s="53"/>
      <c r="IB262" s="53"/>
      <c r="IC262" s="53"/>
      <c r="ID262" s="53"/>
      <c r="IE262" s="53"/>
      <c r="IF262" s="53"/>
      <c r="IG262" s="53"/>
      <c r="IH262" s="53"/>
      <c r="II262" s="53"/>
      <c r="IJ262" s="53"/>
    </row>
    <row r="263" spans="1:244" ht="78.75">
      <c r="A263" s="58" t="s">
        <v>671</v>
      </c>
      <c r="B263" s="59">
        <f t="shared" si="47"/>
        <v>551745</v>
      </c>
      <c r="C263" s="59">
        <f t="shared" si="48"/>
        <v>0</v>
      </c>
      <c r="D263" s="59"/>
      <c r="E263" s="59"/>
      <c r="F263" s="59"/>
      <c r="G263" s="59"/>
      <c r="H263" s="59"/>
      <c r="I263" s="59"/>
      <c r="J263" s="59">
        <v>551745</v>
      </c>
      <c r="K263" s="59"/>
      <c r="L263" s="59"/>
      <c r="M263" s="59"/>
      <c r="N263" s="59"/>
      <c r="O263" s="59"/>
      <c r="P263" s="59"/>
      <c r="Q263" s="59"/>
      <c r="R263" s="59"/>
      <c r="S263" s="59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53"/>
      <c r="EY263" s="53"/>
      <c r="EZ263" s="53"/>
      <c r="FA263" s="53"/>
      <c r="FB263" s="53"/>
      <c r="FC263" s="53"/>
      <c r="FD263" s="53"/>
      <c r="FE263" s="53"/>
      <c r="FF263" s="53"/>
      <c r="FG263" s="53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  <c r="FX263" s="53"/>
      <c r="FY263" s="53"/>
      <c r="FZ263" s="53"/>
      <c r="GA263" s="53"/>
      <c r="GB263" s="53"/>
      <c r="GC263" s="53"/>
      <c r="GD263" s="53"/>
      <c r="GE263" s="53"/>
      <c r="GF263" s="53"/>
      <c r="GG263" s="53"/>
      <c r="GH263" s="53"/>
      <c r="GI263" s="53"/>
      <c r="GJ263" s="53"/>
      <c r="GK263" s="53"/>
      <c r="GL263" s="53"/>
      <c r="GM263" s="53"/>
      <c r="GN263" s="53"/>
      <c r="GO263" s="53"/>
      <c r="GP263" s="53"/>
      <c r="GQ263" s="53"/>
      <c r="GR263" s="53"/>
      <c r="GS263" s="53"/>
      <c r="GT263" s="53"/>
      <c r="GU263" s="53"/>
      <c r="GV263" s="53"/>
      <c r="GW263" s="53"/>
      <c r="GX263" s="53"/>
      <c r="GY263" s="53"/>
      <c r="GZ263" s="53"/>
      <c r="HA263" s="53"/>
      <c r="HB263" s="53"/>
      <c r="HC263" s="53"/>
      <c r="HD263" s="53"/>
      <c r="HE263" s="53"/>
      <c r="HF263" s="53"/>
      <c r="HG263" s="53"/>
      <c r="HH263" s="53"/>
      <c r="HI263" s="53"/>
      <c r="HJ263" s="53"/>
      <c r="HK263" s="53"/>
      <c r="HL263" s="53"/>
      <c r="HM263" s="53"/>
      <c r="HN263" s="53"/>
      <c r="HO263" s="53"/>
      <c r="HP263" s="53"/>
      <c r="HQ263" s="53"/>
      <c r="HR263" s="53"/>
      <c r="HS263" s="53"/>
      <c r="HT263" s="53"/>
      <c r="HU263" s="53"/>
      <c r="HV263" s="53"/>
      <c r="HW263" s="53"/>
      <c r="HX263" s="53"/>
      <c r="HY263" s="53"/>
      <c r="HZ263" s="53"/>
      <c r="IA263" s="53"/>
      <c r="IB263" s="53"/>
      <c r="IC263" s="53"/>
      <c r="ID263" s="53"/>
      <c r="IE263" s="53"/>
      <c r="IF263" s="53"/>
      <c r="IG263" s="53"/>
      <c r="IH263" s="53"/>
      <c r="II263" s="53"/>
      <c r="IJ263" s="53"/>
    </row>
    <row r="264" spans="1:244" ht="31.5">
      <c r="A264" s="64" t="s">
        <v>672</v>
      </c>
      <c r="B264" s="59">
        <f t="shared" si="47"/>
        <v>2000</v>
      </c>
      <c r="C264" s="59">
        <f t="shared" si="48"/>
        <v>0</v>
      </c>
      <c r="D264" s="59"/>
      <c r="E264" s="59"/>
      <c r="F264" s="59"/>
      <c r="G264" s="59"/>
      <c r="H264" s="59"/>
      <c r="I264" s="59"/>
      <c r="J264" s="59">
        <v>0</v>
      </c>
      <c r="K264" s="59"/>
      <c r="L264" s="59">
        <v>2000</v>
      </c>
      <c r="M264" s="59"/>
      <c r="N264" s="59"/>
      <c r="O264" s="59"/>
      <c r="P264" s="59"/>
      <c r="Q264" s="59"/>
      <c r="R264" s="59"/>
      <c r="S264" s="59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K264" s="53"/>
      <c r="DL264" s="53"/>
      <c r="DM264" s="53"/>
      <c r="DN264" s="53"/>
      <c r="DO264" s="53"/>
      <c r="DP264" s="53"/>
      <c r="DQ264" s="53"/>
      <c r="DR264" s="53"/>
      <c r="DS264" s="53"/>
      <c r="DT264" s="53"/>
      <c r="DU264" s="53"/>
      <c r="DV264" s="53"/>
      <c r="DW264" s="53"/>
      <c r="DX264" s="53"/>
      <c r="DY264" s="53"/>
      <c r="DZ264" s="53"/>
      <c r="EA264" s="53"/>
      <c r="EB264" s="53"/>
      <c r="EC264" s="53"/>
      <c r="ED264" s="53"/>
      <c r="EE264" s="53"/>
      <c r="EF264" s="53"/>
      <c r="EG264" s="53"/>
      <c r="EH264" s="53"/>
      <c r="EI264" s="53"/>
      <c r="EJ264" s="53"/>
      <c r="EK264" s="53"/>
      <c r="EL264" s="53"/>
      <c r="EM264" s="53"/>
      <c r="EN264" s="53"/>
      <c r="EO264" s="53"/>
      <c r="EP264" s="53"/>
      <c r="EQ264" s="53"/>
      <c r="ER264" s="53"/>
      <c r="ES264" s="53"/>
      <c r="ET264" s="53"/>
      <c r="EU264" s="53"/>
      <c r="EV264" s="53"/>
      <c r="EW264" s="53"/>
      <c r="EX264" s="53"/>
      <c r="EY264" s="53"/>
      <c r="EZ264" s="53"/>
      <c r="FA264" s="53"/>
      <c r="FB264" s="53"/>
      <c r="FC264" s="53"/>
      <c r="FD264" s="53"/>
      <c r="FE264" s="53"/>
      <c r="FF264" s="53"/>
      <c r="FG264" s="53"/>
      <c r="FH264" s="53"/>
      <c r="FI264" s="53"/>
      <c r="FJ264" s="53"/>
      <c r="FK264" s="53"/>
      <c r="FL264" s="53"/>
      <c r="FM264" s="53"/>
      <c r="FN264" s="53"/>
      <c r="FO264" s="53"/>
      <c r="FP264" s="53"/>
      <c r="FQ264" s="53"/>
      <c r="FR264" s="53"/>
      <c r="FS264" s="53"/>
      <c r="FT264" s="53"/>
      <c r="FU264" s="53"/>
      <c r="FV264" s="53"/>
      <c r="FW264" s="53"/>
      <c r="FX264" s="53"/>
      <c r="FY264" s="53"/>
      <c r="FZ264" s="53"/>
      <c r="GA264" s="53"/>
      <c r="GB264" s="53"/>
      <c r="GC264" s="53"/>
      <c r="GD264" s="53"/>
      <c r="GE264" s="53"/>
      <c r="GF264" s="53"/>
      <c r="GG264" s="53"/>
      <c r="GH264" s="53"/>
      <c r="GI264" s="53"/>
      <c r="GJ264" s="53"/>
      <c r="GK264" s="53"/>
      <c r="GL264" s="53"/>
      <c r="GM264" s="53"/>
      <c r="GN264" s="53"/>
      <c r="GO264" s="53"/>
      <c r="GP264" s="53"/>
      <c r="GQ264" s="53"/>
      <c r="GR264" s="53"/>
      <c r="GS264" s="53"/>
      <c r="GT264" s="53"/>
      <c r="GU264" s="53"/>
      <c r="GV264" s="53"/>
      <c r="GW264" s="53"/>
      <c r="GX264" s="53"/>
      <c r="GY264" s="53"/>
      <c r="GZ264" s="53"/>
      <c r="HA264" s="53"/>
      <c r="HB264" s="53"/>
      <c r="HC264" s="53"/>
      <c r="HD264" s="53"/>
      <c r="HE264" s="53"/>
      <c r="HF264" s="53"/>
      <c r="HG264" s="53"/>
      <c r="HH264" s="53"/>
      <c r="HI264" s="53"/>
      <c r="HJ264" s="53"/>
      <c r="HK264" s="53"/>
      <c r="HL264" s="53"/>
      <c r="HM264" s="53"/>
      <c r="HN264" s="53"/>
      <c r="HO264" s="53"/>
      <c r="HP264" s="53"/>
      <c r="HQ264" s="53"/>
      <c r="HR264" s="53"/>
      <c r="HS264" s="53"/>
      <c r="HT264" s="53"/>
      <c r="HU264" s="53"/>
      <c r="HV264" s="53"/>
      <c r="HW264" s="53"/>
      <c r="HX264" s="53"/>
      <c r="HY264" s="53"/>
      <c r="HZ264" s="53"/>
      <c r="IA264" s="53"/>
      <c r="IB264" s="53"/>
      <c r="IC264" s="53"/>
      <c r="ID264" s="53"/>
      <c r="IE264" s="53"/>
      <c r="IF264" s="53"/>
      <c r="IG264" s="53"/>
      <c r="IH264" s="53"/>
      <c r="II264" s="53"/>
      <c r="IJ264" s="53"/>
    </row>
    <row r="265" spans="1:244" ht="15.75">
      <c r="A265" s="51" t="s">
        <v>585</v>
      </c>
      <c r="B265" s="52">
        <f aca="true" t="shared" si="61" ref="B265:B298">D265+F265+H265+J265+L265+N265+P265+R265</f>
        <v>403621</v>
      </c>
      <c r="C265" s="52">
        <f aca="true" t="shared" si="62" ref="C265:C298">E265+G265+I265+K265+M265+O265+Q265+S265</f>
        <v>171745</v>
      </c>
      <c r="D265" s="52">
        <f aca="true" t="shared" si="63" ref="D265:S265">SUM(D266:D268)</f>
        <v>181890</v>
      </c>
      <c r="E265" s="52">
        <f t="shared" si="63"/>
        <v>0</v>
      </c>
      <c r="F265" s="52">
        <f t="shared" si="63"/>
        <v>0</v>
      </c>
      <c r="G265" s="52">
        <f t="shared" si="63"/>
        <v>0</v>
      </c>
      <c r="H265" s="52">
        <f t="shared" si="63"/>
        <v>44731</v>
      </c>
      <c r="I265" s="52">
        <f t="shared" si="63"/>
        <v>35731</v>
      </c>
      <c r="J265" s="52">
        <f t="shared" si="63"/>
        <v>0</v>
      </c>
      <c r="K265" s="52">
        <f t="shared" si="63"/>
        <v>0</v>
      </c>
      <c r="L265" s="52">
        <f t="shared" si="63"/>
        <v>0</v>
      </c>
      <c r="M265" s="52">
        <f t="shared" si="63"/>
        <v>0</v>
      </c>
      <c r="N265" s="52">
        <f t="shared" si="63"/>
        <v>177000</v>
      </c>
      <c r="O265" s="52">
        <f t="shared" si="63"/>
        <v>136014</v>
      </c>
      <c r="P265" s="52">
        <f t="shared" si="63"/>
        <v>0</v>
      </c>
      <c r="Q265" s="52">
        <f t="shared" si="63"/>
        <v>0</v>
      </c>
      <c r="R265" s="52">
        <f t="shared" si="63"/>
        <v>0</v>
      </c>
      <c r="S265" s="52">
        <f t="shared" si="63"/>
        <v>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3"/>
      <c r="FX265" s="53"/>
      <c r="FY265" s="53"/>
      <c r="FZ265" s="53"/>
      <c r="GA265" s="53"/>
      <c r="GB265" s="53"/>
      <c r="GC265" s="53"/>
      <c r="GD265" s="53"/>
      <c r="GE265" s="53"/>
      <c r="GF265" s="53"/>
      <c r="GG265" s="53"/>
      <c r="GH265" s="53"/>
      <c r="GI265" s="53"/>
      <c r="GJ265" s="53"/>
      <c r="GK265" s="53"/>
      <c r="GL265" s="53"/>
      <c r="GM265" s="53"/>
      <c r="GN265" s="53"/>
      <c r="GO265" s="53"/>
      <c r="GP265" s="53"/>
      <c r="GQ265" s="53"/>
      <c r="GR265" s="53"/>
      <c r="GS265" s="53"/>
      <c r="GT265" s="53"/>
      <c r="GU265" s="53"/>
      <c r="GV265" s="53"/>
      <c r="GW265" s="53"/>
      <c r="GX265" s="53"/>
      <c r="GY265" s="53"/>
      <c r="GZ265" s="53"/>
      <c r="HA265" s="53"/>
      <c r="HB265" s="53"/>
      <c r="HC265" s="53"/>
      <c r="HD265" s="53"/>
      <c r="HE265" s="53"/>
      <c r="HF265" s="53"/>
      <c r="HG265" s="53"/>
      <c r="HH265" s="53"/>
      <c r="HI265" s="53"/>
      <c r="HJ265" s="53"/>
      <c r="HK265" s="53"/>
      <c r="HL265" s="53"/>
      <c r="HM265" s="53"/>
      <c r="HN265" s="53"/>
      <c r="HO265" s="53"/>
      <c r="HP265" s="53"/>
      <c r="HQ265" s="53"/>
      <c r="HR265" s="53"/>
      <c r="HS265" s="53"/>
      <c r="HT265" s="53"/>
      <c r="HU265" s="53"/>
      <c r="HV265" s="53"/>
      <c r="HW265" s="53"/>
      <c r="HX265" s="53"/>
      <c r="HY265" s="53"/>
      <c r="HZ265" s="53"/>
      <c r="IA265" s="53"/>
      <c r="IB265" s="53"/>
      <c r="IC265" s="53"/>
      <c r="ID265" s="53"/>
      <c r="IE265" s="53"/>
      <c r="IF265" s="53"/>
      <c r="IG265" s="53"/>
      <c r="IH265" s="53"/>
      <c r="II265" s="53"/>
      <c r="IJ265" s="53"/>
    </row>
    <row r="266" spans="1:244" ht="31.5">
      <c r="A266" s="55" t="s">
        <v>673</v>
      </c>
      <c r="B266" s="59">
        <f t="shared" si="61"/>
        <v>35731</v>
      </c>
      <c r="C266" s="59">
        <f t="shared" si="62"/>
        <v>35731</v>
      </c>
      <c r="D266" s="59"/>
      <c r="E266" s="59"/>
      <c r="F266" s="59"/>
      <c r="G266" s="59"/>
      <c r="H266" s="59">
        <f>13563+22168</f>
        <v>35731</v>
      </c>
      <c r="I266" s="59">
        <v>35731</v>
      </c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  <c r="DL266" s="53"/>
      <c r="DM266" s="53"/>
      <c r="DN266" s="53"/>
      <c r="DO266" s="53"/>
      <c r="DP266" s="53"/>
      <c r="DQ266" s="53"/>
      <c r="DR266" s="53"/>
      <c r="DS266" s="53"/>
      <c r="DT266" s="53"/>
      <c r="DU266" s="53"/>
      <c r="DV266" s="53"/>
      <c r="DW266" s="53"/>
      <c r="DX266" s="53"/>
      <c r="DY266" s="53"/>
      <c r="DZ266" s="53"/>
      <c r="EA266" s="53"/>
      <c r="EB266" s="53"/>
      <c r="EC266" s="53"/>
      <c r="ED266" s="53"/>
      <c r="EE266" s="53"/>
      <c r="EF266" s="53"/>
      <c r="EG266" s="53"/>
      <c r="EH266" s="53"/>
      <c r="EI266" s="53"/>
      <c r="EJ266" s="53"/>
      <c r="EK266" s="53"/>
      <c r="EL266" s="53"/>
      <c r="EM266" s="53"/>
      <c r="EN266" s="53"/>
      <c r="EO266" s="53"/>
      <c r="EP266" s="53"/>
      <c r="EQ266" s="53"/>
      <c r="ER266" s="53"/>
      <c r="ES266" s="53"/>
      <c r="ET266" s="53"/>
      <c r="EU266" s="53"/>
      <c r="EV266" s="53"/>
      <c r="EW266" s="53"/>
      <c r="EX266" s="53"/>
      <c r="EY266" s="53"/>
      <c r="EZ266" s="53"/>
      <c r="FA266" s="53"/>
      <c r="FB266" s="53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3"/>
      <c r="FX266" s="53"/>
      <c r="FY266" s="53"/>
      <c r="FZ266" s="53"/>
      <c r="GA266" s="53"/>
      <c r="GB266" s="53"/>
      <c r="GC266" s="53"/>
      <c r="GD266" s="53"/>
      <c r="GE266" s="53"/>
      <c r="GF266" s="53"/>
      <c r="GG266" s="53"/>
      <c r="GH266" s="53"/>
      <c r="GI266" s="53"/>
      <c r="GJ266" s="53"/>
      <c r="GK266" s="53"/>
      <c r="GL266" s="53"/>
      <c r="GM266" s="53"/>
      <c r="GN266" s="53"/>
      <c r="GO266" s="53"/>
      <c r="GP266" s="53"/>
      <c r="GQ266" s="53"/>
      <c r="GR266" s="53"/>
      <c r="GS266" s="53"/>
      <c r="GT266" s="53"/>
      <c r="GU266" s="53"/>
      <c r="GV266" s="53"/>
      <c r="GW266" s="53"/>
      <c r="GX266" s="53"/>
      <c r="GY266" s="53"/>
      <c r="GZ266" s="53"/>
      <c r="HA266" s="53"/>
      <c r="HB266" s="53"/>
      <c r="HC266" s="53"/>
      <c r="HD266" s="53"/>
      <c r="HE266" s="53"/>
      <c r="HF266" s="53"/>
      <c r="HG266" s="53"/>
      <c r="HH266" s="53"/>
      <c r="HI266" s="53"/>
      <c r="HJ266" s="53"/>
      <c r="HK266" s="53"/>
      <c r="HL266" s="53"/>
      <c r="HM266" s="53"/>
      <c r="HN266" s="53"/>
      <c r="HO266" s="53"/>
      <c r="HP266" s="53"/>
      <c r="HQ266" s="53"/>
      <c r="HR266" s="53"/>
      <c r="HS266" s="53"/>
      <c r="HT266" s="53"/>
      <c r="HU266" s="53"/>
      <c r="HV266" s="53"/>
      <c r="HW266" s="53"/>
      <c r="HX266" s="53"/>
      <c r="HY266" s="53"/>
      <c r="HZ266" s="53"/>
      <c r="IA266" s="53"/>
      <c r="IB266" s="53"/>
      <c r="IC266" s="53"/>
      <c r="ID266" s="53"/>
      <c r="IE266" s="53"/>
      <c r="IF266" s="53"/>
      <c r="IG266" s="53"/>
      <c r="IH266" s="53"/>
      <c r="II266" s="53"/>
      <c r="IJ266" s="53"/>
    </row>
    <row r="267" spans="1:244" ht="15.75">
      <c r="A267" s="55" t="s">
        <v>1059</v>
      </c>
      <c r="B267" s="59">
        <f t="shared" si="61"/>
        <v>9000</v>
      </c>
      <c r="C267" s="59">
        <f t="shared" si="62"/>
        <v>0</v>
      </c>
      <c r="D267" s="59"/>
      <c r="E267" s="59"/>
      <c r="F267" s="59"/>
      <c r="G267" s="59"/>
      <c r="H267" s="59">
        <v>9000</v>
      </c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3"/>
      <c r="FX267" s="53"/>
      <c r="FY267" s="53"/>
      <c r="FZ267" s="53"/>
      <c r="GA267" s="53"/>
      <c r="GB267" s="53"/>
      <c r="GC267" s="53"/>
      <c r="GD267" s="53"/>
      <c r="GE267" s="53"/>
      <c r="GF267" s="53"/>
      <c r="GG267" s="53"/>
      <c r="GH267" s="53"/>
      <c r="GI267" s="53"/>
      <c r="GJ267" s="53"/>
      <c r="GK267" s="53"/>
      <c r="GL267" s="53"/>
      <c r="GM267" s="53"/>
      <c r="GN267" s="53"/>
      <c r="GO267" s="53"/>
      <c r="GP267" s="53"/>
      <c r="GQ267" s="53"/>
      <c r="GR267" s="53"/>
      <c r="GS267" s="53"/>
      <c r="GT267" s="53"/>
      <c r="GU267" s="53"/>
      <c r="GV267" s="53"/>
      <c r="GW267" s="53"/>
      <c r="GX267" s="53"/>
      <c r="GY267" s="53"/>
      <c r="GZ267" s="53"/>
      <c r="HA267" s="53"/>
      <c r="HB267" s="53"/>
      <c r="HC267" s="53"/>
      <c r="HD267" s="53"/>
      <c r="HE267" s="53"/>
      <c r="HF267" s="53"/>
      <c r="HG267" s="53"/>
      <c r="HH267" s="53"/>
      <c r="HI267" s="53"/>
      <c r="HJ267" s="53"/>
      <c r="HK267" s="53"/>
      <c r="HL267" s="53"/>
      <c r="HM267" s="53"/>
      <c r="HN267" s="53"/>
      <c r="HO267" s="53"/>
      <c r="HP267" s="53"/>
      <c r="HQ267" s="53"/>
      <c r="HR267" s="53"/>
      <c r="HS267" s="53"/>
      <c r="HT267" s="53"/>
      <c r="HU267" s="53"/>
      <c r="HV267" s="53"/>
      <c r="HW267" s="53"/>
      <c r="HX267" s="53"/>
      <c r="HY267" s="53"/>
      <c r="HZ267" s="53"/>
      <c r="IA267" s="53"/>
      <c r="IB267" s="53"/>
      <c r="IC267" s="53"/>
      <c r="ID267" s="53"/>
      <c r="IE267" s="53"/>
      <c r="IF267" s="53"/>
      <c r="IG267" s="53"/>
      <c r="IH267" s="53"/>
      <c r="II267" s="53"/>
      <c r="IJ267" s="53"/>
    </row>
    <row r="268" spans="1:244" ht="31.5">
      <c r="A268" s="58" t="s">
        <v>674</v>
      </c>
      <c r="B268" s="59">
        <f t="shared" si="61"/>
        <v>358890</v>
      </c>
      <c r="C268" s="59">
        <f t="shared" si="62"/>
        <v>136014</v>
      </c>
      <c r="D268" s="59">
        <f>181890</f>
        <v>181890</v>
      </c>
      <c r="E268" s="59"/>
      <c r="F268" s="59"/>
      <c r="G268" s="59"/>
      <c r="H268" s="59">
        <v>0</v>
      </c>
      <c r="I268" s="59"/>
      <c r="J268" s="59"/>
      <c r="K268" s="59"/>
      <c r="L268" s="59"/>
      <c r="M268" s="59"/>
      <c r="N268" s="59">
        <f>177000</f>
        <v>177000</v>
      </c>
      <c r="O268" s="59">
        <v>136014</v>
      </c>
      <c r="P268" s="59"/>
      <c r="Q268" s="59"/>
      <c r="R268" s="59">
        <v>0</v>
      </c>
      <c r="S268" s="59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3"/>
      <c r="DF268" s="53"/>
      <c r="DG268" s="53"/>
      <c r="DH268" s="53"/>
      <c r="DI268" s="53"/>
      <c r="DJ268" s="53"/>
      <c r="DK268" s="53"/>
      <c r="DL268" s="53"/>
      <c r="DM268" s="53"/>
      <c r="DN268" s="53"/>
      <c r="DO268" s="53"/>
      <c r="DP268" s="53"/>
      <c r="DQ268" s="53"/>
      <c r="DR268" s="53"/>
      <c r="DS268" s="53"/>
      <c r="DT268" s="53"/>
      <c r="DU268" s="53"/>
      <c r="DV268" s="53"/>
      <c r="DW268" s="53"/>
      <c r="DX268" s="53"/>
      <c r="DY268" s="53"/>
      <c r="DZ268" s="53"/>
      <c r="EA268" s="53"/>
      <c r="EB268" s="53"/>
      <c r="EC268" s="53"/>
      <c r="ED268" s="53"/>
      <c r="EE268" s="53"/>
      <c r="EF268" s="53"/>
      <c r="EG268" s="53"/>
      <c r="EH268" s="53"/>
      <c r="EI268" s="53"/>
      <c r="EJ268" s="53"/>
      <c r="EK268" s="53"/>
      <c r="EL268" s="53"/>
      <c r="EM268" s="53"/>
      <c r="EN268" s="53"/>
      <c r="EO268" s="53"/>
      <c r="EP268" s="53"/>
      <c r="EQ268" s="53"/>
      <c r="ER268" s="53"/>
      <c r="ES268" s="53"/>
      <c r="ET268" s="53"/>
      <c r="EU268" s="53"/>
      <c r="EV268" s="53"/>
      <c r="EW268" s="53"/>
      <c r="EX268" s="53"/>
      <c r="EY268" s="53"/>
      <c r="EZ268" s="53"/>
      <c r="FA268" s="53"/>
      <c r="FB268" s="53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3"/>
      <c r="FX268" s="53"/>
      <c r="FY268" s="53"/>
      <c r="FZ268" s="53"/>
      <c r="GA268" s="53"/>
      <c r="GB268" s="53"/>
      <c r="GC268" s="53"/>
      <c r="GD268" s="53"/>
      <c r="GE268" s="53"/>
      <c r="GF268" s="53"/>
      <c r="GG268" s="53"/>
      <c r="GH268" s="53"/>
      <c r="GI268" s="53"/>
      <c r="GJ268" s="53"/>
      <c r="GK268" s="53"/>
      <c r="GL268" s="53"/>
      <c r="GM268" s="53"/>
      <c r="GN268" s="53"/>
      <c r="GO268" s="53"/>
      <c r="GP268" s="53"/>
      <c r="GQ268" s="53"/>
      <c r="GR268" s="53"/>
      <c r="GS268" s="53"/>
      <c r="GT268" s="53"/>
      <c r="GU268" s="53"/>
      <c r="GV268" s="53"/>
      <c r="GW268" s="53"/>
      <c r="GX268" s="53"/>
      <c r="GY268" s="53"/>
      <c r="GZ268" s="53"/>
      <c r="HA268" s="53"/>
      <c r="HB268" s="53"/>
      <c r="HC268" s="53"/>
      <c r="HD268" s="53"/>
      <c r="HE268" s="53"/>
      <c r="HF268" s="53"/>
      <c r="HG268" s="53"/>
      <c r="HH268" s="53"/>
      <c r="HI268" s="53"/>
      <c r="HJ268" s="53"/>
      <c r="HK268" s="53"/>
      <c r="HL268" s="53"/>
      <c r="HM268" s="53"/>
      <c r="HN268" s="53"/>
      <c r="HO268" s="53"/>
      <c r="HP268" s="53"/>
      <c r="HQ268" s="53"/>
      <c r="HR268" s="53"/>
      <c r="HS268" s="53"/>
      <c r="HT268" s="53"/>
      <c r="HU268" s="53"/>
      <c r="HV268" s="53"/>
      <c r="HW268" s="53"/>
      <c r="HX268" s="53"/>
      <c r="HY268" s="53"/>
      <c r="HZ268" s="53"/>
      <c r="IA268" s="53"/>
      <c r="IB268" s="53"/>
      <c r="IC268" s="53"/>
      <c r="ID268" s="53"/>
      <c r="IE268" s="53"/>
      <c r="IF268" s="53"/>
      <c r="IG268" s="53"/>
      <c r="IH268" s="53"/>
      <c r="II268" s="53"/>
      <c r="IJ268" s="53"/>
    </row>
    <row r="269" spans="1:244" ht="15.75">
      <c r="A269" s="51" t="s">
        <v>675</v>
      </c>
      <c r="B269" s="52">
        <f t="shared" si="61"/>
        <v>30000</v>
      </c>
      <c r="C269" s="52">
        <f t="shared" si="62"/>
        <v>9300</v>
      </c>
      <c r="D269" s="52">
        <f aca="true" t="shared" si="64" ref="D269:S269">SUM(D270:D270)</f>
        <v>0</v>
      </c>
      <c r="E269" s="52">
        <f t="shared" si="64"/>
        <v>0</v>
      </c>
      <c r="F269" s="52">
        <f t="shared" si="64"/>
        <v>0</v>
      </c>
      <c r="G269" s="52">
        <f t="shared" si="64"/>
        <v>0</v>
      </c>
      <c r="H269" s="52">
        <f t="shared" si="64"/>
        <v>30000</v>
      </c>
      <c r="I269" s="52">
        <f t="shared" si="64"/>
        <v>9300</v>
      </c>
      <c r="J269" s="52">
        <f t="shared" si="64"/>
        <v>0</v>
      </c>
      <c r="K269" s="52">
        <f t="shared" si="64"/>
        <v>0</v>
      </c>
      <c r="L269" s="52">
        <f t="shared" si="64"/>
        <v>0</v>
      </c>
      <c r="M269" s="52">
        <f t="shared" si="64"/>
        <v>0</v>
      </c>
      <c r="N269" s="52">
        <f t="shared" si="64"/>
        <v>0</v>
      </c>
      <c r="O269" s="52">
        <f t="shared" si="64"/>
        <v>0</v>
      </c>
      <c r="P269" s="52">
        <f t="shared" si="64"/>
        <v>0</v>
      </c>
      <c r="Q269" s="52">
        <f t="shared" si="64"/>
        <v>0</v>
      </c>
      <c r="R269" s="52">
        <f t="shared" si="64"/>
        <v>0</v>
      </c>
      <c r="S269" s="52">
        <f t="shared" si="64"/>
        <v>0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  <c r="GN269" s="53"/>
      <c r="GO269" s="53"/>
      <c r="GP269" s="53"/>
      <c r="GQ269" s="53"/>
      <c r="GR269" s="53"/>
      <c r="GS269" s="53"/>
      <c r="GT269" s="53"/>
      <c r="GU269" s="53"/>
      <c r="GV269" s="53"/>
      <c r="GW269" s="53"/>
      <c r="GX269" s="53"/>
      <c r="GY269" s="53"/>
      <c r="GZ269" s="53"/>
      <c r="HA269" s="53"/>
      <c r="HB269" s="53"/>
      <c r="HC269" s="53"/>
      <c r="HD269" s="53"/>
      <c r="HE269" s="53"/>
      <c r="HF269" s="53"/>
      <c r="HG269" s="53"/>
      <c r="HH269" s="53"/>
      <c r="HI269" s="53"/>
      <c r="HJ269" s="53"/>
      <c r="HK269" s="53"/>
      <c r="HL269" s="53"/>
      <c r="HM269" s="53"/>
      <c r="HN269" s="53"/>
      <c r="HO269" s="53"/>
      <c r="HP269" s="53"/>
      <c r="HQ269" s="53"/>
      <c r="HR269" s="53"/>
      <c r="HS269" s="53"/>
      <c r="HT269" s="53"/>
      <c r="HU269" s="53"/>
      <c r="HV269" s="53"/>
      <c r="HW269" s="53"/>
      <c r="HX269" s="53"/>
      <c r="HY269" s="53"/>
      <c r="HZ269" s="53"/>
      <c r="IA269" s="53"/>
      <c r="IB269" s="53"/>
      <c r="IC269" s="53"/>
      <c r="ID269" s="53"/>
      <c r="IE269" s="53"/>
      <c r="IF269" s="53"/>
      <c r="IG269" s="53"/>
      <c r="IH269" s="53"/>
      <c r="II269" s="53"/>
      <c r="IJ269" s="53"/>
    </row>
    <row r="270" spans="1:244" ht="63">
      <c r="A270" s="58" t="s">
        <v>676</v>
      </c>
      <c r="B270" s="59">
        <f t="shared" si="61"/>
        <v>30000</v>
      </c>
      <c r="C270" s="59">
        <f t="shared" si="62"/>
        <v>9300</v>
      </c>
      <c r="D270" s="59"/>
      <c r="E270" s="59"/>
      <c r="F270" s="59"/>
      <c r="G270" s="59"/>
      <c r="H270" s="59">
        <v>30000</v>
      </c>
      <c r="I270" s="59">
        <v>9300</v>
      </c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3"/>
      <c r="FX270" s="53"/>
      <c r="FY270" s="53"/>
      <c r="FZ270" s="53"/>
      <c r="GA270" s="53"/>
      <c r="GB270" s="53"/>
      <c r="GC270" s="53"/>
      <c r="GD270" s="53"/>
      <c r="GE270" s="53"/>
      <c r="GF270" s="53"/>
      <c r="GG270" s="53"/>
      <c r="GH270" s="53"/>
      <c r="GI270" s="53"/>
      <c r="GJ270" s="53"/>
      <c r="GK270" s="53"/>
      <c r="GL270" s="53"/>
      <c r="GM270" s="53"/>
      <c r="GN270" s="53"/>
      <c r="GO270" s="53"/>
      <c r="GP270" s="53"/>
      <c r="GQ270" s="53"/>
      <c r="GR270" s="53"/>
      <c r="GS270" s="53"/>
      <c r="GT270" s="53"/>
      <c r="GU270" s="53"/>
      <c r="GV270" s="53"/>
      <c r="GW270" s="53"/>
      <c r="GX270" s="53"/>
      <c r="GY270" s="53"/>
      <c r="GZ270" s="53"/>
      <c r="HA270" s="53"/>
      <c r="HB270" s="53"/>
      <c r="HC270" s="53"/>
      <c r="HD270" s="53"/>
      <c r="HE270" s="53"/>
      <c r="HF270" s="53"/>
      <c r="HG270" s="53"/>
      <c r="HH270" s="53"/>
      <c r="HI270" s="53"/>
      <c r="HJ270" s="53"/>
      <c r="HK270" s="53"/>
      <c r="HL270" s="53"/>
      <c r="HM270" s="53"/>
      <c r="HN270" s="53"/>
      <c r="HO270" s="53"/>
      <c r="HP270" s="53"/>
      <c r="HQ270" s="53"/>
      <c r="HR270" s="53"/>
      <c r="HS270" s="53"/>
      <c r="HT270" s="53"/>
      <c r="HU270" s="53"/>
      <c r="HV270" s="53"/>
      <c r="HW270" s="53"/>
      <c r="HX270" s="53"/>
      <c r="HY270" s="53"/>
      <c r="HZ270" s="53"/>
      <c r="IA270" s="53"/>
      <c r="IB270" s="53"/>
      <c r="IC270" s="53"/>
      <c r="ID270" s="53"/>
      <c r="IE270" s="53"/>
      <c r="IF270" s="53"/>
      <c r="IG270" s="53"/>
      <c r="IH270" s="53"/>
      <c r="II270" s="53"/>
      <c r="IJ270" s="53"/>
    </row>
    <row r="271" spans="1:244" ht="15.75">
      <c r="A271" s="51" t="s">
        <v>571</v>
      </c>
      <c r="B271" s="52">
        <f t="shared" si="61"/>
        <v>2744817</v>
      </c>
      <c r="C271" s="52">
        <f t="shared" si="62"/>
        <v>1228464</v>
      </c>
      <c r="D271" s="52">
        <f aca="true" t="shared" si="65" ref="D271:S271">SUM(D272,D274,D276,D279)</f>
        <v>0</v>
      </c>
      <c r="E271" s="52">
        <f t="shared" si="65"/>
        <v>0</v>
      </c>
      <c r="F271" s="52">
        <f t="shared" si="65"/>
        <v>0</v>
      </c>
      <c r="G271" s="52">
        <f t="shared" si="65"/>
        <v>0</v>
      </c>
      <c r="H271" s="52">
        <f t="shared" si="65"/>
        <v>95510</v>
      </c>
      <c r="I271" s="52">
        <f t="shared" si="65"/>
        <v>15510</v>
      </c>
      <c r="J271" s="52">
        <f t="shared" si="65"/>
        <v>2649307</v>
      </c>
      <c r="K271" s="52">
        <f t="shared" si="65"/>
        <v>1212954</v>
      </c>
      <c r="L271" s="52">
        <f t="shared" si="65"/>
        <v>0</v>
      </c>
      <c r="M271" s="52">
        <f t="shared" si="65"/>
        <v>0</v>
      </c>
      <c r="N271" s="52">
        <f t="shared" si="65"/>
        <v>0</v>
      </c>
      <c r="O271" s="52">
        <f t="shared" si="65"/>
        <v>0</v>
      </c>
      <c r="P271" s="52">
        <f t="shared" si="65"/>
        <v>0</v>
      </c>
      <c r="Q271" s="52">
        <f t="shared" si="65"/>
        <v>0</v>
      </c>
      <c r="R271" s="52">
        <f t="shared" si="65"/>
        <v>0</v>
      </c>
      <c r="S271" s="52">
        <f t="shared" si="65"/>
        <v>0</v>
      </c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  <c r="GN271" s="53"/>
      <c r="GO271" s="53"/>
      <c r="GP271" s="53"/>
      <c r="GQ271" s="53"/>
      <c r="GR271" s="53"/>
      <c r="GS271" s="53"/>
      <c r="GT271" s="53"/>
      <c r="GU271" s="53"/>
      <c r="GV271" s="53"/>
      <c r="GW271" s="53"/>
      <c r="GX271" s="53"/>
      <c r="GY271" s="53"/>
      <c r="GZ271" s="53"/>
      <c r="HA271" s="53"/>
      <c r="HB271" s="53"/>
      <c r="HC271" s="53"/>
      <c r="HD271" s="53"/>
      <c r="HE271" s="53"/>
      <c r="HF271" s="53"/>
      <c r="HG271" s="53"/>
      <c r="HH271" s="53"/>
      <c r="HI271" s="53"/>
      <c r="HJ271" s="53"/>
      <c r="HK271" s="53"/>
      <c r="HL271" s="53"/>
      <c r="HM271" s="53"/>
      <c r="HN271" s="53"/>
      <c r="HO271" s="53"/>
      <c r="HP271" s="53"/>
      <c r="HQ271" s="53"/>
      <c r="HR271" s="53"/>
      <c r="HS271" s="53"/>
      <c r="HT271" s="53"/>
      <c r="HU271" s="53"/>
      <c r="HV271" s="53"/>
      <c r="HW271" s="53"/>
      <c r="HX271" s="53"/>
      <c r="HY271" s="53"/>
      <c r="HZ271" s="53"/>
      <c r="IA271" s="53"/>
      <c r="IB271" s="53"/>
      <c r="IC271" s="53"/>
      <c r="ID271" s="53"/>
      <c r="IE271" s="53"/>
      <c r="IF271" s="53"/>
      <c r="IG271" s="53"/>
      <c r="IH271" s="53"/>
      <c r="II271" s="53"/>
      <c r="IJ271" s="53"/>
    </row>
    <row r="272" spans="1:244" ht="15.75">
      <c r="A272" s="51" t="s">
        <v>573</v>
      </c>
      <c r="B272" s="52">
        <f t="shared" si="61"/>
        <v>80100</v>
      </c>
      <c r="C272" s="52">
        <f t="shared" si="62"/>
        <v>0</v>
      </c>
      <c r="D272" s="52">
        <f aca="true" t="shared" si="66" ref="D272:S272">SUM(D273)</f>
        <v>0</v>
      </c>
      <c r="E272" s="52">
        <f t="shared" si="66"/>
        <v>0</v>
      </c>
      <c r="F272" s="52">
        <f t="shared" si="66"/>
        <v>0</v>
      </c>
      <c r="G272" s="52">
        <f t="shared" si="66"/>
        <v>0</v>
      </c>
      <c r="H272" s="52">
        <f t="shared" si="66"/>
        <v>0</v>
      </c>
      <c r="I272" s="52">
        <f t="shared" si="66"/>
        <v>0</v>
      </c>
      <c r="J272" s="52">
        <f t="shared" si="66"/>
        <v>80100</v>
      </c>
      <c r="K272" s="52">
        <f t="shared" si="66"/>
        <v>0</v>
      </c>
      <c r="L272" s="52">
        <f t="shared" si="66"/>
        <v>0</v>
      </c>
      <c r="M272" s="52">
        <f t="shared" si="66"/>
        <v>0</v>
      </c>
      <c r="N272" s="52">
        <f t="shared" si="66"/>
        <v>0</v>
      </c>
      <c r="O272" s="52">
        <f t="shared" si="66"/>
        <v>0</v>
      </c>
      <c r="P272" s="52">
        <f t="shared" si="66"/>
        <v>0</v>
      </c>
      <c r="Q272" s="52">
        <f t="shared" si="66"/>
        <v>0</v>
      </c>
      <c r="R272" s="52">
        <f t="shared" si="66"/>
        <v>0</v>
      </c>
      <c r="S272" s="52">
        <f t="shared" si="66"/>
        <v>0</v>
      </c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3"/>
      <c r="FX272" s="53"/>
      <c r="FY272" s="53"/>
      <c r="FZ272" s="53"/>
      <c r="GA272" s="53"/>
      <c r="GB272" s="53"/>
      <c r="GC272" s="53"/>
      <c r="GD272" s="53"/>
      <c r="GE272" s="53"/>
      <c r="GF272" s="53"/>
      <c r="GG272" s="53"/>
      <c r="GH272" s="53"/>
      <c r="GI272" s="53"/>
      <c r="GJ272" s="53"/>
      <c r="GK272" s="53"/>
      <c r="GL272" s="53"/>
      <c r="GM272" s="53"/>
      <c r="GN272" s="53"/>
      <c r="GO272" s="53"/>
      <c r="GP272" s="53"/>
      <c r="GQ272" s="53"/>
      <c r="GR272" s="53"/>
      <c r="GS272" s="53"/>
      <c r="GT272" s="53"/>
      <c r="GU272" s="53"/>
      <c r="GV272" s="53"/>
      <c r="GW272" s="53"/>
      <c r="GX272" s="53"/>
      <c r="GY272" s="53"/>
      <c r="GZ272" s="53"/>
      <c r="HA272" s="53"/>
      <c r="HB272" s="53"/>
      <c r="HC272" s="53"/>
      <c r="HD272" s="53"/>
      <c r="HE272" s="53"/>
      <c r="HF272" s="53"/>
      <c r="HG272" s="53"/>
      <c r="HH272" s="53"/>
      <c r="HI272" s="53"/>
      <c r="HJ272" s="53"/>
      <c r="HK272" s="53"/>
      <c r="HL272" s="53"/>
      <c r="HM272" s="53"/>
      <c r="HN272" s="53"/>
      <c r="HO272" s="53"/>
      <c r="HP272" s="53"/>
      <c r="HQ272" s="53"/>
      <c r="HR272" s="53"/>
      <c r="HS272" s="53"/>
      <c r="HT272" s="53"/>
      <c r="HU272" s="53"/>
      <c r="HV272" s="53"/>
      <c r="HW272" s="53"/>
      <c r="HX272" s="53"/>
      <c r="HY272" s="53"/>
      <c r="HZ272" s="53"/>
      <c r="IA272" s="53"/>
      <c r="IB272" s="53"/>
      <c r="IC272" s="53"/>
      <c r="ID272" s="53"/>
      <c r="IE272" s="53"/>
      <c r="IF272" s="53"/>
      <c r="IG272" s="53"/>
      <c r="IH272" s="53"/>
      <c r="II272" s="53"/>
      <c r="IJ272" s="53"/>
    </row>
    <row r="273" spans="1:244" ht="78.75">
      <c r="A273" s="58" t="s">
        <v>1060</v>
      </c>
      <c r="B273" s="59">
        <f t="shared" si="61"/>
        <v>80100</v>
      </c>
      <c r="C273" s="59">
        <f t="shared" si="62"/>
        <v>0</v>
      </c>
      <c r="D273" s="59"/>
      <c r="E273" s="59"/>
      <c r="F273" s="59"/>
      <c r="G273" s="59"/>
      <c r="H273" s="59"/>
      <c r="I273" s="59"/>
      <c r="J273" s="59">
        <v>80100</v>
      </c>
      <c r="K273" s="59"/>
      <c r="L273" s="59"/>
      <c r="M273" s="59"/>
      <c r="N273" s="59"/>
      <c r="O273" s="59"/>
      <c r="P273" s="59"/>
      <c r="Q273" s="59"/>
      <c r="R273" s="59"/>
      <c r="S273" s="59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  <c r="GN273" s="53"/>
      <c r="GO273" s="53"/>
      <c r="GP273" s="53"/>
      <c r="GQ273" s="53"/>
      <c r="GR273" s="53"/>
      <c r="GS273" s="53"/>
      <c r="GT273" s="53"/>
      <c r="GU273" s="53"/>
      <c r="GV273" s="53"/>
      <c r="GW273" s="53"/>
      <c r="GX273" s="53"/>
      <c r="GY273" s="53"/>
      <c r="GZ273" s="53"/>
      <c r="HA273" s="53"/>
      <c r="HB273" s="53"/>
      <c r="HC273" s="53"/>
      <c r="HD273" s="53"/>
      <c r="HE273" s="53"/>
      <c r="HF273" s="53"/>
      <c r="HG273" s="53"/>
      <c r="HH273" s="53"/>
      <c r="HI273" s="53"/>
      <c r="HJ273" s="53"/>
      <c r="HK273" s="53"/>
      <c r="HL273" s="53"/>
      <c r="HM273" s="53"/>
      <c r="HN273" s="53"/>
      <c r="HO273" s="53"/>
      <c r="HP273" s="53"/>
      <c r="HQ273" s="53"/>
      <c r="HR273" s="53"/>
      <c r="HS273" s="53"/>
      <c r="HT273" s="53"/>
      <c r="HU273" s="53"/>
      <c r="HV273" s="53"/>
      <c r="HW273" s="53"/>
      <c r="HX273" s="53"/>
      <c r="HY273" s="53"/>
      <c r="HZ273" s="53"/>
      <c r="IA273" s="53"/>
      <c r="IB273" s="53"/>
      <c r="IC273" s="53"/>
      <c r="ID273" s="53"/>
      <c r="IE273" s="53"/>
      <c r="IF273" s="53"/>
      <c r="IG273" s="53"/>
      <c r="IH273" s="53"/>
      <c r="II273" s="53"/>
      <c r="IJ273" s="53"/>
    </row>
    <row r="274" spans="1:244" ht="31.5">
      <c r="A274" s="51" t="s">
        <v>579</v>
      </c>
      <c r="B274" s="52">
        <f t="shared" si="61"/>
        <v>568611</v>
      </c>
      <c r="C274" s="52">
        <f t="shared" si="62"/>
        <v>0</v>
      </c>
      <c r="D274" s="52">
        <f aca="true" t="shared" si="67" ref="D274:S274">SUM(D275:D275)</f>
        <v>0</v>
      </c>
      <c r="E274" s="52">
        <f t="shared" si="67"/>
        <v>0</v>
      </c>
      <c r="F274" s="52">
        <f t="shared" si="67"/>
        <v>0</v>
      </c>
      <c r="G274" s="52">
        <f t="shared" si="67"/>
        <v>0</v>
      </c>
      <c r="H274" s="52">
        <f t="shared" si="67"/>
        <v>0</v>
      </c>
      <c r="I274" s="52">
        <f t="shared" si="67"/>
        <v>0</v>
      </c>
      <c r="J274" s="52">
        <f t="shared" si="67"/>
        <v>568611</v>
      </c>
      <c r="K274" s="52">
        <f t="shared" si="67"/>
        <v>0</v>
      </c>
      <c r="L274" s="52">
        <f t="shared" si="67"/>
        <v>0</v>
      </c>
      <c r="M274" s="52">
        <f t="shared" si="67"/>
        <v>0</v>
      </c>
      <c r="N274" s="52">
        <f t="shared" si="67"/>
        <v>0</v>
      </c>
      <c r="O274" s="52">
        <f t="shared" si="67"/>
        <v>0</v>
      </c>
      <c r="P274" s="52">
        <f t="shared" si="67"/>
        <v>0</v>
      </c>
      <c r="Q274" s="52">
        <f t="shared" si="67"/>
        <v>0</v>
      </c>
      <c r="R274" s="52">
        <f t="shared" si="67"/>
        <v>0</v>
      </c>
      <c r="S274" s="52">
        <f t="shared" si="67"/>
        <v>0</v>
      </c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  <c r="GB274" s="53"/>
      <c r="GC274" s="53"/>
      <c r="GD274" s="53"/>
      <c r="GE274" s="53"/>
      <c r="GF274" s="53"/>
      <c r="GG274" s="53"/>
      <c r="GH274" s="53"/>
      <c r="GI274" s="53"/>
      <c r="GJ274" s="53"/>
      <c r="GK274" s="53"/>
      <c r="GL274" s="53"/>
      <c r="GM274" s="53"/>
      <c r="GN274" s="53"/>
      <c r="GO274" s="53"/>
      <c r="GP274" s="53"/>
      <c r="GQ274" s="53"/>
      <c r="GR274" s="53"/>
      <c r="GS274" s="53"/>
      <c r="GT274" s="53"/>
      <c r="GU274" s="53"/>
      <c r="GV274" s="53"/>
      <c r="GW274" s="53"/>
      <c r="GX274" s="53"/>
      <c r="GY274" s="53"/>
      <c r="GZ274" s="53"/>
      <c r="HA274" s="53"/>
      <c r="HB274" s="53"/>
      <c r="HC274" s="53"/>
      <c r="HD274" s="53"/>
      <c r="HE274" s="53"/>
      <c r="HF274" s="53"/>
      <c r="HG274" s="53"/>
      <c r="HH274" s="53"/>
      <c r="HI274" s="53"/>
      <c r="HJ274" s="53"/>
      <c r="HK274" s="53"/>
      <c r="HL274" s="53"/>
      <c r="HM274" s="53"/>
      <c r="HN274" s="53"/>
      <c r="HO274" s="53"/>
      <c r="HP274" s="53"/>
      <c r="HQ274" s="53"/>
      <c r="HR274" s="53"/>
      <c r="HS274" s="53"/>
      <c r="HT274" s="53"/>
      <c r="HU274" s="53"/>
      <c r="HV274" s="53"/>
      <c r="HW274" s="53"/>
      <c r="HX274" s="53"/>
      <c r="HY274" s="53"/>
      <c r="HZ274" s="53"/>
      <c r="IA274" s="53"/>
      <c r="IB274" s="53"/>
      <c r="IC274" s="53"/>
      <c r="ID274" s="53"/>
      <c r="IE274" s="53"/>
      <c r="IF274" s="53"/>
      <c r="IG274" s="53"/>
      <c r="IH274" s="53"/>
      <c r="II274" s="53"/>
      <c r="IJ274" s="53"/>
    </row>
    <row r="275" spans="1:244" ht="78.75">
      <c r="A275" s="58" t="s">
        <v>677</v>
      </c>
      <c r="B275" s="59">
        <f t="shared" si="61"/>
        <v>568611</v>
      </c>
      <c r="C275" s="59">
        <f t="shared" si="62"/>
        <v>0</v>
      </c>
      <c r="D275" s="59"/>
      <c r="E275" s="59"/>
      <c r="F275" s="59"/>
      <c r="G275" s="59"/>
      <c r="H275" s="59"/>
      <c r="I275" s="59"/>
      <c r="J275" s="59">
        <f>1231273-662662</f>
        <v>568611</v>
      </c>
      <c r="K275" s="59"/>
      <c r="L275" s="59"/>
      <c r="M275" s="59"/>
      <c r="N275" s="59"/>
      <c r="O275" s="59"/>
      <c r="P275" s="59"/>
      <c r="Q275" s="59"/>
      <c r="R275" s="59"/>
      <c r="S275" s="59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3"/>
      <c r="FX275" s="53"/>
      <c r="FY275" s="53"/>
      <c r="FZ275" s="53"/>
      <c r="GA275" s="53"/>
      <c r="GB275" s="53"/>
      <c r="GC275" s="53"/>
      <c r="GD275" s="53"/>
      <c r="GE275" s="53"/>
      <c r="GF275" s="53"/>
      <c r="GG275" s="53"/>
      <c r="GH275" s="53"/>
      <c r="GI275" s="53"/>
      <c r="GJ275" s="53"/>
      <c r="GK275" s="53"/>
      <c r="GL275" s="53"/>
      <c r="GM275" s="53"/>
      <c r="GN275" s="53"/>
      <c r="GO275" s="53"/>
      <c r="GP275" s="53"/>
      <c r="GQ275" s="53"/>
      <c r="GR275" s="53"/>
      <c r="GS275" s="53"/>
      <c r="GT275" s="53"/>
      <c r="GU275" s="53"/>
      <c r="GV275" s="53"/>
      <c r="GW275" s="53"/>
      <c r="GX275" s="53"/>
      <c r="GY275" s="53"/>
      <c r="GZ275" s="53"/>
      <c r="HA275" s="53"/>
      <c r="HB275" s="53"/>
      <c r="HC275" s="53"/>
      <c r="HD275" s="53"/>
      <c r="HE275" s="53"/>
      <c r="HF275" s="53"/>
      <c r="HG275" s="53"/>
      <c r="HH275" s="53"/>
      <c r="HI275" s="53"/>
      <c r="HJ275" s="53"/>
      <c r="HK275" s="53"/>
      <c r="HL275" s="53"/>
      <c r="HM275" s="53"/>
      <c r="HN275" s="53"/>
      <c r="HO275" s="53"/>
      <c r="HP275" s="53"/>
      <c r="HQ275" s="53"/>
      <c r="HR275" s="53"/>
      <c r="HS275" s="53"/>
      <c r="HT275" s="53"/>
      <c r="HU275" s="53"/>
      <c r="HV275" s="53"/>
      <c r="HW275" s="53"/>
      <c r="HX275" s="53"/>
      <c r="HY275" s="53"/>
      <c r="HZ275" s="53"/>
      <c r="IA275" s="53"/>
      <c r="IB275" s="53"/>
      <c r="IC275" s="53"/>
      <c r="ID275" s="53"/>
      <c r="IE275" s="53"/>
      <c r="IF275" s="53"/>
      <c r="IG275" s="53"/>
      <c r="IH275" s="53"/>
      <c r="II275" s="53"/>
      <c r="IJ275" s="53"/>
    </row>
    <row r="276" spans="1:244" ht="15.75">
      <c r="A276" s="51" t="s">
        <v>585</v>
      </c>
      <c r="B276" s="52">
        <f t="shared" si="61"/>
        <v>1071114</v>
      </c>
      <c r="C276" s="52">
        <f t="shared" si="62"/>
        <v>911918</v>
      </c>
      <c r="D276" s="52">
        <f aca="true" t="shared" si="68" ref="D276:S276">SUM(D277:D278)</f>
        <v>0</v>
      </c>
      <c r="E276" s="52">
        <f t="shared" si="68"/>
        <v>0</v>
      </c>
      <c r="F276" s="52">
        <f t="shared" si="68"/>
        <v>0</v>
      </c>
      <c r="G276" s="52">
        <f t="shared" si="68"/>
        <v>0</v>
      </c>
      <c r="H276" s="52">
        <f t="shared" si="68"/>
        <v>80000</v>
      </c>
      <c r="I276" s="52">
        <f t="shared" si="68"/>
        <v>0</v>
      </c>
      <c r="J276" s="52">
        <f t="shared" si="68"/>
        <v>991114</v>
      </c>
      <c r="K276" s="52">
        <f t="shared" si="68"/>
        <v>911918</v>
      </c>
      <c r="L276" s="52">
        <f t="shared" si="68"/>
        <v>0</v>
      </c>
      <c r="M276" s="52">
        <f t="shared" si="68"/>
        <v>0</v>
      </c>
      <c r="N276" s="52">
        <f t="shared" si="68"/>
        <v>0</v>
      </c>
      <c r="O276" s="52">
        <f t="shared" si="68"/>
        <v>0</v>
      </c>
      <c r="P276" s="52">
        <f t="shared" si="68"/>
        <v>0</v>
      </c>
      <c r="Q276" s="52">
        <f t="shared" si="68"/>
        <v>0</v>
      </c>
      <c r="R276" s="52">
        <f t="shared" si="68"/>
        <v>0</v>
      </c>
      <c r="S276" s="52">
        <f t="shared" si="68"/>
        <v>0</v>
      </c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3"/>
      <c r="FX276" s="53"/>
      <c r="FY276" s="53"/>
      <c r="FZ276" s="53"/>
      <c r="GA276" s="53"/>
      <c r="GB276" s="53"/>
      <c r="GC276" s="53"/>
      <c r="GD276" s="53"/>
      <c r="GE276" s="53"/>
      <c r="GF276" s="53"/>
      <c r="GG276" s="53"/>
      <c r="GH276" s="53"/>
      <c r="GI276" s="53"/>
      <c r="GJ276" s="53"/>
      <c r="GK276" s="53"/>
      <c r="GL276" s="53"/>
      <c r="GM276" s="53"/>
      <c r="GN276" s="53"/>
      <c r="GO276" s="53"/>
      <c r="GP276" s="53"/>
      <c r="GQ276" s="53"/>
      <c r="GR276" s="53"/>
      <c r="GS276" s="53"/>
      <c r="GT276" s="53"/>
      <c r="GU276" s="53"/>
      <c r="GV276" s="53"/>
      <c r="GW276" s="53"/>
      <c r="GX276" s="53"/>
      <c r="GY276" s="53"/>
      <c r="GZ276" s="53"/>
      <c r="HA276" s="53"/>
      <c r="HB276" s="53"/>
      <c r="HC276" s="53"/>
      <c r="HD276" s="53"/>
      <c r="HE276" s="53"/>
      <c r="HF276" s="53"/>
      <c r="HG276" s="53"/>
      <c r="HH276" s="53"/>
      <c r="HI276" s="53"/>
      <c r="HJ276" s="53"/>
      <c r="HK276" s="53"/>
      <c r="HL276" s="53"/>
      <c r="HM276" s="53"/>
      <c r="HN276" s="53"/>
      <c r="HO276" s="53"/>
      <c r="HP276" s="53"/>
      <c r="HQ276" s="53"/>
      <c r="HR276" s="53"/>
      <c r="HS276" s="53"/>
      <c r="HT276" s="53"/>
      <c r="HU276" s="53"/>
      <c r="HV276" s="53"/>
      <c r="HW276" s="53"/>
      <c r="HX276" s="53"/>
      <c r="HY276" s="53"/>
      <c r="HZ276" s="53"/>
      <c r="IA276" s="53"/>
      <c r="IB276" s="53"/>
      <c r="IC276" s="53"/>
      <c r="ID276" s="53"/>
      <c r="IE276" s="53"/>
      <c r="IF276" s="53"/>
      <c r="IG276" s="53"/>
      <c r="IH276" s="53"/>
      <c r="II276" s="53"/>
      <c r="IJ276" s="53"/>
    </row>
    <row r="277" spans="1:244" ht="94.5">
      <c r="A277" s="58" t="s">
        <v>678</v>
      </c>
      <c r="B277" s="59">
        <f t="shared" si="61"/>
        <v>991114</v>
      </c>
      <c r="C277" s="59">
        <f t="shared" si="62"/>
        <v>911918</v>
      </c>
      <c r="D277" s="59"/>
      <c r="E277" s="59"/>
      <c r="F277" s="59"/>
      <c r="G277" s="59"/>
      <c r="H277" s="59"/>
      <c r="I277" s="59"/>
      <c r="J277" s="59">
        <f>860214+130900</f>
        <v>991114</v>
      </c>
      <c r="K277" s="59">
        <v>911918</v>
      </c>
      <c r="L277" s="59"/>
      <c r="M277" s="59"/>
      <c r="N277" s="59"/>
      <c r="O277" s="59"/>
      <c r="P277" s="59"/>
      <c r="Q277" s="59"/>
      <c r="R277" s="59"/>
      <c r="S277" s="59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  <c r="DL277" s="53"/>
      <c r="DM277" s="53"/>
      <c r="DN277" s="53"/>
      <c r="DO277" s="53"/>
      <c r="DP277" s="53"/>
      <c r="DQ277" s="53"/>
      <c r="DR277" s="53"/>
      <c r="DS277" s="53"/>
      <c r="DT277" s="53"/>
      <c r="DU277" s="53"/>
      <c r="DV277" s="53"/>
      <c r="DW277" s="53"/>
      <c r="DX277" s="53"/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/>
      <c r="EL277" s="53"/>
      <c r="EM277" s="53"/>
      <c r="EN277" s="53"/>
      <c r="EO277" s="53"/>
      <c r="EP277" s="53"/>
      <c r="EQ277" s="53"/>
      <c r="ER277" s="53"/>
      <c r="ES277" s="53"/>
      <c r="ET277" s="53"/>
      <c r="EU277" s="53"/>
      <c r="EV277" s="53"/>
      <c r="EW277" s="53"/>
      <c r="EX277" s="53"/>
      <c r="EY277" s="53"/>
      <c r="EZ277" s="53"/>
      <c r="FA277" s="53"/>
      <c r="FB277" s="53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3"/>
      <c r="FX277" s="53"/>
      <c r="FY277" s="53"/>
      <c r="FZ277" s="53"/>
      <c r="GA277" s="53"/>
      <c r="GB277" s="53"/>
      <c r="GC277" s="53"/>
      <c r="GD277" s="53"/>
      <c r="GE277" s="53"/>
      <c r="GF277" s="53"/>
      <c r="GG277" s="53"/>
      <c r="GH277" s="53"/>
      <c r="GI277" s="53"/>
      <c r="GJ277" s="53"/>
      <c r="GK277" s="53"/>
      <c r="GL277" s="53"/>
      <c r="GM277" s="53"/>
      <c r="GN277" s="53"/>
      <c r="GO277" s="53"/>
      <c r="GP277" s="53"/>
      <c r="GQ277" s="53"/>
      <c r="GR277" s="53"/>
      <c r="GS277" s="53"/>
      <c r="GT277" s="53"/>
      <c r="GU277" s="53"/>
      <c r="GV277" s="53"/>
      <c r="GW277" s="53"/>
      <c r="GX277" s="53"/>
      <c r="GY277" s="53"/>
      <c r="GZ277" s="53"/>
      <c r="HA277" s="53"/>
      <c r="HB277" s="53"/>
      <c r="HC277" s="53"/>
      <c r="HD277" s="53"/>
      <c r="HE277" s="53"/>
      <c r="HF277" s="53"/>
      <c r="HG277" s="53"/>
      <c r="HH277" s="53"/>
      <c r="HI277" s="53"/>
      <c r="HJ277" s="53"/>
      <c r="HK277" s="53"/>
      <c r="HL277" s="53"/>
      <c r="HM277" s="53"/>
      <c r="HN277" s="53"/>
      <c r="HO277" s="53"/>
      <c r="HP277" s="53"/>
      <c r="HQ277" s="53"/>
      <c r="HR277" s="53"/>
      <c r="HS277" s="53"/>
      <c r="HT277" s="53"/>
      <c r="HU277" s="53"/>
      <c r="HV277" s="53"/>
      <c r="HW277" s="53"/>
      <c r="HX277" s="53"/>
      <c r="HY277" s="53"/>
      <c r="HZ277" s="53"/>
      <c r="IA277" s="53"/>
      <c r="IB277" s="53"/>
      <c r="IC277" s="53"/>
      <c r="ID277" s="53"/>
      <c r="IE277" s="53"/>
      <c r="IF277" s="53"/>
      <c r="IG277" s="53"/>
      <c r="IH277" s="53"/>
      <c r="II277" s="53"/>
      <c r="IJ277" s="53"/>
    </row>
    <row r="278" spans="1:244" ht="31.5">
      <c r="A278" s="58" t="s">
        <v>679</v>
      </c>
      <c r="B278" s="59">
        <f t="shared" si="61"/>
        <v>80000</v>
      </c>
      <c r="C278" s="59">
        <f t="shared" si="62"/>
        <v>0</v>
      </c>
      <c r="D278" s="59"/>
      <c r="E278" s="59"/>
      <c r="F278" s="59"/>
      <c r="G278" s="59"/>
      <c r="H278" s="59">
        <v>80000</v>
      </c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  <c r="CZ278" s="53"/>
      <c r="DA278" s="53"/>
      <c r="DB278" s="53"/>
      <c r="DC278" s="53"/>
      <c r="DD278" s="53"/>
      <c r="DE278" s="53"/>
      <c r="DF278" s="53"/>
      <c r="DG278" s="53"/>
      <c r="DH278" s="53"/>
      <c r="DI278" s="53"/>
      <c r="DJ278" s="53"/>
      <c r="DK278" s="53"/>
      <c r="DL278" s="53"/>
      <c r="DM278" s="53"/>
      <c r="DN278" s="53"/>
      <c r="DO278" s="53"/>
      <c r="DP278" s="53"/>
      <c r="DQ278" s="53"/>
      <c r="DR278" s="53"/>
      <c r="DS278" s="53"/>
      <c r="DT278" s="53"/>
      <c r="DU278" s="53"/>
      <c r="DV278" s="53"/>
      <c r="DW278" s="53"/>
      <c r="DX278" s="53"/>
      <c r="DY278" s="53"/>
      <c r="DZ278" s="53"/>
      <c r="EA278" s="53"/>
      <c r="EB278" s="53"/>
      <c r="EC278" s="53"/>
      <c r="ED278" s="53"/>
      <c r="EE278" s="53"/>
      <c r="EF278" s="53"/>
      <c r="EG278" s="53"/>
      <c r="EH278" s="53"/>
      <c r="EI278" s="53"/>
      <c r="EJ278" s="53"/>
      <c r="EK278" s="53"/>
      <c r="EL278" s="53"/>
      <c r="EM278" s="53"/>
      <c r="EN278" s="53"/>
      <c r="EO278" s="53"/>
      <c r="EP278" s="53"/>
      <c r="EQ278" s="53"/>
      <c r="ER278" s="53"/>
      <c r="ES278" s="53"/>
      <c r="ET278" s="53"/>
      <c r="EU278" s="53"/>
      <c r="EV278" s="53"/>
      <c r="EW278" s="53"/>
      <c r="EX278" s="53"/>
      <c r="EY278" s="53"/>
      <c r="EZ278" s="53"/>
      <c r="FA278" s="53"/>
      <c r="FB278" s="53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/>
      <c r="FM278" s="50"/>
      <c r="FN278" s="50"/>
      <c r="FO278" s="50"/>
      <c r="FP278" s="50"/>
      <c r="FQ278" s="50"/>
      <c r="FR278" s="50"/>
      <c r="FS278" s="50"/>
      <c r="FT278" s="50"/>
      <c r="FU278" s="50"/>
      <c r="FV278" s="50"/>
      <c r="FW278" s="53"/>
      <c r="FX278" s="53"/>
      <c r="FY278" s="53"/>
      <c r="FZ278" s="53"/>
      <c r="GA278" s="53"/>
      <c r="GB278" s="53"/>
      <c r="GC278" s="53"/>
      <c r="GD278" s="53"/>
      <c r="GE278" s="53"/>
      <c r="GF278" s="53"/>
      <c r="GG278" s="53"/>
      <c r="GH278" s="53"/>
      <c r="GI278" s="53"/>
      <c r="GJ278" s="53"/>
      <c r="GK278" s="53"/>
      <c r="GL278" s="53"/>
      <c r="GM278" s="53"/>
      <c r="GN278" s="53"/>
      <c r="GO278" s="53"/>
      <c r="GP278" s="53"/>
      <c r="GQ278" s="53"/>
      <c r="GR278" s="53"/>
      <c r="GS278" s="53"/>
      <c r="GT278" s="53"/>
      <c r="GU278" s="53"/>
      <c r="GV278" s="53"/>
      <c r="GW278" s="53"/>
      <c r="GX278" s="53"/>
      <c r="GY278" s="53"/>
      <c r="GZ278" s="53"/>
      <c r="HA278" s="53"/>
      <c r="HB278" s="53"/>
      <c r="HC278" s="53"/>
      <c r="HD278" s="53"/>
      <c r="HE278" s="53"/>
      <c r="HF278" s="53"/>
      <c r="HG278" s="53"/>
      <c r="HH278" s="53"/>
      <c r="HI278" s="53"/>
      <c r="HJ278" s="53"/>
      <c r="HK278" s="53"/>
      <c r="HL278" s="53"/>
      <c r="HM278" s="53"/>
      <c r="HN278" s="53"/>
      <c r="HO278" s="53"/>
      <c r="HP278" s="53"/>
      <c r="HQ278" s="53"/>
      <c r="HR278" s="53"/>
      <c r="HS278" s="53"/>
      <c r="HT278" s="53"/>
      <c r="HU278" s="53"/>
      <c r="HV278" s="53"/>
      <c r="HW278" s="53"/>
      <c r="HX278" s="53"/>
      <c r="HY278" s="53"/>
      <c r="HZ278" s="53"/>
      <c r="IA278" s="53"/>
      <c r="IB278" s="53"/>
      <c r="IC278" s="53"/>
      <c r="ID278" s="53"/>
      <c r="IE278" s="53"/>
      <c r="IF278" s="53"/>
      <c r="IG278" s="53"/>
      <c r="IH278" s="53"/>
      <c r="II278" s="53"/>
      <c r="IJ278" s="53"/>
    </row>
    <row r="279" spans="1:244" ht="15.75">
      <c r="A279" s="51" t="s">
        <v>675</v>
      </c>
      <c r="B279" s="52">
        <f t="shared" si="61"/>
        <v>1024992</v>
      </c>
      <c r="C279" s="52">
        <f t="shared" si="62"/>
        <v>316546</v>
      </c>
      <c r="D279" s="52">
        <f aca="true" t="shared" si="69" ref="D279:S279">SUM(D280:D281)</f>
        <v>0</v>
      </c>
      <c r="E279" s="52">
        <f t="shared" si="69"/>
        <v>0</v>
      </c>
      <c r="F279" s="52">
        <f t="shared" si="69"/>
        <v>0</v>
      </c>
      <c r="G279" s="52">
        <f t="shared" si="69"/>
        <v>0</v>
      </c>
      <c r="H279" s="52">
        <f t="shared" si="69"/>
        <v>15510</v>
      </c>
      <c r="I279" s="52">
        <f t="shared" si="69"/>
        <v>15510</v>
      </c>
      <c r="J279" s="52">
        <f t="shared" si="69"/>
        <v>1009482</v>
      </c>
      <c r="K279" s="52">
        <f t="shared" si="69"/>
        <v>301036</v>
      </c>
      <c r="L279" s="52">
        <f t="shared" si="69"/>
        <v>0</v>
      </c>
      <c r="M279" s="52">
        <f t="shared" si="69"/>
        <v>0</v>
      </c>
      <c r="N279" s="52">
        <f t="shared" si="69"/>
        <v>0</v>
      </c>
      <c r="O279" s="52">
        <f t="shared" si="69"/>
        <v>0</v>
      </c>
      <c r="P279" s="52">
        <f t="shared" si="69"/>
        <v>0</v>
      </c>
      <c r="Q279" s="52">
        <f t="shared" si="69"/>
        <v>0</v>
      </c>
      <c r="R279" s="52">
        <f t="shared" si="69"/>
        <v>0</v>
      </c>
      <c r="S279" s="52">
        <f t="shared" si="69"/>
        <v>0</v>
      </c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/>
      <c r="FM279" s="50"/>
      <c r="FN279" s="50"/>
      <c r="FO279" s="50"/>
      <c r="FP279" s="50"/>
      <c r="FQ279" s="50"/>
      <c r="FR279" s="50"/>
      <c r="FS279" s="50"/>
      <c r="FT279" s="50"/>
      <c r="FU279" s="50"/>
      <c r="FV279" s="50"/>
      <c r="FW279" s="53"/>
      <c r="FX279" s="53"/>
      <c r="FY279" s="53"/>
      <c r="FZ279" s="53"/>
      <c r="GA279" s="53"/>
      <c r="GB279" s="53"/>
      <c r="GC279" s="53"/>
      <c r="GD279" s="53"/>
      <c r="GE279" s="53"/>
      <c r="GF279" s="53"/>
      <c r="GG279" s="53"/>
      <c r="GH279" s="53"/>
      <c r="GI279" s="53"/>
      <c r="GJ279" s="53"/>
      <c r="GK279" s="53"/>
      <c r="GL279" s="53"/>
      <c r="GM279" s="53"/>
      <c r="GN279" s="53"/>
      <c r="GO279" s="53"/>
      <c r="GP279" s="53"/>
      <c r="GQ279" s="53"/>
      <c r="GR279" s="53"/>
      <c r="GS279" s="53"/>
      <c r="GT279" s="53"/>
      <c r="GU279" s="53"/>
      <c r="GV279" s="53"/>
      <c r="GW279" s="53"/>
      <c r="GX279" s="53"/>
      <c r="GY279" s="53"/>
      <c r="GZ279" s="53"/>
      <c r="HA279" s="53"/>
      <c r="HB279" s="53"/>
      <c r="HC279" s="53"/>
      <c r="HD279" s="53"/>
      <c r="HE279" s="53"/>
      <c r="HF279" s="53"/>
      <c r="HG279" s="53"/>
      <c r="HH279" s="53"/>
      <c r="HI279" s="53"/>
      <c r="HJ279" s="53"/>
      <c r="HK279" s="53"/>
      <c r="HL279" s="53"/>
      <c r="HM279" s="53"/>
      <c r="HN279" s="53"/>
      <c r="HO279" s="53"/>
      <c r="HP279" s="53"/>
      <c r="HQ279" s="53"/>
      <c r="HR279" s="53"/>
      <c r="HS279" s="53"/>
      <c r="HT279" s="53"/>
      <c r="HU279" s="53"/>
      <c r="HV279" s="53"/>
      <c r="HW279" s="53"/>
      <c r="HX279" s="53"/>
      <c r="HY279" s="53"/>
      <c r="HZ279" s="53"/>
      <c r="IA279" s="53"/>
      <c r="IB279" s="53"/>
      <c r="IC279" s="53"/>
      <c r="ID279" s="53"/>
      <c r="IE279" s="53"/>
      <c r="IF279" s="53"/>
      <c r="IG279" s="53"/>
      <c r="IH279" s="53"/>
      <c r="II279" s="53"/>
      <c r="IJ279" s="53"/>
    </row>
    <row r="280" spans="1:244" ht="31.5">
      <c r="A280" s="58" t="s">
        <v>680</v>
      </c>
      <c r="B280" s="59">
        <f t="shared" si="61"/>
        <v>15510</v>
      </c>
      <c r="C280" s="59">
        <f t="shared" si="62"/>
        <v>15510</v>
      </c>
      <c r="D280" s="59">
        <v>0</v>
      </c>
      <c r="E280" s="59"/>
      <c r="F280" s="59">
        <v>0</v>
      </c>
      <c r="G280" s="59"/>
      <c r="H280" s="59">
        <v>15510</v>
      </c>
      <c r="I280" s="59">
        <v>15510</v>
      </c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3"/>
      <c r="DF280" s="53"/>
      <c r="DG280" s="53"/>
      <c r="DH280" s="53"/>
      <c r="DI280" s="53"/>
      <c r="DJ280" s="53"/>
      <c r="DK280" s="53"/>
      <c r="DL280" s="53"/>
      <c r="DM280" s="53"/>
      <c r="DN280" s="53"/>
      <c r="DO280" s="53"/>
      <c r="DP280" s="53"/>
      <c r="DQ280" s="53"/>
      <c r="DR280" s="53"/>
      <c r="DS280" s="53"/>
      <c r="DT280" s="53"/>
      <c r="DU280" s="53"/>
      <c r="DV280" s="53"/>
      <c r="DW280" s="53"/>
      <c r="DX280" s="53"/>
      <c r="DY280" s="53"/>
      <c r="DZ280" s="53"/>
      <c r="EA280" s="53"/>
      <c r="EB280" s="53"/>
      <c r="EC280" s="53"/>
      <c r="ED280" s="53"/>
      <c r="EE280" s="53"/>
      <c r="EF280" s="53"/>
      <c r="EG280" s="53"/>
      <c r="EH280" s="53"/>
      <c r="EI280" s="53"/>
      <c r="EJ280" s="53"/>
      <c r="EK280" s="53"/>
      <c r="EL280" s="53"/>
      <c r="EM280" s="53"/>
      <c r="EN280" s="53"/>
      <c r="EO280" s="53"/>
      <c r="EP280" s="53"/>
      <c r="EQ280" s="53"/>
      <c r="ER280" s="53"/>
      <c r="ES280" s="53"/>
      <c r="ET280" s="53"/>
      <c r="EU280" s="53"/>
      <c r="EV280" s="53"/>
      <c r="EW280" s="53"/>
      <c r="EX280" s="53"/>
      <c r="EY280" s="53"/>
      <c r="EZ280" s="53"/>
      <c r="FA280" s="53"/>
      <c r="FB280" s="53"/>
      <c r="FC280" s="53"/>
      <c r="FD280" s="53"/>
      <c r="FE280" s="53"/>
      <c r="FF280" s="53"/>
      <c r="FG280" s="53"/>
      <c r="FH280" s="53"/>
      <c r="FI280" s="53"/>
      <c r="FJ280" s="53"/>
      <c r="FK280" s="53"/>
      <c r="FL280" s="53"/>
      <c r="FM280" s="53"/>
      <c r="FN280" s="53"/>
      <c r="FO280" s="53"/>
      <c r="FP280" s="53"/>
      <c r="FQ280" s="53"/>
      <c r="FR280" s="53"/>
      <c r="FS280" s="53"/>
      <c r="FT280" s="53"/>
      <c r="FU280" s="53"/>
      <c r="FV280" s="53"/>
      <c r="FW280" s="53"/>
      <c r="FX280" s="53"/>
      <c r="FY280" s="53"/>
      <c r="FZ280" s="53"/>
      <c r="GA280" s="53"/>
      <c r="GB280" s="53"/>
      <c r="GC280" s="53"/>
      <c r="GD280" s="53"/>
      <c r="GE280" s="53"/>
      <c r="GF280" s="53"/>
      <c r="GG280" s="53"/>
      <c r="GH280" s="53"/>
      <c r="GI280" s="53"/>
      <c r="GJ280" s="53"/>
      <c r="GK280" s="53"/>
      <c r="GL280" s="53"/>
      <c r="GM280" s="53"/>
      <c r="GN280" s="53"/>
      <c r="GO280" s="53"/>
      <c r="GP280" s="53"/>
      <c r="GQ280" s="53"/>
      <c r="GR280" s="53"/>
      <c r="GS280" s="53"/>
      <c r="GT280" s="53"/>
      <c r="GU280" s="53"/>
      <c r="GV280" s="53"/>
      <c r="GW280" s="53"/>
      <c r="GX280" s="53"/>
      <c r="GY280" s="53"/>
      <c r="GZ280" s="53"/>
      <c r="HA280" s="53"/>
      <c r="HB280" s="53"/>
      <c r="HC280" s="53"/>
      <c r="HD280" s="53"/>
      <c r="HE280" s="53"/>
      <c r="HF280" s="53"/>
      <c r="HG280" s="53"/>
      <c r="HH280" s="53"/>
      <c r="HI280" s="53"/>
      <c r="HJ280" s="53"/>
      <c r="HK280" s="53"/>
      <c r="HL280" s="53"/>
      <c r="HM280" s="53"/>
      <c r="HN280" s="53"/>
      <c r="HO280" s="53"/>
      <c r="HP280" s="53"/>
      <c r="HQ280" s="53"/>
      <c r="HR280" s="53"/>
      <c r="HS280" s="53"/>
      <c r="HT280" s="53"/>
      <c r="HU280" s="53"/>
      <c r="HV280" s="53"/>
      <c r="HW280" s="53"/>
      <c r="HX280" s="53"/>
      <c r="HY280" s="53"/>
      <c r="HZ280" s="53"/>
      <c r="IA280" s="53"/>
      <c r="IB280" s="53"/>
      <c r="IC280" s="53"/>
      <c r="ID280" s="53"/>
      <c r="IE280" s="53"/>
      <c r="IF280" s="53"/>
      <c r="IG280" s="53"/>
      <c r="IH280" s="53"/>
      <c r="II280" s="53"/>
      <c r="IJ280" s="53"/>
    </row>
    <row r="281" spans="1:244" ht="78.75">
      <c r="A281" s="58" t="s">
        <v>681</v>
      </c>
      <c r="B281" s="59">
        <f t="shared" si="61"/>
        <v>1009482</v>
      </c>
      <c r="C281" s="59">
        <f t="shared" si="62"/>
        <v>301036</v>
      </c>
      <c r="D281" s="59"/>
      <c r="E281" s="59"/>
      <c r="F281" s="59"/>
      <c r="G281" s="59"/>
      <c r="H281" s="59"/>
      <c r="I281" s="59"/>
      <c r="J281" s="59">
        <v>1009482</v>
      </c>
      <c r="K281" s="59">
        <v>301036</v>
      </c>
      <c r="L281" s="59"/>
      <c r="M281" s="59"/>
      <c r="N281" s="59"/>
      <c r="O281" s="59"/>
      <c r="P281" s="59"/>
      <c r="Q281" s="59"/>
      <c r="R281" s="59"/>
      <c r="S281" s="59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  <c r="DG281" s="53"/>
      <c r="DH281" s="53"/>
      <c r="DI281" s="53"/>
      <c r="DJ281" s="53"/>
      <c r="DK281" s="53"/>
      <c r="DL281" s="53"/>
      <c r="DM281" s="53"/>
      <c r="DN281" s="53"/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3"/>
      <c r="FX281" s="53"/>
      <c r="FY281" s="53"/>
      <c r="FZ281" s="53"/>
      <c r="GA281" s="53"/>
      <c r="GB281" s="53"/>
      <c r="GC281" s="53"/>
      <c r="GD281" s="53"/>
      <c r="GE281" s="53"/>
      <c r="GF281" s="53"/>
      <c r="GG281" s="53"/>
      <c r="GH281" s="53"/>
      <c r="GI281" s="53"/>
      <c r="GJ281" s="53"/>
      <c r="GK281" s="53"/>
      <c r="GL281" s="53"/>
      <c r="GM281" s="53"/>
      <c r="GN281" s="53"/>
      <c r="GO281" s="53"/>
      <c r="GP281" s="53"/>
      <c r="GQ281" s="53"/>
      <c r="GR281" s="53"/>
      <c r="GS281" s="53"/>
      <c r="GT281" s="53"/>
      <c r="GU281" s="53"/>
      <c r="GV281" s="53"/>
      <c r="GW281" s="53"/>
      <c r="GX281" s="53"/>
      <c r="GY281" s="53"/>
      <c r="GZ281" s="53"/>
      <c r="HA281" s="53"/>
      <c r="HB281" s="53"/>
      <c r="HC281" s="53"/>
      <c r="HD281" s="53"/>
      <c r="HE281" s="53"/>
      <c r="HF281" s="53"/>
      <c r="HG281" s="53"/>
      <c r="HH281" s="53"/>
      <c r="HI281" s="53"/>
      <c r="HJ281" s="53"/>
      <c r="HK281" s="53"/>
      <c r="HL281" s="53"/>
      <c r="HM281" s="53"/>
      <c r="HN281" s="53"/>
      <c r="HO281" s="53"/>
      <c r="HP281" s="53"/>
      <c r="HQ281" s="53"/>
      <c r="HR281" s="53"/>
      <c r="HS281" s="53"/>
      <c r="HT281" s="53"/>
      <c r="HU281" s="53"/>
      <c r="HV281" s="53"/>
      <c r="HW281" s="53"/>
      <c r="HX281" s="53"/>
      <c r="HY281" s="53"/>
      <c r="HZ281" s="53"/>
      <c r="IA281" s="53"/>
      <c r="IB281" s="53"/>
      <c r="IC281" s="53"/>
      <c r="ID281" s="53"/>
      <c r="IE281" s="53"/>
      <c r="IF281" s="53"/>
      <c r="IG281" s="53"/>
      <c r="IH281" s="53"/>
      <c r="II281" s="53"/>
      <c r="IJ281" s="53"/>
    </row>
    <row r="282" spans="1:244" ht="15.75">
      <c r="A282" s="51" t="s">
        <v>682</v>
      </c>
      <c r="B282" s="52">
        <f t="shared" si="61"/>
        <v>507201</v>
      </c>
      <c r="C282" s="52">
        <f t="shared" si="62"/>
        <v>359</v>
      </c>
      <c r="D282" s="52">
        <f aca="true" t="shared" si="70" ref="D282:S282">SUM(D283,D288,D291)</f>
        <v>0</v>
      </c>
      <c r="E282" s="52">
        <f t="shared" si="70"/>
        <v>0</v>
      </c>
      <c r="F282" s="52">
        <f t="shared" si="70"/>
        <v>0</v>
      </c>
      <c r="G282" s="52">
        <f t="shared" si="70"/>
        <v>0</v>
      </c>
      <c r="H282" s="52">
        <f t="shared" si="70"/>
        <v>92580</v>
      </c>
      <c r="I282" s="52">
        <f t="shared" si="70"/>
        <v>0</v>
      </c>
      <c r="J282" s="52">
        <f t="shared" si="70"/>
        <v>412151</v>
      </c>
      <c r="K282" s="52">
        <f t="shared" si="70"/>
        <v>0</v>
      </c>
      <c r="L282" s="52">
        <f t="shared" si="70"/>
        <v>2470</v>
      </c>
      <c r="M282" s="52">
        <f t="shared" si="70"/>
        <v>359</v>
      </c>
      <c r="N282" s="52">
        <f t="shared" si="70"/>
        <v>0</v>
      </c>
      <c r="O282" s="52">
        <f t="shared" si="70"/>
        <v>0</v>
      </c>
      <c r="P282" s="52">
        <f t="shared" si="70"/>
        <v>0</v>
      </c>
      <c r="Q282" s="52">
        <f t="shared" si="70"/>
        <v>0</v>
      </c>
      <c r="R282" s="52">
        <f t="shared" si="70"/>
        <v>0</v>
      </c>
      <c r="S282" s="52">
        <f t="shared" si="70"/>
        <v>0</v>
      </c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0"/>
      <c r="GL282" s="50"/>
      <c r="GM282" s="50"/>
      <c r="GN282" s="50"/>
      <c r="GO282" s="50"/>
      <c r="GP282" s="50"/>
      <c r="GQ282" s="50"/>
      <c r="GR282" s="50"/>
      <c r="GS282" s="50"/>
      <c r="GT282" s="50"/>
      <c r="GU282" s="50"/>
      <c r="GV282" s="50"/>
      <c r="GW282" s="50"/>
      <c r="GX282" s="50"/>
      <c r="GY282" s="50"/>
      <c r="GZ282" s="50"/>
      <c r="HA282" s="50"/>
      <c r="HB282" s="50"/>
      <c r="HC282" s="50"/>
      <c r="HD282" s="50"/>
      <c r="HE282" s="50"/>
      <c r="HF282" s="50"/>
      <c r="HG282" s="50"/>
      <c r="HH282" s="50"/>
      <c r="HI282" s="50"/>
      <c r="HJ282" s="50"/>
      <c r="HK282" s="50"/>
      <c r="HL282" s="50"/>
      <c r="HM282" s="50"/>
      <c r="HN282" s="50"/>
      <c r="HO282" s="50"/>
      <c r="HP282" s="50"/>
      <c r="HQ282" s="50"/>
      <c r="HR282" s="50"/>
      <c r="HS282" s="50"/>
      <c r="HT282" s="50"/>
      <c r="HU282" s="50"/>
      <c r="HV282" s="50"/>
      <c r="HW282" s="50"/>
      <c r="HX282" s="50"/>
      <c r="HY282" s="50"/>
      <c r="HZ282" s="50"/>
      <c r="IA282" s="50"/>
      <c r="IB282" s="50"/>
      <c r="IC282" s="50"/>
      <c r="ID282" s="50"/>
      <c r="IE282" s="50"/>
      <c r="IF282" s="50"/>
      <c r="IG282" s="50"/>
      <c r="IH282" s="50"/>
      <c r="II282" s="50"/>
      <c r="IJ282" s="50"/>
    </row>
    <row r="283" spans="1:244" ht="15.75">
      <c r="A283" s="51" t="s">
        <v>509</v>
      </c>
      <c r="B283" s="52">
        <f t="shared" si="61"/>
        <v>68580</v>
      </c>
      <c r="C283" s="52">
        <f t="shared" si="62"/>
        <v>0</v>
      </c>
      <c r="D283" s="52">
        <f aca="true" t="shared" si="71" ref="D283:S283">SUM(D284)</f>
        <v>0</v>
      </c>
      <c r="E283" s="52">
        <f t="shared" si="71"/>
        <v>0</v>
      </c>
      <c r="F283" s="52">
        <f t="shared" si="71"/>
        <v>0</v>
      </c>
      <c r="G283" s="52">
        <f t="shared" si="71"/>
        <v>0</v>
      </c>
      <c r="H283" s="52">
        <f t="shared" si="71"/>
        <v>68580</v>
      </c>
      <c r="I283" s="52">
        <f t="shared" si="71"/>
        <v>0</v>
      </c>
      <c r="J283" s="52">
        <f t="shared" si="71"/>
        <v>0</v>
      </c>
      <c r="K283" s="52">
        <f t="shared" si="71"/>
        <v>0</v>
      </c>
      <c r="L283" s="52">
        <f t="shared" si="71"/>
        <v>0</v>
      </c>
      <c r="M283" s="52">
        <f t="shared" si="71"/>
        <v>0</v>
      </c>
      <c r="N283" s="52">
        <f t="shared" si="71"/>
        <v>0</v>
      </c>
      <c r="O283" s="52">
        <f t="shared" si="71"/>
        <v>0</v>
      </c>
      <c r="P283" s="52">
        <f t="shared" si="71"/>
        <v>0</v>
      </c>
      <c r="Q283" s="52">
        <f t="shared" si="71"/>
        <v>0</v>
      </c>
      <c r="R283" s="52">
        <f t="shared" si="71"/>
        <v>0</v>
      </c>
      <c r="S283" s="52">
        <f t="shared" si="71"/>
        <v>0</v>
      </c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  <c r="DG283" s="53"/>
      <c r="DH283" s="53"/>
      <c r="DI283" s="53"/>
      <c r="DJ283" s="53"/>
      <c r="DK283" s="53"/>
      <c r="DL283" s="53"/>
      <c r="DM283" s="53"/>
      <c r="DN283" s="53"/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3"/>
      <c r="EI283" s="53"/>
      <c r="EJ283" s="53"/>
      <c r="EK283" s="53"/>
      <c r="EL283" s="53"/>
      <c r="EM283" s="53"/>
      <c r="EN283" s="53"/>
      <c r="EO283" s="53"/>
      <c r="EP283" s="53"/>
      <c r="EQ283" s="53"/>
      <c r="ER283" s="53"/>
      <c r="ES283" s="53"/>
      <c r="ET283" s="53"/>
      <c r="EU283" s="53"/>
      <c r="EV283" s="53"/>
      <c r="EW283" s="53"/>
      <c r="EX283" s="53"/>
      <c r="EY283" s="53"/>
      <c r="EZ283" s="53"/>
      <c r="FA283" s="53"/>
      <c r="FB283" s="53"/>
      <c r="FC283" s="53"/>
      <c r="FD283" s="53"/>
      <c r="FE283" s="53"/>
      <c r="FF283" s="53"/>
      <c r="FG283" s="53"/>
      <c r="FH283" s="53"/>
      <c r="FI283" s="53"/>
      <c r="FJ283" s="53"/>
      <c r="FK283" s="53"/>
      <c r="FL283" s="53"/>
      <c r="FM283" s="53"/>
      <c r="FN283" s="53"/>
      <c r="FO283" s="53"/>
      <c r="FP283" s="53"/>
      <c r="FQ283" s="53"/>
      <c r="FR283" s="53"/>
      <c r="FS283" s="53"/>
      <c r="FT283" s="53"/>
      <c r="FU283" s="53"/>
      <c r="FV283" s="53"/>
      <c r="FW283" s="53"/>
      <c r="FX283" s="53"/>
      <c r="FY283" s="53"/>
      <c r="FZ283" s="53"/>
      <c r="GA283" s="53"/>
      <c r="GB283" s="53"/>
      <c r="GC283" s="53"/>
      <c r="GD283" s="53"/>
      <c r="GE283" s="53"/>
      <c r="GF283" s="53"/>
      <c r="GG283" s="53"/>
      <c r="GH283" s="53"/>
      <c r="GI283" s="53"/>
      <c r="GJ283" s="53"/>
      <c r="GK283" s="53"/>
      <c r="GL283" s="53"/>
      <c r="GM283" s="53"/>
      <c r="GN283" s="53"/>
      <c r="GO283" s="53"/>
      <c r="GP283" s="53"/>
      <c r="GQ283" s="53"/>
      <c r="GR283" s="53"/>
      <c r="GS283" s="53"/>
      <c r="GT283" s="53"/>
      <c r="GU283" s="53"/>
      <c r="GV283" s="53"/>
      <c r="GW283" s="53"/>
      <c r="GX283" s="53"/>
      <c r="GY283" s="53"/>
      <c r="GZ283" s="53"/>
      <c r="HA283" s="53"/>
      <c r="HB283" s="53"/>
      <c r="HC283" s="53"/>
      <c r="HD283" s="53"/>
      <c r="HE283" s="53"/>
      <c r="HF283" s="53"/>
      <c r="HG283" s="53"/>
      <c r="HH283" s="53"/>
      <c r="HI283" s="53"/>
      <c r="HJ283" s="53"/>
      <c r="HK283" s="53"/>
      <c r="HL283" s="53"/>
      <c r="HM283" s="53"/>
      <c r="HN283" s="53"/>
      <c r="HO283" s="53"/>
      <c r="HP283" s="53"/>
      <c r="HQ283" s="53"/>
      <c r="HR283" s="53"/>
      <c r="HS283" s="53"/>
      <c r="HT283" s="53"/>
      <c r="HU283" s="53"/>
      <c r="HV283" s="53"/>
      <c r="HW283" s="53"/>
      <c r="HX283" s="53"/>
      <c r="HY283" s="53"/>
      <c r="HZ283" s="53"/>
      <c r="IA283" s="53"/>
      <c r="IB283" s="53"/>
      <c r="IC283" s="53"/>
      <c r="ID283" s="53"/>
      <c r="IE283" s="53"/>
      <c r="IF283" s="53"/>
      <c r="IG283" s="53"/>
      <c r="IH283" s="53"/>
      <c r="II283" s="53"/>
      <c r="IJ283" s="53"/>
    </row>
    <row r="284" spans="1:244" ht="31.5">
      <c r="A284" s="51" t="s">
        <v>683</v>
      </c>
      <c r="B284" s="52">
        <f t="shared" si="61"/>
        <v>68580</v>
      </c>
      <c r="C284" s="52">
        <f t="shared" si="62"/>
        <v>0</v>
      </c>
      <c r="D284" s="52">
        <f aca="true" t="shared" si="72" ref="D284:S284">SUM(D285:D287)</f>
        <v>0</v>
      </c>
      <c r="E284" s="52">
        <f t="shared" si="72"/>
        <v>0</v>
      </c>
      <c r="F284" s="52">
        <f t="shared" si="72"/>
        <v>0</v>
      </c>
      <c r="G284" s="52">
        <f t="shared" si="72"/>
        <v>0</v>
      </c>
      <c r="H284" s="52">
        <f t="shared" si="72"/>
        <v>68580</v>
      </c>
      <c r="I284" s="52">
        <f t="shared" si="72"/>
        <v>0</v>
      </c>
      <c r="J284" s="52">
        <f t="shared" si="72"/>
        <v>0</v>
      </c>
      <c r="K284" s="52">
        <f t="shared" si="72"/>
        <v>0</v>
      </c>
      <c r="L284" s="52">
        <f t="shared" si="72"/>
        <v>0</v>
      </c>
      <c r="M284" s="52">
        <f t="shared" si="72"/>
        <v>0</v>
      </c>
      <c r="N284" s="52">
        <f t="shared" si="72"/>
        <v>0</v>
      </c>
      <c r="O284" s="52">
        <f t="shared" si="72"/>
        <v>0</v>
      </c>
      <c r="P284" s="52">
        <f t="shared" si="72"/>
        <v>0</v>
      </c>
      <c r="Q284" s="52">
        <f t="shared" si="72"/>
        <v>0</v>
      </c>
      <c r="R284" s="52">
        <f t="shared" si="72"/>
        <v>0</v>
      </c>
      <c r="S284" s="52">
        <f t="shared" si="72"/>
        <v>0</v>
      </c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3"/>
      <c r="EM284" s="53"/>
      <c r="EN284" s="53"/>
      <c r="EO284" s="53"/>
      <c r="EP284" s="53"/>
      <c r="EQ284" s="53"/>
      <c r="ER284" s="53"/>
      <c r="ES284" s="53"/>
      <c r="ET284" s="53"/>
      <c r="EU284" s="53"/>
      <c r="EV284" s="53"/>
      <c r="EW284" s="53"/>
      <c r="EX284" s="53"/>
      <c r="EY284" s="53"/>
      <c r="EZ284" s="53"/>
      <c r="FA284" s="53"/>
      <c r="FB284" s="53"/>
      <c r="FC284" s="53"/>
      <c r="FD284" s="53"/>
      <c r="FE284" s="53"/>
      <c r="FF284" s="53"/>
      <c r="FG284" s="53"/>
      <c r="FH284" s="53"/>
      <c r="FI284" s="53"/>
      <c r="FJ284" s="53"/>
      <c r="FK284" s="53"/>
      <c r="FL284" s="53"/>
      <c r="FM284" s="53"/>
      <c r="FN284" s="53"/>
      <c r="FO284" s="53"/>
      <c r="FP284" s="53"/>
      <c r="FQ284" s="53"/>
      <c r="FR284" s="53"/>
      <c r="FS284" s="53"/>
      <c r="FT284" s="53"/>
      <c r="FU284" s="53"/>
      <c r="FV284" s="53"/>
      <c r="FW284" s="53"/>
      <c r="FX284" s="53"/>
      <c r="FY284" s="53"/>
      <c r="FZ284" s="53"/>
      <c r="GA284" s="53"/>
      <c r="GB284" s="53"/>
      <c r="GC284" s="53"/>
      <c r="GD284" s="53"/>
      <c r="GE284" s="53"/>
      <c r="GF284" s="53"/>
      <c r="GG284" s="53"/>
      <c r="GH284" s="53"/>
      <c r="GI284" s="53"/>
      <c r="GJ284" s="53"/>
      <c r="GK284" s="53"/>
      <c r="GL284" s="53"/>
      <c r="GM284" s="53"/>
      <c r="GN284" s="53"/>
      <c r="GO284" s="53"/>
      <c r="GP284" s="53"/>
      <c r="GQ284" s="53"/>
      <c r="GR284" s="53"/>
      <c r="GS284" s="53"/>
      <c r="GT284" s="53"/>
      <c r="GU284" s="53"/>
      <c r="GV284" s="53"/>
      <c r="GW284" s="53"/>
      <c r="GX284" s="53"/>
      <c r="GY284" s="53"/>
      <c r="GZ284" s="53"/>
      <c r="HA284" s="53"/>
      <c r="HB284" s="53"/>
      <c r="HC284" s="53"/>
      <c r="HD284" s="53"/>
      <c r="HE284" s="53"/>
      <c r="HF284" s="53"/>
      <c r="HG284" s="53"/>
      <c r="HH284" s="53"/>
      <c r="HI284" s="53"/>
      <c r="HJ284" s="53"/>
      <c r="HK284" s="53"/>
      <c r="HL284" s="53"/>
      <c r="HM284" s="53"/>
      <c r="HN284" s="53"/>
      <c r="HO284" s="53"/>
      <c r="HP284" s="53"/>
      <c r="HQ284" s="53"/>
      <c r="HR284" s="53"/>
      <c r="HS284" s="53"/>
      <c r="HT284" s="53"/>
      <c r="HU284" s="53"/>
      <c r="HV284" s="53"/>
      <c r="HW284" s="53"/>
      <c r="HX284" s="53"/>
      <c r="HY284" s="53"/>
      <c r="HZ284" s="53"/>
      <c r="IA284" s="53"/>
      <c r="IB284" s="53"/>
      <c r="IC284" s="53"/>
      <c r="ID284" s="53"/>
      <c r="IE284" s="53"/>
      <c r="IF284" s="53"/>
      <c r="IG284" s="53"/>
      <c r="IH284" s="53"/>
      <c r="II284" s="53"/>
      <c r="IJ284" s="53"/>
    </row>
    <row r="285" spans="1:244" ht="31.5">
      <c r="A285" s="65" t="s">
        <v>684</v>
      </c>
      <c r="B285" s="56">
        <f t="shared" si="61"/>
        <v>19020</v>
      </c>
      <c r="C285" s="56">
        <f t="shared" si="62"/>
        <v>0</v>
      </c>
      <c r="D285" s="56"/>
      <c r="E285" s="56"/>
      <c r="F285" s="56"/>
      <c r="G285" s="56"/>
      <c r="H285" s="56">
        <v>19020</v>
      </c>
      <c r="I285" s="56"/>
      <c r="J285" s="56"/>
      <c r="K285" s="56"/>
      <c r="L285" s="56"/>
      <c r="M285" s="56"/>
      <c r="N285" s="56"/>
      <c r="O285" s="56"/>
      <c r="P285" s="56"/>
      <c r="Q285" s="56"/>
      <c r="R285" s="56">
        <v>0</v>
      </c>
      <c r="S285" s="56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  <c r="CZ285" s="53"/>
      <c r="DA285" s="53"/>
      <c r="DB285" s="53"/>
      <c r="DC285" s="53"/>
      <c r="DD285" s="53"/>
      <c r="DE285" s="53"/>
      <c r="DF285" s="53"/>
      <c r="DG285" s="53"/>
      <c r="DH285" s="53"/>
      <c r="DI285" s="53"/>
      <c r="DJ285" s="53"/>
      <c r="DK285" s="53"/>
      <c r="DL285" s="53"/>
      <c r="DM285" s="53"/>
      <c r="DN285" s="53"/>
      <c r="DO285" s="53"/>
      <c r="DP285" s="53"/>
      <c r="DQ285" s="53"/>
      <c r="DR285" s="53"/>
      <c r="DS285" s="53"/>
      <c r="DT285" s="53"/>
      <c r="DU285" s="53"/>
      <c r="DV285" s="53"/>
      <c r="DW285" s="53"/>
      <c r="DX285" s="53"/>
      <c r="DY285" s="53"/>
      <c r="DZ285" s="53"/>
      <c r="EA285" s="53"/>
      <c r="EB285" s="53"/>
      <c r="EC285" s="53"/>
      <c r="ED285" s="53"/>
      <c r="EE285" s="53"/>
      <c r="EF285" s="53"/>
      <c r="EG285" s="53"/>
      <c r="EH285" s="53"/>
      <c r="EI285" s="53"/>
      <c r="EJ285" s="53"/>
      <c r="EK285" s="53"/>
      <c r="EL285" s="53"/>
      <c r="EM285" s="53"/>
      <c r="EN285" s="53"/>
      <c r="EO285" s="53"/>
      <c r="EP285" s="53"/>
      <c r="EQ285" s="53"/>
      <c r="ER285" s="53"/>
      <c r="ES285" s="53"/>
      <c r="ET285" s="53"/>
      <c r="EU285" s="53"/>
      <c r="EV285" s="53"/>
      <c r="EW285" s="53"/>
      <c r="EX285" s="53"/>
      <c r="EY285" s="53"/>
      <c r="EZ285" s="53"/>
      <c r="FA285" s="53"/>
      <c r="FB285" s="53"/>
      <c r="FC285" s="53"/>
      <c r="FD285" s="53"/>
      <c r="FE285" s="53"/>
      <c r="FF285" s="53"/>
      <c r="FG285" s="53"/>
      <c r="FH285" s="53"/>
      <c r="FI285" s="53"/>
      <c r="FJ285" s="53"/>
      <c r="FK285" s="53"/>
      <c r="FL285" s="53"/>
      <c r="FM285" s="53"/>
      <c r="FN285" s="53"/>
      <c r="FO285" s="53"/>
      <c r="FP285" s="53"/>
      <c r="FQ285" s="53"/>
      <c r="FR285" s="53"/>
      <c r="FS285" s="53"/>
      <c r="FT285" s="53"/>
      <c r="FU285" s="53"/>
      <c r="FV285" s="53"/>
      <c r="FW285" s="53"/>
      <c r="FX285" s="53"/>
      <c r="FY285" s="53"/>
      <c r="FZ285" s="53"/>
      <c r="GA285" s="53"/>
      <c r="GB285" s="53"/>
      <c r="GC285" s="53"/>
      <c r="GD285" s="53"/>
      <c r="GE285" s="53"/>
      <c r="GF285" s="53"/>
      <c r="GG285" s="53"/>
      <c r="GH285" s="53"/>
      <c r="GI285" s="53"/>
      <c r="GJ285" s="53"/>
      <c r="GK285" s="53"/>
      <c r="GL285" s="53"/>
      <c r="GM285" s="53"/>
      <c r="GN285" s="53"/>
      <c r="GO285" s="53"/>
      <c r="GP285" s="53"/>
      <c r="GQ285" s="53"/>
      <c r="GR285" s="53"/>
      <c r="GS285" s="53"/>
      <c r="GT285" s="53"/>
      <c r="GU285" s="53"/>
      <c r="GV285" s="53"/>
      <c r="GW285" s="53"/>
      <c r="GX285" s="53"/>
      <c r="GY285" s="53"/>
      <c r="GZ285" s="53"/>
      <c r="HA285" s="53"/>
      <c r="HB285" s="53"/>
      <c r="HC285" s="53"/>
      <c r="HD285" s="53"/>
      <c r="HE285" s="53"/>
      <c r="HF285" s="53"/>
      <c r="HG285" s="53"/>
      <c r="HH285" s="53"/>
      <c r="HI285" s="53"/>
      <c r="HJ285" s="53"/>
      <c r="HK285" s="53"/>
      <c r="HL285" s="53"/>
      <c r="HM285" s="53"/>
      <c r="HN285" s="53"/>
      <c r="HO285" s="53"/>
      <c r="HP285" s="53"/>
      <c r="HQ285" s="53"/>
      <c r="HR285" s="53"/>
      <c r="HS285" s="53"/>
      <c r="HT285" s="53"/>
      <c r="HU285" s="53"/>
      <c r="HV285" s="53"/>
      <c r="HW285" s="53"/>
      <c r="HX285" s="53"/>
      <c r="HY285" s="53"/>
      <c r="HZ285" s="53"/>
      <c r="IA285" s="53"/>
      <c r="IB285" s="53"/>
      <c r="IC285" s="53"/>
      <c r="ID285" s="53"/>
      <c r="IE285" s="53"/>
      <c r="IF285" s="53"/>
      <c r="IG285" s="53"/>
      <c r="IH285" s="53"/>
      <c r="II285" s="53"/>
      <c r="IJ285" s="53"/>
    </row>
    <row r="286" spans="1:244" ht="15.75">
      <c r="A286" s="65" t="s">
        <v>1061</v>
      </c>
      <c r="B286" s="56">
        <f t="shared" si="61"/>
        <v>1560</v>
      </c>
      <c r="C286" s="56">
        <f t="shared" si="62"/>
        <v>0</v>
      </c>
      <c r="D286" s="56"/>
      <c r="E286" s="56"/>
      <c r="F286" s="56"/>
      <c r="G286" s="56"/>
      <c r="H286" s="56">
        <v>1560</v>
      </c>
      <c r="I286" s="56"/>
      <c r="J286" s="56"/>
      <c r="K286" s="56"/>
      <c r="L286" s="56"/>
      <c r="M286" s="56"/>
      <c r="N286" s="56"/>
      <c r="O286" s="56"/>
      <c r="P286" s="56"/>
      <c r="Q286" s="56"/>
      <c r="R286" s="56">
        <v>0</v>
      </c>
      <c r="S286" s="56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3"/>
      <c r="DA286" s="53"/>
      <c r="DB286" s="53"/>
      <c r="DC286" s="53"/>
      <c r="DD286" s="53"/>
      <c r="DE286" s="53"/>
      <c r="DF286" s="53"/>
      <c r="DG286" s="53"/>
      <c r="DH286" s="53"/>
      <c r="DI286" s="53"/>
      <c r="DJ286" s="53"/>
      <c r="DK286" s="53"/>
      <c r="DL286" s="53"/>
      <c r="DM286" s="53"/>
      <c r="DN286" s="53"/>
      <c r="DO286" s="53"/>
      <c r="DP286" s="53"/>
      <c r="DQ286" s="53"/>
      <c r="DR286" s="53"/>
      <c r="DS286" s="53"/>
      <c r="DT286" s="53"/>
      <c r="DU286" s="53"/>
      <c r="DV286" s="53"/>
      <c r="DW286" s="53"/>
      <c r="DX286" s="53"/>
      <c r="DY286" s="53"/>
      <c r="DZ286" s="53"/>
      <c r="EA286" s="53"/>
      <c r="EB286" s="53"/>
      <c r="EC286" s="53"/>
      <c r="ED286" s="53"/>
      <c r="EE286" s="53"/>
      <c r="EF286" s="53"/>
      <c r="EG286" s="53"/>
      <c r="EH286" s="53"/>
      <c r="EI286" s="53"/>
      <c r="EJ286" s="53"/>
      <c r="EK286" s="53"/>
      <c r="EL286" s="53"/>
      <c r="EM286" s="53"/>
      <c r="EN286" s="53"/>
      <c r="EO286" s="53"/>
      <c r="EP286" s="53"/>
      <c r="EQ286" s="53"/>
      <c r="ER286" s="53"/>
      <c r="ES286" s="53"/>
      <c r="ET286" s="53"/>
      <c r="EU286" s="53"/>
      <c r="EV286" s="53"/>
      <c r="EW286" s="53"/>
      <c r="EX286" s="53"/>
      <c r="EY286" s="53"/>
      <c r="EZ286" s="53"/>
      <c r="FA286" s="53"/>
      <c r="FB286" s="53"/>
      <c r="FC286" s="53"/>
      <c r="FD286" s="53"/>
      <c r="FE286" s="53"/>
      <c r="FF286" s="53"/>
      <c r="FG286" s="53"/>
      <c r="FH286" s="53"/>
      <c r="FI286" s="53"/>
      <c r="FJ286" s="53"/>
      <c r="FK286" s="53"/>
      <c r="FL286" s="53"/>
      <c r="FM286" s="53"/>
      <c r="FN286" s="53"/>
      <c r="FO286" s="53"/>
      <c r="FP286" s="53"/>
      <c r="FQ286" s="53"/>
      <c r="FR286" s="53"/>
      <c r="FS286" s="53"/>
      <c r="FT286" s="53"/>
      <c r="FU286" s="53"/>
      <c r="FV286" s="53"/>
      <c r="FW286" s="53"/>
      <c r="FX286" s="53"/>
      <c r="FY286" s="53"/>
      <c r="FZ286" s="53"/>
      <c r="GA286" s="53"/>
      <c r="GB286" s="53"/>
      <c r="GC286" s="53"/>
      <c r="GD286" s="53"/>
      <c r="GE286" s="53"/>
      <c r="GF286" s="53"/>
      <c r="GG286" s="53"/>
      <c r="GH286" s="53"/>
      <c r="GI286" s="53"/>
      <c r="GJ286" s="53"/>
      <c r="GK286" s="53"/>
      <c r="GL286" s="53"/>
      <c r="GM286" s="53"/>
      <c r="GN286" s="53"/>
      <c r="GO286" s="53"/>
      <c r="GP286" s="53"/>
      <c r="GQ286" s="53"/>
      <c r="GR286" s="53"/>
      <c r="GS286" s="53"/>
      <c r="GT286" s="53"/>
      <c r="GU286" s="53"/>
      <c r="GV286" s="53"/>
      <c r="GW286" s="53"/>
      <c r="GX286" s="53"/>
      <c r="GY286" s="53"/>
      <c r="GZ286" s="53"/>
      <c r="HA286" s="53"/>
      <c r="HB286" s="53"/>
      <c r="HC286" s="53"/>
      <c r="HD286" s="53"/>
      <c r="HE286" s="53"/>
      <c r="HF286" s="53"/>
      <c r="HG286" s="53"/>
      <c r="HH286" s="53"/>
      <c r="HI286" s="53"/>
      <c r="HJ286" s="53"/>
      <c r="HK286" s="53"/>
      <c r="HL286" s="53"/>
      <c r="HM286" s="53"/>
      <c r="HN286" s="53"/>
      <c r="HO286" s="53"/>
      <c r="HP286" s="53"/>
      <c r="HQ286" s="53"/>
      <c r="HR286" s="53"/>
      <c r="HS286" s="53"/>
      <c r="HT286" s="53"/>
      <c r="HU286" s="53"/>
      <c r="HV286" s="53"/>
      <c r="HW286" s="53"/>
      <c r="HX286" s="53"/>
      <c r="HY286" s="53"/>
      <c r="HZ286" s="53"/>
      <c r="IA286" s="53"/>
      <c r="IB286" s="53"/>
      <c r="IC286" s="53"/>
      <c r="ID286" s="53"/>
      <c r="IE286" s="53"/>
      <c r="IF286" s="53"/>
      <c r="IG286" s="53"/>
      <c r="IH286" s="53"/>
      <c r="II286" s="53"/>
      <c r="IJ286" s="53"/>
    </row>
    <row r="287" spans="1:244" ht="31.5">
      <c r="A287" s="65" t="s">
        <v>685</v>
      </c>
      <c r="B287" s="56">
        <f t="shared" si="61"/>
        <v>48000</v>
      </c>
      <c r="C287" s="56">
        <f t="shared" si="62"/>
        <v>0</v>
      </c>
      <c r="D287" s="56"/>
      <c r="E287" s="56"/>
      <c r="F287" s="56"/>
      <c r="G287" s="56"/>
      <c r="H287" s="56">
        <v>48000</v>
      </c>
      <c r="I287" s="56"/>
      <c r="J287" s="56"/>
      <c r="K287" s="56"/>
      <c r="L287" s="56"/>
      <c r="M287" s="56"/>
      <c r="N287" s="56"/>
      <c r="O287" s="56"/>
      <c r="P287" s="56"/>
      <c r="Q287" s="56"/>
      <c r="R287" s="56">
        <v>0</v>
      </c>
      <c r="S287" s="56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3"/>
      <c r="DA287" s="53"/>
      <c r="DB287" s="53"/>
      <c r="DC287" s="53"/>
      <c r="DD287" s="53"/>
      <c r="DE287" s="53"/>
      <c r="DF287" s="53"/>
      <c r="DG287" s="53"/>
      <c r="DH287" s="53"/>
      <c r="DI287" s="53"/>
      <c r="DJ287" s="53"/>
      <c r="DK287" s="53"/>
      <c r="DL287" s="53"/>
      <c r="DM287" s="53"/>
      <c r="DN287" s="53"/>
      <c r="DO287" s="53"/>
      <c r="DP287" s="53"/>
      <c r="DQ287" s="53"/>
      <c r="DR287" s="53"/>
      <c r="DS287" s="53"/>
      <c r="DT287" s="53"/>
      <c r="DU287" s="53"/>
      <c r="DV287" s="53"/>
      <c r="DW287" s="53"/>
      <c r="DX287" s="53"/>
      <c r="DY287" s="53"/>
      <c r="DZ287" s="53"/>
      <c r="EA287" s="53"/>
      <c r="EB287" s="53"/>
      <c r="EC287" s="53"/>
      <c r="ED287" s="53"/>
      <c r="EE287" s="53"/>
      <c r="EF287" s="53"/>
      <c r="EG287" s="53"/>
      <c r="EH287" s="53"/>
      <c r="EI287" s="53"/>
      <c r="EJ287" s="53"/>
      <c r="EK287" s="53"/>
      <c r="EL287" s="53"/>
      <c r="EM287" s="53"/>
      <c r="EN287" s="53"/>
      <c r="EO287" s="53"/>
      <c r="EP287" s="53"/>
      <c r="EQ287" s="53"/>
      <c r="ER287" s="53"/>
      <c r="ES287" s="53"/>
      <c r="ET287" s="53"/>
      <c r="EU287" s="53"/>
      <c r="EV287" s="53"/>
      <c r="EW287" s="53"/>
      <c r="EX287" s="53"/>
      <c r="EY287" s="53"/>
      <c r="EZ287" s="53"/>
      <c r="FA287" s="53"/>
      <c r="FB287" s="53"/>
      <c r="FC287" s="53"/>
      <c r="FD287" s="53"/>
      <c r="FE287" s="53"/>
      <c r="FF287" s="53"/>
      <c r="FG287" s="53"/>
      <c r="FH287" s="53"/>
      <c r="FI287" s="53"/>
      <c r="FJ287" s="53"/>
      <c r="FK287" s="53"/>
      <c r="FL287" s="53"/>
      <c r="FM287" s="53"/>
      <c r="FN287" s="53"/>
      <c r="FO287" s="53"/>
      <c r="FP287" s="53"/>
      <c r="FQ287" s="53"/>
      <c r="FR287" s="53"/>
      <c r="FS287" s="53"/>
      <c r="FT287" s="53"/>
      <c r="FU287" s="53"/>
      <c r="FV287" s="53"/>
      <c r="FW287" s="53"/>
      <c r="FX287" s="53"/>
      <c r="FY287" s="53"/>
      <c r="FZ287" s="53"/>
      <c r="GA287" s="53"/>
      <c r="GB287" s="53"/>
      <c r="GC287" s="53"/>
      <c r="GD287" s="53"/>
      <c r="GE287" s="53"/>
      <c r="GF287" s="53"/>
      <c r="GG287" s="53"/>
      <c r="GH287" s="53"/>
      <c r="GI287" s="53"/>
      <c r="GJ287" s="53"/>
      <c r="GK287" s="53"/>
      <c r="GL287" s="53"/>
      <c r="GM287" s="53"/>
      <c r="GN287" s="53"/>
      <c r="GO287" s="53"/>
      <c r="GP287" s="53"/>
      <c r="GQ287" s="53"/>
      <c r="GR287" s="53"/>
      <c r="GS287" s="53"/>
      <c r="GT287" s="53"/>
      <c r="GU287" s="53"/>
      <c r="GV287" s="53"/>
      <c r="GW287" s="53"/>
      <c r="GX287" s="53"/>
      <c r="GY287" s="53"/>
      <c r="GZ287" s="53"/>
      <c r="HA287" s="53"/>
      <c r="HB287" s="53"/>
      <c r="HC287" s="53"/>
      <c r="HD287" s="53"/>
      <c r="HE287" s="53"/>
      <c r="HF287" s="53"/>
      <c r="HG287" s="53"/>
      <c r="HH287" s="53"/>
      <c r="HI287" s="53"/>
      <c r="HJ287" s="53"/>
      <c r="HK287" s="53"/>
      <c r="HL287" s="53"/>
      <c r="HM287" s="53"/>
      <c r="HN287" s="53"/>
      <c r="HO287" s="53"/>
      <c r="HP287" s="53"/>
      <c r="HQ287" s="53"/>
      <c r="HR287" s="53"/>
      <c r="HS287" s="53"/>
      <c r="HT287" s="53"/>
      <c r="HU287" s="53"/>
      <c r="HV287" s="53"/>
      <c r="HW287" s="53"/>
      <c r="HX287" s="53"/>
      <c r="HY287" s="53"/>
      <c r="HZ287" s="53"/>
      <c r="IA287" s="53"/>
      <c r="IB287" s="53"/>
      <c r="IC287" s="53"/>
      <c r="ID287" s="53"/>
      <c r="IE287" s="53"/>
      <c r="IF287" s="53"/>
      <c r="IG287" s="53"/>
      <c r="IH287" s="53"/>
      <c r="II287" s="53"/>
      <c r="IJ287" s="53"/>
    </row>
    <row r="288" spans="1:244" ht="31.5">
      <c r="A288" s="51" t="s">
        <v>561</v>
      </c>
      <c r="B288" s="52">
        <f t="shared" si="61"/>
        <v>2470</v>
      </c>
      <c r="C288" s="52">
        <f t="shared" si="62"/>
        <v>359</v>
      </c>
      <c r="D288" s="52">
        <f>SUM(D289)</f>
        <v>0</v>
      </c>
      <c r="E288" s="52">
        <f>SUM(E289)</f>
        <v>0</v>
      </c>
      <c r="F288" s="52">
        <f>SUM(F289)</f>
        <v>0</v>
      </c>
      <c r="G288" s="52">
        <f>SUM(G289)</f>
        <v>0</v>
      </c>
      <c r="H288" s="52">
        <v>0</v>
      </c>
      <c r="I288" s="52">
        <f aca="true" t="shared" si="73" ref="I288:S288">SUM(I289)</f>
        <v>0</v>
      </c>
      <c r="J288" s="52">
        <f t="shared" si="73"/>
        <v>0</v>
      </c>
      <c r="K288" s="52">
        <f t="shared" si="73"/>
        <v>0</v>
      </c>
      <c r="L288" s="52">
        <f t="shared" si="73"/>
        <v>2470</v>
      </c>
      <c r="M288" s="52">
        <f t="shared" si="73"/>
        <v>359</v>
      </c>
      <c r="N288" s="52">
        <f t="shared" si="73"/>
        <v>0</v>
      </c>
      <c r="O288" s="52">
        <f t="shared" si="73"/>
        <v>0</v>
      </c>
      <c r="P288" s="52">
        <f t="shared" si="73"/>
        <v>0</v>
      </c>
      <c r="Q288" s="52">
        <f t="shared" si="73"/>
        <v>0</v>
      </c>
      <c r="R288" s="52">
        <f t="shared" si="73"/>
        <v>0</v>
      </c>
      <c r="S288" s="52">
        <f t="shared" si="73"/>
        <v>0</v>
      </c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3"/>
      <c r="FX288" s="53"/>
      <c r="FY288" s="53"/>
      <c r="FZ288" s="53"/>
      <c r="GA288" s="53"/>
      <c r="GB288" s="53"/>
      <c r="GC288" s="53"/>
      <c r="GD288" s="53"/>
      <c r="GE288" s="53"/>
      <c r="GF288" s="53"/>
      <c r="GG288" s="53"/>
      <c r="GH288" s="53"/>
      <c r="GI288" s="53"/>
      <c r="GJ288" s="53"/>
      <c r="GK288" s="53"/>
      <c r="GL288" s="53"/>
      <c r="GM288" s="53"/>
      <c r="GN288" s="53"/>
      <c r="GO288" s="53"/>
      <c r="GP288" s="53"/>
      <c r="GQ288" s="53"/>
      <c r="GR288" s="53"/>
      <c r="GS288" s="53"/>
      <c r="GT288" s="53"/>
      <c r="GU288" s="53"/>
      <c r="GV288" s="53"/>
      <c r="GW288" s="53"/>
      <c r="GX288" s="53"/>
      <c r="GY288" s="53"/>
      <c r="GZ288" s="53"/>
      <c r="HA288" s="53"/>
      <c r="HB288" s="53"/>
      <c r="HC288" s="53"/>
      <c r="HD288" s="53"/>
      <c r="HE288" s="53"/>
      <c r="HF288" s="53"/>
      <c r="HG288" s="53"/>
      <c r="HH288" s="53"/>
      <c r="HI288" s="53"/>
      <c r="HJ288" s="53"/>
      <c r="HK288" s="53"/>
      <c r="HL288" s="53"/>
      <c r="HM288" s="53"/>
      <c r="HN288" s="53"/>
      <c r="HO288" s="53"/>
      <c r="HP288" s="53"/>
      <c r="HQ288" s="53"/>
      <c r="HR288" s="53"/>
      <c r="HS288" s="53"/>
      <c r="HT288" s="53"/>
      <c r="HU288" s="53"/>
      <c r="HV288" s="53"/>
      <c r="HW288" s="53"/>
      <c r="HX288" s="53"/>
      <c r="HY288" s="53"/>
      <c r="HZ288" s="53"/>
      <c r="IA288" s="53"/>
      <c r="IB288" s="53"/>
      <c r="IC288" s="53"/>
      <c r="ID288" s="53"/>
      <c r="IE288" s="53"/>
      <c r="IF288" s="53"/>
      <c r="IG288" s="53"/>
      <c r="IH288" s="53"/>
      <c r="II288" s="53"/>
      <c r="IJ288" s="53"/>
    </row>
    <row r="289" spans="1:244" ht="31.5">
      <c r="A289" s="51" t="s">
        <v>683</v>
      </c>
      <c r="B289" s="52">
        <f t="shared" si="61"/>
        <v>2470</v>
      </c>
      <c r="C289" s="52">
        <f t="shared" si="62"/>
        <v>359</v>
      </c>
      <c r="D289" s="52">
        <f aca="true" t="shared" si="74" ref="D289:S289">SUM(D290:D290)</f>
        <v>0</v>
      </c>
      <c r="E289" s="52">
        <f t="shared" si="74"/>
        <v>0</v>
      </c>
      <c r="F289" s="52">
        <f t="shared" si="74"/>
        <v>0</v>
      </c>
      <c r="G289" s="52">
        <f t="shared" si="74"/>
        <v>0</v>
      </c>
      <c r="H289" s="52">
        <f t="shared" si="74"/>
        <v>0</v>
      </c>
      <c r="I289" s="52">
        <f t="shared" si="74"/>
        <v>0</v>
      </c>
      <c r="J289" s="52">
        <f t="shared" si="74"/>
        <v>0</v>
      </c>
      <c r="K289" s="52">
        <f t="shared" si="74"/>
        <v>0</v>
      </c>
      <c r="L289" s="52">
        <f t="shared" si="74"/>
        <v>2470</v>
      </c>
      <c r="M289" s="52">
        <f t="shared" si="74"/>
        <v>359</v>
      </c>
      <c r="N289" s="52">
        <f t="shared" si="74"/>
        <v>0</v>
      </c>
      <c r="O289" s="52">
        <f t="shared" si="74"/>
        <v>0</v>
      </c>
      <c r="P289" s="52">
        <f t="shared" si="74"/>
        <v>0</v>
      </c>
      <c r="Q289" s="52">
        <f t="shared" si="74"/>
        <v>0</v>
      </c>
      <c r="R289" s="52">
        <f t="shared" si="74"/>
        <v>0</v>
      </c>
      <c r="S289" s="52">
        <f t="shared" si="74"/>
        <v>0</v>
      </c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3"/>
      <c r="CY289" s="53"/>
      <c r="CZ289" s="53"/>
      <c r="DA289" s="53"/>
      <c r="DB289" s="53"/>
      <c r="DC289" s="53"/>
      <c r="DD289" s="53"/>
      <c r="DE289" s="53"/>
      <c r="DF289" s="53"/>
      <c r="DG289" s="53"/>
      <c r="DH289" s="53"/>
      <c r="DI289" s="53"/>
      <c r="DJ289" s="53"/>
      <c r="DK289" s="53"/>
      <c r="DL289" s="53"/>
      <c r="DM289" s="53"/>
      <c r="DN289" s="53"/>
      <c r="DO289" s="53"/>
      <c r="DP289" s="53"/>
      <c r="DQ289" s="53"/>
      <c r="DR289" s="53"/>
      <c r="DS289" s="53"/>
      <c r="DT289" s="53"/>
      <c r="DU289" s="53"/>
      <c r="DV289" s="53"/>
      <c r="DW289" s="53"/>
      <c r="DX289" s="53"/>
      <c r="DY289" s="53"/>
      <c r="DZ289" s="53"/>
      <c r="EA289" s="53"/>
      <c r="EB289" s="53"/>
      <c r="EC289" s="53"/>
      <c r="ED289" s="53"/>
      <c r="EE289" s="53"/>
      <c r="EF289" s="53"/>
      <c r="EG289" s="53"/>
      <c r="EH289" s="53"/>
      <c r="EI289" s="53"/>
      <c r="EJ289" s="53"/>
      <c r="EK289" s="53"/>
      <c r="EL289" s="53"/>
      <c r="EM289" s="53"/>
      <c r="EN289" s="53"/>
      <c r="EO289" s="53"/>
      <c r="EP289" s="53"/>
      <c r="EQ289" s="53"/>
      <c r="ER289" s="53"/>
      <c r="ES289" s="53"/>
      <c r="ET289" s="53"/>
      <c r="EU289" s="53"/>
      <c r="EV289" s="53"/>
      <c r="EW289" s="53"/>
      <c r="EX289" s="53"/>
      <c r="EY289" s="53"/>
      <c r="EZ289" s="53"/>
      <c r="FA289" s="53"/>
      <c r="FB289" s="53"/>
      <c r="FC289" s="53"/>
      <c r="FD289" s="53"/>
      <c r="FE289" s="53"/>
      <c r="FF289" s="53"/>
      <c r="FG289" s="53"/>
      <c r="FH289" s="53"/>
      <c r="FI289" s="53"/>
      <c r="FJ289" s="53"/>
      <c r="FK289" s="53"/>
      <c r="FL289" s="53"/>
      <c r="FM289" s="53"/>
      <c r="FN289" s="53"/>
      <c r="FO289" s="53"/>
      <c r="FP289" s="53"/>
      <c r="FQ289" s="53"/>
      <c r="FR289" s="53"/>
      <c r="FS289" s="53"/>
      <c r="FT289" s="53"/>
      <c r="FU289" s="53"/>
      <c r="FV289" s="53"/>
      <c r="FW289" s="53"/>
      <c r="FX289" s="53"/>
      <c r="FY289" s="53"/>
      <c r="FZ289" s="53"/>
      <c r="GA289" s="53"/>
      <c r="GB289" s="53"/>
      <c r="GC289" s="53"/>
      <c r="GD289" s="53"/>
      <c r="GE289" s="53"/>
      <c r="GF289" s="53"/>
      <c r="GG289" s="53"/>
      <c r="GH289" s="53"/>
      <c r="GI289" s="53"/>
      <c r="GJ289" s="53"/>
      <c r="GK289" s="53"/>
      <c r="GL289" s="53"/>
      <c r="GM289" s="53"/>
      <c r="GN289" s="53"/>
      <c r="GO289" s="53"/>
      <c r="GP289" s="53"/>
      <c r="GQ289" s="53"/>
      <c r="GR289" s="53"/>
      <c r="GS289" s="53"/>
      <c r="GT289" s="53"/>
      <c r="GU289" s="53"/>
      <c r="GV289" s="53"/>
      <c r="GW289" s="53"/>
      <c r="GX289" s="53"/>
      <c r="GY289" s="53"/>
      <c r="GZ289" s="53"/>
      <c r="HA289" s="53"/>
      <c r="HB289" s="53"/>
      <c r="HC289" s="53"/>
      <c r="HD289" s="53"/>
      <c r="HE289" s="53"/>
      <c r="HF289" s="53"/>
      <c r="HG289" s="53"/>
      <c r="HH289" s="53"/>
      <c r="HI289" s="53"/>
      <c r="HJ289" s="53"/>
      <c r="HK289" s="53"/>
      <c r="HL289" s="53"/>
      <c r="HM289" s="53"/>
      <c r="HN289" s="53"/>
      <c r="HO289" s="53"/>
      <c r="HP289" s="53"/>
      <c r="HQ289" s="53"/>
      <c r="HR289" s="53"/>
      <c r="HS289" s="53"/>
      <c r="HT289" s="53"/>
      <c r="HU289" s="53"/>
      <c r="HV289" s="53"/>
      <c r="HW289" s="53"/>
      <c r="HX289" s="53"/>
      <c r="HY289" s="53"/>
      <c r="HZ289" s="53"/>
      <c r="IA289" s="53"/>
      <c r="IB289" s="53"/>
      <c r="IC289" s="53"/>
      <c r="ID289" s="53"/>
      <c r="IE289" s="53"/>
      <c r="IF289" s="53"/>
      <c r="IG289" s="53"/>
      <c r="IH289" s="53"/>
      <c r="II289" s="53"/>
      <c r="IJ289" s="53"/>
    </row>
    <row r="290" spans="1:244" ht="31.5">
      <c r="A290" s="55" t="s">
        <v>686</v>
      </c>
      <c r="B290" s="59">
        <f t="shared" si="61"/>
        <v>2470</v>
      </c>
      <c r="C290" s="59">
        <f t="shared" si="62"/>
        <v>359</v>
      </c>
      <c r="D290" s="59"/>
      <c r="E290" s="59"/>
      <c r="F290" s="59"/>
      <c r="G290" s="59"/>
      <c r="H290" s="59"/>
      <c r="I290" s="59"/>
      <c r="J290" s="59"/>
      <c r="K290" s="59"/>
      <c r="L290" s="59">
        <v>2470</v>
      </c>
      <c r="M290" s="59">
        <v>359</v>
      </c>
      <c r="N290" s="59"/>
      <c r="O290" s="59"/>
      <c r="P290" s="59"/>
      <c r="Q290" s="59"/>
      <c r="R290" s="59"/>
      <c r="S290" s="59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53"/>
      <c r="CQ290" s="53"/>
      <c r="CR290" s="53"/>
      <c r="CS290" s="53"/>
      <c r="CT290" s="53"/>
      <c r="CU290" s="53"/>
      <c r="CV290" s="53"/>
      <c r="CW290" s="53"/>
      <c r="CX290" s="53"/>
      <c r="CY290" s="53"/>
      <c r="CZ290" s="53"/>
      <c r="DA290" s="53"/>
      <c r="DB290" s="53"/>
      <c r="DC290" s="53"/>
      <c r="DD290" s="53"/>
      <c r="DE290" s="53"/>
      <c r="DF290" s="53"/>
      <c r="DG290" s="53"/>
      <c r="DH290" s="53"/>
      <c r="DI290" s="53"/>
      <c r="DJ290" s="53"/>
      <c r="DK290" s="53"/>
      <c r="DL290" s="53"/>
      <c r="DM290" s="53"/>
      <c r="DN290" s="53"/>
      <c r="DO290" s="53"/>
      <c r="DP290" s="53"/>
      <c r="DQ290" s="53"/>
      <c r="DR290" s="53"/>
      <c r="DS290" s="53"/>
      <c r="DT290" s="53"/>
      <c r="DU290" s="53"/>
      <c r="DV290" s="53"/>
      <c r="DW290" s="53"/>
      <c r="DX290" s="53"/>
      <c r="DY290" s="53"/>
      <c r="DZ290" s="53"/>
      <c r="EA290" s="53"/>
      <c r="EB290" s="53"/>
      <c r="EC290" s="53"/>
      <c r="ED290" s="53"/>
      <c r="EE290" s="53"/>
      <c r="EF290" s="53"/>
      <c r="EG290" s="53"/>
      <c r="EH290" s="53"/>
      <c r="EI290" s="53"/>
      <c r="EJ290" s="53"/>
      <c r="EK290" s="53"/>
      <c r="EL290" s="53"/>
      <c r="EM290" s="53"/>
      <c r="EN290" s="53"/>
      <c r="EO290" s="53"/>
      <c r="EP290" s="53"/>
      <c r="EQ290" s="53"/>
      <c r="ER290" s="53"/>
      <c r="ES290" s="53"/>
      <c r="ET290" s="53"/>
      <c r="EU290" s="53"/>
      <c r="EV290" s="53"/>
      <c r="EW290" s="53"/>
      <c r="EX290" s="53"/>
      <c r="EY290" s="53"/>
      <c r="EZ290" s="53"/>
      <c r="FA290" s="53"/>
      <c r="FB290" s="53"/>
      <c r="FC290" s="53"/>
      <c r="FD290" s="53"/>
      <c r="FE290" s="53"/>
      <c r="FF290" s="53"/>
      <c r="FG290" s="53"/>
      <c r="FH290" s="53"/>
      <c r="FI290" s="53"/>
      <c r="FJ290" s="53"/>
      <c r="FK290" s="53"/>
      <c r="FL290" s="53"/>
      <c r="FM290" s="53"/>
      <c r="FN290" s="53"/>
      <c r="FO290" s="53"/>
      <c r="FP290" s="53"/>
      <c r="FQ290" s="53"/>
      <c r="FR290" s="53"/>
      <c r="FS290" s="53"/>
      <c r="FT290" s="53"/>
      <c r="FU290" s="53"/>
      <c r="FV290" s="53"/>
      <c r="FW290" s="53"/>
      <c r="FX290" s="53"/>
      <c r="FY290" s="53"/>
      <c r="FZ290" s="53"/>
      <c r="GA290" s="53"/>
      <c r="GB290" s="53"/>
      <c r="GC290" s="53"/>
      <c r="GD290" s="53"/>
      <c r="GE290" s="53"/>
      <c r="GF290" s="53"/>
      <c r="GG290" s="53"/>
      <c r="GH290" s="53"/>
      <c r="GI290" s="53"/>
      <c r="GJ290" s="53"/>
      <c r="GK290" s="53"/>
      <c r="GL290" s="53"/>
      <c r="GM290" s="53"/>
      <c r="GN290" s="53"/>
      <c r="GO290" s="53"/>
      <c r="GP290" s="53"/>
      <c r="GQ290" s="53"/>
      <c r="GR290" s="53"/>
      <c r="GS290" s="53"/>
      <c r="GT290" s="53"/>
      <c r="GU290" s="53"/>
      <c r="GV290" s="53"/>
      <c r="GW290" s="53"/>
      <c r="GX290" s="53"/>
      <c r="GY290" s="53"/>
      <c r="GZ290" s="53"/>
      <c r="HA290" s="53"/>
      <c r="HB290" s="53"/>
      <c r="HC290" s="53"/>
      <c r="HD290" s="53"/>
      <c r="HE290" s="53"/>
      <c r="HF290" s="53"/>
      <c r="HG290" s="53"/>
      <c r="HH290" s="53"/>
      <c r="HI290" s="53"/>
      <c r="HJ290" s="53"/>
      <c r="HK290" s="53"/>
      <c r="HL290" s="53"/>
      <c r="HM290" s="53"/>
      <c r="HN290" s="53"/>
      <c r="HO290" s="53"/>
      <c r="HP290" s="53"/>
      <c r="HQ290" s="53"/>
      <c r="HR290" s="53"/>
      <c r="HS290" s="53"/>
      <c r="HT290" s="53"/>
      <c r="HU290" s="53"/>
      <c r="HV290" s="53"/>
      <c r="HW290" s="53"/>
      <c r="HX290" s="53"/>
      <c r="HY290" s="53"/>
      <c r="HZ290" s="53"/>
      <c r="IA290" s="53"/>
      <c r="IB290" s="53"/>
      <c r="IC290" s="53"/>
      <c r="ID290" s="53"/>
      <c r="IE290" s="53"/>
      <c r="IF290" s="53"/>
      <c r="IG290" s="53"/>
      <c r="IH290" s="53"/>
      <c r="II290" s="53"/>
      <c r="IJ290" s="53"/>
    </row>
    <row r="291" spans="1:244" ht="15.75">
      <c r="A291" s="51" t="s">
        <v>571</v>
      </c>
      <c r="B291" s="52">
        <f t="shared" si="61"/>
        <v>436151</v>
      </c>
      <c r="C291" s="52">
        <f t="shared" si="62"/>
        <v>0</v>
      </c>
      <c r="D291" s="52">
        <f aca="true" t="shared" si="75" ref="D291:S291">SUM(D292)</f>
        <v>0</v>
      </c>
      <c r="E291" s="52">
        <f t="shared" si="75"/>
        <v>0</v>
      </c>
      <c r="F291" s="52">
        <f t="shared" si="75"/>
        <v>0</v>
      </c>
      <c r="G291" s="52">
        <f t="shared" si="75"/>
        <v>0</v>
      </c>
      <c r="H291" s="52">
        <f t="shared" si="75"/>
        <v>24000</v>
      </c>
      <c r="I291" s="52">
        <f t="shared" si="75"/>
        <v>0</v>
      </c>
      <c r="J291" s="52">
        <f t="shared" si="75"/>
        <v>412151</v>
      </c>
      <c r="K291" s="52">
        <f t="shared" si="75"/>
        <v>0</v>
      </c>
      <c r="L291" s="52">
        <f t="shared" si="75"/>
        <v>0</v>
      </c>
      <c r="M291" s="52">
        <f t="shared" si="75"/>
        <v>0</v>
      </c>
      <c r="N291" s="52">
        <f t="shared" si="75"/>
        <v>0</v>
      </c>
      <c r="O291" s="52">
        <f t="shared" si="75"/>
        <v>0</v>
      </c>
      <c r="P291" s="52">
        <f t="shared" si="75"/>
        <v>0</v>
      </c>
      <c r="Q291" s="52">
        <f t="shared" si="75"/>
        <v>0</v>
      </c>
      <c r="R291" s="52">
        <f t="shared" si="75"/>
        <v>0</v>
      </c>
      <c r="S291" s="52">
        <f t="shared" si="75"/>
        <v>0</v>
      </c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3"/>
      <c r="FX291" s="53"/>
      <c r="FY291" s="53"/>
      <c r="FZ291" s="53"/>
      <c r="GA291" s="53"/>
      <c r="GB291" s="53"/>
      <c r="GC291" s="53"/>
      <c r="GD291" s="53"/>
      <c r="GE291" s="53"/>
      <c r="GF291" s="53"/>
      <c r="GG291" s="53"/>
      <c r="GH291" s="53"/>
      <c r="GI291" s="53"/>
      <c r="GJ291" s="53"/>
      <c r="GK291" s="53"/>
      <c r="GL291" s="53"/>
      <c r="GM291" s="53"/>
      <c r="GN291" s="53"/>
      <c r="GO291" s="53"/>
      <c r="GP291" s="53"/>
      <c r="GQ291" s="53"/>
      <c r="GR291" s="53"/>
      <c r="GS291" s="53"/>
      <c r="GT291" s="53"/>
      <c r="GU291" s="53"/>
      <c r="GV291" s="53"/>
      <c r="GW291" s="53"/>
      <c r="GX291" s="53"/>
      <c r="GY291" s="53"/>
      <c r="GZ291" s="53"/>
      <c r="HA291" s="53"/>
      <c r="HB291" s="53"/>
      <c r="HC291" s="53"/>
      <c r="HD291" s="53"/>
      <c r="HE291" s="53"/>
      <c r="HF291" s="53"/>
      <c r="HG291" s="53"/>
      <c r="HH291" s="53"/>
      <c r="HI291" s="53"/>
      <c r="HJ291" s="53"/>
      <c r="HK291" s="53"/>
      <c r="HL291" s="53"/>
      <c r="HM291" s="53"/>
      <c r="HN291" s="53"/>
      <c r="HO291" s="53"/>
      <c r="HP291" s="53"/>
      <c r="HQ291" s="53"/>
      <c r="HR291" s="53"/>
      <c r="HS291" s="53"/>
      <c r="HT291" s="53"/>
      <c r="HU291" s="53"/>
      <c r="HV291" s="53"/>
      <c r="HW291" s="53"/>
      <c r="HX291" s="53"/>
      <c r="HY291" s="53"/>
      <c r="HZ291" s="53"/>
      <c r="IA291" s="53"/>
      <c r="IB291" s="53"/>
      <c r="IC291" s="53"/>
      <c r="ID291" s="53"/>
      <c r="IE291" s="53"/>
      <c r="IF291" s="53"/>
      <c r="IG291" s="53"/>
      <c r="IH291" s="53"/>
      <c r="II291" s="53"/>
      <c r="IJ291" s="53"/>
    </row>
    <row r="292" spans="1:244" ht="31.5">
      <c r="A292" s="51" t="s">
        <v>683</v>
      </c>
      <c r="B292" s="52">
        <f t="shared" si="61"/>
        <v>436151</v>
      </c>
      <c r="C292" s="52">
        <f t="shared" si="62"/>
        <v>0</v>
      </c>
      <c r="D292" s="52">
        <f aca="true" t="shared" si="76" ref="D292:S292">SUM(D293:D294)</f>
        <v>0</v>
      </c>
      <c r="E292" s="52">
        <f t="shared" si="76"/>
        <v>0</v>
      </c>
      <c r="F292" s="52">
        <f t="shared" si="76"/>
        <v>0</v>
      </c>
      <c r="G292" s="52">
        <f t="shared" si="76"/>
        <v>0</v>
      </c>
      <c r="H292" s="52">
        <f t="shared" si="76"/>
        <v>24000</v>
      </c>
      <c r="I292" s="52">
        <f t="shared" si="76"/>
        <v>0</v>
      </c>
      <c r="J292" s="52">
        <f t="shared" si="76"/>
        <v>412151</v>
      </c>
      <c r="K292" s="52">
        <f t="shared" si="76"/>
        <v>0</v>
      </c>
      <c r="L292" s="52">
        <f t="shared" si="76"/>
        <v>0</v>
      </c>
      <c r="M292" s="52">
        <f t="shared" si="76"/>
        <v>0</v>
      </c>
      <c r="N292" s="52">
        <f t="shared" si="76"/>
        <v>0</v>
      </c>
      <c r="O292" s="52">
        <f t="shared" si="76"/>
        <v>0</v>
      </c>
      <c r="P292" s="52">
        <f t="shared" si="76"/>
        <v>0</v>
      </c>
      <c r="Q292" s="52">
        <f t="shared" si="76"/>
        <v>0</v>
      </c>
      <c r="R292" s="52">
        <f t="shared" si="76"/>
        <v>0</v>
      </c>
      <c r="S292" s="52">
        <f t="shared" si="76"/>
        <v>0</v>
      </c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3"/>
      <c r="CY292" s="53"/>
      <c r="CZ292" s="53"/>
      <c r="DA292" s="53"/>
      <c r="DB292" s="53"/>
      <c r="DC292" s="53"/>
      <c r="DD292" s="53"/>
      <c r="DE292" s="53"/>
      <c r="DF292" s="53"/>
      <c r="DG292" s="53"/>
      <c r="DH292" s="53"/>
      <c r="DI292" s="53"/>
      <c r="DJ292" s="53"/>
      <c r="DK292" s="53"/>
      <c r="DL292" s="53"/>
      <c r="DM292" s="53"/>
      <c r="DN292" s="53"/>
      <c r="DO292" s="53"/>
      <c r="DP292" s="53"/>
      <c r="DQ292" s="53"/>
      <c r="DR292" s="53"/>
      <c r="DS292" s="53"/>
      <c r="DT292" s="53"/>
      <c r="DU292" s="53"/>
      <c r="DV292" s="53"/>
      <c r="DW292" s="53"/>
      <c r="DX292" s="53"/>
      <c r="DY292" s="53"/>
      <c r="DZ292" s="53"/>
      <c r="EA292" s="53"/>
      <c r="EB292" s="53"/>
      <c r="EC292" s="53"/>
      <c r="ED292" s="53"/>
      <c r="EE292" s="53"/>
      <c r="EF292" s="53"/>
      <c r="EG292" s="53"/>
      <c r="EH292" s="53"/>
      <c r="EI292" s="53"/>
      <c r="EJ292" s="53"/>
      <c r="EK292" s="53"/>
      <c r="EL292" s="53"/>
      <c r="EM292" s="53"/>
      <c r="EN292" s="53"/>
      <c r="EO292" s="53"/>
      <c r="EP292" s="53"/>
      <c r="EQ292" s="53"/>
      <c r="ER292" s="53"/>
      <c r="ES292" s="53"/>
      <c r="ET292" s="53"/>
      <c r="EU292" s="53"/>
      <c r="EV292" s="53"/>
      <c r="EW292" s="53"/>
      <c r="EX292" s="53"/>
      <c r="EY292" s="53"/>
      <c r="EZ292" s="53"/>
      <c r="FA292" s="53"/>
      <c r="FB292" s="53"/>
      <c r="FC292" s="53"/>
      <c r="FD292" s="53"/>
      <c r="FE292" s="53"/>
      <c r="FF292" s="53"/>
      <c r="FG292" s="53"/>
      <c r="FH292" s="53"/>
      <c r="FI292" s="53"/>
      <c r="FJ292" s="53"/>
      <c r="FK292" s="53"/>
      <c r="FL292" s="53"/>
      <c r="FM292" s="53"/>
      <c r="FN292" s="53"/>
      <c r="FO292" s="53"/>
      <c r="FP292" s="53"/>
      <c r="FQ292" s="53"/>
      <c r="FR292" s="53"/>
      <c r="FS292" s="53"/>
      <c r="FT292" s="53"/>
      <c r="FU292" s="53"/>
      <c r="FV292" s="53"/>
      <c r="FW292" s="53"/>
      <c r="FX292" s="53"/>
      <c r="FY292" s="53"/>
      <c r="FZ292" s="53"/>
      <c r="GA292" s="53"/>
      <c r="GB292" s="53"/>
      <c r="GC292" s="53"/>
      <c r="GD292" s="53"/>
      <c r="GE292" s="53"/>
      <c r="GF292" s="53"/>
      <c r="GG292" s="53"/>
      <c r="GH292" s="53"/>
      <c r="GI292" s="53"/>
      <c r="GJ292" s="53"/>
      <c r="GK292" s="53"/>
      <c r="GL292" s="53"/>
      <c r="GM292" s="53"/>
      <c r="GN292" s="53"/>
      <c r="GO292" s="53"/>
      <c r="GP292" s="53"/>
      <c r="GQ292" s="53"/>
      <c r="GR292" s="53"/>
      <c r="GS292" s="53"/>
      <c r="GT292" s="53"/>
      <c r="GU292" s="53"/>
      <c r="GV292" s="53"/>
      <c r="GW292" s="53"/>
      <c r="GX292" s="53"/>
      <c r="GY292" s="53"/>
      <c r="GZ292" s="53"/>
      <c r="HA292" s="53"/>
      <c r="HB292" s="53"/>
      <c r="HC292" s="53"/>
      <c r="HD292" s="53"/>
      <c r="HE292" s="53"/>
      <c r="HF292" s="53"/>
      <c r="HG292" s="53"/>
      <c r="HH292" s="53"/>
      <c r="HI292" s="53"/>
      <c r="HJ292" s="53"/>
      <c r="HK292" s="53"/>
      <c r="HL292" s="53"/>
      <c r="HM292" s="53"/>
      <c r="HN292" s="53"/>
      <c r="HO292" s="53"/>
      <c r="HP292" s="53"/>
      <c r="HQ292" s="53"/>
      <c r="HR292" s="53"/>
      <c r="HS292" s="53"/>
      <c r="HT292" s="53"/>
      <c r="HU292" s="53"/>
      <c r="HV292" s="53"/>
      <c r="HW292" s="53"/>
      <c r="HX292" s="53"/>
      <c r="HY292" s="53"/>
      <c r="HZ292" s="53"/>
      <c r="IA292" s="53"/>
      <c r="IB292" s="53"/>
      <c r="IC292" s="53"/>
      <c r="ID292" s="53"/>
      <c r="IE292" s="53"/>
      <c r="IF292" s="53"/>
      <c r="IG292" s="53"/>
      <c r="IH292" s="53"/>
      <c r="II292" s="53"/>
      <c r="IJ292" s="53"/>
    </row>
    <row r="293" spans="1:244" ht="78.75">
      <c r="A293" s="58" t="s">
        <v>1062</v>
      </c>
      <c r="B293" s="59">
        <f t="shared" si="61"/>
        <v>412151</v>
      </c>
      <c r="C293" s="59">
        <f t="shared" si="62"/>
        <v>0</v>
      </c>
      <c r="D293" s="59"/>
      <c r="E293" s="59"/>
      <c r="F293" s="59"/>
      <c r="G293" s="59"/>
      <c r="H293" s="59"/>
      <c r="I293" s="59"/>
      <c r="J293" s="59">
        <v>412151</v>
      </c>
      <c r="K293" s="59"/>
      <c r="L293" s="59"/>
      <c r="M293" s="59"/>
      <c r="N293" s="59"/>
      <c r="O293" s="59"/>
      <c r="P293" s="59"/>
      <c r="Q293" s="59"/>
      <c r="R293" s="59"/>
      <c r="S293" s="59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  <c r="DF293" s="53"/>
      <c r="DG293" s="53"/>
      <c r="DH293" s="53"/>
      <c r="DI293" s="53"/>
      <c r="DJ293" s="53"/>
      <c r="DK293" s="53"/>
      <c r="DL293" s="53"/>
      <c r="DM293" s="53"/>
      <c r="DN293" s="53"/>
      <c r="DO293" s="53"/>
      <c r="DP293" s="53"/>
      <c r="DQ293" s="53"/>
      <c r="DR293" s="53"/>
      <c r="DS293" s="53"/>
      <c r="DT293" s="53"/>
      <c r="DU293" s="53"/>
      <c r="DV293" s="53"/>
      <c r="DW293" s="53"/>
      <c r="DX293" s="53"/>
      <c r="DY293" s="53"/>
      <c r="DZ293" s="53"/>
      <c r="EA293" s="53"/>
      <c r="EB293" s="53"/>
      <c r="EC293" s="53"/>
      <c r="ED293" s="53"/>
      <c r="EE293" s="53"/>
      <c r="EF293" s="53"/>
      <c r="EG293" s="53"/>
      <c r="EH293" s="53"/>
      <c r="EI293" s="53"/>
      <c r="EJ293" s="53"/>
      <c r="EK293" s="53"/>
      <c r="EL293" s="53"/>
      <c r="EM293" s="53"/>
      <c r="EN293" s="53"/>
      <c r="EO293" s="53"/>
      <c r="EP293" s="53"/>
      <c r="EQ293" s="53"/>
      <c r="ER293" s="53"/>
      <c r="ES293" s="53"/>
      <c r="ET293" s="53"/>
      <c r="EU293" s="53"/>
      <c r="EV293" s="53"/>
      <c r="EW293" s="53"/>
      <c r="EX293" s="53"/>
      <c r="EY293" s="53"/>
      <c r="EZ293" s="53"/>
      <c r="FA293" s="53"/>
      <c r="FB293" s="53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  <c r="FV293" s="50"/>
      <c r="FW293" s="53"/>
      <c r="FX293" s="53"/>
      <c r="FY293" s="53"/>
      <c r="FZ293" s="53"/>
      <c r="GA293" s="53"/>
      <c r="GB293" s="53"/>
      <c r="GC293" s="53"/>
      <c r="GD293" s="53"/>
      <c r="GE293" s="53"/>
      <c r="GF293" s="53"/>
      <c r="GG293" s="53"/>
      <c r="GH293" s="53"/>
      <c r="GI293" s="53"/>
      <c r="GJ293" s="53"/>
      <c r="GK293" s="53"/>
      <c r="GL293" s="53"/>
      <c r="GM293" s="53"/>
      <c r="GN293" s="53"/>
      <c r="GO293" s="53"/>
      <c r="GP293" s="53"/>
      <c r="GQ293" s="53"/>
      <c r="GR293" s="53"/>
      <c r="GS293" s="53"/>
      <c r="GT293" s="53"/>
      <c r="GU293" s="53"/>
      <c r="GV293" s="53"/>
      <c r="GW293" s="53"/>
      <c r="GX293" s="53"/>
      <c r="GY293" s="53"/>
      <c r="GZ293" s="53"/>
      <c r="HA293" s="53"/>
      <c r="HB293" s="53"/>
      <c r="HC293" s="53"/>
      <c r="HD293" s="53"/>
      <c r="HE293" s="53"/>
      <c r="HF293" s="53"/>
      <c r="HG293" s="53"/>
      <c r="HH293" s="53"/>
      <c r="HI293" s="53"/>
      <c r="HJ293" s="53"/>
      <c r="HK293" s="53"/>
      <c r="HL293" s="53"/>
      <c r="HM293" s="53"/>
      <c r="HN293" s="53"/>
      <c r="HO293" s="53"/>
      <c r="HP293" s="53"/>
      <c r="HQ293" s="53"/>
      <c r="HR293" s="53"/>
      <c r="HS293" s="53"/>
      <c r="HT293" s="53"/>
      <c r="HU293" s="53"/>
      <c r="HV293" s="53"/>
      <c r="HW293" s="53"/>
      <c r="HX293" s="53"/>
      <c r="HY293" s="53"/>
      <c r="HZ293" s="53"/>
      <c r="IA293" s="53"/>
      <c r="IB293" s="53"/>
      <c r="IC293" s="53"/>
      <c r="ID293" s="53"/>
      <c r="IE293" s="53"/>
      <c r="IF293" s="53"/>
      <c r="IG293" s="53"/>
      <c r="IH293" s="53"/>
      <c r="II293" s="53"/>
      <c r="IJ293" s="53"/>
    </row>
    <row r="294" spans="1:244" ht="31.5">
      <c r="A294" s="65" t="s">
        <v>687</v>
      </c>
      <c r="B294" s="59">
        <f t="shared" si="61"/>
        <v>24000</v>
      </c>
      <c r="C294" s="59">
        <f t="shared" si="62"/>
        <v>0</v>
      </c>
      <c r="D294" s="59"/>
      <c r="E294" s="59"/>
      <c r="F294" s="59"/>
      <c r="G294" s="59"/>
      <c r="H294" s="59">
        <v>24000</v>
      </c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3"/>
      <c r="CY294" s="53"/>
      <c r="CZ294" s="53"/>
      <c r="DA294" s="53"/>
      <c r="DB294" s="53"/>
      <c r="DC294" s="53"/>
      <c r="DD294" s="53"/>
      <c r="DE294" s="53"/>
      <c r="DF294" s="53"/>
      <c r="DG294" s="53"/>
      <c r="DH294" s="53"/>
      <c r="DI294" s="53"/>
      <c r="DJ294" s="53"/>
      <c r="DK294" s="53"/>
      <c r="DL294" s="53"/>
      <c r="DM294" s="53"/>
      <c r="DN294" s="53"/>
      <c r="DO294" s="53"/>
      <c r="DP294" s="53"/>
      <c r="DQ294" s="53"/>
      <c r="DR294" s="53"/>
      <c r="DS294" s="53"/>
      <c r="DT294" s="53"/>
      <c r="DU294" s="53"/>
      <c r="DV294" s="53"/>
      <c r="DW294" s="53"/>
      <c r="DX294" s="53"/>
      <c r="DY294" s="53"/>
      <c r="DZ294" s="53"/>
      <c r="EA294" s="53"/>
      <c r="EB294" s="53"/>
      <c r="EC294" s="53"/>
      <c r="ED294" s="53"/>
      <c r="EE294" s="53"/>
      <c r="EF294" s="53"/>
      <c r="EG294" s="53"/>
      <c r="EH294" s="53"/>
      <c r="EI294" s="53"/>
      <c r="EJ294" s="53"/>
      <c r="EK294" s="53"/>
      <c r="EL294" s="53"/>
      <c r="EM294" s="53"/>
      <c r="EN294" s="53"/>
      <c r="EO294" s="53"/>
      <c r="EP294" s="53"/>
      <c r="EQ294" s="53"/>
      <c r="ER294" s="53"/>
      <c r="ES294" s="53"/>
      <c r="ET294" s="53"/>
      <c r="EU294" s="53"/>
      <c r="EV294" s="53"/>
      <c r="EW294" s="53"/>
      <c r="EX294" s="53"/>
      <c r="EY294" s="53"/>
      <c r="EZ294" s="53"/>
      <c r="FA294" s="53"/>
      <c r="FB294" s="53"/>
      <c r="FC294" s="53"/>
      <c r="FD294" s="53"/>
      <c r="FE294" s="53"/>
      <c r="FF294" s="53"/>
      <c r="FG294" s="53"/>
      <c r="FH294" s="53"/>
      <c r="FI294" s="53"/>
      <c r="FJ294" s="53"/>
      <c r="FK294" s="53"/>
      <c r="FL294" s="53"/>
      <c r="FM294" s="53"/>
      <c r="FN294" s="53"/>
      <c r="FO294" s="53"/>
      <c r="FP294" s="53"/>
      <c r="FQ294" s="53"/>
      <c r="FR294" s="53"/>
      <c r="FS294" s="53"/>
      <c r="FT294" s="53"/>
      <c r="FU294" s="53"/>
      <c r="FV294" s="53"/>
      <c r="FW294" s="53"/>
      <c r="FX294" s="53"/>
      <c r="FY294" s="53"/>
      <c r="FZ294" s="53"/>
      <c r="GA294" s="53"/>
      <c r="GB294" s="53"/>
      <c r="GC294" s="53"/>
      <c r="GD294" s="53"/>
      <c r="GE294" s="53"/>
      <c r="GF294" s="53"/>
      <c r="GG294" s="53"/>
      <c r="GH294" s="53"/>
      <c r="GI294" s="53"/>
      <c r="GJ294" s="53"/>
      <c r="GK294" s="53"/>
      <c r="GL294" s="53"/>
      <c r="GM294" s="53"/>
      <c r="GN294" s="53"/>
      <c r="GO294" s="53"/>
      <c r="GP294" s="53"/>
      <c r="GQ294" s="53"/>
      <c r="GR294" s="53"/>
      <c r="GS294" s="53"/>
      <c r="GT294" s="53"/>
      <c r="GU294" s="53"/>
      <c r="GV294" s="53"/>
      <c r="GW294" s="53"/>
      <c r="GX294" s="53"/>
      <c r="GY294" s="53"/>
      <c r="GZ294" s="53"/>
      <c r="HA294" s="53"/>
      <c r="HB294" s="53"/>
      <c r="HC294" s="53"/>
      <c r="HD294" s="53"/>
      <c r="HE294" s="53"/>
      <c r="HF294" s="53"/>
      <c r="HG294" s="53"/>
      <c r="HH294" s="53"/>
      <c r="HI294" s="53"/>
      <c r="HJ294" s="53"/>
      <c r="HK294" s="53"/>
      <c r="HL294" s="53"/>
      <c r="HM294" s="53"/>
      <c r="HN294" s="53"/>
      <c r="HO294" s="53"/>
      <c r="HP294" s="53"/>
      <c r="HQ294" s="53"/>
      <c r="HR294" s="53"/>
      <c r="HS294" s="53"/>
      <c r="HT294" s="53"/>
      <c r="HU294" s="53"/>
      <c r="HV294" s="53"/>
      <c r="HW294" s="53"/>
      <c r="HX294" s="53"/>
      <c r="HY294" s="53"/>
      <c r="HZ294" s="53"/>
      <c r="IA294" s="53"/>
      <c r="IB294" s="53"/>
      <c r="IC294" s="53"/>
      <c r="ID294" s="53"/>
      <c r="IE294" s="53"/>
      <c r="IF294" s="53"/>
      <c r="IG294" s="53"/>
      <c r="IH294" s="53"/>
      <c r="II294" s="53"/>
      <c r="IJ294" s="53"/>
    </row>
    <row r="295" spans="1:244" ht="15.75">
      <c r="A295" s="67" t="s">
        <v>688</v>
      </c>
      <c r="B295" s="52">
        <f t="shared" si="61"/>
        <v>117149</v>
      </c>
      <c r="C295" s="52">
        <f t="shared" si="62"/>
        <v>76779</v>
      </c>
      <c r="D295" s="52">
        <f aca="true" t="shared" si="77" ref="D295:S295">SUM(D296)</f>
        <v>0</v>
      </c>
      <c r="E295" s="52">
        <f t="shared" si="77"/>
        <v>0</v>
      </c>
      <c r="F295" s="52">
        <f t="shared" si="77"/>
        <v>0</v>
      </c>
      <c r="G295" s="52">
        <f t="shared" si="77"/>
        <v>0</v>
      </c>
      <c r="H295" s="52">
        <f t="shared" si="77"/>
        <v>117149</v>
      </c>
      <c r="I295" s="52">
        <f t="shared" si="77"/>
        <v>76779</v>
      </c>
      <c r="J295" s="52">
        <f t="shared" si="77"/>
        <v>0</v>
      </c>
      <c r="K295" s="52">
        <f t="shared" si="77"/>
        <v>0</v>
      </c>
      <c r="L295" s="52">
        <f t="shared" si="77"/>
        <v>0</v>
      </c>
      <c r="M295" s="52">
        <f t="shared" si="77"/>
        <v>0</v>
      </c>
      <c r="N295" s="52">
        <f t="shared" si="77"/>
        <v>0</v>
      </c>
      <c r="O295" s="52">
        <f t="shared" si="77"/>
        <v>0</v>
      </c>
      <c r="P295" s="52">
        <f t="shared" si="77"/>
        <v>0</v>
      </c>
      <c r="Q295" s="52">
        <f t="shared" si="77"/>
        <v>0</v>
      </c>
      <c r="R295" s="52">
        <f t="shared" si="77"/>
        <v>0</v>
      </c>
      <c r="S295" s="52">
        <f t="shared" si="77"/>
        <v>0</v>
      </c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3"/>
      <c r="FU295" s="53"/>
      <c r="FV295" s="53"/>
      <c r="FW295" s="53"/>
      <c r="FX295" s="53"/>
      <c r="FY295" s="53"/>
      <c r="FZ295" s="53"/>
      <c r="GA295" s="53"/>
      <c r="GB295" s="53"/>
      <c r="GC295" s="53"/>
      <c r="GD295" s="53"/>
      <c r="GE295" s="53"/>
      <c r="GF295" s="53"/>
      <c r="GG295" s="53"/>
      <c r="GH295" s="53"/>
      <c r="GI295" s="53"/>
      <c r="GJ295" s="53"/>
      <c r="GK295" s="53"/>
      <c r="GL295" s="53"/>
      <c r="GM295" s="53"/>
      <c r="GN295" s="53"/>
      <c r="GO295" s="53"/>
      <c r="GP295" s="53"/>
      <c r="GQ295" s="53"/>
      <c r="GR295" s="53"/>
      <c r="GS295" s="53"/>
      <c r="GT295" s="53"/>
      <c r="GU295" s="53"/>
      <c r="GV295" s="53"/>
      <c r="GW295" s="53"/>
      <c r="GX295" s="53"/>
      <c r="GY295" s="53"/>
      <c r="GZ295" s="53"/>
      <c r="HA295" s="53"/>
      <c r="HB295" s="53"/>
      <c r="HC295" s="53"/>
      <c r="HD295" s="53"/>
      <c r="HE295" s="53"/>
      <c r="HF295" s="53"/>
      <c r="HG295" s="53"/>
      <c r="HH295" s="53"/>
      <c r="HI295" s="53"/>
      <c r="HJ295" s="53"/>
      <c r="HK295" s="53"/>
      <c r="HL295" s="53"/>
      <c r="HM295" s="53"/>
      <c r="HN295" s="53"/>
      <c r="HO295" s="53"/>
      <c r="HP295" s="53"/>
      <c r="HQ295" s="53"/>
      <c r="HR295" s="53"/>
      <c r="HS295" s="53"/>
      <c r="HT295" s="53"/>
      <c r="HU295" s="53"/>
      <c r="HV295" s="53"/>
      <c r="HW295" s="53"/>
      <c r="HX295" s="53"/>
      <c r="HY295" s="53"/>
      <c r="HZ295" s="53"/>
      <c r="IA295" s="53"/>
      <c r="IB295" s="53"/>
      <c r="IC295" s="53"/>
      <c r="ID295" s="53"/>
      <c r="IE295" s="53"/>
      <c r="IF295" s="53"/>
      <c r="IG295" s="53"/>
      <c r="IH295" s="53"/>
      <c r="II295" s="53"/>
      <c r="IJ295" s="53"/>
    </row>
    <row r="296" spans="1:244" ht="31.5">
      <c r="A296" s="51" t="s">
        <v>549</v>
      </c>
      <c r="B296" s="52">
        <f t="shared" si="61"/>
        <v>117149</v>
      </c>
      <c r="C296" s="52">
        <f t="shared" si="62"/>
        <v>76779</v>
      </c>
      <c r="D296" s="52">
        <f aca="true" t="shared" si="78" ref="D296:S296">SUM(D297:D298)</f>
        <v>0</v>
      </c>
      <c r="E296" s="52">
        <f t="shared" si="78"/>
        <v>0</v>
      </c>
      <c r="F296" s="52">
        <f t="shared" si="78"/>
        <v>0</v>
      </c>
      <c r="G296" s="52">
        <f t="shared" si="78"/>
        <v>0</v>
      </c>
      <c r="H296" s="52">
        <f t="shared" si="78"/>
        <v>117149</v>
      </c>
      <c r="I296" s="52">
        <f t="shared" si="78"/>
        <v>76779</v>
      </c>
      <c r="J296" s="52">
        <f t="shared" si="78"/>
        <v>0</v>
      </c>
      <c r="K296" s="52">
        <f t="shared" si="78"/>
        <v>0</v>
      </c>
      <c r="L296" s="52">
        <f t="shared" si="78"/>
        <v>0</v>
      </c>
      <c r="M296" s="52">
        <f t="shared" si="78"/>
        <v>0</v>
      </c>
      <c r="N296" s="52">
        <f t="shared" si="78"/>
        <v>0</v>
      </c>
      <c r="O296" s="52">
        <f t="shared" si="78"/>
        <v>0</v>
      </c>
      <c r="P296" s="52">
        <f t="shared" si="78"/>
        <v>0</v>
      </c>
      <c r="Q296" s="52">
        <f t="shared" si="78"/>
        <v>0</v>
      </c>
      <c r="R296" s="52">
        <f t="shared" si="78"/>
        <v>0</v>
      </c>
      <c r="S296" s="52">
        <f t="shared" si="78"/>
        <v>0</v>
      </c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3"/>
      <c r="DA296" s="53"/>
      <c r="DB296" s="53"/>
      <c r="DC296" s="53"/>
      <c r="DD296" s="53"/>
      <c r="DE296" s="53"/>
      <c r="DF296" s="53"/>
      <c r="DG296" s="53"/>
      <c r="DH296" s="53"/>
      <c r="DI296" s="53"/>
      <c r="DJ296" s="53"/>
      <c r="DK296" s="53"/>
      <c r="DL296" s="53"/>
      <c r="DM296" s="53"/>
      <c r="DN296" s="53"/>
      <c r="DO296" s="53"/>
      <c r="DP296" s="53"/>
      <c r="DQ296" s="53"/>
      <c r="DR296" s="53"/>
      <c r="DS296" s="53"/>
      <c r="DT296" s="53"/>
      <c r="DU296" s="53"/>
      <c r="DV296" s="53"/>
      <c r="DW296" s="53"/>
      <c r="DX296" s="53"/>
      <c r="DY296" s="53"/>
      <c r="DZ296" s="53"/>
      <c r="EA296" s="53"/>
      <c r="EB296" s="53"/>
      <c r="EC296" s="53"/>
      <c r="ED296" s="53"/>
      <c r="EE296" s="53"/>
      <c r="EF296" s="53"/>
      <c r="EG296" s="53"/>
      <c r="EH296" s="53"/>
      <c r="EI296" s="53"/>
      <c r="EJ296" s="53"/>
      <c r="EK296" s="53"/>
      <c r="EL296" s="53"/>
      <c r="EM296" s="53"/>
      <c r="EN296" s="53"/>
      <c r="EO296" s="53"/>
      <c r="EP296" s="53"/>
      <c r="EQ296" s="53"/>
      <c r="ER296" s="53"/>
      <c r="ES296" s="53"/>
      <c r="ET296" s="53"/>
      <c r="EU296" s="53"/>
      <c r="EV296" s="53"/>
      <c r="EW296" s="53"/>
      <c r="EX296" s="53"/>
      <c r="EY296" s="53"/>
      <c r="EZ296" s="53"/>
      <c r="FA296" s="53"/>
      <c r="FB296" s="53"/>
      <c r="FC296" s="53"/>
      <c r="FD296" s="53"/>
      <c r="FE296" s="53"/>
      <c r="FF296" s="53"/>
      <c r="FG296" s="53"/>
      <c r="FH296" s="53"/>
      <c r="FI296" s="53"/>
      <c r="FJ296" s="53"/>
      <c r="FK296" s="53"/>
      <c r="FL296" s="53"/>
      <c r="FM296" s="53"/>
      <c r="FN296" s="53"/>
      <c r="FO296" s="53"/>
      <c r="FP296" s="53"/>
      <c r="FQ296" s="53"/>
      <c r="FR296" s="53"/>
      <c r="FS296" s="53"/>
      <c r="FT296" s="53"/>
      <c r="FU296" s="53"/>
      <c r="FV296" s="53"/>
      <c r="FW296" s="53"/>
      <c r="FX296" s="53"/>
      <c r="FY296" s="53"/>
      <c r="FZ296" s="53"/>
      <c r="GA296" s="53"/>
      <c r="GB296" s="53"/>
      <c r="GC296" s="53"/>
      <c r="GD296" s="53"/>
      <c r="GE296" s="53"/>
      <c r="GF296" s="53"/>
      <c r="GG296" s="53"/>
      <c r="GH296" s="53"/>
      <c r="GI296" s="53"/>
      <c r="GJ296" s="53"/>
      <c r="GK296" s="53"/>
      <c r="GL296" s="53"/>
      <c r="GM296" s="53"/>
      <c r="GN296" s="53"/>
      <c r="GO296" s="53"/>
      <c r="GP296" s="53"/>
      <c r="GQ296" s="53"/>
      <c r="GR296" s="53"/>
      <c r="GS296" s="53"/>
      <c r="GT296" s="53"/>
      <c r="GU296" s="53"/>
      <c r="GV296" s="53"/>
      <c r="GW296" s="53"/>
      <c r="GX296" s="53"/>
      <c r="GY296" s="53"/>
      <c r="GZ296" s="53"/>
      <c r="HA296" s="53"/>
      <c r="HB296" s="53"/>
      <c r="HC296" s="53"/>
      <c r="HD296" s="53"/>
      <c r="HE296" s="53"/>
      <c r="HF296" s="53"/>
      <c r="HG296" s="53"/>
      <c r="HH296" s="53"/>
      <c r="HI296" s="53"/>
      <c r="HJ296" s="53"/>
      <c r="HK296" s="53"/>
      <c r="HL296" s="53"/>
      <c r="HM296" s="53"/>
      <c r="HN296" s="53"/>
      <c r="HO296" s="53"/>
      <c r="HP296" s="53"/>
      <c r="HQ296" s="53"/>
      <c r="HR296" s="53"/>
      <c r="HS296" s="53"/>
      <c r="HT296" s="53"/>
      <c r="HU296" s="53"/>
      <c r="HV296" s="53"/>
      <c r="HW296" s="53"/>
      <c r="HX296" s="53"/>
      <c r="HY296" s="53"/>
      <c r="HZ296" s="53"/>
      <c r="IA296" s="53"/>
      <c r="IB296" s="53"/>
      <c r="IC296" s="53"/>
      <c r="ID296" s="53"/>
      <c r="IE296" s="53"/>
      <c r="IF296" s="53"/>
      <c r="IG296" s="53"/>
      <c r="IH296" s="53"/>
      <c r="II296" s="53"/>
      <c r="IJ296" s="53"/>
    </row>
    <row r="297" spans="1:244" ht="47.25">
      <c r="A297" s="60" t="s">
        <v>689</v>
      </c>
      <c r="B297" s="59">
        <f t="shared" si="61"/>
        <v>100000</v>
      </c>
      <c r="C297" s="59">
        <f t="shared" si="62"/>
        <v>59630</v>
      </c>
      <c r="D297" s="59"/>
      <c r="E297" s="59"/>
      <c r="F297" s="59"/>
      <c r="G297" s="59"/>
      <c r="H297" s="59">
        <v>100000</v>
      </c>
      <c r="I297" s="59">
        <v>59630</v>
      </c>
      <c r="J297" s="59"/>
      <c r="K297" s="59"/>
      <c r="L297" s="59"/>
      <c r="M297" s="59"/>
      <c r="N297" s="59"/>
      <c r="O297" s="59"/>
      <c r="P297" s="59"/>
      <c r="Q297" s="59"/>
      <c r="R297" s="66"/>
      <c r="S297" s="59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  <c r="FV297" s="50"/>
      <c r="FW297" s="53"/>
      <c r="FX297" s="53"/>
      <c r="FY297" s="53"/>
      <c r="FZ297" s="53"/>
      <c r="GA297" s="53"/>
      <c r="GB297" s="53"/>
      <c r="GC297" s="53"/>
      <c r="GD297" s="53"/>
      <c r="GE297" s="53"/>
      <c r="GF297" s="53"/>
      <c r="GG297" s="53"/>
      <c r="GH297" s="53"/>
      <c r="GI297" s="53"/>
      <c r="GJ297" s="53"/>
      <c r="GK297" s="53"/>
      <c r="GL297" s="53"/>
      <c r="GM297" s="53"/>
      <c r="GN297" s="53"/>
      <c r="GO297" s="53"/>
      <c r="GP297" s="53"/>
      <c r="GQ297" s="53"/>
      <c r="GR297" s="53"/>
      <c r="GS297" s="53"/>
      <c r="GT297" s="53"/>
      <c r="GU297" s="53"/>
      <c r="GV297" s="53"/>
      <c r="GW297" s="53"/>
      <c r="GX297" s="53"/>
      <c r="GY297" s="53"/>
      <c r="GZ297" s="53"/>
      <c r="HA297" s="53"/>
      <c r="HB297" s="53"/>
      <c r="HC297" s="53"/>
      <c r="HD297" s="53"/>
      <c r="HE297" s="53"/>
      <c r="HF297" s="53"/>
      <c r="HG297" s="53"/>
      <c r="HH297" s="53"/>
      <c r="HI297" s="53"/>
      <c r="HJ297" s="53"/>
      <c r="HK297" s="53"/>
      <c r="HL297" s="53"/>
      <c r="HM297" s="53"/>
      <c r="HN297" s="53"/>
      <c r="HO297" s="53"/>
      <c r="HP297" s="53"/>
      <c r="HQ297" s="53"/>
      <c r="HR297" s="53"/>
      <c r="HS297" s="53"/>
      <c r="HT297" s="53"/>
      <c r="HU297" s="53"/>
      <c r="HV297" s="53"/>
      <c r="HW297" s="53"/>
      <c r="HX297" s="53"/>
      <c r="HY297" s="53"/>
      <c r="HZ297" s="53"/>
      <c r="IA297" s="53"/>
      <c r="IB297" s="53"/>
      <c r="IC297" s="53"/>
      <c r="ID297" s="53"/>
      <c r="IE297" s="53"/>
      <c r="IF297" s="53"/>
      <c r="IG297" s="53"/>
      <c r="IH297" s="53"/>
      <c r="II297" s="53"/>
      <c r="IJ297" s="53"/>
    </row>
    <row r="298" spans="1:244" ht="31.5">
      <c r="A298" s="60" t="s">
        <v>690</v>
      </c>
      <c r="B298" s="59">
        <f t="shared" si="61"/>
        <v>17149</v>
      </c>
      <c r="C298" s="59">
        <f t="shared" si="62"/>
        <v>17149</v>
      </c>
      <c r="D298" s="59"/>
      <c r="E298" s="59"/>
      <c r="F298" s="59"/>
      <c r="G298" s="59"/>
      <c r="H298" s="59">
        <f>4500+5852+6797</f>
        <v>17149</v>
      </c>
      <c r="I298" s="59">
        <v>17149</v>
      </c>
      <c r="J298" s="59"/>
      <c r="K298" s="59"/>
      <c r="L298" s="59"/>
      <c r="M298" s="59"/>
      <c r="N298" s="59"/>
      <c r="O298" s="59"/>
      <c r="P298" s="59"/>
      <c r="Q298" s="59"/>
      <c r="R298" s="66"/>
      <c r="S298" s="59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  <c r="CZ298" s="53"/>
      <c r="DA298" s="53"/>
      <c r="DB298" s="53"/>
      <c r="DC298" s="53"/>
      <c r="DD298" s="53"/>
      <c r="DE298" s="53"/>
      <c r="DF298" s="53"/>
      <c r="DG298" s="53"/>
      <c r="DH298" s="53"/>
      <c r="DI298" s="53"/>
      <c r="DJ298" s="53"/>
      <c r="DK298" s="53"/>
      <c r="DL298" s="53"/>
      <c r="DM298" s="53"/>
      <c r="DN298" s="53"/>
      <c r="DO298" s="53"/>
      <c r="DP298" s="53"/>
      <c r="DQ298" s="53"/>
      <c r="DR298" s="53"/>
      <c r="DS298" s="53"/>
      <c r="DT298" s="53"/>
      <c r="DU298" s="53"/>
      <c r="DV298" s="53"/>
      <c r="DW298" s="53"/>
      <c r="DX298" s="53"/>
      <c r="DY298" s="53"/>
      <c r="DZ298" s="53"/>
      <c r="EA298" s="53"/>
      <c r="EB298" s="53"/>
      <c r="EC298" s="53"/>
      <c r="ED298" s="53"/>
      <c r="EE298" s="53"/>
      <c r="EF298" s="53"/>
      <c r="EG298" s="53"/>
      <c r="EH298" s="53"/>
      <c r="EI298" s="53"/>
      <c r="EJ298" s="53"/>
      <c r="EK298" s="53"/>
      <c r="EL298" s="53"/>
      <c r="EM298" s="53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3"/>
      <c r="FX298" s="53"/>
      <c r="FY298" s="53"/>
      <c r="FZ298" s="53"/>
      <c r="GA298" s="53"/>
      <c r="GB298" s="53"/>
      <c r="GC298" s="53"/>
      <c r="GD298" s="53"/>
      <c r="GE298" s="53"/>
      <c r="GF298" s="53"/>
      <c r="GG298" s="53"/>
      <c r="GH298" s="53"/>
      <c r="GI298" s="53"/>
      <c r="GJ298" s="53"/>
      <c r="GK298" s="53"/>
      <c r="GL298" s="53"/>
      <c r="GM298" s="53"/>
      <c r="GN298" s="53"/>
      <c r="GO298" s="53"/>
      <c r="GP298" s="53"/>
      <c r="GQ298" s="53"/>
      <c r="GR298" s="53"/>
      <c r="GS298" s="53"/>
      <c r="GT298" s="53"/>
      <c r="GU298" s="53"/>
      <c r="GV298" s="53"/>
      <c r="GW298" s="53"/>
      <c r="GX298" s="53"/>
      <c r="GY298" s="53"/>
      <c r="GZ298" s="53"/>
      <c r="HA298" s="53"/>
      <c r="HB298" s="53"/>
      <c r="HC298" s="53"/>
      <c r="HD298" s="53"/>
      <c r="HE298" s="53"/>
      <c r="HF298" s="53"/>
      <c r="HG298" s="53"/>
      <c r="HH298" s="53"/>
      <c r="HI298" s="53"/>
      <c r="HJ298" s="53"/>
      <c r="HK298" s="53"/>
      <c r="HL298" s="53"/>
      <c r="HM298" s="53"/>
      <c r="HN298" s="53"/>
      <c r="HO298" s="53"/>
      <c r="HP298" s="53"/>
      <c r="HQ298" s="53"/>
      <c r="HR298" s="53"/>
      <c r="HS298" s="53"/>
      <c r="HT298" s="53"/>
      <c r="HU298" s="53"/>
      <c r="HV298" s="53"/>
      <c r="HW298" s="53"/>
      <c r="HX298" s="53"/>
      <c r="HY298" s="53"/>
      <c r="HZ298" s="53"/>
      <c r="IA298" s="53"/>
      <c r="IB298" s="53"/>
      <c r="IC298" s="53"/>
      <c r="ID298" s="53"/>
      <c r="IE298" s="53"/>
      <c r="IF298" s="53"/>
      <c r="IG298" s="53"/>
      <c r="IH298" s="53"/>
      <c r="II298" s="53"/>
      <c r="IJ298" s="53"/>
    </row>
    <row r="300" ht="15.75">
      <c r="D300" s="278"/>
    </row>
    <row r="305" spans="1:244" ht="15.75">
      <c r="A305" s="266" t="s">
        <v>483</v>
      </c>
      <c r="B305" s="68"/>
      <c r="C305" s="68"/>
      <c r="D305" s="69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  <c r="DF305" s="68"/>
      <c r="DG305" s="68"/>
      <c r="DH305" s="68"/>
      <c r="DI305" s="68"/>
      <c r="DJ305" s="68"/>
      <c r="DK305" s="68"/>
      <c r="DL305" s="68"/>
      <c r="DM305" s="68"/>
      <c r="DN305" s="68"/>
      <c r="DO305" s="68"/>
      <c r="DP305" s="68"/>
      <c r="DQ305" s="68"/>
      <c r="DR305" s="68"/>
      <c r="DS305" s="68"/>
      <c r="DT305" s="68"/>
      <c r="DU305" s="68"/>
      <c r="DV305" s="68"/>
      <c r="DW305" s="68"/>
      <c r="DX305" s="68"/>
      <c r="DY305" s="68"/>
      <c r="DZ305" s="68"/>
      <c r="EA305" s="68"/>
      <c r="EB305" s="68"/>
      <c r="EC305" s="68"/>
      <c r="ED305" s="68"/>
      <c r="EE305" s="68"/>
      <c r="EF305" s="68"/>
      <c r="EG305" s="68"/>
      <c r="EH305" s="68"/>
      <c r="EI305" s="68"/>
      <c r="EJ305" s="68"/>
      <c r="EK305" s="68"/>
      <c r="EL305" s="68"/>
      <c r="EM305" s="68"/>
      <c r="EN305" s="68"/>
      <c r="EO305" s="68"/>
      <c r="EP305" s="68"/>
      <c r="EQ305" s="68"/>
      <c r="ER305" s="68"/>
      <c r="ES305" s="68"/>
      <c r="ET305" s="68"/>
      <c r="EU305" s="68"/>
      <c r="EV305" s="68"/>
      <c r="EW305" s="68"/>
      <c r="EX305" s="68"/>
      <c r="EY305" s="68"/>
      <c r="EZ305" s="68"/>
      <c r="FA305" s="68"/>
      <c r="FB305" s="68"/>
      <c r="FC305" s="68"/>
      <c r="FD305" s="68"/>
      <c r="FE305" s="68"/>
      <c r="FF305" s="68"/>
      <c r="FG305" s="68"/>
      <c r="FH305" s="68"/>
      <c r="FI305" s="68"/>
      <c r="FJ305" s="68"/>
      <c r="FK305" s="68"/>
      <c r="FL305" s="68"/>
      <c r="FM305" s="68"/>
      <c r="FN305" s="68"/>
      <c r="FO305" s="68"/>
      <c r="FP305" s="68"/>
      <c r="FQ305" s="68"/>
      <c r="FR305" s="68"/>
      <c r="FS305" s="68"/>
      <c r="FT305" s="68"/>
      <c r="FU305" s="68"/>
      <c r="FV305" s="68"/>
      <c r="FW305" s="68"/>
      <c r="FX305" s="68"/>
      <c r="FY305" s="68"/>
      <c r="FZ305" s="68"/>
      <c r="GA305" s="68"/>
      <c r="GB305" s="68"/>
      <c r="GC305" s="68"/>
      <c r="GD305" s="68"/>
      <c r="GE305" s="68"/>
      <c r="GF305" s="68"/>
      <c r="GG305" s="68"/>
      <c r="GH305" s="68"/>
      <c r="GI305" s="68"/>
      <c r="GJ305" s="68"/>
      <c r="GK305" s="68"/>
      <c r="GL305" s="68"/>
      <c r="GM305" s="68"/>
      <c r="GN305" s="68"/>
      <c r="GO305" s="68"/>
      <c r="GP305" s="68"/>
      <c r="GQ305" s="68"/>
      <c r="GR305" s="68"/>
      <c r="GS305" s="68"/>
      <c r="GT305" s="68"/>
      <c r="GU305" s="68"/>
      <c r="GV305" s="68"/>
      <c r="GW305" s="68"/>
      <c r="GX305" s="68"/>
      <c r="GY305" s="68"/>
      <c r="GZ305" s="68"/>
      <c r="HA305" s="68"/>
      <c r="HB305" s="68"/>
      <c r="HC305" s="68"/>
      <c r="HD305" s="68"/>
      <c r="HE305" s="68"/>
      <c r="HF305" s="68"/>
      <c r="HG305" s="68"/>
      <c r="HH305" s="68"/>
      <c r="HI305" s="68"/>
      <c r="HJ305" s="68"/>
      <c r="HK305" s="68"/>
      <c r="HL305" s="68"/>
      <c r="HM305" s="68"/>
      <c r="HN305" s="68"/>
      <c r="HO305" s="68"/>
      <c r="HP305" s="68"/>
      <c r="HQ305" s="68"/>
      <c r="HR305" s="68"/>
      <c r="HS305" s="68"/>
      <c r="HT305" s="68"/>
      <c r="HU305" s="68"/>
      <c r="HV305" s="68"/>
      <c r="HW305" s="68"/>
      <c r="HX305" s="68"/>
      <c r="HY305" s="68"/>
      <c r="HZ305" s="68"/>
      <c r="IA305" s="68"/>
      <c r="IB305" s="68"/>
      <c r="IC305" s="68"/>
      <c r="ID305" s="68"/>
      <c r="IE305" s="68"/>
      <c r="IF305" s="68"/>
      <c r="IG305" s="68"/>
      <c r="IH305" s="68"/>
      <c r="II305" s="68"/>
      <c r="IJ305" s="68"/>
    </row>
    <row r="306" spans="1:244" ht="15.75">
      <c r="A306" s="267" t="s">
        <v>484</v>
      </c>
      <c r="B306" s="68"/>
      <c r="C306" s="68"/>
      <c r="D306" s="69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  <c r="DF306" s="68"/>
      <c r="DG306" s="68"/>
      <c r="DH306" s="68"/>
      <c r="DI306" s="68"/>
      <c r="DJ306" s="68"/>
      <c r="DK306" s="68"/>
      <c r="DL306" s="68"/>
      <c r="DM306" s="68"/>
      <c r="DN306" s="68"/>
      <c r="DO306" s="68"/>
      <c r="DP306" s="68"/>
      <c r="DQ306" s="68"/>
      <c r="DR306" s="68"/>
      <c r="DS306" s="68"/>
      <c r="DT306" s="68"/>
      <c r="DU306" s="68"/>
      <c r="DV306" s="68"/>
      <c r="DW306" s="68"/>
      <c r="DX306" s="68"/>
      <c r="DY306" s="68"/>
      <c r="DZ306" s="68"/>
      <c r="EA306" s="68"/>
      <c r="EB306" s="68"/>
      <c r="EC306" s="68"/>
      <c r="ED306" s="68"/>
      <c r="EE306" s="68"/>
      <c r="EF306" s="68"/>
      <c r="EG306" s="68"/>
      <c r="EH306" s="68"/>
      <c r="EI306" s="68"/>
      <c r="EJ306" s="68"/>
      <c r="EK306" s="68"/>
      <c r="EL306" s="68"/>
      <c r="EM306" s="68"/>
      <c r="EN306" s="68"/>
      <c r="EO306" s="68"/>
      <c r="EP306" s="68"/>
      <c r="EQ306" s="68"/>
      <c r="ER306" s="68"/>
      <c r="ES306" s="68"/>
      <c r="ET306" s="68"/>
      <c r="EU306" s="68"/>
      <c r="EV306" s="68"/>
      <c r="EW306" s="68"/>
      <c r="EX306" s="68"/>
      <c r="EY306" s="68"/>
      <c r="EZ306" s="68"/>
      <c r="FA306" s="68"/>
      <c r="FB306" s="68"/>
      <c r="FC306" s="68"/>
      <c r="FD306" s="68"/>
      <c r="FE306" s="68"/>
      <c r="FF306" s="68"/>
      <c r="FG306" s="68"/>
      <c r="FH306" s="68"/>
      <c r="FI306" s="68"/>
      <c r="FJ306" s="68"/>
      <c r="FK306" s="68"/>
      <c r="FL306" s="68"/>
      <c r="FM306" s="68"/>
      <c r="FN306" s="68"/>
      <c r="FO306" s="68"/>
      <c r="FP306" s="68"/>
      <c r="FQ306" s="68"/>
      <c r="FR306" s="68"/>
      <c r="FS306" s="68"/>
      <c r="FT306" s="68"/>
      <c r="FU306" s="68"/>
      <c r="FV306" s="68"/>
      <c r="FW306" s="68"/>
      <c r="FX306" s="68"/>
      <c r="FY306" s="68"/>
      <c r="FZ306" s="68"/>
      <c r="GA306" s="68"/>
      <c r="GB306" s="68"/>
      <c r="GC306" s="68"/>
      <c r="GD306" s="68"/>
      <c r="GE306" s="68"/>
      <c r="GF306" s="68"/>
      <c r="GG306" s="68"/>
      <c r="GH306" s="68"/>
      <c r="GI306" s="68"/>
      <c r="GJ306" s="68"/>
      <c r="GK306" s="68"/>
      <c r="GL306" s="68"/>
      <c r="GM306" s="68"/>
      <c r="GN306" s="68"/>
      <c r="GO306" s="68"/>
      <c r="GP306" s="68"/>
      <c r="GQ306" s="68"/>
      <c r="GR306" s="68"/>
      <c r="GS306" s="68"/>
      <c r="GT306" s="68"/>
      <c r="GU306" s="68"/>
      <c r="GV306" s="68"/>
      <c r="GW306" s="68"/>
      <c r="GX306" s="68"/>
      <c r="GY306" s="68"/>
      <c r="GZ306" s="68"/>
      <c r="HA306" s="68"/>
      <c r="HB306" s="68"/>
      <c r="HC306" s="68"/>
      <c r="HD306" s="68"/>
      <c r="HE306" s="68"/>
      <c r="HF306" s="68"/>
      <c r="HG306" s="68"/>
      <c r="HH306" s="68"/>
      <c r="HI306" s="68"/>
      <c r="HJ306" s="68"/>
      <c r="HK306" s="68"/>
      <c r="HL306" s="68"/>
      <c r="HM306" s="68"/>
      <c r="HN306" s="68"/>
      <c r="HO306" s="68"/>
      <c r="HP306" s="68"/>
      <c r="HQ306" s="68"/>
      <c r="HR306" s="68"/>
      <c r="HS306" s="68"/>
      <c r="HT306" s="68"/>
      <c r="HU306" s="68"/>
      <c r="HV306" s="68"/>
      <c r="HW306" s="68"/>
      <c r="HX306" s="68"/>
      <c r="HY306" s="68"/>
      <c r="HZ306" s="68"/>
      <c r="IA306" s="68"/>
      <c r="IB306" s="68"/>
      <c r="IC306" s="68"/>
      <c r="ID306" s="68"/>
      <c r="IE306" s="68"/>
      <c r="IF306" s="68"/>
      <c r="IG306" s="68"/>
      <c r="IH306" s="68"/>
      <c r="II306" s="68"/>
      <c r="IJ306" s="68"/>
    </row>
    <row r="307" spans="1:244" ht="15.75">
      <c r="A307" s="71"/>
      <c r="FW307" s="72"/>
      <c r="FX307" s="72"/>
      <c r="FY307" s="72"/>
      <c r="FZ307" s="72"/>
      <c r="GA307" s="72"/>
      <c r="GB307" s="72"/>
      <c r="GC307" s="72"/>
      <c r="GD307" s="72"/>
      <c r="GE307" s="72"/>
      <c r="GF307" s="72"/>
      <c r="GG307" s="72"/>
      <c r="GH307" s="72"/>
      <c r="GI307" s="72"/>
      <c r="GJ307" s="72"/>
      <c r="GK307" s="72"/>
      <c r="GL307" s="72"/>
      <c r="GM307" s="72"/>
      <c r="GN307" s="72"/>
      <c r="GO307" s="72"/>
      <c r="GP307" s="72"/>
      <c r="GQ307" s="72"/>
      <c r="GR307" s="72"/>
      <c r="GS307" s="72"/>
      <c r="GT307" s="72"/>
      <c r="GU307" s="72"/>
      <c r="GV307" s="72"/>
      <c r="GW307" s="72"/>
      <c r="GX307" s="72"/>
      <c r="GY307" s="72"/>
      <c r="GZ307" s="72"/>
      <c r="HA307" s="72"/>
      <c r="HB307" s="72"/>
      <c r="HC307" s="72"/>
      <c r="HD307" s="72"/>
      <c r="HE307" s="72"/>
      <c r="HF307" s="72"/>
      <c r="HG307" s="72"/>
      <c r="HH307" s="72"/>
      <c r="HI307" s="72"/>
      <c r="HJ307" s="72"/>
      <c r="HK307" s="72"/>
      <c r="HL307" s="72"/>
      <c r="HM307" s="72"/>
      <c r="HN307" s="72"/>
      <c r="HO307" s="72"/>
      <c r="HP307" s="72"/>
      <c r="HQ307" s="72"/>
      <c r="HR307" s="72"/>
      <c r="HS307" s="72"/>
      <c r="HT307" s="72"/>
      <c r="HU307" s="72"/>
      <c r="HV307" s="72"/>
      <c r="HW307" s="72"/>
      <c r="HX307" s="72"/>
      <c r="HY307" s="72"/>
      <c r="HZ307" s="72"/>
      <c r="IA307" s="72"/>
      <c r="IB307" s="72"/>
      <c r="IC307" s="72"/>
      <c r="ID307" s="72"/>
      <c r="IE307" s="72"/>
      <c r="IF307" s="72"/>
      <c r="IG307" s="72"/>
      <c r="IH307" s="72"/>
      <c r="II307" s="72"/>
      <c r="IJ307" s="72"/>
    </row>
    <row r="308" ht="15.75">
      <c r="A308" s="72" t="s">
        <v>691</v>
      </c>
    </row>
    <row r="309" ht="15.75">
      <c r="A309" s="279" t="s">
        <v>1063</v>
      </c>
    </row>
    <row r="310" ht="15.75">
      <c r="A310" s="280" t="s">
        <v>1064</v>
      </c>
    </row>
    <row r="311" spans="1:244" ht="15.75">
      <c r="A311" s="72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  <c r="HP311" s="33"/>
      <c r="HQ311" s="33"/>
      <c r="HR311" s="33"/>
      <c r="HS311" s="33"/>
      <c r="HT311" s="33"/>
      <c r="HU311" s="33"/>
      <c r="HV311" s="33"/>
      <c r="HW311" s="33"/>
      <c r="HX311" s="33"/>
      <c r="HY311" s="33"/>
      <c r="HZ311" s="33"/>
      <c r="IA311" s="33"/>
      <c r="IB311" s="33"/>
      <c r="IC311" s="33"/>
      <c r="ID311" s="33"/>
      <c r="IE311" s="33"/>
      <c r="IF311" s="33"/>
      <c r="IG311" s="33"/>
      <c r="IH311" s="33"/>
      <c r="II311" s="33"/>
      <c r="IJ311" s="33"/>
    </row>
    <row r="312" spans="1:244" ht="15.75">
      <c r="A312" s="73" t="s">
        <v>692</v>
      </c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  <c r="HP312" s="33"/>
      <c r="HQ312" s="33"/>
      <c r="HR312" s="33"/>
      <c r="HS312" s="33"/>
      <c r="HT312" s="33"/>
      <c r="HU312" s="33"/>
      <c r="HV312" s="33"/>
      <c r="HW312" s="33"/>
      <c r="HX312" s="33"/>
      <c r="HY312" s="33"/>
      <c r="HZ312" s="33"/>
      <c r="IA312" s="33"/>
      <c r="IB312" s="33"/>
      <c r="IC312" s="33"/>
      <c r="ID312" s="33"/>
      <c r="IE312" s="33"/>
      <c r="IF312" s="33"/>
      <c r="IG312" s="33"/>
      <c r="IH312" s="33"/>
      <c r="II312" s="33"/>
      <c r="IJ312" s="33"/>
    </row>
    <row r="313" spans="1:244" ht="15.75">
      <c r="A313" s="74" t="s">
        <v>693</v>
      </c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  <c r="HP313" s="33"/>
      <c r="HQ313" s="33"/>
      <c r="HR313" s="33"/>
      <c r="HS313" s="33"/>
      <c r="HT313" s="33"/>
      <c r="HU313" s="33"/>
      <c r="HV313" s="33"/>
      <c r="HW313" s="33"/>
      <c r="HX313" s="33"/>
      <c r="HY313" s="33"/>
      <c r="HZ313" s="33"/>
      <c r="IA313" s="33"/>
      <c r="IB313" s="33"/>
      <c r="IC313" s="33"/>
      <c r="ID313" s="33"/>
      <c r="IE313" s="33"/>
      <c r="IF313" s="33"/>
      <c r="IG313" s="33"/>
      <c r="IH313" s="33"/>
      <c r="II313" s="33"/>
      <c r="IJ313" s="33"/>
    </row>
    <row r="314" spans="1:244" ht="15.75">
      <c r="A314" s="32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  <c r="HP314" s="33"/>
      <c r="HQ314" s="33"/>
      <c r="HR314" s="33"/>
      <c r="HS314" s="33"/>
      <c r="HT314" s="33"/>
      <c r="HU314" s="33"/>
      <c r="HV314" s="33"/>
      <c r="HW314" s="33"/>
      <c r="HX314" s="33"/>
      <c r="HY314" s="33"/>
      <c r="HZ314" s="33"/>
      <c r="IA314" s="33"/>
      <c r="IB314" s="33"/>
      <c r="IC314" s="33"/>
      <c r="ID314" s="33"/>
      <c r="IE314" s="33"/>
      <c r="IF314" s="33"/>
      <c r="IG314" s="33"/>
      <c r="IH314" s="33"/>
      <c r="II314" s="33"/>
      <c r="IJ314" s="33"/>
    </row>
    <row r="315" spans="1:244" ht="15.75">
      <c r="A315" s="72" t="s">
        <v>694</v>
      </c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</row>
    <row r="316" spans="1:244" ht="15.75">
      <c r="A316" s="72" t="s">
        <v>695</v>
      </c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</row>
    <row r="317" spans="1:244" ht="15.75">
      <c r="A317" s="72" t="s">
        <v>696</v>
      </c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</row>
  </sheetData>
  <sheetProtection/>
  <autoFilter ref="A1:IJ298"/>
  <mergeCells count="1">
    <mergeCell ref="A3:S3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48" r:id="rId1"/>
  <headerFoot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F56" sqref="F56"/>
    </sheetView>
  </sheetViews>
  <sheetFormatPr defaultColWidth="9.140625" defaultRowHeight="15"/>
  <cols>
    <col min="1" max="1" width="5.8515625" style="102" customWidth="1"/>
    <col min="2" max="2" width="50.00390625" style="99" customWidth="1"/>
    <col min="3" max="10" width="16.00390625" style="99" customWidth="1"/>
    <col min="11" max="11" width="16.00390625" style="102" customWidth="1"/>
    <col min="12" max="188" width="9.140625" style="102" customWidth="1"/>
    <col min="189" max="189" width="5.8515625" style="102" customWidth="1"/>
    <col min="190" max="190" width="50.00390625" style="102" customWidth="1"/>
    <col min="191" max="199" width="16.00390625" style="102" customWidth="1"/>
    <col min="200" max="16384" width="9.140625" style="102" customWidth="1"/>
  </cols>
  <sheetData>
    <row r="1" spans="1:11" ht="15.75">
      <c r="A1" s="75"/>
      <c r="B1" s="76"/>
      <c r="C1" s="77"/>
      <c r="D1" s="77"/>
      <c r="E1" s="77"/>
      <c r="F1" s="77"/>
      <c r="G1" s="77"/>
      <c r="H1" s="77"/>
      <c r="I1" s="77"/>
      <c r="J1" s="77"/>
      <c r="K1" s="38" t="s">
        <v>698</v>
      </c>
    </row>
    <row r="2" spans="1:11" ht="15.75">
      <c r="A2" s="75"/>
      <c r="B2" s="76"/>
      <c r="C2" s="77"/>
      <c r="D2" s="77"/>
      <c r="E2" s="77"/>
      <c r="F2" s="77"/>
      <c r="G2" s="77"/>
      <c r="H2" s="77"/>
      <c r="I2" s="77"/>
      <c r="J2" s="77"/>
      <c r="K2" s="38"/>
    </row>
    <row r="3" spans="1:11" ht="15.75">
      <c r="A3" s="78" t="s">
        <v>1066</v>
      </c>
      <c r="B3" s="79"/>
      <c r="C3" s="80"/>
      <c r="D3" s="80"/>
      <c r="E3" s="80"/>
      <c r="F3" s="80"/>
      <c r="G3" s="80"/>
      <c r="H3" s="80"/>
      <c r="I3" s="80"/>
      <c r="J3" s="80"/>
      <c r="K3" s="78"/>
    </row>
    <row r="4" spans="1:11" ht="15.75">
      <c r="A4" s="78" t="s">
        <v>699</v>
      </c>
      <c r="B4" s="79"/>
      <c r="C4" s="80"/>
      <c r="D4" s="80"/>
      <c r="E4" s="80"/>
      <c r="F4" s="80"/>
      <c r="G4" s="80"/>
      <c r="H4" s="80"/>
      <c r="I4" s="80"/>
      <c r="J4" s="80"/>
      <c r="K4" s="78"/>
    </row>
    <row r="5" spans="1:11" ht="15.75">
      <c r="A5" s="78"/>
      <c r="B5" s="79"/>
      <c r="C5" s="80"/>
      <c r="D5" s="80"/>
      <c r="E5" s="80"/>
      <c r="F5" s="80"/>
      <c r="G5" s="80"/>
      <c r="H5" s="80"/>
      <c r="I5" s="80"/>
      <c r="J5" s="80"/>
      <c r="K5" s="78"/>
    </row>
    <row r="6" spans="1:11" ht="31.5">
      <c r="A6" s="81" t="s">
        <v>700</v>
      </c>
      <c r="B6" s="82" t="s">
        <v>701</v>
      </c>
      <c r="C6" s="285" t="s">
        <v>702</v>
      </c>
      <c r="D6" s="286"/>
      <c r="E6" s="287"/>
      <c r="F6" s="285" t="s">
        <v>703</v>
      </c>
      <c r="G6" s="286"/>
      <c r="H6" s="287"/>
      <c r="I6" s="288" t="s">
        <v>704</v>
      </c>
      <c r="J6" s="289"/>
      <c r="K6" s="290"/>
    </row>
    <row r="7" spans="1:11" ht="47.25">
      <c r="A7" s="83"/>
      <c r="B7" s="84"/>
      <c r="C7" s="85" t="s">
        <v>750</v>
      </c>
      <c r="D7" s="85" t="s">
        <v>1067</v>
      </c>
      <c r="E7" s="85" t="s">
        <v>1068</v>
      </c>
      <c r="F7" s="85" t="s">
        <v>750</v>
      </c>
      <c r="G7" s="85" t="s">
        <v>1067</v>
      </c>
      <c r="H7" s="85" t="s">
        <v>1068</v>
      </c>
      <c r="I7" s="85" t="s">
        <v>750</v>
      </c>
      <c r="J7" s="85" t="s">
        <v>1067</v>
      </c>
      <c r="K7" s="85" t="s">
        <v>1068</v>
      </c>
    </row>
    <row r="8" spans="1:11" ht="15.75">
      <c r="A8" s="86">
        <v>1</v>
      </c>
      <c r="B8" s="87" t="s">
        <v>705</v>
      </c>
      <c r="C8" s="88">
        <v>8271140</v>
      </c>
      <c r="D8" s="108">
        <v>12887103</v>
      </c>
      <c r="E8" s="108">
        <v>7660022</v>
      </c>
      <c r="F8" s="88">
        <v>35891566</v>
      </c>
      <c r="G8" s="89">
        <v>38346211</v>
      </c>
      <c r="H8" s="89">
        <v>18805420</v>
      </c>
      <c r="I8" s="90">
        <f>C8+F8</f>
        <v>44162706</v>
      </c>
      <c r="J8" s="90">
        <f>D8+G8</f>
        <v>51233314</v>
      </c>
      <c r="K8" s="91">
        <f>E8+H8</f>
        <v>26465442</v>
      </c>
    </row>
    <row r="9" spans="1:11" ht="15.75">
      <c r="A9" s="86">
        <v>2</v>
      </c>
      <c r="B9" s="87" t="s">
        <v>706</v>
      </c>
      <c r="C9" s="88">
        <v>32508</v>
      </c>
      <c r="D9" s="108">
        <v>34084</v>
      </c>
      <c r="E9" s="108">
        <v>25018</v>
      </c>
      <c r="F9" s="88">
        <v>670415</v>
      </c>
      <c r="G9" s="89">
        <v>674469</v>
      </c>
      <c r="H9" s="89">
        <v>374657</v>
      </c>
      <c r="I9" s="90">
        <f aca="true" t="shared" si="0" ref="I9:K24">C9+F9</f>
        <v>702923</v>
      </c>
      <c r="J9" s="90">
        <f t="shared" si="0"/>
        <v>708553</v>
      </c>
      <c r="K9" s="91">
        <f t="shared" si="0"/>
        <v>399675</v>
      </c>
    </row>
    <row r="10" spans="1:11" ht="15.75">
      <c r="A10" s="86">
        <v>3</v>
      </c>
      <c r="B10" s="87" t="s">
        <v>707</v>
      </c>
      <c r="C10" s="88">
        <v>35838</v>
      </c>
      <c r="D10" s="108">
        <v>37479</v>
      </c>
      <c r="E10" s="108">
        <v>26761</v>
      </c>
      <c r="F10" s="88">
        <v>958969</v>
      </c>
      <c r="G10" s="89">
        <v>1009258</v>
      </c>
      <c r="H10" s="89">
        <v>599683</v>
      </c>
      <c r="I10" s="90">
        <f t="shared" si="0"/>
        <v>994807</v>
      </c>
      <c r="J10" s="90">
        <f t="shared" si="0"/>
        <v>1046737</v>
      </c>
      <c r="K10" s="91">
        <f t="shared" si="0"/>
        <v>626444</v>
      </c>
    </row>
    <row r="11" spans="1:11" ht="15.75">
      <c r="A11" s="86">
        <v>4</v>
      </c>
      <c r="B11" s="87" t="s">
        <v>708</v>
      </c>
      <c r="C11" s="88">
        <v>34959</v>
      </c>
      <c r="D11" s="108">
        <v>36656</v>
      </c>
      <c r="E11" s="108">
        <v>26619</v>
      </c>
      <c r="F11" s="88">
        <v>757104</v>
      </c>
      <c r="G11" s="89">
        <v>797382</v>
      </c>
      <c r="H11" s="89">
        <v>515868</v>
      </c>
      <c r="I11" s="90">
        <f t="shared" si="0"/>
        <v>792063</v>
      </c>
      <c r="J11" s="90">
        <f t="shared" si="0"/>
        <v>834038</v>
      </c>
      <c r="K11" s="91">
        <f t="shared" si="0"/>
        <v>542487</v>
      </c>
    </row>
    <row r="12" spans="1:11" ht="15.75">
      <c r="A12" s="86">
        <v>5</v>
      </c>
      <c r="B12" s="87" t="s">
        <v>709</v>
      </c>
      <c r="C12" s="88">
        <v>25331</v>
      </c>
      <c r="D12" s="108">
        <v>26645</v>
      </c>
      <c r="E12" s="108">
        <v>19810</v>
      </c>
      <c r="F12" s="88">
        <v>318595</v>
      </c>
      <c r="G12" s="89">
        <v>352038</v>
      </c>
      <c r="H12" s="89">
        <v>194662</v>
      </c>
      <c r="I12" s="90">
        <f t="shared" si="0"/>
        <v>343926</v>
      </c>
      <c r="J12" s="90">
        <f t="shared" si="0"/>
        <v>378683</v>
      </c>
      <c r="K12" s="91">
        <f t="shared" si="0"/>
        <v>214472</v>
      </c>
    </row>
    <row r="13" spans="1:11" ht="31.5">
      <c r="A13" s="86">
        <v>6</v>
      </c>
      <c r="B13" s="87" t="s">
        <v>710</v>
      </c>
      <c r="C13" s="88">
        <v>46348430</v>
      </c>
      <c r="D13" s="108">
        <v>16587025</v>
      </c>
      <c r="E13" s="108">
        <v>9647126</v>
      </c>
      <c r="F13" s="88">
        <v>2537134</v>
      </c>
      <c r="G13" s="89">
        <v>2359588</v>
      </c>
      <c r="H13" s="89">
        <v>1647904</v>
      </c>
      <c r="I13" s="90">
        <f t="shared" si="0"/>
        <v>48885564</v>
      </c>
      <c r="J13" s="90">
        <f t="shared" si="0"/>
        <v>18946613</v>
      </c>
      <c r="K13" s="91">
        <f t="shared" si="0"/>
        <v>11295030</v>
      </c>
    </row>
    <row r="14" spans="1:11" ht="15.75">
      <c r="A14" s="86">
        <v>7</v>
      </c>
      <c r="B14" s="87" t="s">
        <v>711</v>
      </c>
      <c r="C14" s="88"/>
      <c r="D14" s="108">
        <v>3259520</v>
      </c>
      <c r="E14" s="108">
        <v>2107938</v>
      </c>
      <c r="F14" s="88"/>
      <c r="G14" s="89">
        <v>183807</v>
      </c>
      <c r="H14" s="89">
        <v>112449</v>
      </c>
      <c r="I14" s="90">
        <f t="shared" si="0"/>
        <v>0</v>
      </c>
      <c r="J14" s="90">
        <f t="shared" si="0"/>
        <v>3443327</v>
      </c>
      <c r="K14" s="91">
        <f t="shared" si="0"/>
        <v>2220387</v>
      </c>
    </row>
    <row r="15" spans="1:11" ht="15.75">
      <c r="A15" s="86">
        <v>8</v>
      </c>
      <c r="B15" s="87" t="s">
        <v>712</v>
      </c>
      <c r="C15" s="88"/>
      <c r="D15" s="108">
        <v>588442</v>
      </c>
      <c r="E15" s="108">
        <v>385553</v>
      </c>
      <c r="F15" s="88"/>
      <c r="G15" s="89">
        <v>15028</v>
      </c>
      <c r="H15" s="89">
        <v>15028</v>
      </c>
      <c r="I15" s="90">
        <f t="shared" si="0"/>
        <v>0</v>
      </c>
      <c r="J15" s="90">
        <f t="shared" si="0"/>
        <v>603470</v>
      </c>
      <c r="K15" s="91">
        <f t="shared" si="0"/>
        <v>400581</v>
      </c>
    </row>
    <row r="16" spans="1:11" ht="15.75">
      <c r="A16" s="86">
        <v>9</v>
      </c>
      <c r="B16" s="87" t="s">
        <v>713</v>
      </c>
      <c r="C16" s="88"/>
      <c r="D16" s="108">
        <v>3643173</v>
      </c>
      <c r="E16" s="108">
        <v>2254948</v>
      </c>
      <c r="F16" s="88"/>
      <c r="G16" s="89">
        <v>35</v>
      </c>
      <c r="H16" s="89">
        <v>0</v>
      </c>
      <c r="I16" s="90">
        <f t="shared" si="0"/>
        <v>0</v>
      </c>
      <c r="J16" s="90">
        <f t="shared" si="0"/>
        <v>3643208</v>
      </c>
      <c r="K16" s="91">
        <f t="shared" si="0"/>
        <v>2254948</v>
      </c>
    </row>
    <row r="17" spans="1:11" ht="15.75">
      <c r="A17" s="86">
        <v>10</v>
      </c>
      <c r="B17" s="87" t="s">
        <v>714</v>
      </c>
      <c r="C17" s="88"/>
      <c r="D17" s="108">
        <v>2446547</v>
      </c>
      <c r="E17" s="108">
        <v>1513135</v>
      </c>
      <c r="F17" s="88"/>
      <c r="G17" s="89">
        <v>0</v>
      </c>
      <c r="H17" s="89">
        <v>0</v>
      </c>
      <c r="I17" s="90">
        <f t="shared" si="0"/>
        <v>0</v>
      </c>
      <c r="J17" s="90">
        <f t="shared" si="0"/>
        <v>2446547</v>
      </c>
      <c r="K17" s="91">
        <f t="shared" si="0"/>
        <v>1513135</v>
      </c>
    </row>
    <row r="18" spans="1:11" ht="15.75">
      <c r="A18" s="86">
        <v>11</v>
      </c>
      <c r="B18" s="87" t="s">
        <v>715</v>
      </c>
      <c r="C18" s="88"/>
      <c r="D18" s="108">
        <v>1664060</v>
      </c>
      <c r="E18" s="108">
        <v>981113</v>
      </c>
      <c r="F18" s="88"/>
      <c r="G18" s="89">
        <v>0</v>
      </c>
      <c r="H18" s="89">
        <v>0</v>
      </c>
      <c r="I18" s="90">
        <f t="shared" si="0"/>
        <v>0</v>
      </c>
      <c r="J18" s="90">
        <f t="shared" si="0"/>
        <v>1664060</v>
      </c>
      <c r="K18" s="91">
        <f t="shared" si="0"/>
        <v>981113</v>
      </c>
    </row>
    <row r="19" spans="1:11" ht="15.75">
      <c r="A19" s="86">
        <v>12</v>
      </c>
      <c r="B19" s="87" t="s">
        <v>716</v>
      </c>
      <c r="C19" s="88"/>
      <c r="D19" s="108">
        <v>973045</v>
      </c>
      <c r="E19" s="108">
        <v>727612</v>
      </c>
      <c r="F19" s="88"/>
      <c r="G19" s="89">
        <v>0</v>
      </c>
      <c r="H19" s="89">
        <v>0</v>
      </c>
      <c r="I19" s="90">
        <f t="shared" si="0"/>
        <v>0</v>
      </c>
      <c r="J19" s="90">
        <f t="shared" si="0"/>
        <v>973045</v>
      </c>
      <c r="K19" s="91">
        <f t="shared" si="0"/>
        <v>727612</v>
      </c>
    </row>
    <row r="20" spans="1:11" ht="15.75">
      <c r="A20" s="86">
        <v>13</v>
      </c>
      <c r="B20" s="87" t="s">
        <v>717</v>
      </c>
      <c r="C20" s="88"/>
      <c r="D20" s="108">
        <v>6352201</v>
      </c>
      <c r="E20" s="108">
        <v>4064153</v>
      </c>
      <c r="F20" s="88"/>
      <c r="G20" s="89">
        <v>0</v>
      </c>
      <c r="H20" s="89">
        <v>0</v>
      </c>
      <c r="I20" s="90">
        <f t="shared" si="0"/>
        <v>0</v>
      </c>
      <c r="J20" s="90">
        <f t="shared" si="0"/>
        <v>6352201</v>
      </c>
      <c r="K20" s="91">
        <f t="shared" si="0"/>
        <v>4064153</v>
      </c>
    </row>
    <row r="21" spans="1:11" ht="15.75">
      <c r="A21" s="86">
        <v>14</v>
      </c>
      <c r="B21" s="87" t="s">
        <v>718</v>
      </c>
      <c r="C21" s="88"/>
      <c r="D21" s="108">
        <v>2272279</v>
      </c>
      <c r="E21" s="108">
        <v>1442904</v>
      </c>
      <c r="F21" s="88"/>
      <c r="G21" s="89">
        <v>0</v>
      </c>
      <c r="H21" s="89">
        <v>0</v>
      </c>
      <c r="I21" s="90">
        <f t="shared" si="0"/>
        <v>0</v>
      </c>
      <c r="J21" s="90">
        <f t="shared" si="0"/>
        <v>2272279</v>
      </c>
      <c r="K21" s="91">
        <f t="shared" si="0"/>
        <v>1442904</v>
      </c>
    </row>
    <row r="22" spans="1:11" ht="15.75">
      <c r="A22" s="86">
        <v>15</v>
      </c>
      <c r="B22" s="87" t="s">
        <v>719</v>
      </c>
      <c r="C22" s="88"/>
      <c r="D22" s="108">
        <v>2731226</v>
      </c>
      <c r="E22" s="108">
        <v>1879271</v>
      </c>
      <c r="F22" s="88"/>
      <c r="G22" s="89">
        <v>50</v>
      </c>
      <c r="H22" s="89">
        <v>0</v>
      </c>
      <c r="I22" s="90">
        <f t="shared" si="0"/>
        <v>0</v>
      </c>
      <c r="J22" s="90">
        <f t="shared" si="0"/>
        <v>2731276</v>
      </c>
      <c r="K22" s="91">
        <f t="shared" si="0"/>
        <v>1879271</v>
      </c>
    </row>
    <row r="23" spans="1:11" ht="15.75">
      <c r="A23" s="86">
        <v>16</v>
      </c>
      <c r="B23" s="87" t="s">
        <v>720</v>
      </c>
      <c r="C23" s="88"/>
      <c r="D23" s="108">
        <v>1538176</v>
      </c>
      <c r="E23" s="108">
        <v>1031230</v>
      </c>
      <c r="F23" s="88"/>
      <c r="G23" s="89">
        <v>0</v>
      </c>
      <c r="H23" s="89">
        <v>0</v>
      </c>
      <c r="I23" s="90">
        <f t="shared" si="0"/>
        <v>0</v>
      </c>
      <c r="J23" s="90">
        <f t="shared" si="0"/>
        <v>1538176</v>
      </c>
      <c r="K23" s="91">
        <f t="shared" si="0"/>
        <v>1031230</v>
      </c>
    </row>
    <row r="24" spans="1:11" ht="15.75">
      <c r="A24" s="86">
        <v>17</v>
      </c>
      <c r="B24" s="87" t="s">
        <v>721</v>
      </c>
      <c r="C24" s="88"/>
      <c r="D24" s="108">
        <v>418454</v>
      </c>
      <c r="E24" s="108">
        <v>268210</v>
      </c>
      <c r="F24" s="88"/>
      <c r="G24" s="89">
        <v>0</v>
      </c>
      <c r="H24" s="89">
        <v>0</v>
      </c>
      <c r="I24" s="90">
        <f t="shared" si="0"/>
        <v>0</v>
      </c>
      <c r="J24" s="90">
        <f t="shared" si="0"/>
        <v>418454</v>
      </c>
      <c r="K24" s="91">
        <f t="shared" si="0"/>
        <v>268210</v>
      </c>
    </row>
    <row r="25" spans="1:11" ht="15.75">
      <c r="A25" s="86">
        <v>18</v>
      </c>
      <c r="B25" s="87" t="s">
        <v>722</v>
      </c>
      <c r="C25" s="88"/>
      <c r="D25" s="108">
        <v>652222</v>
      </c>
      <c r="E25" s="108">
        <v>385671</v>
      </c>
      <c r="F25" s="88"/>
      <c r="G25" s="89">
        <v>0</v>
      </c>
      <c r="H25" s="89">
        <v>0</v>
      </c>
      <c r="I25" s="90">
        <f aca="true" t="shared" si="1" ref="I25:K46">C25+F25</f>
        <v>0</v>
      </c>
      <c r="J25" s="90">
        <f t="shared" si="1"/>
        <v>652222</v>
      </c>
      <c r="K25" s="91">
        <f t="shared" si="1"/>
        <v>385671</v>
      </c>
    </row>
    <row r="26" spans="1:11" ht="15.75">
      <c r="A26" s="86">
        <v>19</v>
      </c>
      <c r="B26" s="87" t="s">
        <v>723</v>
      </c>
      <c r="C26" s="88"/>
      <c r="D26" s="108">
        <v>226691</v>
      </c>
      <c r="E26" s="108">
        <v>164331</v>
      </c>
      <c r="F26" s="88"/>
      <c r="G26" s="89">
        <v>0</v>
      </c>
      <c r="H26" s="89">
        <v>0</v>
      </c>
      <c r="I26" s="90">
        <f t="shared" si="1"/>
        <v>0</v>
      </c>
      <c r="J26" s="90">
        <f t="shared" si="1"/>
        <v>226691</v>
      </c>
      <c r="K26" s="91">
        <f t="shared" si="1"/>
        <v>164331</v>
      </c>
    </row>
    <row r="27" spans="1:11" ht="15.75">
      <c r="A27" s="86">
        <v>20</v>
      </c>
      <c r="B27" s="87" t="s">
        <v>724</v>
      </c>
      <c r="C27" s="88"/>
      <c r="D27" s="108">
        <v>310501</v>
      </c>
      <c r="E27" s="108">
        <v>233662</v>
      </c>
      <c r="F27" s="88"/>
      <c r="G27" s="89">
        <v>0</v>
      </c>
      <c r="H27" s="89">
        <v>0</v>
      </c>
      <c r="I27" s="90">
        <f t="shared" si="1"/>
        <v>0</v>
      </c>
      <c r="J27" s="90">
        <f t="shared" si="1"/>
        <v>310501</v>
      </c>
      <c r="K27" s="90">
        <f t="shared" si="1"/>
        <v>233662</v>
      </c>
    </row>
    <row r="28" spans="1:11" ht="15.75">
      <c r="A28" s="86">
        <v>21</v>
      </c>
      <c r="B28" s="87" t="s">
        <v>725</v>
      </c>
      <c r="C28" s="88"/>
      <c r="D28" s="108">
        <v>271798</v>
      </c>
      <c r="E28" s="108">
        <v>197533</v>
      </c>
      <c r="F28" s="88"/>
      <c r="G28" s="89">
        <v>0</v>
      </c>
      <c r="H28" s="89">
        <v>0</v>
      </c>
      <c r="I28" s="90">
        <f t="shared" si="1"/>
        <v>0</v>
      </c>
      <c r="J28" s="90">
        <f t="shared" si="1"/>
        <v>271798</v>
      </c>
      <c r="K28" s="91">
        <f t="shared" si="1"/>
        <v>197533</v>
      </c>
    </row>
    <row r="29" spans="1:11" ht="15.75">
      <c r="A29" s="86">
        <v>22</v>
      </c>
      <c r="B29" s="87" t="s">
        <v>726</v>
      </c>
      <c r="C29" s="88"/>
      <c r="D29" s="108">
        <v>532107</v>
      </c>
      <c r="E29" s="108">
        <v>357926</v>
      </c>
      <c r="F29" s="88"/>
      <c r="G29" s="89">
        <v>0</v>
      </c>
      <c r="H29" s="89">
        <v>0</v>
      </c>
      <c r="I29" s="90">
        <f t="shared" si="1"/>
        <v>0</v>
      </c>
      <c r="J29" s="90">
        <f t="shared" si="1"/>
        <v>532107</v>
      </c>
      <c r="K29" s="91">
        <f t="shared" si="1"/>
        <v>357926</v>
      </c>
    </row>
    <row r="30" spans="1:11" ht="15.75">
      <c r="A30" s="86">
        <v>23</v>
      </c>
      <c r="B30" s="87" t="s">
        <v>727</v>
      </c>
      <c r="C30" s="88"/>
      <c r="D30" s="108">
        <v>377250</v>
      </c>
      <c r="E30" s="108">
        <v>287136</v>
      </c>
      <c r="F30" s="88"/>
      <c r="G30" s="89">
        <v>0</v>
      </c>
      <c r="H30" s="89">
        <v>0</v>
      </c>
      <c r="I30" s="90">
        <f t="shared" si="1"/>
        <v>0</v>
      </c>
      <c r="J30" s="90">
        <f t="shared" si="1"/>
        <v>377250</v>
      </c>
      <c r="K30" s="91">
        <f t="shared" si="1"/>
        <v>287136</v>
      </c>
    </row>
    <row r="31" spans="1:11" ht="15.75">
      <c r="A31" s="86">
        <v>24</v>
      </c>
      <c r="B31" s="87" t="s">
        <v>728</v>
      </c>
      <c r="C31" s="88"/>
      <c r="D31" s="108">
        <v>335498</v>
      </c>
      <c r="E31" s="108">
        <v>208793</v>
      </c>
      <c r="F31" s="88"/>
      <c r="G31" s="89">
        <v>0</v>
      </c>
      <c r="H31" s="89">
        <v>0</v>
      </c>
      <c r="I31" s="90">
        <f t="shared" si="1"/>
        <v>0</v>
      </c>
      <c r="J31" s="90">
        <f t="shared" si="1"/>
        <v>335498</v>
      </c>
      <c r="K31" s="91">
        <f t="shared" si="1"/>
        <v>208793</v>
      </c>
    </row>
    <row r="32" spans="1:11" ht="15.75">
      <c r="A32" s="86">
        <v>25</v>
      </c>
      <c r="B32" s="87" t="s">
        <v>729</v>
      </c>
      <c r="C32" s="88"/>
      <c r="D32" s="108">
        <v>881136</v>
      </c>
      <c r="E32" s="108">
        <v>558656</v>
      </c>
      <c r="F32" s="88"/>
      <c r="G32" s="89">
        <v>0</v>
      </c>
      <c r="H32" s="89">
        <v>0</v>
      </c>
      <c r="I32" s="90">
        <f t="shared" si="1"/>
        <v>0</v>
      </c>
      <c r="J32" s="90">
        <f t="shared" si="1"/>
        <v>881136</v>
      </c>
      <c r="K32" s="91">
        <f t="shared" si="1"/>
        <v>558656</v>
      </c>
    </row>
    <row r="33" spans="1:11" ht="15.75">
      <c r="A33" s="86">
        <v>26</v>
      </c>
      <c r="B33" s="87" t="s">
        <v>730</v>
      </c>
      <c r="C33" s="88"/>
      <c r="D33" s="108">
        <v>487792</v>
      </c>
      <c r="E33" s="108">
        <v>406253</v>
      </c>
      <c r="F33" s="88"/>
      <c r="G33" s="89">
        <v>0</v>
      </c>
      <c r="H33" s="89">
        <v>0</v>
      </c>
      <c r="I33" s="90">
        <f t="shared" si="1"/>
        <v>0</v>
      </c>
      <c r="J33" s="90">
        <f t="shared" si="1"/>
        <v>487792</v>
      </c>
      <c r="K33" s="91">
        <f t="shared" si="1"/>
        <v>406253</v>
      </c>
    </row>
    <row r="34" spans="1:11" ht="31.5">
      <c r="A34" s="86">
        <v>27</v>
      </c>
      <c r="B34" s="87" t="s">
        <v>731</v>
      </c>
      <c r="C34" s="88"/>
      <c r="D34" s="108">
        <v>2398554</v>
      </c>
      <c r="E34" s="108">
        <v>1141998</v>
      </c>
      <c r="F34" s="88"/>
      <c r="G34" s="89">
        <v>0</v>
      </c>
      <c r="H34" s="89">
        <v>0</v>
      </c>
      <c r="I34" s="90">
        <f t="shared" si="1"/>
        <v>0</v>
      </c>
      <c r="J34" s="90">
        <f t="shared" si="1"/>
        <v>2398554</v>
      </c>
      <c r="K34" s="91">
        <f t="shared" si="1"/>
        <v>1141998</v>
      </c>
    </row>
    <row r="35" spans="1:11" ht="31.5">
      <c r="A35" s="86">
        <v>28</v>
      </c>
      <c r="B35" s="87" t="s">
        <v>732</v>
      </c>
      <c r="C35" s="88"/>
      <c r="D35" s="108">
        <v>334272</v>
      </c>
      <c r="E35" s="108">
        <v>220974</v>
      </c>
      <c r="F35" s="88"/>
      <c r="G35" s="89">
        <v>0</v>
      </c>
      <c r="H35" s="89">
        <v>0</v>
      </c>
      <c r="I35" s="90">
        <f t="shared" si="1"/>
        <v>0</v>
      </c>
      <c r="J35" s="90">
        <f t="shared" si="1"/>
        <v>334272</v>
      </c>
      <c r="K35" s="91">
        <f t="shared" si="1"/>
        <v>220974</v>
      </c>
    </row>
    <row r="36" spans="1:11" ht="15.75">
      <c r="A36" s="86">
        <v>29</v>
      </c>
      <c r="B36" s="92" t="s">
        <v>733</v>
      </c>
      <c r="C36" s="88">
        <v>17145489</v>
      </c>
      <c r="D36" s="108">
        <v>18223748</v>
      </c>
      <c r="E36" s="108">
        <v>10953929</v>
      </c>
      <c r="F36" s="88">
        <v>2789132</v>
      </c>
      <c r="G36" s="89">
        <v>2789553</v>
      </c>
      <c r="H36" s="89">
        <v>1866193</v>
      </c>
      <c r="I36" s="90">
        <f t="shared" si="1"/>
        <v>19934621</v>
      </c>
      <c r="J36" s="90">
        <f t="shared" si="1"/>
        <v>21013301</v>
      </c>
      <c r="K36" s="91">
        <f t="shared" si="1"/>
        <v>12820122</v>
      </c>
    </row>
    <row r="37" spans="1:11" ht="15.75">
      <c r="A37" s="86">
        <v>30</v>
      </c>
      <c r="B37" s="92" t="s">
        <v>734</v>
      </c>
      <c r="C37" s="88"/>
      <c r="D37" s="108">
        <v>0</v>
      </c>
      <c r="E37" s="108">
        <v>0</v>
      </c>
      <c r="F37" s="88">
        <v>592890</v>
      </c>
      <c r="G37" s="89">
        <v>975285</v>
      </c>
      <c r="H37" s="89">
        <v>492615</v>
      </c>
      <c r="I37" s="90">
        <f t="shared" si="1"/>
        <v>592890</v>
      </c>
      <c r="J37" s="90">
        <f t="shared" si="1"/>
        <v>975285</v>
      </c>
      <c r="K37" s="91">
        <f t="shared" si="1"/>
        <v>492615</v>
      </c>
    </row>
    <row r="38" spans="1:11" ht="31.5">
      <c r="A38" s="86">
        <v>31</v>
      </c>
      <c r="B38" s="92" t="s">
        <v>735</v>
      </c>
      <c r="C38" s="88">
        <v>1200230</v>
      </c>
      <c r="D38" s="108">
        <v>1200230</v>
      </c>
      <c r="E38" s="108">
        <v>872670</v>
      </c>
      <c r="F38" s="88">
        <v>1841053</v>
      </c>
      <c r="G38" s="89">
        <v>1830503</v>
      </c>
      <c r="H38" s="89">
        <v>1424748</v>
      </c>
      <c r="I38" s="90">
        <f t="shared" si="1"/>
        <v>3041283</v>
      </c>
      <c r="J38" s="90">
        <f t="shared" si="1"/>
        <v>3030733</v>
      </c>
      <c r="K38" s="91">
        <f t="shared" si="1"/>
        <v>2297418</v>
      </c>
    </row>
    <row r="39" spans="1:11" ht="15.75">
      <c r="A39" s="86">
        <v>32</v>
      </c>
      <c r="B39" s="87" t="s">
        <v>736</v>
      </c>
      <c r="C39" s="88">
        <v>2509571</v>
      </c>
      <c r="D39" s="108">
        <v>3158683</v>
      </c>
      <c r="E39" s="108">
        <v>1747262</v>
      </c>
      <c r="F39" s="88">
        <v>670992</v>
      </c>
      <c r="G39" s="89">
        <v>712531</v>
      </c>
      <c r="H39" s="89">
        <v>449853</v>
      </c>
      <c r="I39" s="90">
        <f t="shared" si="1"/>
        <v>3180563</v>
      </c>
      <c r="J39" s="90">
        <f t="shared" si="1"/>
        <v>3871214</v>
      </c>
      <c r="K39" s="90">
        <f t="shared" si="1"/>
        <v>2197115</v>
      </c>
    </row>
    <row r="40" spans="1:11" ht="15.75">
      <c r="A40" s="86">
        <v>33</v>
      </c>
      <c r="B40" s="92" t="s">
        <v>737</v>
      </c>
      <c r="C40" s="88">
        <v>309527</v>
      </c>
      <c r="D40" s="108">
        <v>408419</v>
      </c>
      <c r="E40" s="108">
        <v>215079</v>
      </c>
      <c r="F40" s="88"/>
      <c r="G40" s="89">
        <v>3500</v>
      </c>
      <c r="H40" s="89">
        <v>3500</v>
      </c>
      <c r="I40" s="90">
        <f t="shared" si="1"/>
        <v>309527</v>
      </c>
      <c r="J40" s="90">
        <f t="shared" si="1"/>
        <v>411919</v>
      </c>
      <c r="K40" s="90">
        <f t="shared" si="1"/>
        <v>218579</v>
      </c>
    </row>
    <row r="41" spans="1:11" ht="15.75">
      <c r="A41" s="86">
        <v>34</v>
      </c>
      <c r="B41" s="92" t="s">
        <v>738</v>
      </c>
      <c r="C41" s="88">
        <v>1107858</v>
      </c>
      <c r="D41" s="108">
        <v>1289536</v>
      </c>
      <c r="E41" s="108">
        <v>822212</v>
      </c>
      <c r="F41" s="88">
        <v>0</v>
      </c>
      <c r="G41" s="89">
        <v>47450</v>
      </c>
      <c r="H41" s="89">
        <v>31058</v>
      </c>
      <c r="I41" s="90">
        <f t="shared" si="1"/>
        <v>1107858</v>
      </c>
      <c r="J41" s="90">
        <f t="shared" si="1"/>
        <v>1336986</v>
      </c>
      <c r="K41" s="90">
        <f t="shared" si="1"/>
        <v>853270</v>
      </c>
    </row>
    <row r="42" spans="1:11" ht="15.75">
      <c r="A42" s="86">
        <v>35</v>
      </c>
      <c r="B42" s="92" t="s">
        <v>739</v>
      </c>
      <c r="C42" s="88"/>
      <c r="D42" s="108">
        <v>0</v>
      </c>
      <c r="E42" s="108">
        <v>0</v>
      </c>
      <c r="F42" s="88">
        <v>533300</v>
      </c>
      <c r="G42" s="89">
        <v>585081</v>
      </c>
      <c r="H42" s="89">
        <v>314388</v>
      </c>
      <c r="I42" s="90">
        <f t="shared" si="1"/>
        <v>533300</v>
      </c>
      <c r="J42" s="90">
        <f t="shared" si="1"/>
        <v>585081</v>
      </c>
      <c r="K42" s="90">
        <f t="shared" si="1"/>
        <v>314388</v>
      </c>
    </row>
    <row r="43" spans="1:11" ht="15.75">
      <c r="A43" s="86">
        <v>36</v>
      </c>
      <c r="B43" s="92" t="s">
        <v>740</v>
      </c>
      <c r="C43" s="88"/>
      <c r="D43" s="108">
        <v>0</v>
      </c>
      <c r="E43" s="108">
        <v>0</v>
      </c>
      <c r="F43" s="88">
        <v>412309</v>
      </c>
      <c r="G43" s="89">
        <v>412309</v>
      </c>
      <c r="H43" s="89">
        <v>276342</v>
      </c>
      <c r="I43" s="90">
        <f t="shared" si="1"/>
        <v>412309</v>
      </c>
      <c r="J43" s="90">
        <f t="shared" si="1"/>
        <v>412309</v>
      </c>
      <c r="K43" s="90">
        <f t="shared" si="1"/>
        <v>276342</v>
      </c>
    </row>
    <row r="44" spans="1:11" ht="15.75">
      <c r="A44" s="86">
        <v>37</v>
      </c>
      <c r="B44" s="92" t="s">
        <v>741</v>
      </c>
      <c r="C44" s="88"/>
      <c r="D44" s="108">
        <v>0</v>
      </c>
      <c r="E44" s="108">
        <v>0</v>
      </c>
      <c r="F44" s="88">
        <v>146059</v>
      </c>
      <c r="G44" s="89">
        <v>146059</v>
      </c>
      <c r="H44" s="89">
        <v>108270</v>
      </c>
      <c r="I44" s="90">
        <f t="shared" si="1"/>
        <v>146059</v>
      </c>
      <c r="J44" s="90">
        <f t="shared" si="1"/>
        <v>146059</v>
      </c>
      <c r="K44" s="90">
        <f t="shared" si="1"/>
        <v>108270</v>
      </c>
    </row>
    <row r="45" spans="1:11" ht="15.75">
      <c r="A45" s="86">
        <v>38</v>
      </c>
      <c r="B45" s="92" t="s">
        <v>742</v>
      </c>
      <c r="C45" s="88"/>
      <c r="D45" s="108">
        <v>0</v>
      </c>
      <c r="E45" s="108">
        <v>0</v>
      </c>
      <c r="F45" s="88">
        <v>3810544</v>
      </c>
      <c r="G45" s="89">
        <v>3810544</v>
      </c>
      <c r="H45" s="89">
        <v>2591632</v>
      </c>
      <c r="I45" s="90">
        <f t="shared" si="1"/>
        <v>3810544</v>
      </c>
      <c r="J45" s="90">
        <f t="shared" si="1"/>
        <v>3810544</v>
      </c>
      <c r="K45" s="90">
        <f t="shared" si="1"/>
        <v>2591632</v>
      </c>
    </row>
    <row r="46" spans="1:11" ht="15.75">
      <c r="A46" s="86">
        <v>39</v>
      </c>
      <c r="B46" s="92" t="s">
        <v>743</v>
      </c>
      <c r="C46" s="88"/>
      <c r="D46" s="108">
        <v>0</v>
      </c>
      <c r="E46" s="108">
        <v>0</v>
      </c>
      <c r="F46" s="88">
        <v>400378</v>
      </c>
      <c r="G46" s="89">
        <v>400378</v>
      </c>
      <c r="H46" s="89">
        <v>277297</v>
      </c>
      <c r="I46" s="90">
        <f t="shared" si="1"/>
        <v>400378</v>
      </c>
      <c r="J46" s="90">
        <f t="shared" si="1"/>
        <v>400378</v>
      </c>
      <c r="K46" s="90">
        <f t="shared" si="1"/>
        <v>277297</v>
      </c>
    </row>
    <row r="47" spans="1:11" ht="15.75">
      <c r="A47" s="86">
        <v>40</v>
      </c>
      <c r="B47" s="92" t="s">
        <v>744</v>
      </c>
      <c r="C47" s="88"/>
      <c r="D47" s="108">
        <v>0</v>
      </c>
      <c r="E47" s="108">
        <v>0</v>
      </c>
      <c r="F47" s="88">
        <v>159800</v>
      </c>
      <c r="G47" s="89">
        <v>159800</v>
      </c>
      <c r="H47" s="89">
        <v>115361</v>
      </c>
      <c r="I47" s="90">
        <f>C47+F47</f>
        <v>159800</v>
      </c>
      <c r="J47" s="90">
        <f>D47+G47</f>
        <v>159800</v>
      </c>
      <c r="K47" s="90">
        <f>E47+H47</f>
        <v>115361</v>
      </c>
    </row>
    <row r="48" spans="1:11" ht="15.75">
      <c r="A48" s="86"/>
      <c r="B48" s="93" t="s">
        <v>745</v>
      </c>
      <c r="C48" s="90">
        <f aca="true" t="shared" si="2" ref="C48:H48">SUM(C8:C47)</f>
        <v>77020881</v>
      </c>
      <c r="D48" s="90">
        <f t="shared" si="2"/>
        <v>86584552</v>
      </c>
      <c r="E48" s="90">
        <f t="shared" si="2"/>
        <v>52835508</v>
      </c>
      <c r="F48" s="90">
        <f t="shared" si="2"/>
        <v>52490240</v>
      </c>
      <c r="G48" s="90">
        <f t="shared" si="2"/>
        <v>55610859</v>
      </c>
      <c r="H48" s="90">
        <f t="shared" si="2"/>
        <v>30216928</v>
      </c>
      <c r="I48" s="90">
        <f>SUM(I8:I47)</f>
        <v>129511121</v>
      </c>
      <c r="J48" s="90">
        <f>SUM(J8:J47)</f>
        <v>142195411</v>
      </c>
      <c r="K48" s="91">
        <f>SUM(K8:K47)</f>
        <v>83052436</v>
      </c>
    </row>
    <row r="49" spans="1:11" ht="15.75">
      <c r="A49" s="94"/>
      <c r="B49" s="95"/>
      <c r="C49" s="96"/>
      <c r="D49" s="96"/>
      <c r="E49" s="96"/>
      <c r="F49" s="96"/>
      <c r="G49" s="96"/>
      <c r="H49" s="96"/>
      <c r="I49" s="96"/>
      <c r="J49" s="96"/>
      <c r="K49" s="97"/>
    </row>
    <row r="50" spans="1:11" ht="15.75">
      <c r="A50" s="94"/>
      <c r="B50" s="95"/>
      <c r="C50" s="96"/>
      <c r="D50" s="96"/>
      <c r="E50" s="96"/>
      <c r="F50" s="96"/>
      <c r="G50" s="96"/>
      <c r="H50" s="96"/>
      <c r="I50" s="96"/>
      <c r="J50" s="96"/>
      <c r="K50" s="97"/>
    </row>
    <row r="51" spans="1:11" ht="15.75">
      <c r="A51" s="98" t="s">
        <v>746</v>
      </c>
      <c r="J51" s="100"/>
      <c r="K51" s="101"/>
    </row>
    <row r="52" ht="15.75">
      <c r="A52" s="102" t="s">
        <v>747</v>
      </c>
    </row>
    <row r="53" spans="1:11" ht="15.75">
      <c r="A53" s="103" t="s">
        <v>748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5"/>
    </row>
    <row r="55" ht="15.75">
      <c r="A55" s="28" t="s">
        <v>483</v>
      </c>
    </row>
    <row r="56" ht="15.75">
      <c r="A56" s="29" t="s">
        <v>484</v>
      </c>
    </row>
    <row r="57" ht="15.75">
      <c r="A57" s="28"/>
    </row>
    <row r="58" ht="15.75">
      <c r="A58" s="30" t="s">
        <v>485</v>
      </c>
    </row>
    <row r="59" ht="15.75">
      <c r="A59" s="28" t="s">
        <v>486</v>
      </c>
    </row>
    <row r="60" ht="15.75">
      <c r="A60" s="29" t="s">
        <v>487</v>
      </c>
    </row>
    <row r="61" ht="15.75">
      <c r="A61" s="30"/>
    </row>
    <row r="62" ht="15.75">
      <c r="A62" s="28" t="s">
        <v>488</v>
      </c>
    </row>
    <row r="63" ht="15.75">
      <c r="A63" s="29" t="s">
        <v>489</v>
      </c>
    </row>
    <row r="64" ht="15.75">
      <c r="A64" s="30"/>
    </row>
    <row r="65" ht="15.75">
      <c r="A65" s="106" t="s">
        <v>749</v>
      </c>
    </row>
    <row r="66" ht="15.75">
      <c r="A66" s="74" t="s">
        <v>491</v>
      </c>
    </row>
    <row r="67" ht="15.75">
      <c r="A67" s="30"/>
    </row>
    <row r="68" ht="15.75">
      <c r="A68" s="107" t="s">
        <v>492</v>
      </c>
    </row>
    <row r="69" ht="15.75">
      <c r="A69" s="107" t="s">
        <v>493</v>
      </c>
    </row>
  </sheetData>
  <sheetProtection/>
  <mergeCells count="3">
    <mergeCell ref="C6:E6"/>
    <mergeCell ref="F6:H6"/>
    <mergeCell ref="I6:K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O64"/>
  <sheetViews>
    <sheetView workbookViewId="0" topLeftCell="T1">
      <selection activeCell="E16" sqref="E16"/>
    </sheetView>
  </sheetViews>
  <sheetFormatPr defaultColWidth="9.140625" defaultRowHeight="15"/>
  <cols>
    <col min="1" max="1" width="10.421875" style="132" customWidth="1"/>
    <col min="2" max="2" width="52.8515625" style="136" customWidth="1"/>
    <col min="3" max="3" width="11.140625" style="133" customWidth="1"/>
    <col min="4" max="4" width="11.421875" style="133" customWidth="1"/>
    <col min="5" max="5" width="11.7109375" style="133" customWidth="1"/>
    <col min="6" max="6" width="11.57421875" style="133" customWidth="1"/>
    <col min="7" max="7" width="11.7109375" style="133" customWidth="1"/>
    <col min="8" max="8" width="12.140625" style="133" customWidth="1"/>
    <col min="9" max="9" width="11.140625" style="133" customWidth="1"/>
    <col min="10" max="10" width="11.57421875" style="133" customWidth="1"/>
    <col min="11" max="11" width="11.421875" style="133" customWidth="1"/>
    <col min="12" max="12" width="11.140625" style="133" customWidth="1"/>
    <col min="13" max="13" width="11.7109375" style="133" customWidth="1"/>
    <col min="14" max="14" width="11.57421875" style="133" customWidth="1"/>
    <col min="15" max="15" width="11.28125" style="133" customWidth="1"/>
    <col min="16" max="16" width="11.8515625" style="133" customWidth="1"/>
    <col min="17" max="17" width="11.7109375" style="133" customWidth="1"/>
    <col min="18" max="18" width="13.421875" style="133" customWidth="1"/>
    <col min="19" max="19" width="11.57421875" style="133" customWidth="1"/>
    <col min="20" max="20" width="11.00390625" style="133" customWidth="1"/>
    <col min="21" max="22" width="12.28125" style="133" customWidth="1"/>
    <col min="23" max="23" width="11.00390625" style="133" customWidth="1"/>
    <col min="24" max="238" width="9.140625" style="132" customWidth="1"/>
    <col min="239" max="249" width="9.140625" style="109" customWidth="1"/>
  </cols>
  <sheetData>
    <row r="2" ht="15">
      <c r="W2" s="110" t="s">
        <v>787</v>
      </c>
    </row>
    <row r="3" ht="15">
      <c r="U3" s="110"/>
    </row>
    <row r="4" spans="1:23" ht="15">
      <c r="A4" s="293" t="s">
        <v>1069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23" ht="15">
      <c r="A5" s="127"/>
      <c r="B5" s="141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23" ht="15">
      <c r="A6" s="293"/>
      <c r="B6" s="293"/>
      <c r="C6" s="294"/>
      <c r="D6" s="134"/>
      <c r="E6" s="134"/>
      <c r="F6" s="135"/>
      <c r="G6" s="134"/>
      <c r="H6" s="134"/>
      <c r="I6" s="135"/>
      <c r="J6" s="134"/>
      <c r="K6" s="134"/>
      <c r="L6" s="135"/>
      <c r="M6" s="134"/>
      <c r="N6" s="134"/>
      <c r="O6" s="135"/>
      <c r="P6" s="134"/>
      <c r="Q6" s="134"/>
      <c r="R6" s="135"/>
      <c r="S6" s="134"/>
      <c r="T6" s="134"/>
      <c r="U6" s="135"/>
      <c r="V6" s="134"/>
      <c r="W6" s="134"/>
    </row>
    <row r="7" spans="1:249" ht="15">
      <c r="A7" s="291" t="s">
        <v>789</v>
      </c>
      <c r="B7" s="291" t="s">
        <v>752</v>
      </c>
      <c r="C7" s="295" t="s">
        <v>753</v>
      </c>
      <c r="D7" s="296"/>
      <c r="E7" s="297"/>
      <c r="F7" s="295" t="s">
        <v>754</v>
      </c>
      <c r="G7" s="296"/>
      <c r="H7" s="297"/>
      <c r="I7" s="295" t="s">
        <v>755</v>
      </c>
      <c r="J7" s="296"/>
      <c r="K7" s="297"/>
      <c r="L7" s="295" t="s">
        <v>756</v>
      </c>
      <c r="M7" s="296"/>
      <c r="N7" s="297"/>
      <c r="O7" s="295" t="s">
        <v>757</v>
      </c>
      <c r="P7" s="296"/>
      <c r="Q7" s="297"/>
      <c r="R7" s="295" t="s">
        <v>758</v>
      </c>
      <c r="S7" s="296"/>
      <c r="T7" s="297"/>
      <c r="U7" s="295" t="s">
        <v>759</v>
      </c>
      <c r="V7" s="296"/>
      <c r="W7" s="297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</row>
    <row r="8" spans="1:249" ht="57.75">
      <c r="A8" s="292"/>
      <c r="B8" s="292"/>
      <c r="C8" s="129" t="s">
        <v>788</v>
      </c>
      <c r="D8" s="129" t="s">
        <v>975</v>
      </c>
      <c r="E8" s="129" t="s">
        <v>976</v>
      </c>
      <c r="F8" s="129" t="s">
        <v>788</v>
      </c>
      <c r="G8" s="129" t="s">
        <v>975</v>
      </c>
      <c r="H8" s="129" t="s">
        <v>976</v>
      </c>
      <c r="I8" s="129" t="s">
        <v>788</v>
      </c>
      <c r="J8" s="129" t="s">
        <v>975</v>
      </c>
      <c r="K8" s="129" t="s">
        <v>976</v>
      </c>
      <c r="L8" s="129" t="s">
        <v>788</v>
      </c>
      <c r="M8" s="129" t="s">
        <v>975</v>
      </c>
      <c r="N8" s="129" t="s">
        <v>976</v>
      </c>
      <c r="O8" s="129" t="s">
        <v>788</v>
      </c>
      <c r="P8" s="129" t="s">
        <v>975</v>
      </c>
      <c r="Q8" s="129" t="s">
        <v>976</v>
      </c>
      <c r="R8" s="129" t="s">
        <v>788</v>
      </c>
      <c r="S8" s="129" t="s">
        <v>975</v>
      </c>
      <c r="T8" s="129" t="s">
        <v>976</v>
      </c>
      <c r="U8" s="129" t="s">
        <v>788</v>
      </c>
      <c r="V8" s="129" t="s">
        <v>975</v>
      </c>
      <c r="W8" s="129" t="s">
        <v>976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</row>
    <row r="9" spans="1:23" ht="29.25">
      <c r="A9" s="112" t="s">
        <v>98</v>
      </c>
      <c r="B9" s="113" t="s">
        <v>97</v>
      </c>
      <c r="C9" s="114">
        <f aca="true" t="shared" si="0" ref="C9:W9">SUM(C10:C10)</f>
        <v>1985675</v>
      </c>
      <c r="D9" s="114">
        <f t="shared" si="0"/>
        <v>1985675</v>
      </c>
      <c r="E9" s="114">
        <f t="shared" si="0"/>
        <v>1354712</v>
      </c>
      <c r="F9" s="114">
        <f t="shared" si="0"/>
        <v>235000</v>
      </c>
      <c r="G9" s="114">
        <f t="shared" si="0"/>
        <v>234081</v>
      </c>
      <c r="H9" s="114">
        <f t="shared" si="0"/>
        <v>178224</v>
      </c>
      <c r="I9" s="114">
        <f t="shared" si="0"/>
        <v>205008</v>
      </c>
      <c r="J9" s="114">
        <f t="shared" si="0"/>
        <v>202978</v>
      </c>
      <c r="K9" s="114">
        <f t="shared" si="0"/>
        <v>138840</v>
      </c>
      <c r="L9" s="114">
        <f t="shared" si="0"/>
        <v>98500</v>
      </c>
      <c r="M9" s="114">
        <f t="shared" si="0"/>
        <v>98500</v>
      </c>
      <c r="N9" s="114">
        <f t="shared" si="0"/>
        <v>73437</v>
      </c>
      <c r="O9" s="114">
        <f t="shared" si="0"/>
        <v>92500</v>
      </c>
      <c r="P9" s="114">
        <f t="shared" si="0"/>
        <v>92182</v>
      </c>
      <c r="Q9" s="114">
        <f t="shared" si="0"/>
        <v>63995</v>
      </c>
      <c r="R9" s="114">
        <f t="shared" si="0"/>
        <v>219514</v>
      </c>
      <c r="S9" s="114">
        <f t="shared" si="0"/>
        <v>219514</v>
      </c>
      <c r="T9" s="114">
        <f t="shared" si="0"/>
        <v>164986</v>
      </c>
      <c r="U9" s="114">
        <f t="shared" si="0"/>
        <v>234700</v>
      </c>
      <c r="V9" s="114">
        <f t="shared" si="0"/>
        <v>234700</v>
      </c>
      <c r="W9" s="114">
        <f t="shared" si="0"/>
        <v>158512</v>
      </c>
    </row>
    <row r="10" spans="1:238" ht="30">
      <c r="A10" s="115" t="s">
        <v>100</v>
      </c>
      <c r="B10" s="116" t="s">
        <v>760</v>
      </c>
      <c r="C10" s="117">
        <v>1985675</v>
      </c>
      <c r="D10" s="117">
        <v>1985675</v>
      </c>
      <c r="E10" s="117">
        <v>1354712</v>
      </c>
      <c r="F10" s="117">
        <v>235000</v>
      </c>
      <c r="G10" s="117">
        <v>234081</v>
      </c>
      <c r="H10" s="117">
        <v>178224</v>
      </c>
      <c r="I10" s="117">
        <v>205008</v>
      </c>
      <c r="J10" s="117">
        <v>202978</v>
      </c>
      <c r="K10" s="117">
        <v>138840</v>
      </c>
      <c r="L10" s="117">
        <v>98500</v>
      </c>
      <c r="M10" s="117">
        <v>98500</v>
      </c>
      <c r="N10" s="117">
        <v>73437</v>
      </c>
      <c r="O10" s="130">
        <v>92500</v>
      </c>
      <c r="P10" s="117">
        <v>92182</v>
      </c>
      <c r="Q10" s="117">
        <v>63995</v>
      </c>
      <c r="R10" s="117">
        <v>219514</v>
      </c>
      <c r="S10" s="117">
        <v>219514</v>
      </c>
      <c r="T10" s="117">
        <v>164986</v>
      </c>
      <c r="U10" s="117">
        <v>234700</v>
      </c>
      <c r="V10" s="117">
        <v>234700</v>
      </c>
      <c r="W10" s="117">
        <v>158512</v>
      </c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</row>
    <row r="11" spans="1:23" ht="15">
      <c r="A11" s="112" t="s">
        <v>83</v>
      </c>
      <c r="B11" s="118" t="s">
        <v>82</v>
      </c>
      <c r="C11" s="114">
        <f>SUM(C12:C15)</f>
        <v>54071</v>
      </c>
      <c r="D11" s="114">
        <f aca="true" t="shared" si="1" ref="D11:W11">SUM(D12:D15)</f>
        <v>79796</v>
      </c>
      <c r="E11" s="114">
        <f t="shared" si="1"/>
        <v>63203</v>
      </c>
      <c r="F11" s="114">
        <f t="shared" si="1"/>
        <v>15630</v>
      </c>
      <c r="G11" s="114">
        <f t="shared" si="1"/>
        <v>16549</v>
      </c>
      <c r="H11" s="114">
        <f t="shared" si="1"/>
        <v>11372</v>
      </c>
      <c r="I11" s="114">
        <f t="shared" si="1"/>
        <v>19768</v>
      </c>
      <c r="J11" s="114">
        <f t="shared" si="1"/>
        <v>21798</v>
      </c>
      <c r="K11" s="114">
        <f t="shared" si="1"/>
        <v>17771</v>
      </c>
      <c r="L11" s="114">
        <f t="shared" si="1"/>
        <v>3000</v>
      </c>
      <c r="M11" s="114">
        <f t="shared" si="1"/>
        <v>4650</v>
      </c>
      <c r="N11" s="114">
        <f t="shared" si="1"/>
        <v>4449</v>
      </c>
      <c r="O11" s="114">
        <f t="shared" si="1"/>
        <v>2390</v>
      </c>
      <c r="P11" s="114">
        <f t="shared" si="1"/>
        <v>2708</v>
      </c>
      <c r="Q11" s="114">
        <f t="shared" si="1"/>
        <v>2319</v>
      </c>
      <c r="R11" s="114">
        <f t="shared" si="1"/>
        <v>68000</v>
      </c>
      <c r="S11" s="114">
        <f t="shared" si="1"/>
        <v>68000</v>
      </c>
      <c r="T11" s="114">
        <f t="shared" si="1"/>
        <v>39929</v>
      </c>
      <c r="U11" s="114">
        <f t="shared" si="1"/>
        <v>38000</v>
      </c>
      <c r="V11" s="114">
        <f t="shared" si="1"/>
        <v>38000</v>
      </c>
      <c r="W11" s="114">
        <f t="shared" si="1"/>
        <v>6320</v>
      </c>
    </row>
    <row r="12" spans="1:238" ht="15">
      <c r="A12" s="115" t="s">
        <v>104</v>
      </c>
      <c r="B12" s="116" t="s">
        <v>761</v>
      </c>
      <c r="C12" s="117"/>
      <c r="D12" s="117"/>
      <c r="E12" s="117"/>
      <c r="F12" s="117">
        <v>11550</v>
      </c>
      <c r="G12" s="117">
        <v>11550</v>
      </c>
      <c r="H12" s="117">
        <v>6759</v>
      </c>
      <c r="I12" s="117">
        <v>5000</v>
      </c>
      <c r="J12" s="117">
        <v>5000</v>
      </c>
      <c r="K12" s="117">
        <v>2500</v>
      </c>
      <c r="L12" s="117"/>
      <c r="M12" s="117">
        <v>1650</v>
      </c>
      <c r="N12" s="117">
        <v>1650</v>
      </c>
      <c r="O12" s="117"/>
      <c r="P12" s="117"/>
      <c r="Q12" s="117"/>
      <c r="R12" s="117">
        <v>68000</v>
      </c>
      <c r="S12" s="117">
        <v>67537</v>
      </c>
      <c r="T12" s="117">
        <v>39466</v>
      </c>
      <c r="U12" s="117">
        <v>4500</v>
      </c>
      <c r="V12" s="117">
        <v>4500</v>
      </c>
      <c r="W12" s="117">
        <v>0</v>
      </c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</row>
    <row r="13" spans="1:238" ht="30">
      <c r="A13" s="115" t="s">
        <v>106</v>
      </c>
      <c r="B13" s="116" t="s">
        <v>762</v>
      </c>
      <c r="C13" s="117">
        <v>44571</v>
      </c>
      <c r="D13" s="117">
        <v>48174</v>
      </c>
      <c r="E13" s="117">
        <v>34328</v>
      </c>
      <c r="F13" s="117">
        <v>4080</v>
      </c>
      <c r="G13" s="117">
        <v>4080</v>
      </c>
      <c r="H13" s="117">
        <v>3694</v>
      </c>
      <c r="I13" s="117">
        <v>5040</v>
      </c>
      <c r="J13" s="117">
        <v>6181</v>
      </c>
      <c r="K13" s="117">
        <v>6181</v>
      </c>
      <c r="L13" s="117">
        <v>3000</v>
      </c>
      <c r="M13" s="117">
        <v>3000</v>
      </c>
      <c r="N13" s="117">
        <v>2799</v>
      </c>
      <c r="O13" s="130">
        <v>2390</v>
      </c>
      <c r="P13" s="117">
        <v>2390</v>
      </c>
      <c r="Q13" s="117">
        <v>2001</v>
      </c>
      <c r="R13" s="117"/>
      <c r="S13" s="117"/>
      <c r="T13" s="117"/>
      <c r="U13" s="117">
        <v>10000</v>
      </c>
      <c r="V13" s="117">
        <v>10000</v>
      </c>
      <c r="W13" s="117">
        <v>5193</v>
      </c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</row>
    <row r="14" spans="1:238" ht="30">
      <c r="A14" s="115" t="s">
        <v>108</v>
      </c>
      <c r="B14" s="116" t="s">
        <v>763</v>
      </c>
      <c r="C14" s="117">
        <v>9500</v>
      </c>
      <c r="D14" s="117">
        <v>14943</v>
      </c>
      <c r="E14" s="117">
        <v>12196</v>
      </c>
      <c r="F14" s="117"/>
      <c r="G14" s="117"/>
      <c r="H14" s="117"/>
      <c r="I14" s="117">
        <v>9728</v>
      </c>
      <c r="J14" s="117">
        <v>9728</v>
      </c>
      <c r="K14" s="117">
        <v>8201</v>
      </c>
      <c r="L14" s="117"/>
      <c r="M14" s="117"/>
      <c r="N14" s="117"/>
      <c r="O14" s="117"/>
      <c r="P14" s="117"/>
      <c r="Q14" s="117"/>
      <c r="R14" s="117"/>
      <c r="S14" s="117"/>
      <c r="T14" s="117"/>
      <c r="U14" s="117">
        <v>23500</v>
      </c>
      <c r="V14" s="117">
        <v>22373</v>
      </c>
      <c r="W14" s="117">
        <v>0</v>
      </c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</row>
    <row r="15" spans="1:238" ht="15">
      <c r="A15" s="126" t="s">
        <v>110</v>
      </c>
      <c r="B15" s="116" t="s">
        <v>109</v>
      </c>
      <c r="C15" s="117"/>
      <c r="D15" s="117">
        <v>16679</v>
      </c>
      <c r="E15" s="117">
        <v>16679</v>
      </c>
      <c r="F15" s="117"/>
      <c r="G15" s="117">
        <v>919</v>
      </c>
      <c r="H15" s="117">
        <v>919</v>
      </c>
      <c r="I15" s="117"/>
      <c r="J15" s="117">
        <v>889</v>
      </c>
      <c r="K15" s="117">
        <v>889</v>
      </c>
      <c r="L15" s="117"/>
      <c r="M15" s="117"/>
      <c r="N15" s="117"/>
      <c r="O15" s="117"/>
      <c r="P15" s="117">
        <v>318</v>
      </c>
      <c r="Q15" s="117">
        <v>318</v>
      </c>
      <c r="R15" s="117"/>
      <c r="S15" s="117">
        <v>463</v>
      </c>
      <c r="T15" s="117">
        <v>463</v>
      </c>
      <c r="U15" s="117"/>
      <c r="V15" s="117">
        <v>1127</v>
      </c>
      <c r="W15" s="117">
        <v>1127</v>
      </c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</row>
    <row r="16" spans="1:23" ht="29.25">
      <c r="A16" s="112" t="s">
        <v>87</v>
      </c>
      <c r="B16" s="113" t="s">
        <v>86</v>
      </c>
      <c r="C16" s="114">
        <f aca="true" t="shared" si="2" ref="C16:W16">SUM(C17:C19)</f>
        <v>384077</v>
      </c>
      <c r="D16" s="114">
        <f>SUM(D17:D19)</f>
        <v>384077</v>
      </c>
      <c r="E16" s="114">
        <f>SUM(E17:E19)</f>
        <v>274730</v>
      </c>
      <c r="F16" s="114">
        <f t="shared" si="2"/>
        <v>45950</v>
      </c>
      <c r="G16" s="114">
        <f t="shared" si="2"/>
        <v>45950</v>
      </c>
      <c r="H16" s="114">
        <f t="shared" si="2"/>
        <v>34003</v>
      </c>
      <c r="I16" s="114">
        <f t="shared" si="2"/>
        <v>45360</v>
      </c>
      <c r="J16" s="114">
        <f t="shared" si="2"/>
        <v>45360</v>
      </c>
      <c r="K16" s="114">
        <f t="shared" si="2"/>
        <v>28014</v>
      </c>
      <c r="L16" s="114">
        <f t="shared" si="2"/>
        <v>19500</v>
      </c>
      <c r="M16" s="114">
        <f t="shared" si="2"/>
        <v>19500</v>
      </c>
      <c r="N16" s="114">
        <f t="shared" si="2"/>
        <v>14582</v>
      </c>
      <c r="O16" s="114">
        <f t="shared" si="2"/>
        <v>17779</v>
      </c>
      <c r="P16" s="114">
        <f t="shared" si="2"/>
        <v>17779</v>
      </c>
      <c r="Q16" s="114">
        <f t="shared" si="2"/>
        <v>13016</v>
      </c>
      <c r="R16" s="114">
        <f t="shared" si="2"/>
        <v>54685</v>
      </c>
      <c r="S16" s="114">
        <f t="shared" si="2"/>
        <v>51671</v>
      </c>
      <c r="T16" s="114">
        <f t="shared" si="2"/>
        <v>33818</v>
      </c>
      <c r="U16" s="114">
        <f t="shared" si="2"/>
        <v>59600</v>
      </c>
      <c r="V16" s="114">
        <f t="shared" si="2"/>
        <v>59600</v>
      </c>
      <c r="W16" s="114">
        <f t="shared" si="2"/>
        <v>31595</v>
      </c>
    </row>
    <row r="17" spans="1:238" ht="30">
      <c r="A17" s="115" t="s">
        <v>89</v>
      </c>
      <c r="B17" s="116" t="s">
        <v>764</v>
      </c>
      <c r="C17" s="117">
        <v>243978</v>
      </c>
      <c r="D17" s="117">
        <v>236678</v>
      </c>
      <c r="E17" s="117">
        <v>177886</v>
      </c>
      <c r="F17" s="117">
        <v>28182</v>
      </c>
      <c r="G17" s="117">
        <v>28182</v>
      </c>
      <c r="H17" s="117">
        <v>20749</v>
      </c>
      <c r="I17" s="117">
        <v>29172</v>
      </c>
      <c r="J17" s="117">
        <v>29172</v>
      </c>
      <c r="K17" s="117">
        <v>17514</v>
      </c>
      <c r="L17" s="117">
        <v>12200</v>
      </c>
      <c r="M17" s="117">
        <v>12200</v>
      </c>
      <c r="N17" s="117">
        <v>9176</v>
      </c>
      <c r="O17" s="130">
        <v>10749</v>
      </c>
      <c r="P17" s="117">
        <v>10749</v>
      </c>
      <c r="Q17" s="117">
        <v>7971</v>
      </c>
      <c r="R17" s="117">
        <v>32835</v>
      </c>
      <c r="S17" s="117">
        <v>29821</v>
      </c>
      <c r="T17" s="117">
        <v>21588</v>
      </c>
      <c r="U17" s="117">
        <v>41000</v>
      </c>
      <c r="V17" s="117">
        <v>41000</v>
      </c>
      <c r="W17" s="117">
        <v>21570</v>
      </c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</row>
    <row r="18" spans="1:238" ht="15">
      <c r="A18" s="115" t="s">
        <v>91</v>
      </c>
      <c r="B18" s="116" t="s">
        <v>765</v>
      </c>
      <c r="C18" s="117">
        <v>97427</v>
      </c>
      <c r="D18" s="117">
        <v>97427</v>
      </c>
      <c r="E18" s="117">
        <v>69742</v>
      </c>
      <c r="F18" s="117">
        <v>11476</v>
      </c>
      <c r="G18" s="117">
        <v>11476</v>
      </c>
      <c r="H18" s="117">
        <v>8529</v>
      </c>
      <c r="I18" s="117">
        <v>10224</v>
      </c>
      <c r="J18" s="117">
        <v>10224</v>
      </c>
      <c r="K18" s="117">
        <v>6408</v>
      </c>
      <c r="L18" s="117">
        <v>5000</v>
      </c>
      <c r="M18" s="117">
        <v>5000</v>
      </c>
      <c r="N18" s="117">
        <v>3709</v>
      </c>
      <c r="O18" s="130">
        <v>4440</v>
      </c>
      <c r="P18" s="117">
        <v>4440</v>
      </c>
      <c r="Q18" s="117">
        <v>3188</v>
      </c>
      <c r="R18" s="117">
        <v>13800</v>
      </c>
      <c r="S18" s="117">
        <v>13800</v>
      </c>
      <c r="T18" s="117">
        <v>8853</v>
      </c>
      <c r="U18" s="117">
        <v>11800</v>
      </c>
      <c r="V18" s="117">
        <v>11800</v>
      </c>
      <c r="W18" s="117">
        <v>7923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</row>
    <row r="19" spans="1:238" ht="30">
      <c r="A19" s="115" t="s">
        <v>93</v>
      </c>
      <c r="B19" s="116" t="s">
        <v>766</v>
      </c>
      <c r="C19" s="117">
        <v>42672</v>
      </c>
      <c r="D19" s="117">
        <v>49972</v>
      </c>
      <c r="E19" s="117">
        <v>27102</v>
      </c>
      <c r="F19" s="117">
        <v>6292</v>
      </c>
      <c r="G19" s="117">
        <v>6292</v>
      </c>
      <c r="H19" s="117">
        <v>4725</v>
      </c>
      <c r="I19" s="117">
        <v>5964</v>
      </c>
      <c r="J19" s="117">
        <v>5964</v>
      </c>
      <c r="K19" s="117">
        <v>4092</v>
      </c>
      <c r="L19" s="117">
        <v>2300</v>
      </c>
      <c r="M19" s="117">
        <v>2300</v>
      </c>
      <c r="N19" s="117">
        <v>1697</v>
      </c>
      <c r="O19" s="130">
        <v>2590</v>
      </c>
      <c r="P19" s="117">
        <v>2590</v>
      </c>
      <c r="Q19" s="117">
        <v>1857</v>
      </c>
      <c r="R19" s="117">
        <v>8050</v>
      </c>
      <c r="S19" s="117">
        <v>8050</v>
      </c>
      <c r="T19" s="117">
        <v>3377</v>
      </c>
      <c r="U19" s="117">
        <v>6800</v>
      </c>
      <c r="V19" s="117">
        <v>6800</v>
      </c>
      <c r="W19" s="117">
        <v>2102</v>
      </c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</row>
    <row r="20" spans="1:23" ht="15">
      <c r="A20" s="112" t="s">
        <v>118</v>
      </c>
      <c r="B20" s="113" t="s">
        <v>117</v>
      </c>
      <c r="C20" s="114">
        <f aca="true" t="shared" si="3" ref="C20:W20">SUM(C21:C32)</f>
        <v>912021</v>
      </c>
      <c r="D20" s="114">
        <f>SUM(D21:D32)</f>
        <v>885226</v>
      </c>
      <c r="E20" s="114">
        <f>SUM(E21:E32)</f>
        <v>483456</v>
      </c>
      <c r="F20" s="114">
        <f t="shared" si="3"/>
        <v>288310</v>
      </c>
      <c r="G20" s="114">
        <f t="shared" si="3"/>
        <v>288310</v>
      </c>
      <c r="H20" s="114">
        <f t="shared" si="3"/>
        <v>121501</v>
      </c>
      <c r="I20" s="114">
        <f t="shared" si="3"/>
        <v>138647</v>
      </c>
      <c r="J20" s="114">
        <f t="shared" si="3"/>
        <v>138647</v>
      </c>
      <c r="K20" s="114">
        <f t="shared" si="3"/>
        <v>88274</v>
      </c>
      <c r="L20" s="114">
        <f t="shared" si="3"/>
        <v>38600</v>
      </c>
      <c r="M20" s="114">
        <f t="shared" si="3"/>
        <v>36950</v>
      </c>
      <c r="N20" s="114">
        <f t="shared" si="3"/>
        <v>22893</v>
      </c>
      <c r="O20" s="114">
        <f t="shared" si="3"/>
        <v>33050</v>
      </c>
      <c r="P20" s="114">
        <f t="shared" si="3"/>
        <v>33050</v>
      </c>
      <c r="Q20" s="114">
        <f t="shared" si="3"/>
        <v>28650</v>
      </c>
      <c r="R20" s="114">
        <f t="shared" si="3"/>
        <v>55179</v>
      </c>
      <c r="S20" s="114">
        <f t="shared" si="3"/>
        <v>55558</v>
      </c>
      <c r="T20" s="114">
        <f t="shared" si="3"/>
        <v>32929</v>
      </c>
      <c r="U20" s="114">
        <f t="shared" si="3"/>
        <v>201000</v>
      </c>
      <c r="V20" s="114">
        <f t="shared" si="3"/>
        <v>201000</v>
      </c>
      <c r="W20" s="114">
        <f t="shared" si="3"/>
        <v>66180</v>
      </c>
    </row>
    <row r="21" spans="1:238" ht="15">
      <c r="A21" s="115" t="s">
        <v>146</v>
      </c>
      <c r="B21" s="116" t="s">
        <v>767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</row>
    <row r="22" spans="1:238" ht="15">
      <c r="A22" s="115" t="s">
        <v>179</v>
      </c>
      <c r="B22" s="116" t="s">
        <v>768</v>
      </c>
      <c r="C22" s="117">
        <v>1000</v>
      </c>
      <c r="D22" s="117">
        <v>1121</v>
      </c>
      <c r="E22" s="117">
        <v>997</v>
      </c>
      <c r="F22" s="117">
        <v>100</v>
      </c>
      <c r="G22" s="117">
        <v>152</v>
      </c>
      <c r="H22" s="117">
        <v>152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</row>
    <row r="23" spans="1:238" ht="15">
      <c r="A23" s="115" t="s">
        <v>148</v>
      </c>
      <c r="B23" s="116" t="s">
        <v>769</v>
      </c>
      <c r="C23" s="117">
        <v>37250</v>
      </c>
      <c r="D23" s="117">
        <v>37038</v>
      </c>
      <c r="E23" s="117">
        <v>1916</v>
      </c>
      <c r="F23" s="117">
        <v>3210</v>
      </c>
      <c r="G23" s="117">
        <v>3210</v>
      </c>
      <c r="H23" s="117">
        <v>0</v>
      </c>
      <c r="I23" s="117">
        <v>2960</v>
      </c>
      <c r="J23" s="117">
        <v>2960</v>
      </c>
      <c r="K23" s="117"/>
      <c r="L23" s="117">
        <v>1400</v>
      </c>
      <c r="M23" s="117">
        <v>1400</v>
      </c>
      <c r="N23" s="117"/>
      <c r="O23" s="130">
        <v>6000</v>
      </c>
      <c r="P23" s="117">
        <v>6000</v>
      </c>
      <c r="Q23" s="117">
        <v>2650</v>
      </c>
      <c r="R23" s="117">
        <v>3940</v>
      </c>
      <c r="S23" s="117">
        <v>3940</v>
      </c>
      <c r="T23" s="117"/>
      <c r="U23" s="117"/>
      <c r="V23" s="117"/>
      <c r="W23" s="117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</row>
    <row r="24" spans="1:238" ht="15">
      <c r="A24" s="115" t="s">
        <v>120</v>
      </c>
      <c r="B24" s="116" t="s">
        <v>770</v>
      </c>
      <c r="C24" s="117">
        <v>311750</v>
      </c>
      <c r="D24" s="117">
        <v>309673</v>
      </c>
      <c r="E24" s="117">
        <v>235794</v>
      </c>
      <c r="F24" s="117">
        <v>25000</v>
      </c>
      <c r="G24" s="117">
        <v>25000</v>
      </c>
      <c r="H24" s="117">
        <v>12733</v>
      </c>
      <c r="I24" s="117">
        <v>6629</v>
      </c>
      <c r="J24" s="117">
        <v>6629</v>
      </c>
      <c r="K24" s="117">
        <v>3353</v>
      </c>
      <c r="L24" s="117">
        <v>5000</v>
      </c>
      <c r="M24" s="117">
        <v>5011</v>
      </c>
      <c r="N24" s="117">
        <v>5011</v>
      </c>
      <c r="O24" s="130">
        <v>7200</v>
      </c>
      <c r="P24" s="117">
        <v>4423</v>
      </c>
      <c r="Q24" s="117">
        <v>4173</v>
      </c>
      <c r="R24" s="117">
        <v>9000</v>
      </c>
      <c r="S24" s="117">
        <v>6349</v>
      </c>
      <c r="T24" s="117">
        <v>3300</v>
      </c>
      <c r="U24" s="117">
        <v>20000</v>
      </c>
      <c r="V24" s="117">
        <v>20000</v>
      </c>
      <c r="W24" s="117">
        <v>12116</v>
      </c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</row>
    <row r="25" spans="1:238" ht="15">
      <c r="A25" s="115" t="s">
        <v>122</v>
      </c>
      <c r="B25" s="116" t="s">
        <v>771</v>
      </c>
      <c r="C25" s="117">
        <v>268011</v>
      </c>
      <c r="D25" s="117">
        <v>260791</v>
      </c>
      <c r="E25" s="117">
        <v>142251</v>
      </c>
      <c r="F25" s="117">
        <v>210000</v>
      </c>
      <c r="G25" s="117">
        <v>209708</v>
      </c>
      <c r="H25" s="117">
        <v>92375</v>
      </c>
      <c r="I25" s="117">
        <v>24228</v>
      </c>
      <c r="J25" s="117">
        <v>24228</v>
      </c>
      <c r="K25" s="117">
        <v>15531</v>
      </c>
      <c r="L25" s="117">
        <v>9200</v>
      </c>
      <c r="M25" s="117">
        <v>9200</v>
      </c>
      <c r="N25" s="117">
        <v>5766</v>
      </c>
      <c r="O25" s="130">
        <v>9000</v>
      </c>
      <c r="P25" s="117">
        <v>9000</v>
      </c>
      <c r="Q25" s="117">
        <v>8876</v>
      </c>
      <c r="R25" s="117">
        <v>27239</v>
      </c>
      <c r="S25" s="117">
        <v>27239</v>
      </c>
      <c r="T25" s="117">
        <v>13575</v>
      </c>
      <c r="U25" s="117">
        <v>140000</v>
      </c>
      <c r="V25" s="117">
        <v>140000</v>
      </c>
      <c r="W25" s="117">
        <v>38823</v>
      </c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</row>
    <row r="26" spans="1:238" ht="15">
      <c r="A26" s="115" t="s">
        <v>124</v>
      </c>
      <c r="B26" s="116" t="s">
        <v>772</v>
      </c>
      <c r="C26" s="117">
        <v>161100</v>
      </c>
      <c r="D26" s="117">
        <v>142331</v>
      </c>
      <c r="E26" s="117">
        <v>90358</v>
      </c>
      <c r="F26" s="117">
        <v>35000</v>
      </c>
      <c r="G26" s="117">
        <v>34952</v>
      </c>
      <c r="H26" s="117">
        <v>9034</v>
      </c>
      <c r="I26" s="117">
        <v>102830</v>
      </c>
      <c r="J26" s="117">
        <v>102830</v>
      </c>
      <c r="K26" s="117">
        <v>68868</v>
      </c>
      <c r="L26" s="117">
        <v>21500</v>
      </c>
      <c r="M26" s="117">
        <v>19839</v>
      </c>
      <c r="N26" s="117">
        <v>10696</v>
      </c>
      <c r="O26" s="130">
        <v>9900</v>
      </c>
      <c r="P26" s="117">
        <v>12677</v>
      </c>
      <c r="Q26" s="117">
        <v>12677</v>
      </c>
      <c r="R26" s="117">
        <v>13000</v>
      </c>
      <c r="S26" s="117">
        <v>9000</v>
      </c>
      <c r="T26" s="117">
        <v>8835</v>
      </c>
      <c r="U26" s="117">
        <v>30000</v>
      </c>
      <c r="V26" s="117">
        <v>30000</v>
      </c>
      <c r="W26" s="117">
        <v>10553</v>
      </c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</row>
    <row r="27" spans="1:238" ht="15">
      <c r="A27" s="115" t="s">
        <v>126</v>
      </c>
      <c r="B27" s="116" t="s">
        <v>773</v>
      </c>
      <c r="C27" s="117">
        <v>111000</v>
      </c>
      <c r="D27" s="117">
        <v>112350</v>
      </c>
      <c r="E27" s="117">
        <v>1350</v>
      </c>
      <c r="F27" s="117"/>
      <c r="G27" s="117">
        <v>48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</row>
    <row r="28" spans="1:238" ht="15">
      <c r="A28" s="115" t="s">
        <v>128</v>
      </c>
      <c r="B28" s="116" t="s">
        <v>774</v>
      </c>
      <c r="C28" s="117">
        <v>60</v>
      </c>
      <c r="D28" s="117">
        <v>204</v>
      </c>
      <c r="E28" s="117">
        <v>174</v>
      </c>
      <c r="F28" s="117"/>
      <c r="G28" s="117">
        <v>40</v>
      </c>
      <c r="H28" s="117">
        <v>40</v>
      </c>
      <c r="I28" s="117">
        <v>1000</v>
      </c>
      <c r="J28" s="117">
        <v>1000</v>
      </c>
      <c r="K28" s="117">
        <v>140</v>
      </c>
      <c r="L28" s="117"/>
      <c r="M28" s="117"/>
      <c r="N28" s="117"/>
      <c r="O28" s="117"/>
      <c r="P28" s="117"/>
      <c r="Q28" s="117"/>
      <c r="R28" s="117">
        <v>2000</v>
      </c>
      <c r="S28" s="117">
        <v>2000</v>
      </c>
      <c r="T28" s="117">
        <v>999</v>
      </c>
      <c r="U28" s="117"/>
      <c r="V28" s="117"/>
      <c r="W28" s="117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</row>
    <row r="29" spans="1:238" ht="15">
      <c r="A29" s="126" t="s">
        <v>183</v>
      </c>
      <c r="B29" s="116" t="s">
        <v>182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>
        <v>7014</v>
      </c>
      <c r="T29" s="117">
        <v>6204</v>
      </c>
      <c r="U29" s="117"/>
      <c r="V29" s="117"/>
      <c r="W29" s="117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</row>
    <row r="30" spans="1:238" ht="15">
      <c r="A30" s="115" t="s">
        <v>156</v>
      </c>
      <c r="B30" s="116" t="s">
        <v>775</v>
      </c>
      <c r="C30" s="117">
        <v>21850</v>
      </c>
      <c r="D30" s="117">
        <v>21687</v>
      </c>
      <c r="E30" s="117">
        <v>10585</v>
      </c>
      <c r="F30" s="117">
        <v>15000</v>
      </c>
      <c r="G30" s="117">
        <v>15000</v>
      </c>
      <c r="H30" s="117">
        <v>6967</v>
      </c>
      <c r="I30" s="117">
        <v>1000</v>
      </c>
      <c r="J30" s="117">
        <v>1000</v>
      </c>
      <c r="K30" s="117">
        <v>382</v>
      </c>
      <c r="L30" s="117"/>
      <c r="M30" s="117"/>
      <c r="N30" s="117"/>
      <c r="O30" s="130">
        <v>950</v>
      </c>
      <c r="P30" s="117">
        <v>950</v>
      </c>
      <c r="Q30" s="117">
        <v>274</v>
      </c>
      <c r="R30" s="117"/>
      <c r="S30" s="117">
        <v>16</v>
      </c>
      <c r="T30" s="117">
        <v>16</v>
      </c>
      <c r="U30" s="117">
        <v>11000</v>
      </c>
      <c r="V30" s="117">
        <v>11000</v>
      </c>
      <c r="W30" s="117">
        <v>4688</v>
      </c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</row>
    <row r="31" spans="1:238" ht="15">
      <c r="A31" s="126" t="s">
        <v>185</v>
      </c>
      <c r="B31" s="116" t="s">
        <v>184</v>
      </c>
      <c r="C31" s="117"/>
      <c r="D31" s="117">
        <v>30</v>
      </c>
      <c r="E31" s="117">
        <v>30</v>
      </c>
      <c r="F31" s="117"/>
      <c r="G31" s="117"/>
      <c r="H31" s="117"/>
      <c r="I31" s="117"/>
      <c r="J31" s="117"/>
      <c r="K31" s="117"/>
      <c r="L31" s="117"/>
      <c r="M31" s="117"/>
      <c r="N31" s="117"/>
      <c r="O31" s="130"/>
      <c r="P31" s="117"/>
      <c r="Q31" s="117"/>
      <c r="R31" s="117"/>
      <c r="S31" s="117"/>
      <c r="T31" s="117"/>
      <c r="U31" s="117"/>
      <c r="V31" s="117"/>
      <c r="W31" s="117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</row>
    <row r="32" spans="1:238" ht="30">
      <c r="A32" s="115">
        <v>1092</v>
      </c>
      <c r="B32" s="116" t="s">
        <v>776</v>
      </c>
      <c r="C32" s="117"/>
      <c r="D32" s="117">
        <v>1</v>
      </c>
      <c r="E32" s="117">
        <v>1</v>
      </c>
      <c r="F32" s="117"/>
      <c r="G32" s="117">
        <v>200</v>
      </c>
      <c r="H32" s="117">
        <v>200</v>
      </c>
      <c r="I32" s="117"/>
      <c r="J32" s="117"/>
      <c r="K32" s="117"/>
      <c r="L32" s="117">
        <v>1500</v>
      </c>
      <c r="M32" s="117">
        <v>1500</v>
      </c>
      <c r="N32" s="117">
        <v>1420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</row>
    <row r="33" spans="1:23" ht="29.25">
      <c r="A33" s="112" t="s">
        <v>169</v>
      </c>
      <c r="B33" s="113" t="s">
        <v>168</v>
      </c>
      <c r="C33" s="114">
        <f aca="true" t="shared" si="4" ref="C33:W33">SUM(C34:C35)</f>
        <v>6700</v>
      </c>
      <c r="D33" s="114">
        <f>SUM(D34:D35)</f>
        <v>7770</v>
      </c>
      <c r="E33" s="114">
        <f>SUM(E34:E35)</f>
        <v>7531</v>
      </c>
      <c r="F33" s="114">
        <f t="shared" si="4"/>
        <v>5000</v>
      </c>
      <c r="G33" s="114">
        <f t="shared" si="4"/>
        <v>147515</v>
      </c>
      <c r="H33" s="114">
        <f t="shared" si="4"/>
        <v>147515</v>
      </c>
      <c r="I33" s="114">
        <f t="shared" si="4"/>
        <v>3526</v>
      </c>
      <c r="J33" s="114">
        <f t="shared" si="4"/>
        <v>3526</v>
      </c>
      <c r="K33" s="114">
        <f t="shared" si="4"/>
        <v>3443</v>
      </c>
      <c r="L33" s="114">
        <f t="shared" si="4"/>
        <v>200</v>
      </c>
      <c r="M33" s="114">
        <f t="shared" si="4"/>
        <v>200</v>
      </c>
      <c r="N33" s="114">
        <f t="shared" si="4"/>
        <v>0</v>
      </c>
      <c r="O33" s="114">
        <f t="shared" si="4"/>
        <v>340</v>
      </c>
      <c r="P33" s="114">
        <f t="shared" si="4"/>
        <v>340</v>
      </c>
      <c r="Q33" s="114">
        <f t="shared" si="4"/>
        <v>290</v>
      </c>
      <c r="R33" s="114">
        <f t="shared" si="4"/>
        <v>3000</v>
      </c>
      <c r="S33" s="114">
        <f t="shared" si="4"/>
        <v>5635</v>
      </c>
      <c r="T33" s="114">
        <f t="shared" si="4"/>
        <v>5635</v>
      </c>
      <c r="U33" s="114">
        <f t="shared" si="4"/>
        <v>0</v>
      </c>
      <c r="V33" s="114">
        <f t="shared" si="4"/>
        <v>51781</v>
      </c>
      <c r="W33" s="114">
        <f t="shared" si="4"/>
        <v>51781</v>
      </c>
    </row>
    <row r="34" spans="1:238" ht="30">
      <c r="A34" s="115" t="s">
        <v>171</v>
      </c>
      <c r="B34" s="116" t="s">
        <v>777</v>
      </c>
      <c r="C34" s="117">
        <v>3200</v>
      </c>
      <c r="D34" s="117">
        <v>3394</v>
      </c>
      <c r="E34" s="117">
        <v>3155</v>
      </c>
      <c r="F34" s="117"/>
      <c r="G34" s="117"/>
      <c r="H34" s="117"/>
      <c r="I34" s="117">
        <v>2385</v>
      </c>
      <c r="J34" s="117">
        <v>2385</v>
      </c>
      <c r="K34" s="117">
        <v>2374</v>
      </c>
      <c r="L34" s="117">
        <v>200</v>
      </c>
      <c r="M34" s="117">
        <v>200</v>
      </c>
      <c r="N34" s="117"/>
      <c r="O34" s="130">
        <v>250</v>
      </c>
      <c r="P34" s="117">
        <v>250</v>
      </c>
      <c r="Q34" s="117">
        <v>214</v>
      </c>
      <c r="R34" s="117"/>
      <c r="S34" s="117">
        <v>5635</v>
      </c>
      <c r="T34" s="117">
        <v>5635</v>
      </c>
      <c r="U34" s="117"/>
      <c r="V34" s="117"/>
      <c r="W34" s="117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</row>
    <row r="35" spans="1:238" ht="30">
      <c r="A35" s="115" t="s">
        <v>173</v>
      </c>
      <c r="B35" s="116" t="s">
        <v>778</v>
      </c>
      <c r="C35" s="117">
        <v>3500</v>
      </c>
      <c r="D35" s="117">
        <v>4376</v>
      </c>
      <c r="E35" s="117">
        <v>4376</v>
      </c>
      <c r="F35" s="117">
        <v>5000</v>
      </c>
      <c r="G35" s="117">
        <v>147515</v>
      </c>
      <c r="H35" s="117">
        <v>147515</v>
      </c>
      <c r="I35" s="117">
        <v>1141</v>
      </c>
      <c r="J35" s="117">
        <v>1141</v>
      </c>
      <c r="K35" s="117">
        <v>1069</v>
      </c>
      <c r="L35" s="117"/>
      <c r="M35" s="117"/>
      <c r="N35" s="117"/>
      <c r="O35" s="130">
        <v>90</v>
      </c>
      <c r="P35" s="117">
        <v>90</v>
      </c>
      <c r="Q35" s="117">
        <v>76</v>
      </c>
      <c r="R35" s="117">
        <v>3000</v>
      </c>
      <c r="S35" s="117"/>
      <c r="T35" s="117"/>
      <c r="U35" s="117"/>
      <c r="V35" s="117">
        <v>51781</v>
      </c>
      <c r="W35" s="117">
        <v>51781</v>
      </c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</row>
    <row r="36" spans="1:23" ht="15">
      <c r="A36" s="119" t="s">
        <v>81</v>
      </c>
      <c r="B36" s="113"/>
      <c r="C36" s="114">
        <f aca="true" t="shared" si="5" ref="C36:W36">SUM(C9+C11+C16+C20+C33)</f>
        <v>3342544</v>
      </c>
      <c r="D36" s="114">
        <f>SUM(D9+D11+D16+D20+D33)</f>
        <v>3342544</v>
      </c>
      <c r="E36" s="114">
        <f>SUM(E9+E11+E16+E20+E33)</f>
        <v>2183632</v>
      </c>
      <c r="F36" s="114">
        <f t="shared" si="5"/>
        <v>589890</v>
      </c>
      <c r="G36" s="114">
        <f t="shared" si="5"/>
        <v>732405</v>
      </c>
      <c r="H36" s="114">
        <f t="shared" si="5"/>
        <v>492615</v>
      </c>
      <c r="I36" s="114">
        <f t="shared" si="5"/>
        <v>412309</v>
      </c>
      <c r="J36" s="114">
        <f t="shared" si="5"/>
        <v>412309</v>
      </c>
      <c r="K36" s="114">
        <f t="shared" si="5"/>
        <v>276342</v>
      </c>
      <c r="L36" s="114">
        <f t="shared" si="5"/>
        <v>159800</v>
      </c>
      <c r="M36" s="114">
        <f t="shared" si="5"/>
        <v>159800</v>
      </c>
      <c r="N36" s="114">
        <f t="shared" si="5"/>
        <v>115361</v>
      </c>
      <c r="O36" s="114">
        <f t="shared" si="5"/>
        <v>146059</v>
      </c>
      <c r="P36" s="114">
        <f t="shared" si="5"/>
        <v>146059</v>
      </c>
      <c r="Q36" s="114">
        <f t="shared" si="5"/>
        <v>108270</v>
      </c>
      <c r="R36" s="114">
        <f t="shared" si="5"/>
        <v>400378</v>
      </c>
      <c r="S36" s="114">
        <f t="shared" si="5"/>
        <v>400378</v>
      </c>
      <c r="T36" s="114">
        <f t="shared" si="5"/>
        <v>277297</v>
      </c>
      <c r="U36" s="114">
        <f t="shared" si="5"/>
        <v>533300</v>
      </c>
      <c r="V36" s="114">
        <f t="shared" si="5"/>
        <v>585081</v>
      </c>
      <c r="W36" s="114">
        <f t="shared" si="5"/>
        <v>314388</v>
      </c>
    </row>
    <row r="37" spans="1:23" ht="15">
      <c r="A37" s="120"/>
      <c r="B37" s="142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</row>
    <row r="38" spans="1:249" s="281" customFormat="1" ht="29.25">
      <c r="A38" s="112">
        <v>5100</v>
      </c>
      <c r="B38" s="113" t="s">
        <v>132</v>
      </c>
      <c r="C38" s="114"/>
      <c r="D38" s="114"/>
      <c r="E38" s="114"/>
      <c r="F38" s="114">
        <v>3000</v>
      </c>
      <c r="G38" s="114">
        <v>150000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  <c r="IN38" s="132"/>
      <c r="IO38" s="132"/>
    </row>
    <row r="39" spans="1:23" ht="15">
      <c r="A39" s="112" t="s">
        <v>135</v>
      </c>
      <c r="B39" s="113" t="s">
        <v>134</v>
      </c>
      <c r="C39" s="114">
        <f aca="true" t="shared" si="6" ref="C39:W39">SUM(C40:C45)</f>
        <v>468000</v>
      </c>
      <c r="D39" s="114">
        <f>SUM(D40:D45)</f>
        <v>468000</v>
      </c>
      <c r="E39" s="114">
        <f>SUM(E40:E45)</f>
        <v>408000</v>
      </c>
      <c r="F39" s="114">
        <f t="shared" si="6"/>
        <v>3000</v>
      </c>
      <c r="G39" s="114">
        <f t="shared" si="6"/>
        <v>92880</v>
      </c>
      <c r="H39" s="114">
        <f t="shared" si="6"/>
        <v>0</v>
      </c>
      <c r="I39" s="114">
        <f t="shared" si="6"/>
        <v>0</v>
      </c>
      <c r="J39" s="114">
        <f t="shared" si="6"/>
        <v>0</v>
      </c>
      <c r="K39" s="114">
        <f t="shared" si="6"/>
        <v>0</v>
      </c>
      <c r="L39" s="114">
        <f t="shared" si="6"/>
        <v>0</v>
      </c>
      <c r="M39" s="114">
        <f t="shared" si="6"/>
        <v>0</v>
      </c>
      <c r="N39" s="114">
        <f t="shared" si="6"/>
        <v>0</v>
      </c>
      <c r="O39" s="114">
        <f t="shared" si="6"/>
        <v>0</v>
      </c>
      <c r="P39" s="114">
        <f t="shared" si="6"/>
        <v>0</v>
      </c>
      <c r="Q39" s="114">
        <f t="shared" si="6"/>
        <v>0</v>
      </c>
      <c r="R39" s="114">
        <f t="shared" si="6"/>
        <v>0</v>
      </c>
      <c r="S39" s="114">
        <f t="shared" si="6"/>
        <v>0</v>
      </c>
      <c r="T39" s="114">
        <f t="shared" si="6"/>
        <v>0</v>
      </c>
      <c r="U39" s="114">
        <f t="shared" si="6"/>
        <v>0</v>
      </c>
      <c r="V39" s="114">
        <f t="shared" si="6"/>
        <v>0</v>
      </c>
      <c r="W39" s="114">
        <f t="shared" si="6"/>
        <v>0</v>
      </c>
    </row>
    <row r="40" spans="1:238" ht="15">
      <c r="A40" s="115">
        <v>5201</v>
      </c>
      <c r="B40" s="116" t="s">
        <v>779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</row>
    <row r="41" spans="1:238" ht="21.75" customHeight="1">
      <c r="A41" s="115" t="s">
        <v>139</v>
      </c>
      <c r="B41" s="116" t="s">
        <v>780</v>
      </c>
      <c r="C41" s="117"/>
      <c r="D41" s="117"/>
      <c r="E41" s="117"/>
      <c r="F41" s="117">
        <v>3000</v>
      </c>
      <c r="G41" s="117">
        <v>92880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</row>
    <row r="42" spans="1:238" ht="15">
      <c r="A42" s="115" t="s">
        <v>234</v>
      </c>
      <c r="B42" s="116" t="s">
        <v>781</v>
      </c>
      <c r="C42" s="117">
        <v>468000</v>
      </c>
      <c r="D42" s="117">
        <v>468000</v>
      </c>
      <c r="E42" s="117">
        <v>408000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</row>
    <row r="43" spans="1:238" ht="15">
      <c r="A43" s="115" t="s">
        <v>175</v>
      </c>
      <c r="B43" s="116" t="s">
        <v>782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</row>
    <row r="44" spans="1:238" ht="15">
      <c r="A44" s="115">
        <v>5206</v>
      </c>
      <c r="B44" s="116" t="s">
        <v>783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</row>
    <row r="45" spans="1:238" ht="15">
      <c r="A45" s="115" t="s">
        <v>211</v>
      </c>
      <c r="B45" s="116" t="s">
        <v>784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</row>
    <row r="46" spans="1:23" ht="15">
      <c r="A46" s="119" t="s">
        <v>131</v>
      </c>
      <c r="B46" s="142"/>
      <c r="C46" s="114">
        <f>SUM(C39,C38)</f>
        <v>468000</v>
      </c>
      <c r="D46" s="114">
        <f aca="true" t="shared" si="7" ref="D46:W46">SUM(D39,D38)</f>
        <v>468000</v>
      </c>
      <c r="E46" s="114">
        <f t="shared" si="7"/>
        <v>408000</v>
      </c>
      <c r="F46" s="114">
        <f t="shared" si="7"/>
        <v>6000</v>
      </c>
      <c r="G46" s="114">
        <f t="shared" si="7"/>
        <v>242880</v>
      </c>
      <c r="H46" s="114">
        <f t="shared" si="7"/>
        <v>0</v>
      </c>
      <c r="I46" s="114">
        <f t="shared" si="7"/>
        <v>0</v>
      </c>
      <c r="J46" s="114">
        <f t="shared" si="7"/>
        <v>0</v>
      </c>
      <c r="K46" s="114">
        <f t="shared" si="7"/>
        <v>0</v>
      </c>
      <c r="L46" s="114">
        <f t="shared" si="7"/>
        <v>0</v>
      </c>
      <c r="M46" s="114">
        <f t="shared" si="7"/>
        <v>0</v>
      </c>
      <c r="N46" s="114">
        <f t="shared" si="7"/>
        <v>0</v>
      </c>
      <c r="O46" s="114">
        <f t="shared" si="7"/>
        <v>0</v>
      </c>
      <c r="P46" s="114">
        <f t="shared" si="7"/>
        <v>0</v>
      </c>
      <c r="Q46" s="114">
        <f t="shared" si="7"/>
        <v>0</v>
      </c>
      <c r="R46" s="114">
        <f t="shared" si="7"/>
        <v>0</v>
      </c>
      <c r="S46" s="114">
        <f t="shared" si="7"/>
        <v>0</v>
      </c>
      <c r="T46" s="114">
        <f t="shared" si="7"/>
        <v>0</v>
      </c>
      <c r="U46" s="114">
        <f t="shared" si="7"/>
        <v>0</v>
      </c>
      <c r="V46" s="114">
        <f t="shared" si="7"/>
        <v>0</v>
      </c>
      <c r="W46" s="114">
        <f t="shared" si="7"/>
        <v>0</v>
      </c>
    </row>
    <row r="47" spans="1:23" ht="15">
      <c r="A47" s="119"/>
      <c r="B47" s="14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</row>
    <row r="48" spans="1:23" ht="15">
      <c r="A48" s="123" t="s">
        <v>785</v>
      </c>
      <c r="B48" s="142"/>
      <c r="C48" s="124">
        <f aca="true" t="shared" si="8" ref="C48:W48">SUM(C36+C46)</f>
        <v>3810544</v>
      </c>
      <c r="D48" s="124">
        <f>SUM(D36+D46)</f>
        <v>3810544</v>
      </c>
      <c r="E48" s="124">
        <f>SUM(E36+E46)</f>
        <v>2591632</v>
      </c>
      <c r="F48" s="124">
        <f t="shared" si="8"/>
        <v>595890</v>
      </c>
      <c r="G48" s="124">
        <f t="shared" si="8"/>
        <v>975285</v>
      </c>
      <c r="H48" s="124">
        <f t="shared" si="8"/>
        <v>492615</v>
      </c>
      <c r="I48" s="124">
        <f t="shared" si="8"/>
        <v>412309</v>
      </c>
      <c r="J48" s="124">
        <f t="shared" si="8"/>
        <v>412309</v>
      </c>
      <c r="K48" s="124">
        <f t="shared" si="8"/>
        <v>276342</v>
      </c>
      <c r="L48" s="124">
        <f t="shared" si="8"/>
        <v>159800</v>
      </c>
      <c r="M48" s="124">
        <f t="shared" si="8"/>
        <v>159800</v>
      </c>
      <c r="N48" s="124">
        <f t="shared" si="8"/>
        <v>115361</v>
      </c>
      <c r="O48" s="124">
        <f t="shared" si="8"/>
        <v>146059</v>
      </c>
      <c r="P48" s="124">
        <f t="shared" si="8"/>
        <v>146059</v>
      </c>
      <c r="Q48" s="124">
        <f t="shared" si="8"/>
        <v>108270</v>
      </c>
      <c r="R48" s="124">
        <f t="shared" si="8"/>
        <v>400378</v>
      </c>
      <c r="S48" s="124">
        <f t="shared" si="8"/>
        <v>400378</v>
      </c>
      <c r="T48" s="124">
        <f t="shared" si="8"/>
        <v>277297</v>
      </c>
      <c r="U48" s="124">
        <f t="shared" si="8"/>
        <v>533300</v>
      </c>
      <c r="V48" s="124">
        <f t="shared" si="8"/>
        <v>585081</v>
      </c>
      <c r="W48" s="124">
        <f t="shared" si="8"/>
        <v>314388</v>
      </c>
    </row>
    <row r="49" spans="1:249" ht="15">
      <c r="A49" s="131"/>
      <c r="B49" s="137"/>
      <c r="C49" s="137"/>
      <c r="D49" s="137"/>
      <c r="E49" s="137"/>
      <c r="F49" s="131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25"/>
      <c r="IF49" s="125"/>
      <c r="IG49" s="125"/>
      <c r="IH49" s="125"/>
      <c r="II49" s="125"/>
      <c r="IJ49" s="125"/>
      <c r="IK49" s="125"/>
      <c r="IL49" s="125"/>
      <c r="IM49" s="125"/>
      <c r="IN49" s="125"/>
      <c r="IO49" s="125"/>
    </row>
    <row r="50" spans="1:249" ht="15.75">
      <c r="A50" s="28" t="s">
        <v>483</v>
      </c>
      <c r="B50" s="137"/>
      <c r="C50" s="137"/>
      <c r="D50" s="137"/>
      <c r="E50" s="137"/>
      <c r="F50" s="139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40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25"/>
      <c r="IF50" s="125"/>
      <c r="IG50" s="125"/>
      <c r="IH50" s="125"/>
      <c r="II50" s="125"/>
      <c r="IJ50" s="125"/>
      <c r="IK50" s="125"/>
      <c r="IL50" s="125"/>
      <c r="IM50" s="125"/>
      <c r="IN50" s="125"/>
      <c r="IO50" s="125"/>
    </row>
    <row r="51" spans="1:249" ht="15.75">
      <c r="A51" s="29" t="s">
        <v>484</v>
      </c>
      <c r="B51" s="137"/>
      <c r="C51" s="137"/>
      <c r="D51" s="137"/>
      <c r="E51" s="137"/>
      <c r="F51" s="131"/>
      <c r="G51" s="137"/>
      <c r="H51" s="137"/>
      <c r="I51" s="137"/>
      <c r="J51" s="137"/>
      <c r="K51" s="137"/>
      <c r="L51" s="137"/>
      <c r="M51" s="137"/>
      <c r="N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25"/>
      <c r="IF51" s="125"/>
      <c r="IG51" s="125"/>
      <c r="IH51" s="125"/>
      <c r="II51" s="125"/>
      <c r="IJ51" s="125"/>
      <c r="IK51" s="125"/>
      <c r="IL51" s="125"/>
      <c r="IM51" s="125"/>
      <c r="IN51" s="125"/>
      <c r="IO51" s="125"/>
    </row>
    <row r="52" spans="1:249" ht="12" customHeight="1">
      <c r="A52" s="28"/>
      <c r="B52" s="137"/>
      <c r="C52" s="137"/>
      <c r="D52" s="137"/>
      <c r="E52" s="137"/>
      <c r="F52" s="131"/>
      <c r="G52" s="137"/>
      <c r="H52" s="137"/>
      <c r="I52" s="137"/>
      <c r="J52" s="137"/>
      <c r="K52" s="137"/>
      <c r="L52" s="137"/>
      <c r="M52" s="137"/>
      <c r="N52" s="137"/>
      <c r="P52" s="137"/>
      <c r="Q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25"/>
      <c r="IF52" s="125"/>
      <c r="IG52" s="125"/>
      <c r="IH52" s="125"/>
      <c r="II52" s="125"/>
      <c r="IJ52" s="125"/>
      <c r="IK52" s="125"/>
      <c r="IL52" s="125"/>
      <c r="IM52" s="125"/>
      <c r="IN52" s="125"/>
      <c r="IO52" s="125"/>
    </row>
    <row r="53" spans="1:249" ht="15.75">
      <c r="A53" s="30" t="s">
        <v>485</v>
      </c>
      <c r="B53" s="137"/>
      <c r="C53" s="137"/>
      <c r="D53" s="137"/>
      <c r="E53" s="137"/>
      <c r="F53" s="139"/>
      <c r="G53" s="137"/>
      <c r="H53" s="137"/>
      <c r="I53" s="137"/>
      <c r="J53" s="137"/>
      <c r="K53" s="137"/>
      <c r="L53" s="137"/>
      <c r="M53" s="137"/>
      <c r="N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25"/>
      <c r="IF53" s="125"/>
      <c r="IG53" s="125"/>
      <c r="IH53" s="125"/>
      <c r="II53" s="125"/>
      <c r="IJ53" s="125"/>
      <c r="IK53" s="125"/>
      <c r="IL53" s="125"/>
      <c r="IM53" s="125"/>
      <c r="IN53" s="125"/>
      <c r="IO53" s="125"/>
    </row>
    <row r="54" spans="1:249" ht="15.75">
      <c r="A54" s="28" t="s">
        <v>486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25"/>
      <c r="IF54" s="125"/>
      <c r="IG54" s="125"/>
      <c r="IH54" s="125"/>
      <c r="II54" s="125"/>
      <c r="IJ54" s="125"/>
      <c r="IK54" s="125"/>
      <c r="IL54" s="125"/>
      <c r="IM54" s="125"/>
      <c r="IN54" s="125"/>
      <c r="IO54" s="125"/>
    </row>
    <row r="55" spans="1:249" ht="15.75">
      <c r="A55" s="29" t="s">
        <v>487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25"/>
      <c r="IF55" s="125"/>
      <c r="IG55" s="125"/>
      <c r="IH55" s="125"/>
      <c r="II55" s="125"/>
      <c r="IJ55" s="125"/>
      <c r="IK55" s="125"/>
      <c r="IL55" s="125"/>
      <c r="IM55" s="125"/>
      <c r="IN55" s="125"/>
      <c r="IO55" s="125"/>
    </row>
    <row r="56" ht="11.25" customHeight="1">
      <c r="A56" s="30"/>
    </row>
    <row r="57" ht="15.75">
      <c r="A57" s="28" t="s">
        <v>488</v>
      </c>
    </row>
    <row r="58" ht="15.75">
      <c r="A58" s="29" t="s">
        <v>489</v>
      </c>
    </row>
    <row r="59" ht="12" customHeight="1">
      <c r="A59" s="30"/>
    </row>
    <row r="60" ht="15.75">
      <c r="A60" s="106" t="s">
        <v>749</v>
      </c>
    </row>
    <row r="61" ht="15.75">
      <c r="A61" s="74" t="s">
        <v>491</v>
      </c>
    </row>
    <row r="62" ht="12.75" customHeight="1">
      <c r="A62" s="30"/>
    </row>
    <row r="63" ht="15.75">
      <c r="A63" s="107" t="s">
        <v>492</v>
      </c>
    </row>
    <row r="64" ht="15.75">
      <c r="A64" s="107" t="s">
        <v>493</v>
      </c>
    </row>
  </sheetData>
  <sheetProtection/>
  <mergeCells count="11">
    <mergeCell ref="B7:B8"/>
    <mergeCell ref="A7:A8"/>
    <mergeCell ref="A4:W4"/>
    <mergeCell ref="A6:C6"/>
    <mergeCell ref="U7:W7"/>
    <mergeCell ref="R7:T7"/>
    <mergeCell ref="O7:Q7"/>
    <mergeCell ref="L7:N7"/>
    <mergeCell ref="I7:K7"/>
    <mergeCell ref="F7:H7"/>
    <mergeCell ref="C7:E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7"/>
  <sheetViews>
    <sheetView zoomScalePageLayoutView="0" workbookViewId="0" topLeftCell="A1">
      <pane xSplit="2" topLeftCell="E1" activePane="topRight" state="frozen"/>
      <selection pane="topLeft" activeCell="A1" sqref="A1"/>
      <selection pane="topRight" activeCell="E123" sqref="E123"/>
    </sheetView>
  </sheetViews>
  <sheetFormatPr defaultColWidth="9.140625" defaultRowHeight="15"/>
  <cols>
    <col min="1" max="1" width="62.8515625" style="192" customWidth="1"/>
    <col min="2" max="2" width="10.28125" style="193" customWidth="1"/>
    <col min="3" max="3" width="13.28125" style="193" customWidth="1"/>
    <col min="4" max="4" width="16.8515625" style="193" customWidth="1"/>
    <col min="5" max="7" width="13.28125" style="193" customWidth="1"/>
    <col min="8" max="8" width="12.7109375" style="193" customWidth="1"/>
    <col min="9" max="9" width="17.00390625" style="193" customWidth="1"/>
    <col min="10" max="12" width="13.28125" style="193" customWidth="1"/>
    <col min="13" max="13" width="11.7109375" style="193" customWidth="1"/>
    <col min="14" max="14" width="16.7109375" style="193" customWidth="1"/>
    <col min="15" max="15" width="15.57421875" style="194" customWidth="1"/>
    <col min="16" max="16" width="11.8515625" style="193" customWidth="1"/>
    <col min="17" max="17" width="15.8515625" style="193" customWidth="1"/>
    <col min="18" max="16384" width="9.140625" style="193" customWidth="1"/>
  </cols>
  <sheetData>
    <row r="1" spans="1:17" s="155" customFormat="1" ht="14.25">
      <c r="A1" s="156"/>
      <c r="C1" s="154"/>
      <c r="G1" s="153"/>
      <c r="H1" s="154"/>
      <c r="L1" s="153"/>
      <c r="M1" s="154"/>
      <c r="O1" s="152"/>
      <c r="Q1" s="153" t="s">
        <v>790</v>
      </c>
    </row>
    <row r="2" spans="1:17" s="146" customFormat="1" ht="15">
      <c r="A2" s="151" t="s">
        <v>791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144"/>
      <c r="Q2" s="144"/>
    </row>
    <row r="3" spans="1:17" s="146" customFormat="1" ht="15">
      <c r="A3" s="151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5"/>
      <c r="P3" s="144"/>
      <c r="Q3" s="144"/>
    </row>
    <row r="4" spans="1:17" s="146" customFormat="1" ht="15">
      <c r="A4" s="151" t="s">
        <v>792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  <c r="P4" s="144"/>
      <c r="Q4" s="144"/>
    </row>
    <row r="5" spans="1:17" s="146" customFormat="1" ht="15">
      <c r="A5" s="151" t="s">
        <v>1070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5"/>
      <c r="P5" s="144"/>
      <c r="Q5" s="144"/>
    </row>
    <row r="6" spans="1:17" s="150" customFormat="1" ht="15">
      <c r="A6" s="147"/>
      <c r="B6" s="148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49"/>
      <c r="P6" s="151"/>
      <c r="Q6" s="151"/>
    </row>
    <row r="7" spans="1:17" s="150" customFormat="1" ht="100.5">
      <c r="A7" s="143" t="s">
        <v>793</v>
      </c>
      <c r="B7" s="143" t="s">
        <v>794</v>
      </c>
      <c r="C7" s="157" t="s">
        <v>795</v>
      </c>
      <c r="D7" s="143" t="s">
        <v>796</v>
      </c>
      <c r="E7" s="143" t="s">
        <v>797</v>
      </c>
      <c r="F7" s="143" t="s">
        <v>798</v>
      </c>
      <c r="G7" s="143" t="s">
        <v>799</v>
      </c>
      <c r="H7" s="157" t="s">
        <v>958</v>
      </c>
      <c r="I7" s="143" t="s">
        <v>796</v>
      </c>
      <c r="J7" s="143" t="s">
        <v>797</v>
      </c>
      <c r="K7" s="143" t="s">
        <v>798</v>
      </c>
      <c r="L7" s="143" t="s">
        <v>799</v>
      </c>
      <c r="M7" s="157" t="s">
        <v>1073</v>
      </c>
      <c r="N7" s="143" t="s">
        <v>796</v>
      </c>
      <c r="O7" s="143" t="s">
        <v>797</v>
      </c>
      <c r="P7" s="143" t="s">
        <v>798</v>
      </c>
      <c r="Q7" s="143" t="s">
        <v>799</v>
      </c>
    </row>
    <row r="8" spans="1:17" s="150" customFormat="1" ht="15">
      <c r="A8" s="158" t="s">
        <v>800</v>
      </c>
      <c r="B8" s="159"/>
      <c r="C8" s="160" t="s">
        <v>801</v>
      </c>
      <c r="D8" s="159" t="s">
        <v>801</v>
      </c>
      <c r="E8" s="159" t="s">
        <v>801</v>
      </c>
      <c r="F8" s="159" t="s">
        <v>801</v>
      </c>
      <c r="G8" s="159" t="s">
        <v>801</v>
      </c>
      <c r="H8" s="160" t="s">
        <v>801</v>
      </c>
      <c r="I8" s="159" t="s">
        <v>801</v>
      </c>
      <c r="J8" s="159" t="s">
        <v>801</v>
      </c>
      <c r="K8" s="159" t="s">
        <v>801</v>
      </c>
      <c r="L8" s="159" t="s">
        <v>801</v>
      </c>
      <c r="M8" s="160" t="s">
        <v>801</v>
      </c>
      <c r="N8" s="159" t="s">
        <v>801</v>
      </c>
      <c r="O8" s="161" t="s">
        <v>801</v>
      </c>
      <c r="P8" s="159" t="s">
        <v>801</v>
      </c>
      <c r="Q8" s="159" t="s">
        <v>801</v>
      </c>
    </row>
    <row r="9" spans="1:17" s="150" customFormat="1" ht="19.5" customHeight="1">
      <c r="A9" s="158" t="s">
        <v>802</v>
      </c>
      <c r="B9" s="159"/>
      <c r="C9" s="160"/>
      <c r="D9" s="159"/>
      <c r="E9" s="159"/>
      <c r="F9" s="159"/>
      <c r="G9" s="159"/>
      <c r="H9" s="160"/>
      <c r="I9" s="159"/>
      <c r="J9" s="159"/>
      <c r="K9" s="159"/>
      <c r="L9" s="159"/>
      <c r="M9" s="160"/>
      <c r="N9" s="159"/>
      <c r="O9" s="161"/>
      <c r="P9" s="159"/>
      <c r="Q9" s="159"/>
    </row>
    <row r="10" spans="1:17" s="150" customFormat="1" ht="19.5" customHeight="1">
      <c r="A10" s="158"/>
      <c r="B10" s="159"/>
      <c r="C10" s="160"/>
      <c r="D10" s="159"/>
      <c r="E10" s="159"/>
      <c r="F10" s="159"/>
      <c r="G10" s="159"/>
      <c r="H10" s="160"/>
      <c r="I10" s="159"/>
      <c r="J10" s="159"/>
      <c r="K10" s="159"/>
      <c r="L10" s="159"/>
      <c r="M10" s="160"/>
      <c r="N10" s="159"/>
      <c r="O10" s="161"/>
      <c r="P10" s="159"/>
      <c r="Q10" s="159"/>
    </row>
    <row r="11" spans="1:17" s="150" customFormat="1" ht="19.5" customHeight="1">
      <c r="A11" s="158" t="s">
        <v>803</v>
      </c>
      <c r="B11" s="159" t="s">
        <v>804</v>
      </c>
      <c r="C11" s="160">
        <f>SUM(D11:G11)</f>
        <v>42</v>
      </c>
      <c r="D11" s="159">
        <f>SUM(D12)</f>
        <v>0</v>
      </c>
      <c r="E11" s="159">
        <f>SUM(E12)</f>
        <v>42</v>
      </c>
      <c r="F11" s="159">
        <f>SUM(F12)</f>
        <v>0</v>
      </c>
      <c r="G11" s="159">
        <f>SUM(G12)</f>
        <v>0</v>
      </c>
      <c r="H11" s="160">
        <f>SUM(I11:L11)</f>
        <v>46</v>
      </c>
      <c r="I11" s="159">
        <f>SUM(I12)</f>
        <v>0</v>
      </c>
      <c r="J11" s="159">
        <f>SUM(J12)</f>
        <v>46</v>
      </c>
      <c r="K11" s="159">
        <f>SUM(K12)</f>
        <v>0</v>
      </c>
      <c r="L11" s="159">
        <f>SUM(L12)</f>
        <v>0</v>
      </c>
      <c r="M11" s="160">
        <f>SUM(N11:Q11)</f>
        <v>238</v>
      </c>
      <c r="N11" s="159">
        <f>SUM(N12)</f>
        <v>0</v>
      </c>
      <c r="O11" s="159">
        <f>SUM(O12)</f>
        <v>146</v>
      </c>
      <c r="P11" s="159">
        <f>SUM(P12)</f>
        <v>75</v>
      </c>
      <c r="Q11" s="159">
        <f>SUM(Q12)</f>
        <v>17</v>
      </c>
    </row>
    <row r="12" spans="1:17" s="150" customFormat="1" ht="19.5" customHeight="1">
      <c r="A12" s="162" t="s">
        <v>805</v>
      </c>
      <c r="B12" s="163" t="s">
        <v>806</v>
      </c>
      <c r="C12" s="164">
        <f aca="true" t="shared" si="0" ref="C12:C20">SUM(D12:G12)</f>
        <v>42</v>
      </c>
      <c r="D12" s="163">
        <v>0</v>
      </c>
      <c r="E12" s="163">
        <v>42</v>
      </c>
      <c r="F12" s="163">
        <v>0</v>
      </c>
      <c r="G12" s="163">
        <v>0</v>
      </c>
      <c r="H12" s="164">
        <f aca="true" t="shared" si="1" ref="H12:H20">SUM(I12:L12)</f>
        <v>46</v>
      </c>
      <c r="I12" s="163">
        <v>0</v>
      </c>
      <c r="J12" s="163">
        <v>46</v>
      </c>
      <c r="K12" s="163">
        <v>0</v>
      </c>
      <c r="L12" s="163">
        <v>0</v>
      </c>
      <c r="M12" s="164">
        <f aca="true" t="shared" si="2" ref="M12:M20">SUM(N12:Q12)</f>
        <v>238</v>
      </c>
      <c r="N12" s="163">
        <v>0</v>
      </c>
      <c r="O12" s="163">
        <v>146</v>
      </c>
      <c r="P12" s="163">
        <v>75</v>
      </c>
      <c r="Q12" s="163">
        <v>17</v>
      </c>
    </row>
    <row r="13" spans="1:17" s="150" customFormat="1" ht="19.5" customHeight="1">
      <c r="A13" s="158" t="s">
        <v>15</v>
      </c>
      <c r="B13" s="159" t="s">
        <v>807</v>
      </c>
      <c r="C13" s="160">
        <f t="shared" si="0"/>
        <v>0</v>
      </c>
      <c r="D13" s="159">
        <f>SUM(D14)</f>
        <v>0</v>
      </c>
      <c r="E13" s="159">
        <f>SUM(E14)</f>
        <v>0</v>
      </c>
      <c r="F13" s="159">
        <f>SUM(F14)</f>
        <v>0</v>
      </c>
      <c r="G13" s="159">
        <f>SUM(G14)</f>
        <v>0</v>
      </c>
      <c r="H13" s="160">
        <f t="shared" si="1"/>
        <v>0</v>
      </c>
      <c r="I13" s="159">
        <f>SUM(I14)</f>
        <v>0</v>
      </c>
      <c r="J13" s="159">
        <f>SUM(J14)</f>
        <v>0</v>
      </c>
      <c r="K13" s="159">
        <f>SUM(K14)</f>
        <v>0</v>
      </c>
      <c r="L13" s="159">
        <f>SUM(L14)</f>
        <v>0</v>
      </c>
      <c r="M13" s="160">
        <f t="shared" si="2"/>
        <v>-368</v>
      </c>
      <c r="N13" s="159">
        <f>SUM(N14)</f>
        <v>0</v>
      </c>
      <c r="O13" s="159">
        <f>SUM(O14)</f>
        <v>0</v>
      </c>
      <c r="P13" s="159">
        <f>SUM(P14)</f>
        <v>-364</v>
      </c>
      <c r="Q13" s="159">
        <f>SUM(Q14)</f>
        <v>-4</v>
      </c>
    </row>
    <row r="14" spans="1:17" s="150" customFormat="1" ht="19.5" customHeight="1">
      <c r="A14" s="162" t="s">
        <v>808</v>
      </c>
      <c r="B14" s="163" t="s">
        <v>809</v>
      </c>
      <c r="C14" s="164">
        <f t="shared" si="0"/>
        <v>0</v>
      </c>
      <c r="D14" s="163">
        <v>0</v>
      </c>
      <c r="E14" s="163">
        <v>0</v>
      </c>
      <c r="F14" s="163">
        <v>0</v>
      </c>
      <c r="G14" s="163">
        <v>0</v>
      </c>
      <c r="H14" s="164">
        <f t="shared" si="1"/>
        <v>0</v>
      </c>
      <c r="I14" s="163">
        <v>0</v>
      </c>
      <c r="J14" s="163">
        <v>0</v>
      </c>
      <c r="K14" s="163">
        <v>0</v>
      </c>
      <c r="L14" s="163">
        <v>0</v>
      </c>
      <c r="M14" s="164">
        <f t="shared" si="2"/>
        <v>-368</v>
      </c>
      <c r="N14" s="163">
        <v>0</v>
      </c>
      <c r="O14" s="163">
        <v>0</v>
      </c>
      <c r="P14" s="163">
        <v>-364</v>
      </c>
      <c r="Q14" s="163">
        <v>-4</v>
      </c>
    </row>
    <row r="15" spans="1:17" s="150" customFormat="1" ht="19.5" customHeight="1">
      <c r="A15" s="158" t="s">
        <v>450</v>
      </c>
      <c r="B15" s="159" t="s">
        <v>810</v>
      </c>
      <c r="C15" s="160">
        <f t="shared" si="0"/>
        <v>42415</v>
      </c>
      <c r="D15" s="159">
        <f>SUM(D16)</f>
        <v>0</v>
      </c>
      <c r="E15" s="159">
        <f>SUM(E16)</f>
        <v>0</v>
      </c>
      <c r="F15" s="159">
        <f>SUM(F16)</f>
        <v>0</v>
      </c>
      <c r="G15" s="159">
        <f>SUM(G16)</f>
        <v>42415</v>
      </c>
      <c r="H15" s="160">
        <f t="shared" si="1"/>
        <v>42415</v>
      </c>
      <c r="I15" s="159">
        <f>SUM(I16)</f>
        <v>0</v>
      </c>
      <c r="J15" s="159">
        <f>SUM(J16)</f>
        <v>0</v>
      </c>
      <c r="K15" s="159">
        <f>SUM(K16)</f>
        <v>0</v>
      </c>
      <c r="L15" s="159">
        <f>SUM(L16)</f>
        <v>42415</v>
      </c>
      <c r="M15" s="160">
        <f t="shared" si="2"/>
        <v>0</v>
      </c>
      <c r="N15" s="159">
        <f>SUM(N16)</f>
        <v>0</v>
      </c>
      <c r="O15" s="159">
        <f>SUM(O16)</f>
        <v>0</v>
      </c>
      <c r="P15" s="159">
        <f>SUM(P16)</f>
        <v>0</v>
      </c>
      <c r="Q15" s="159">
        <f>SUM(Q16)</f>
        <v>0</v>
      </c>
    </row>
    <row r="16" spans="1:17" s="150" customFormat="1" ht="19.5" customHeight="1">
      <c r="A16" s="162" t="s">
        <v>811</v>
      </c>
      <c r="B16" s="163" t="s">
        <v>812</v>
      </c>
      <c r="C16" s="164">
        <f t="shared" si="0"/>
        <v>42415</v>
      </c>
      <c r="D16" s="163">
        <v>0</v>
      </c>
      <c r="E16" s="163">
        <v>0</v>
      </c>
      <c r="F16" s="163">
        <v>0</v>
      </c>
      <c r="G16" s="163">
        <v>42415</v>
      </c>
      <c r="H16" s="164">
        <f t="shared" si="1"/>
        <v>42415</v>
      </c>
      <c r="I16" s="163">
        <v>0</v>
      </c>
      <c r="J16" s="163">
        <v>0</v>
      </c>
      <c r="K16" s="163">
        <v>0</v>
      </c>
      <c r="L16" s="163">
        <v>42415</v>
      </c>
      <c r="M16" s="164">
        <f t="shared" si="2"/>
        <v>0</v>
      </c>
      <c r="N16" s="163">
        <v>0</v>
      </c>
      <c r="O16" s="163">
        <v>0</v>
      </c>
      <c r="P16" s="163">
        <v>0</v>
      </c>
      <c r="Q16" s="163">
        <v>0</v>
      </c>
    </row>
    <row r="17" spans="1:17" s="150" customFormat="1" ht="19.5" customHeight="1">
      <c r="A17" s="158" t="s">
        <v>450</v>
      </c>
      <c r="B17" s="159" t="s">
        <v>813</v>
      </c>
      <c r="C17" s="160">
        <f t="shared" si="0"/>
        <v>7834632</v>
      </c>
      <c r="D17" s="159">
        <f>SUM(D18:D19)</f>
        <v>0</v>
      </c>
      <c r="E17" s="159">
        <f>SUM(E18:E19)</f>
        <v>0</v>
      </c>
      <c r="F17" s="159">
        <f>SUM(F18:F19)</f>
        <v>7834632</v>
      </c>
      <c r="G17" s="159">
        <f>SUM(G18:G19)</f>
        <v>0</v>
      </c>
      <c r="H17" s="160">
        <f t="shared" si="1"/>
        <v>7834632</v>
      </c>
      <c r="I17" s="159">
        <f>SUM(I18:I19)</f>
        <v>0</v>
      </c>
      <c r="J17" s="159">
        <f>SUM(J18:J19)</f>
        <v>0</v>
      </c>
      <c r="K17" s="159">
        <f>SUM(K18:K19)</f>
        <v>7834632</v>
      </c>
      <c r="L17" s="159">
        <f>SUM(L18:L19)</f>
        <v>0</v>
      </c>
      <c r="M17" s="160">
        <f t="shared" si="2"/>
        <v>408671</v>
      </c>
      <c r="N17" s="159">
        <f>SUM(N18:N19)</f>
        <v>0</v>
      </c>
      <c r="O17" s="159">
        <f>SUM(O18:O19)</f>
        <v>0</v>
      </c>
      <c r="P17" s="159">
        <f>SUM(P18:P19)</f>
        <v>408671</v>
      </c>
      <c r="Q17" s="159">
        <f>SUM(Q18:Q19)</f>
        <v>0</v>
      </c>
    </row>
    <row r="18" spans="1:17" s="150" customFormat="1" ht="19.5" customHeight="1">
      <c r="A18" s="162" t="s">
        <v>814</v>
      </c>
      <c r="B18" s="163" t="s">
        <v>815</v>
      </c>
      <c r="C18" s="164">
        <f t="shared" si="0"/>
        <v>70355</v>
      </c>
      <c r="D18" s="163">
        <v>0</v>
      </c>
      <c r="E18" s="163">
        <v>0</v>
      </c>
      <c r="F18" s="163">
        <v>70355</v>
      </c>
      <c r="G18" s="163">
        <v>0</v>
      </c>
      <c r="H18" s="164">
        <f t="shared" si="1"/>
        <v>70355</v>
      </c>
      <c r="I18" s="163">
        <v>0</v>
      </c>
      <c r="J18" s="163">
        <v>0</v>
      </c>
      <c r="K18" s="163">
        <v>70355</v>
      </c>
      <c r="L18" s="163">
        <v>0</v>
      </c>
      <c r="M18" s="164">
        <f t="shared" si="2"/>
        <v>152300</v>
      </c>
      <c r="N18" s="163">
        <v>0</v>
      </c>
      <c r="O18" s="163">
        <v>0</v>
      </c>
      <c r="P18" s="163">
        <v>152300</v>
      </c>
      <c r="Q18" s="163">
        <v>0</v>
      </c>
    </row>
    <row r="19" spans="1:17" s="150" customFormat="1" ht="19.5" customHeight="1">
      <c r="A19" s="162" t="s">
        <v>816</v>
      </c>
      <c r="B19" s="163" t="s">
        <v>817</v>
      </c>
      <c r="C19" s="164">
        <f t="shared" si="0"/>
        <v>7764277</v>
      </c>
      <c r="D19" s="163">
        <v>0</v>
      </c>
      <c r="E19" s="163">
        <v>0</v>
      </c>
      <c r="F19" s="163">
        <v>7764277</v>
      </c>
      <c r="G19" s="163">
        <v>0</v>
      </c>
      <c r="H19" s="164">
        <f t="shared" si="1"/>
        <v>7764277</v>
      </c>
      <c r="I19" s="163">
        <v>0</v>
      </c>
      <c r="J19" s="163">
        <v>0</v>
      </c>
      <c r="K19" s="163">
        <v>7764277</v>
      </c>
      <c r="L19" s="163">
        <v>0</v>
      </c>
      <c r="M19" s="164">
        <f t="shared" si="2"/>
        <v>256371</v>
      </c>
      <c r="N19" s="163">
        <v>0</v>
      </c>
      <c r="O19" s="163">
        <v>0</v>
      </c>
      <c r="P19" s="163">
        <v>256371</v>
      </c>
      <c r="Q19" s="163">
        <v>0</v>
      </c>
    </row>
    <row r="20" spans="1:17" s="150" customFormat="1" ht="19.5" customHeight="1">
      <c r="A20" s="158" t="s">
        <v>818</v>
      </c>
      <c r="B20" s="159" t="s">
        <v>819</v>
      </c>
      <c r="C20" s="160">
        <f t="shared" si="0"/>
        <v>7877089</v>
      </c>
      <c r="D20" s="159">
        <f>SUM(D11,D13,D15,D17)</f>
        <v>0</v>
      </c>
      <c r="E20" s="159">
        <f>SUM(E11,E13,E15,E17)</f>
        <v>42</v>
      </c>
      <c r="F20" s="159">
        <f>SUM(F11,F13,F15,F17)</f>
        <v>7834632</v>
      </c>
      <c r="G20" s="159">
        <f>SUM(G11,G13,G15,G17)</f>
        <v>42415</v>
      </c>
      <c r="H20" s="160">
        <f t="shared" si="1"/>
        <v>7877093</v>
      </c>
      <c r="I20" s="159">
        <f>SUM(I11,I13,I15,I17)</f>
        <v>0</v>
      </c>
      <c r="J20" s="159">
        <f>SUM(J11,J13,J15,J17)</f>
        <v>46</v>
      </c>
      <c r="K20" s="159">
        <f>SUM(K11,K13,K15,K17)</f>
        <v>7834632</v>
      </c>
      <c r="L20" s="159">
        <f>SUM(L11,L13,L15,L17)</f>
        <v>42415</v>
      </c>
      <c r="M20" s="160">
        <f t="shared" si="2"/>
        <v>408541</v>
      </c>
      <c r="N20" s="159">
        <f>SUM(N11,N13,N15,N17)</f>
        <v>0</v>
      </c>
      <c r="O20" s="159">
        <f>SUM(O11,O13,O15,O17)</f>
        <v>146</v>
      </c>
      <c r="P20" s="159">
        <f>SUM(P11,P13,P15,P17)</f>
        <v>408382</v>
      </c>
      <c r="Q20" s="159">
        <f>SUM(Q11,Q13,Q15,Q17)</f>
        <v>13</v>
      </c>
    </row>
    <row r="21" spans="1:17" s="150" customFormat="1" ht="15">
      <c r="A21" s="158"/>
      <c r="B21" s="159"/>
      <c r="C21" s="160"/>
      <c r="D21" s="159"/>
      <c r="E21" s="159"/>
      <c r="F21" s="159"/>
      <c r="G21" s="159"/>
      <c r="H21" s="160"/>
      <c r="I21" s="159"/>
      <c r="J21" s="159"/>
      <c r="K21" s="159"/>
      <c r="L21" s="159"/>
      <c r="M21" s="160"/>
      <c r="N21" s="159"/>
      <c r="O21" s="159"/>
      <c r="P21" s="159"/>
      <c r="Q21" s="159"/>
    </row>
    <row r="22" spans="1:17" s="150" customFormat="1" ht="15">
      <c r="A22" s="158" t="s">
        <v>820</v>
      </c>
      <c r="B22" s="159"/>
      <c r="C22" s="160"/>
      <c r="D22" s="159"/>
      <c r="E22" s="159"/>
      <c r="F22" s="159"/>
      <c r="G22" s="159"/>
      <c r="H22" s="160"/>
      <c r="I22" s="159"/>
      <c r="J22" s="159"/>
      <c r="K22" s="159"/>
      <c r="L22" s="159"/>
      <c r="M22" s="160"/>
      <c r="N22" s="159"/>
      <c r="O22" s="159"/>
      <c r="P22" s="159"/>
      <c r="Q22" s="159"/>
    </row>
    <row r="23" spans="1:17" s="150" customFormat="1" ht="29.25">
      <c r="A23" s="158" t="s">
        <v>50</v>
      </c>
      <c r="B23" s="159" t="s">
        <v>821</v>
      </c>
      <c r="C23" s="160">
        <f aca="true" t="shared" si="3" ref="C23:C29">SUM(D23:G23)</f>
        <v>9642172</v>
      </c>
      <c r="D23" s="159">
        <f>SUM(D24:D25)</f>
        <v>0</v>
      </c>
      <c r="E23" s="159">
        <f>SUM(E24:E25)</f>
        <v>2732453</v>
      </c>
      <c r="F23" s="159">
        <f>SUM(F24:F25)</f>
        <v>6909719</v>
      </c>
      <c r="G23" s="159">
        <f>SUM(G24:G25)</f>
        <v>0</v>
      </c>
      <c r="H23" s="160">
        <f aca="true" t="shared" si="4" ref="H23:H29">SUM(I23:L23)</f>
        <v>8937136</v>
      </c>
      <c r="I23" s="159">
        <f>SUM(I24:I25)</f>
        <v>0</v>
      </c>
      <c r="J23" s="159">
        <f>SUM(J24:J25)</f>
        <v>2027417</v>
      </c>
      <c r="K23" s="159">
        <f>SUM(K24:K25)</f>
        <v>6909719</v>
      </c>
      <c r="L23" s="159">
        <f>SUM(L24:L25)</f>
        <v>0</v>
      </c>
      <c r="M23" s="160">
        <f aca="true" t="shared" si="5" ref="M23:M28">SUM(N23:Q23)</f>
        <v>743429</v>
      </c>
      <c r="N23" s="159">
        <f>SUM(N24:N25)</f>
        <v>0</v>
      </c>
      <c r="O23" s="159">
        <f>SUM(O24:O25)</f>
        <v>616581</v>
      </c>
      <c r="P23" s="159">
        <f>SUM(P24:P25)</f>
        <v>126848</v>
      </c>
      <c r="Q23" s="159">
        <f>SUM(Q24:Q25)</f>
        <v>0</v>
      </c>
    </row>
    <row r="24" spans="1:17" s="150" customFormat="1" ht="18.75" customHeight="1">
      <c r="A24" s="162" t="s">
        <v>822</v>
      </c>
      <c r="B24" s="163" t="s">
        <v>823</v>
      </c>
      <c r="C24" s="164">
        <f t="shared" si="3"/>
        <v>9642172</v>
      </c>
      <c r="D24" s="163">
        <v>0</v>
      </c>
      <c r="E24" s="165">
        <v>2732453</v>
      </c>
      <c r="F24" s="165">
        <v>6909719</v>
      </c>
      <c r="G24" s="163">
        <v>0</v>
      </c>
      <c r="H24" s="164">
        <f t="shared" si="4"/>
        <v>8937136</v>
      </c>
      <c r="I24" s="163">
        <v>0</v>
      </c>
      <c r="J24" s="165">
        <v>2027417</v>
      </c>
      <c r="K24" s="165">
        <v>6909719</v>
      </c>
      <c r="L24" s="163">
        <v>0</v>
      </c>
      <c r="M24" s="164">
        <f t="shared" si="5"/>
        <v>744050</v>
      </c>
      <c r="N24" s="163">
        <v>0</v>
      </c>
      <c r="O24" s="163">
        <v>616581</v>
      </c>
      <c r="P24" s="163">
        <v>127469</v>
      </c>
      <c r="Q24" s="163">
        <v>0</v>
      </c>
    </row>
    <row r="25" spans="1:17" s="150" customFormat="1" ht="18.75" customHeight="1">
      <c r="A25" s="162" t="s">
        <v>824</v>
      </c>
      <c r="B25" s="163" t="s">
        <v>825</v>
      </c>
      <c r="C25" s="164">
        <f t="shared" si="3"/>
        <v>0</v>
      </c>
      <c r="D25" s="163">
        <v>0</v>
      </c>
      <c r="E25" s="163">
        <v>0</v>
      </c>
      <c r="F25" s="163">
        <v>0</v>
      </c>
      <c r="G25" s="163">
        <v>0</v>
      </c>
      <c r="H25" s="164">
        <f t="shared" si="4"/>
        <v>0</v>
      </c>
      <c r="I25" s="163">
        <v>0</v>
      </c>
      <c r="J25" s="163">
        <v>0</v>
      </c>
      <c r="K25" s="163">
        <v>0</v>
      </c>
      <c r="L25" s="163">
        <v>0</v>
      </c>
      <c r="M25" s="164">
        <f t="shared" si="5"/>
        <v>-621</v>
      </c>
      <c r="N25" s="163">
        <v>0</v>
      </c>
      <c r="O25" s="163">
        <v>0</v>
      </c>
      <c r="P25" s="163">
        <v>-621</v>
      </c>
      <c r="Q25" s="163">
        <v>0</v>
      </c>
    </row>
    <row r="26" spans="1:17" s="150" customFormat="1" ht="29.25">
      <c r="A26" s="158" t="s">
        <v>826</v>
      </c>
      <c r="B26" s="159" t="s">
        <v>827</v>
      </c>
      <c r="C26" s="160">
        <f t="shared" si="3"/>
        <v>12402742</v>
      </c>
      <c r="D26" s="159">
        <f>SUM(D27:D28)</f>
        <v>0</v>
      </c>
      <c r="E26" s="159">
        <f>SUM(E27:E28)</f>
        <v>10818448</v>
      </c>
      <c r="F26" s="159">
        <f>SUM(F27:F28)</f>
        <v>704020</v>
      </c>
      <c r="G26" s="159">
        <f>SUM(G27:G28)</f>
        <v>880274</v>
      </c>
      <c r="H26" s="160">
        <f t="shared" si="4"/>
        <v>13600803</v>
      </c>
      <c r="I26" s="159">
        <f>SUM(I27:I28)</f>
        <v>0</v>
      </c>
      <c r="J26" s="159">
        <f>SUM(J27:J28)</f>
        <v>12016509</v>
      </c>
      <c r="K26" s="159">
        <f>SUM(K27:K28)</f>
        <v>704020</v>
      </c>
      <c r="L26" s="159">
        <f>SUM(L27:L28)</f>
        <v>880274</v>
      </c>
      <c r="M26" s="160">
        <f t="shared" si="5"/>
        <v>5087650</v>
      </c>
      <c r="N26" s="159">
        <f>SUM(N27:N28)</f>
        <v>0</v>
      </c>
      <c r="O26" s="159">
        <f>SUM(O27:O28)</f>
        <v>4659014</v>
      </c>
      <c r="P26" s="159">
        <f>SUM(P27:P28)</f>
        <v>152085</v>
      </c>
      <c r="Q26" s="159">
        <f>SUM(Q27:Q28)</f>
        <v>276551</v>
      </c>
    </row>
    <row r="27" spans="1:17" s="150" customFormat="1" ht="18.75" customHeight="1">
      <c r="A27" s="162" t="s">
        <v>828</v>
      </c>
      <c r="B27" s="163" t="s">
        <v>829</v>
      </c>
      <c r="C27" s="164">
        <f t="shared" si="3"/>
        <v>12403363</v>
      </c>
      <c r="D27" s="163">
        <v>0</v>
      </c>
      <c r="E27" s="163">
        <v>10818448</v>
      </c>
      <c r="F27" s="163">
        <v>704641</v>
      </c>
      <c r="G27" s="163">
        <v>880274</v>
      </c>
      <c r="H27" s="164">
        <f t="shared" si="4"/>
        <v>13601424</v>
      </c>
      <c r="I27" s="163">
        <v>0</v>
      </c>
      <c r="J27" s="163">
        <v>12016509</v>
      </c>
      <c r="K27" s="163">
        <v>704641</v>
      </c>
      <c r="L27" s="163">
        <v>880274</v>
      </c>
      <c r="M27" s="164">
        <f t="shared" si="5"/>
        <v>5091043</v>
      </c>
      <c r="N27" s="163">
        <v>0</v>
      </c>
      <c r="O27" s="163">
        <v>4662407</v>
      </c>
      <c r="P27" s="163">
        <v>152085</v>
      </c>
      <c r="Q27" s="163">
        <v>276551</v>
      </c>
    </row>
    <row r="28" spans="1:17" s="150" customFormat="1" ht="18.75" customHeight="1">
      <c r="A28" s="162" t="s">
        <v>830</v>
      </c>
      <c r="B28" s="163" t="s">
        <v>831</v>
      </c>
      <c r="C28" s="164">
        <f t="shared" si="3"/>
        <v>-621</v>
      </c>
      <c r="D28" s="163">
        <v>0</v>
      </c>
      <c r="E28" s="163">
        <v>0</v>
      </c>
      <c r="F28" s="163">
        <v>-621</v>
      </c>
      <c r="G28" s="163">
        <v>0</v>
      </c>
      <c r="H28" s="164">
        <f t="shared" si="4"/>
        <v>-621</v>
      </c>
      <c r="I28" s="163">
        <v>0</v>
      </c>
      <c r="J28" s="163">
        <v>0</v>
      </c>
      <c r="K28" s="163">
        <v>-621</v>
      </c>
      <c r="L28" s="163">
        <v>0</v>
      </c>
      <c r="M28" s="164">
        <f t="shared" si="5"/>
        <v>-3393</v>
      </c>
      <c r="N28" s="163">
        <v>0</v>
      </c>
      <c r="O28" s="163">
        <v>-3393</v>
      </c>
      <c r="P28" s="163">
        <v>0</v>
      </c>
      <c r="Q28" s="163">
        <v>0</v>
      </c>
    </row>
    <row r="29" spans="1:17" s="150" customFormat="1" ht="15">
      <c r="A29" s="158" t="s">
        <v>832</v>
      </c>
      <c r="B29" s="159" t="s">
        <v>819</v>
      </c>
      <c r="C29" s="160">
        <f t="shared" si="3"/>
        <v>22044914</v>
      </c>
      <c r="D29" s="159">
        <f>SUM(D23,D26)</f>
        <v>0</v>
      </c>
      <c r="E29" s="159">
        <f>SUM(E23,E26)</f>
        <v>13550901</v>
      </c>
      <c r="F29" s="159">
        <f>SUM(F23,F26)</f>
        <v>7613739</v>
      </c>
      <c r="G29" s="159">
        <f>SUM(G23,G26)</f>
        <v>880274</v>
      </c>
      <c r="H29" s="160">
        <f t="shared" si="4"/>
        <v>22537939</v>
      </c>
      <c r="I29" s="159">
        <f>SUM(I23,I26)</f>
        <v>0</v>
      </c>
      <c r="J29" s="159">
        <f>SUM(J23,J26)</f>
        <v>14043926</v>
      </c>
      <c r="K29" s="159">
        <f>SUM(K23,K26)</f>
        <v>7613739</v>
      </c>
      <c r="L29" s="159">
        <f>SUM(L23,L26)</f>
        <v>880274</v>
      </c>
      <c r="M29" s="160">
        <f>SUM(N29:Q29)</f>
        <v>5831079</v>
      </c>
      <c r="N29" s="159">
        <f>SUM(N23,N26)</f>
        <v>0</v>
      </c>
      <c r="O29" s="159">
        <f>SUM(O23,O26)</f>
        <v>5275595</v>
      </c>
      <c r="P29" s="159">
        <f>SUM(P23,P26)</f>
        <v>278933</v>
      </c>
      <c r="Q29" s="159">
        <f>SUM(Q23,Q26)</f>
        <v>276551</v>
      </c>
    </row>
    <row r="30" spans="1:17" s="150" customFormat="1" ht="15">
      <c r="A30" s="158"/>
      <c r="B30" s="159"/>
      <c r="C30" s="160"/>
      <c r="D30" s="159"/>
      <c r="E30" s="159"/>
      <c r="F30" s="159"/>
      <c r="G30" s="159"/>
      <c r="H30" s="160"/>
      <c r="I30" s="159"/>
      <c r="J30" s="159"/>
      <c r="K30" s="159"/>
      <c r="L30" s="159"/>
      <c r="M30" s="160"/>
      <c r="N30" s="159"/>
      <c r="O30" s="159"/>
      <c r="P30" s="159"/>
      <c r="Q30" s="159"/>
    </row>
    <row r="31" spans="1:17" s="150" customFormat="1" ht="15">
      <c r="A31" s="158" t="s">
        <v>833</v>
      </c>
      <c r="B31" s="159"/>
      <c r="C31" s="160"/>
      <c r="D31" s="159"/>
      <c r="E31" s="159"/>
      <c r="F31" s="159"/>
      <c r="G31" s="159"/>
      <c r="H31" s="160"/>
      <c r="I31" s="159"/>
      <c r="J31" s="159"/>
      <c r="K31" s="159"/>
      <c r="L31" s="159"/>
      <c r="M31" s="160"/>
      <c r="N31" s="159"/>
      <c r="O31" s="159"/>
      <c r="P31" s="159"/>
      <c r="Q31" s="159"/>
    </row>
    <row r="32" spans="1:17" s="150" customFormat="1" ht="29.25">
      <c r="A32" s="158" t="s">
        <v>58</v>
      </c>
      <c r="B32" s="159" t="s">
        <v>834</v>
      </c>
      <c r="C32" s="160">
        <f>SUM(D32:G32)</f>
        <v>-1583065</v>
      </c>
      <c r="D32" s="159">
        <v>0</v>
      </c>
      <c r="E32" s="159">
        <v>-1559834</v>
      </c>
      <c r="F32" s="159">
        <v>-10425</v>
      </c>
      <c r="G32" s="159">
        <v>-12806</v>
      </c>
      <c r="H32" s="160">
        <f>SUM(I32:L32)</f>
        <v>-1583065</v>
      </c>
      <c r="I32" s="159">
        <v>0</v>
      </c>
      <c r="J32" s="159">
        <v>-1559834</v>
      </c>
      <c r="K32" s="159">
        <v>-10425</v>
      </c>
      <c r="L32" s="159">
        <v>-12806</v>
      </c>
      <c r="M32" s="160">
        <f>SUM(N32:Q32)</f>
        <v>-105784</v>
      </c>
      <c r="N32" s="159">
        <v>0</v>
      </c>
      <c r="O32" s="159">
        <v>-124862</v>
      </c>
      <c r="P32" s="159">
        <v>14729</v>
      </c>
      <c r="Q32" s="159">
        <v>4349</v>
      </c>
    </row>
    <row r="33" spans="1:17" s="150" customFormat="1" ht="29.25">
      <c r="A33" s="158" t="s">
        <v>835</v>
      </c>
      <c r="B33" s="159" t="s">
        <v>836</v>
      </c>
      <c r="C33" s="160">
        <f>SUM(D33:G33)</f>
        <v>0</v>
      </c>
      <c r="D33" s="159">
        <v>0</v>
      </c>
      <c r="E33" s="159">
        <v>0</v>
      </c>
      <c r="F33" s="159">
        <v>0</v>
      </c>
      <c r="G33" s="159">
        <v>0</v>
      </c>
      <c r="H33" s="160">
        <f>SUM(I33:L33)</f>
        <v>0</v>
      </c>
      <c r="I33" s="159">
        <v>0</v>
      </c>
      <c r="J33" s="159">
        <v>0</v>
      </c>
      <c r="K33" s="159">
        <v>0</v>
      </c>
      <c r="L33" s="159">
        <v>0</v>
      </c>
      <c r="M33" s="160">
        <f>SUM(N33:Q33)</f>
        <v>0</v>
      </c>
      <c r="N33" s="159">
        <v>0</v>
      </c>
      <c r="O33" s="159">
        <v>0</v>
      </c>
      <c r="P33" s="159">
        <v>0</v>
      </c>
      <c r="Q33" s="159">
        <v>0</v>
      </c>
    </row>
    <row r="34" spans="1:17" s="150" customFormat="1" ht="15">
      <c r="A34" s="158" t="s">
        <v>704</v>
      </c>
      <c r="B34" s="159" t="s">
        <v>819</v>
      </c>
      <c r="C34" s="160">
        <f>SUM(D34:G34)</f>
        <v>-1583065</v>
      </c>
      <c r="D34" s="159">
        <f>SUM(D32:D33)</f>
        <v>0</v>
      </c>
      <c r="E34" s="159">
        <f>SUM(E32:E33)</f>
        <v>-1559834</v>
      </c>
      <c r="F34" s="159">
        <f>SUM(F32:F33)</f>
        <v>-10425</v>
      </c>
      <c r="G34" s="159">
        <f>SUM(G32:G33)</f>
        <v>-12806</v>
      </c>
      <c r="H34" s="160">
        <f>SUM(I34:L34)</f>
        <v>-1583065</v>
      </c>
      <c r="I34" s="159">
        <f>SUM(I32:I33)</f>
        <v>0</v>
      </c>
      <c r="J34" s="159">
        <f>SUM(J32:J33)</f>
        <v>-1559834</v>
      </c>
      <c r="K34" s="159">
        <f>SUM(K32:K33)</f>
        <v>-10425</v>
      </c>
      <c r="L34" s="159">
        <f>SUM(L32:L33)</f>
        <v>-12806</v>
      </c>
      <c r="M34" s="160">
        <f>SUM(N34:Q34)</f>
        <v>-105784</v>
      </c>
      <c r="N34" s="159">
        <f>SUM(N32:N33)</f>
        <v>0</v>
      </c>
      <c r="O34" s="159">
        <f>SUM(O32:O33)</f>
        <v>-124862</v>
      </c>
      <c r="P34" s="159">
        <f>SUM(P32:P33)</f>
        <v>14729</v>
      </c>
      <c r="Q34" s="159">
        <f>SUM(Q32:Q33)</f>
        <v>4349</v>
      </c>
    </row>
    <row r="35" spans="1:17" s="150" customFormat="1" ht="15">
      <c r="A35" s="158"/>
      <c r="B35" s="159"/>
      <c r="C35" s="160"/>
      <c r="D35" s="159"/>
      <c r="E35" s="159"/>
      <c r="F35" s="159"/>
      <c r="G35" s="159"/>
      <c r="H35" s="160"/>
      <c r="I35" s="159"/>
      <c r="J35" s="159"/>
      <c r="K35" s="159"/>
      <c r="L35" s="159"/>
      <c r="M35" s="160"/>
      <c r="N35" s="159"/>
      <c r="O35" s="159"/>
      <c r="P35" s="159"/>
      <c r="Q35" s="159"/>
    </row>
    <row r="36" spans="1:17" s="150" customFormat="1" ht="15">
      <c r="A36" s="158" t="s">
        <v>837</v>
      </c>
      <c r="B36" s="159"/>
      <c r="C36" s="160"/>
      <c r="D36" s="159"/>
      <c r="E36" s="159"/>
      <c r="F36" s="159"/>
      <c r="G36" s="159"/>
      <c r="H36" s="160"/>
      <c r="I36" s="159"/>
      <c r="J36" s="159"/>
      <c r="K36" s="159"/>
      <c r="L36" s="159"/>
      <c r="M36" s="160"/>
      <c r="N36" s="159"/>
      <c r="O36" s="159"/>
      <c r="P36" s="159"/>
      <c r="Q36" s="159"/>
    </row>
    <row r="37" spans="1:17" s="150" customFormat="1" ht="29.25">
      <c r="A37" s="158" t="s">
        <v>838</v>
      </c>
      <c r="B37" s="159" t="s">
        <v>839</v>
      </c>
      <c r="C37" s="160">
        <f aca="true" t="shared" si="6" ref="C37:C42">SUM(D37:G37)</f>
        <v>1623804</v>
      </c>
      <c r="D37" s="159">
        <f>SUM(D38)</f>
        <v>0</v>
      </c>
      <c r="E37" s="159">
        <f>SUM(E38)</f>
        <v>251771</v>
      </c>
      <c r="F37" s="159">
        <f>SUM(F38)</f>
        <v>1372033</v>
      </c>
      <c r="G37" s="159">
        <f>SUM(G38)</f>
        <v>0</v>
      </c>
      <c r="H37" s="160">
        <f aca="true" t="shared" si="7" ref="H37:H42">SUM(I37:L37)</f>
        <v>1624873</v>
      </c>
      <c r="I37" s="159">
        <f>SUM(I38)</f>
        <v>0</v>
      </c>
      <c r="J37" s="159">
        <f>SUM(J38)</f>
        <v>252840</v>
      </c>
      <c r="K37" s="159">
        <f>SUM(K38)</f>
        <v>1372033</v>
      </c>
      <c r="L37" s="159">
        <f>SUM(L38)</f>
        <v>0</v>
      </c>
      <c r="M37" s="160">
        <f aca="true" t="shared" si="8" ref="M37:M42">SUM(N37:Q37)</f>
        <v>235270</v>
      </c>
      <c r="N37" s="159">
        <f>SUM(N38)</f>
        <v>0</v>
      </c>
      <c r="O37" s="159">
        <f>SUM(O38)</f>
        <v>45091</v>
      </c>
      <c r="P37" s="159">
        <f>SUM(P38)</f>
        <v>421949</v>
      </c>
      <c r="Q37" s="159">
        <f>SUM(Q38)</f>
        <v>-231770</v>
      </c>
    </row>
    <row r="38" spans="1:17" s="150" customFormat="1" ht="30">
      <c r="A38" s="162" t="s">
        <v>840</v>
      </c>
      <c r="B38" s="163" t="s">
        <v>841</v>
      </c>
      <c r="C38" s="164">
        <f t="shared" si="6"/>
        <v>1623804</v>
      </c>
      <c r="D38" s="163">
        <v>0</v>
      </c>
      <c r="E38" s="163">
        <v>251771</v>
      </c>
      <c r="F38" s="163">
        <v>1372033</v>
      </c>
      <c r="G38" s="163">
        <v>0</v>
      </c>
      <c r="H38" s="164">
        <f t="shared" si="7"/>
        <v>1624873</v>
      </c>
      <c r="I38" s="163">
        <v>0</v>
      </c>
      <c r="J38" s="163">
        <v>252840</v>
      </c>
      <c r="K38" s="163">
        <v>1372033</v>
      </c>
      <c r="L38" s="163">
        <v>0</v>
      </c>
      <c r="M38" s="164">
        <f t="shared" si="8"/>
        <v>235270</v>
      </c>
      <c r="N38" s="163">
        <v>0</v>
      </c>
      <c r="O38" s="163">
        <v>45091</v>
      </c>
      <c r="P38" s="163">
        <v>421949</v>
      </c>
      <c r="Q38" s="163">
        <v>-231770</v>
      </c>
    </row>
    <row r="39" spans="1:17" s="150" customFormat="1" ht="29.25">
      <c r="A39" s="158" t="s">
        <v>68</v>
      </c>
      <c r="B39" s="159" t="s">
        <v>842</v>
      </c>
      <c r="C39" s="160">
        <f t="shared" si="6"/>
        <v>388393</v>
      </c>
      <c r="D39" s="159">
        <f>SUM(D40:D41)</f>
        <v>0</v>
      </c>
      <c r="E39" s="159">
        <f>SUM(E40:E41)</f>
        <v>388393</v>
      </c>
      <c r="F39" s="159">
        <f>SUM(F40:F41)</f>
        <v>0</v>
      </c>
      <c r="G39" s="159">
        <f>SUM(G40:G41)</f>
        <v>0</v>
      </c>
      <c r="H39" s="160">
        <f t="shared" si="7"/>
        <v>240432</v>
      </c>
      <c r="I39" s="159">
        <f>SUM(I40:I41)</f>
        <v>0</v>
      </c>
      <c r="J39" s="159">
        <f>SUM(J40:J41)</f>
        <v>240432</v>
      </c>
      <c r="K39" s="159">
        <f>SUM(K40:K41)</f>
        <v>0</v>
      </c>
      <c r="L39" s="159">
        <f>SUM(L40:L41)</f>
        <v>0</v>
      </c>
      <c r="M39" s="160">
        <f t="shared" si="8"/>
        <v>-1087770</v>
      </c>
      <c r="N39" s="159">
        <f>SUM(N40:N41)</f>
        <v>0</v>
      </c>
      <c r="O39" s="159">
        <f>SUM(O40:O41)</f>
        <v>-1087770</v>
      </c>
      <c r="P39" s="159">
        <f>SUM(P40:P41)</f>
        <v>0</v>
      </c>
      <c r="Q39" s="159">
        <f>SUM(Q40:Q41)</f>
        <v>0</v>
      </c>
    </row>
    <row r="40" spans="1:17" s="150" customFormat="1" ht="20.25" customHeight="1">
      <c r="A40" s="162" t="s">
        <v>843</v>
      </c>
      <c r="B40" s="163" t="s">
        <v>844</v>
      </c>
      <c r="C40" s="164">
        <f t="shared" si="6"/>
        <v>388466</v>
      </c>
      <c r="D40" s="163">
        <v>0</v>
      </c>
      <c r="E40" s="163">
        <v>388466</v>
      </c>
      <c r="F40" s="163">
        <v>0</v>
      </c>
      <c r="G40" s="163">
        <v>0</v>
      </c>
      <c r="H40" s="164">
        <f t="shared" si="7"/>
        <v>388466</v>
      </c>
      <c r="I40" s="163">
        <v>0</v>
      </c>
      <c r="J40" s="163">
        <v>388466</v>
      </c>
      <c r="K40" s="163">
        <v>0</v>
      </c>
      <c r="L40" s="163">
        <v>0</v>
      </c>
      <c r="M40" s="164">
        <f t="shared" si="8"/>
        <v>388466</v>
      </c>
      <c r="N40" s="163">
        <v>0</v>
      </c>
      <c r="O40" s="163">
        <v>388466</v>
      </c>
      <c r="P40" s="163">
        <v>0</v>
      </c>
      <c r="Q40" s="163">
        <v>0</v>
      </c>
    </row>
    <row r="41" spans="1:17" s="150" customFormat="1" ht="20.25" customHeight="1">
      <c r="A41" s="162" t="s">
        <v>845</v>
      </c>
      <c r="B41" s="163" t="s">
        <v>846</v>
      </c>
      <c r="C41" s="164">
        <f t="shared" si="6"/>
        <v>-73</v>
      </c>
      <c r="D41" s="163">
        <v>0</v>
      </c>
      <c r="E41" s="163">
        <v>-73</v>
      </c>
      <c r="F41" s="163">
        <v>0</v>
      </c>
      <c r="G41" s="163">
        <v>0</v>
      </c>
      <c r="H41" s="164">
        <f t="shared" si="7"/>
        <v>-148034</v>
      </c>
      <c r="I41" s="163">
        <v>0</v>
      </c>
      <c r="J41" s="163">
        <v>-148034</v>
      </c>
      <c r="K41" s="163">
        <v>0</v>
      </c>
      <c r="L41" s="163">
        <v>0</v>
      </c>
      <c r="M41" s="164">
        <f t="shared" si="8"/>
        <v>-1476236</v>
      </c>
      <c r="N41" s="163">
        <v>0</v>
      </c>
      <c r="O41" s="163">
        <v>-1476236</v>
      </c>
      <c r="P41" s="163">
        <v>0</v>
      </c>
      <c r="Q41" s="163">
        <v>0</v>
      </c>
    </row>
    <row r="42" spans="1:17" s="150" customFormat="1" ht="29.25">
      <c r="A42" s="158" t="s">
        <v>847</v>
      </c>
      <c r="B42" s="159" t="s">
        <v>819</v>
      </c>
      <c r="C42" s="160">
        <f t="shared" si="6"/>
        <v>2012197</v>
      </c>
      <c r="D42" s="159">
        <f>SUM(D37,D39)</f>
        <v>0</v>
      </c>
      <c r="E42" s="159">
        <f>SUM(E37,E39)</f>
        <v>640164</v>
      </c>
      <c r="F42" s="159">
        <f>SUM(F37,F39)</f>
        <v>1372033</v>
      </c>
      <c r="G42" s="159">
        <f>SUM(G37,G39)</f>
        <v>0</v>
      </c>
      <c r="H42" s="160">
        <f t="shared" si="7"/>
        <v>1865305</v>
      </c>
      <c r="I42" s="159">
        <f>SUM(I37,I39)</f>
        <v>0</v>
      </c>
      <c r="J42" s="159">
        <f>SUM(J37,J39)</f>
        <v>493272</v>
      </c>
      <c r="K42" s="159">
        <f>SUM(K37,K39)</f>
        <v>1372033</v>
      </c>
      <c r="L42" s="159">
        <f>SUM(L37,L39)</f>
        <v>0</v>
      </c>
      <c r="M42" s="160">
        <f t="shared" si="8"/>
        <v>-852500</v>
      </c>
      <c r="N42" s="159">
        <f>SUM(N37,N39)</f>
        <v>0</v>
      </c>
      <c r="O42" s="159">
        <f>SUM(O37,O39)</f>
        <v>-1042679</v>
      </c>
      <c r="P42" s="159">
        <f>SUM(P37,P39)</f>
        <v>421949</v>
      </c>
      <c r="Q42" s="159">
        <f>SUM(Q37,Q39)</f>
        <v>-231770</v>
      </c>
    </row>
    <row r="43" spans="1:17" s="150" customFormat="1" ht="15">
      <c r="A43" s="158"/>
      <c r="B43" s="159"/>
      <c r="C43" s="160"/>
      <c r="D43" s="159"/>
      <c r="E43" s="159"/>
      <c r="F43" s="159"/>
      <c r="G43" s="159"/>
      <c r="H43" s="160"/>
      <c r="I43" s="159"/>
      <c r="J43" s="159"/>
      <c r="K43" s="159"/>
      <c r="L43" s="159"/>
      <c r="M43" s="160"/>
      <c r="N43" s="159"/>
      <c r="O43" s="159"/>
      <c r="P43" s="159"/>
      <c r="Q43" s="159"/>
    </row>
    <row r="44" spans="1:17" s="150" customFormat="1" ht="15">
      <c r="A44" s="158" t="s">
        <v>848</v>
      </c>
      <c r="B44" s="159" t="s">
        <v>819</v>
      </c>
      <c r="C44" s="160">
        <f>SUM(D44:G44)</f>
        <v>30351135</v>
      </c>
      <c r="D44" s="159">
        <f>SUM(D20,D29,D34,D42)</f>
        <v>0</v>
      </c>
      <c r="E44" s="159">
        <f>SUM(E20,E29,E34,E42)</f>
        <v>12631273</v>
      </c>
      <c r="F44" s="159">
        <f>SUM(F20,F29,F34,F42)</f>
        <v>16809979</v>
      </c>
      <c r="G44" s="159">
        <f>SUM(G20,G29,G34,G42)</f>
        <v>909883</v>
      </c>
      <c r="H44" s="160">
        <f>SUM(I44:L44)</f>
        <v>30697272</v>
      </c>
      <c r="I44" s="159">
        <f>SUM(I20,I29,I34,I42)</f>
        <v>0</v>
      </c>
      <c r="J44" s="159">
        <f>SUM(J20,J29,J34,J42)</f>
        <v>12977410</v>
      </c>
      <c r="K44" s="159">
        <f>SUM(K20,K29,K34,K42)</f>
        <v>16809979</v>
      </c>
      <c r="L44" s="159">
        <f>SUM(L20,L29,L34,L42)</f>
        <v>909883</v>
      </c>
      <c r="M44" s="160">
        <f>SUM(N44:Q44)</f>
        <v>5281336</v>
      </c>
      <c r="N44" s="159">
        <f>SUM(N20,N29,N34,N42)</f>
        <v>0</v>
      </c>
      <c r="O44" s="159">
        <f>SUM(O20,O29,O34,O42)</f>
        <v>4108200</v>
      </c>
      <c r="P44" s="159">
        <f>SUM(P20,P29,P34,P42)</f>
        <v>1123993</v>
      </c>
      <c r="Q44" s="159">
        <f>SUM(Q20,Q29,Q34,Q42)</f>
        <v>49143</v>
      </c>
    </row>
    <row r="45" spans="1:17" s="150" customFormat="1" ht="15">
      <c r="A45" s="158"/>
      <c r="B45" s="159"/>
      <c r="C45" s="160"/>
      <c r="D45" s="159"/>
      <c r="E45" s="159"/>
      <c r="F45" s="159"/>
      <c r="G45" s="159"/>
      <c r="H45" s="160"/>
      <c r="I45" s="159"/>
      <c r="J45" s="159"/>
      <c r="K45" s="159"/>
      <c r="L45" s="159"/>
      <c r="M45" s="160"/>
      <c r="N45" s="159"/>
      <c r="O45" s="159"/>
      <c r="P45" s="159"/>
      <c r="Q45" s="159"/>
    </row>
    <row r="46" spans="1:17" s="150" customFormat="1" ht="15">
      <c r="A46" s="158" t="s">
        <v>849</v>
      </c>
      <c r="B46" s="159"/>
      <c r="C46" s="160"/>
      <c r="D46" s="159"/>
      <c r="E46" s="159"/>
      <c r="F46" s="159"/>
      <c r="G46" s="159"/>
      <c r="H46" s="160"/>
      <c r="I46" s="159"/>
      <c r="J46" s="159"/>
      <c r="K46" s="159"/>
      <c r="L46" s="159"/>
      <c r="M46" s="160"/>
      <c r="N46" s="159"/>
      <c r="O46" s="159"/>
      <c r="P46" s="159"/>
      <c r="Q46" s="159"/>
    </row>
    <row r="47" spans="1:17" s="150" customFormat="1" ht="39" customHeight="1">
      <c r="A47" s="158" t="s">
        <v>97</v>
      </c>
      <c r="B47" s="159" t="s">
        <v>850</v>
      </c>
      <c r="C47" s="160">
        <f aca="true" t="shared" si="9" ref="C47:C91">SUM(D47:G47)</f>
        <v>1684456</v>
      </c>
      <c r="D47" s="159">
        <f>SUM(D48:D49)</f>
        <v>0</v>
      </c>
      <c r="E47" s="159">
        <f>SUM(E48:E49)</f>
        <v>1572002</v>
      </c>
      <c r="F47" s="159">
        <f>SUM(F48:F49)</f>
        <v>90200</v>
      </c>
      <c r="G47" s="159">
        <f>SUM(G48:G49)</f>
        <v>22254</v>
      </c>
      <c r="H47" s="160">
        <f aca="true" t="shared" si="10" ref="H47:H91">SUM(I47:L47)</f>
        <v>2114015</v>
      </c>
      <c r="I47" s="159">
        <f>SUM(I48:I49)</f>
        <v>0</v>
      </c>
      <c r="J47" s="159">
        <f>SUM(J48:J49)</f>
        <v>2001561</v>
      </c>
      <c r="K47" s="159">
        <f>SUM(K48:K49)</f>
        <v>90200</v>
      </c>
      <c r="L47" s="159">
        <f>SUM(L48:L49)</f>
        <v>22254</v>
      </c>
      <c r="M47" s="160">
        <f aca="true" t="shared" si="11" ref="M47:M91">SUM(N47:Q47)</f>
        <v>1144843</v>
      </c>
      <c r="N47" s="159">
        <f>SUM(N48:N49)</f>
        <v>0</v>
      </c>
      <c r="O47" s="159">
        <f>SUM(O48:O49)</f>
        <v>1094030</v>
      </c>
      <c r="P47" s="159">
        <f>SUM(P48:P49)</f>
        <v>39619</v>
      </c>
      <c r="Q47" s="159">
        <f>SUM(Q48:Q49)</f>
        <v>11194</v>
      </c>
    </row>
    <row r="48" spans="1:18" s="150" customFormat="1" ht="30">
      <c r="A48" s="162" t="s">
        <v>851</v>
      </c>
      <c r="B48" s="163" t="s">
        <v>852</v>
      </c>
      <c r="C48" s="164">
        <f t="shared" si="9"/>
        <v>1508019</v>
      </c>
      <c r="D48" s="163">
        <v>0</v>
      </c>
      <c r="E48" s="163">
        <v>1467217</v>
      </c>
      <c r="F48" s="163">
        <v>22200</v>
      </c>
      <c r="G48" s="163">
        <v>18602</v>
      </c>
      <c r="H48" s="164">
        <f t="shared" si="10"/>
        <v>1932578</v>
      </c>
      <c r="I48" s="163">
        <v>0</v>
      </c>
      <c r="J48" s="163">
        <v>1891776</v>
      </c>
      <c r="K48" s="163">
        <v>22200</v>
      </c>
      <c r="L48" s="163">
        <v>18602</v>
      </c>
      <c r="M48" s="164">
        <f t="shared" si="11"/>
        <v>1062249</v>
      </c>
      <c r="N48" s="163">
        <v>0</v>
      </c>
      <c r="O48" s="163">
        <v>1038771</v>
      </c>
      <c r="P48" s="163">
        <v>15932</v>
      </c>
      <c r="Q48" s="163">
        <v>7546</v>
      </c>
      <c r="R48" s="195"/>
    </row>
    <row r="49" spans="1:17" s="150" customFormat="1" ht="36" customHeight="1">
      <c r="A49" s="162" t="s">
        <v>853</v>
      </c>
      <c r="B49" s="163" t="s">
        <v>854</v>
      </c>
      <c r="C49" s="164">
        <f t="shared" si="9"/>
        <v>176437</v>
      </c>
      <c r="D49" s="163">
        <v>0</v>
      </c>
      <c r="E49" s="163">
        <v>104785</v>
      </c>
      <c r="F49" s="163">
        <v>68000</v>
      </c>
      <c r="G49" s="163">
        <v>3652</v>
      </c>
      <c r="H49" s="164">
        <f t="shared" si="10"/>
        <v>181437</v>
      </c>
      <c r="I49" s="163">
        <v>0</v>
      </c>
      <c r="J49" s="163">
        <v>109785</v>
      </c>
      <c r="K49" s="163">
        <v>68000</v>
      </c>
      <c r="L49" s="163">
        <v>3652</v>
      </c>
      <c r="M49" s="164">
        <f t="shared" si="11"/>
        <v>82594</v>
      </c>
      <c r="N49" s="163">
        <v>0</v>
      </c>
      <c r="O49" s="163">
        <v>55259</v>
      </c>
      <c r="P49" s="163">
        <v>23687</v>
      </c>
      <c r="Q49" s="163">
        <v>3648</v>
      </c>
    </row>
    <row r="50" spans="1:17" s="150" customFormat="1" ht="21" customHeight="1">
      <c r="A50" s="158" t="s">
        <v>82</v>
      </c>
      <c r="B50" s="159" t="s">
        <v>855</v>
      </c>
      <c r="C50" s="160">
        <f t="shared" si="9"/>
        <v>120974</v>
      </c>
      <c r="D50" s="159">
        <f>SUM(D51:D55)</f>
        <v>0</v>
      </c>
      <c r="E50" s="159">
        <f>SUM(E51:E55)</f>
        <v>48044</v>
      </c>
      <c r="F50" s="159">
        <f>SUM(F51:F55)</f>
        <v>72930</v>
      </c>
      <c r="G50" s="159">
        <f>SUM(G51:G55)</f>
        <v>0</v>
      </c>
      <c r="H50" s="160">
        <f t="shared" si="10"/>
        <v>130974</v>
      </c>
      <c r="I50" s="159">
        <f>SUM(I51:I55)</f>
        <v>0</v>
      </c>
      <c r="J50" s="159">
        <f>SUM(J51:J55)</f>
        <v>58044</v>
      </c>
      <c r="K50" s="159">
        <f>SUM(K51:K55)</f>
        <v>72930</v>
      </c>
      <c r="L50" s="159">
        <f>SUM(L51:L55)</f>
        <v>0</v>
      </c>
      <c r="M50" s="160">
        <f t="shared" si="11"/>
        <v>92412</v>
      </c>
      <c r="N50" s="159">
        <f>SUM(N51:N55)</f>
        <v>0</v>
      </c>
      <c r="O50" s="159">
        <f>SUM(O51:O55)</f>
        <v>28786</v>
      </c>
      <c r="P50" s="159">
        <f>SUM(P51:P55)</f>
        <v>63626</v>
      </c>
      <c r="Q50" s="159">
        <f>SUM(Q51:Q55)</f>
        <v>0</v>
      </c>
    </row>
    <row r="51" spans="1:17" s="150" customFormat="1" ht="21" customHeight="1">
      <c r="A51" s="162" t="s">
        <v>856</v>
      </c>
      <c r="B51" s="163" t="s">
        <v>857</v>
      </c>
      <c r="C51" s="164">
        <f t="shared" si="9"/>
        <v>0</v>
      </c>
      <c r="D51" s="163">
        <v>0</v>
      </c>
      <c r="E51" s="163">
        <v>0</v>
      </c>
      <c r="F51" s="163">
        <v>0</v>
      </c>
      <c r="G51" s="163">
        <v>0</v>
      </c>
      <c r="H51" s="164">
        <f t="shared" si="10"/>
        <v>0</v>
      </c>
      <c r="I51" s="163">
        <v>0</v>
      </c>
      <c r="J51" s="163">
        <v>0</v>
      </c>
      <c r="K51" s="163">
        <v>0</v>
      </c>
      <c r="L51" s="163">
        <v>0</v>
      </c>
      <c r="M51" s="164">
        <f t="shared" si="11"/>
        <v>0</v>
      </c>
      <c r="N51" s="163">
        <v>0</v>
      </c>
      <c r="O51" s="163"/>
      <c r="P51" s="163">
        <v>0</v>
      </c>
      <c r="Q51" s="163">
        <v>0</v>
      </c>
    </row>
    <row r="52" spans="1:17" s="150" customFormat="1" ht="21" customHeight="1">
      <c r="A52" s="162" t="s">
        <v>858</v>
      </c>
      <c r="B52" s="163" t="s">
        <v>859</v>
      </c>
      <c r="C52" s="164">
        <f t="shared" si="9"/>
        <v>102671</v>
      </c>
      <c r="D52" s="163">
        <v>0</v>
      </c>
      <c r="E52" s="163">
        <v>29741</v>
      </c>
      <c r="F52" s="163">
        <v>72930</v>
      </c>
      <c r="G52" s="163">
        <v>0</v>
      </c>
      <c r="H52" s="164">
        <f t="shared" si="10"/>
        <v>102671</v>
      </c>
      <c r="I52" s="163">
        <v>0</v>
      </c>
      <c r="J52" s="163">
        <v>29741</v>
      </c>
      <c r="K52" s="163">
        <v>72930</v>
      </c>
      <c r="L52" s="163">
        <v>0</v>
      </c>
      <c r="M52" s="164">
        <f t="shared" si="11"/>
        <v>82047</v>
      </c>
      <c r="N52" s="163">
        <v>0</v>
      </c>
      <c r="O52" s="163">
        <v>18421</v>
      </c>
      <c r="P52" s="163">
        <v>63626</v>
      </c>
      <c r="Q52" s="163">
        <v>0</v>
      </c>
    </row>
    <row r="53" spans="1:17" s="150" customFormat="1" ht="30">
      <c r="A53" s="162" t="s">
        <v>860</v>
      </c>
      <c r="B53" s="163" t="s">
        <v>861</v>
      </c>
      <c r="C53" s="160">
        <f t="shared" si="9"/>
        <v>950</v>
      </c>
      <c r="D53" s="159">
        <v>0</v>
      </c>
      <c r="E53" s="163">
        <v>950</v>
      </c>
      <c r="F53" s="159">
        <v>0</v>
      </c>
      <c r="G53" s="159">
        <v>0</v>
      </c>
      <c r="H53" s="160">
        <f t="shared" si="10"/>
        <v>950</v>
      </c>
      <c r="I53" s="159">
        <v>0</v>
      </c>
      <c r="J53" s="163">
        <v>950</v>
      </c>
      <c r="K53" s="159">
        <v>0</v>
      </c>
      <c r="L53" s="159">
        <v>0</v>
      </c>
      <c r="M53" s="160">
        <f t="shared" si="11"/>
        <v>2396</v>
      </c>
      <c r="N53" s="159">
        <v>0</v>
      </c>
      <c r="O53" s="163">
        <v>2396</v>
      </c>
      <c r="P53" s="159">
        <v>0</v>
      </c>
      <c r="Q53" s="159">
        <v>0</v>
      </c>
    </row>
    <row r="54" spans="1:17" s="150" customFormat="1" ht="15">
      <c r="A54" s="162" t="s">
        <v>862</v>
      </c>
      <c r="B54" s="163" t="s">
        <v>863</v>
      </c>
      <c r="C54" s="160">
        <f t="shared" si="9"/>
        <v>7133</v>
      </c>
      <c r="D54" s="159">
        <v>0</v>
      </c>
      <c r="E54" s="163">
        <v>7133</v>
      </c>
      <c r="F54" s="159">
        <v>0</v>
      </c>
      <c r="G54" s="159">
        <v>0</v>
      </c>
      <c r="H54" s="160">
        <f t="shared" si="10"/>
        <v>7133</v>
      </c>
      <c r="I54" s="159">
        <v>0</v>
      </c>
      <c r="J54" s="163">
        <v>7133</v>
      </c>
      <c r="K54" s="159">
        <v>0</v>
      </c>
      <c r="L54" s="159">
        <v>0</v>
      </c>
      <c r="M54" s="160">
        <f t="shared" si="11"/>
        <v>7133</v>
      </c>
      <c r="N54" s="159">
        <v>0</v>
      </c>
      <c r="O54" s="163">
        <v>7133</v>
      </c>
      <c r="P54" s="159">
        <v>0</v>
      </c>
      <c r="Q54" s="159">
        <v>0</v>
      </c>
    </row>
    <row r="55" spans="1:17" s="150" customFormat="1" ht="15">
      <c r="A55" s="162" t="s">
        <v>864</v>
      </c>
      <c r="B55" s="163" t="s">
        <v>865</v>
      </c>
      <c r="C55" s="160">
        <f t="shared" si="9"/>
        <v>10220</v>
      </c>
      <c r="D55" s="159">
        <v>0</v>
      </c>
      <c r="E55" s="163">
        <v>10220</v>
      </c>
      <c r="F55" s="159">
        <v>0</v>
      </c>
      <c r="G55" s="159">
        <v>0</v>
      </c>
      <c r="H55" s="160">
        <f t="shared" si="10"/>
        <v>20220</v>
      </c>
      <c r="I55" s="159">
        <v>0</v>
      </c>
      <c r="J55" s="163">
        <v>20220</v>
      </c>
      <c r="K55" s="159">
        <v>0</v>
      </c>
      <c r="L55" s="159">
        <v>0</v>
      </c>
      <c r="M55" s="160">
        <f t="shared" si="11"/>
        <v>836</v>
      </c>
      <c r="N55" s="159">
        <v>0</v>
      </c>
      <c r="O55" s="163">
        <v>836</v>
      </c>
      <c r="P55" s="159">
        <v>0</v>
      </c>
      <c r="Q55" s="159">
        <v>0</v>
      </c>
    </row>
    <row r="56" spans="1:17" s="150" customFormat="1" ht="15">
      <c r="A56" s="158" t="s">
        <v>86</v>
      </c>
      <c r="B56" s="159" t="s">
        <v>866</v>
      </c>
      <c r="C56" s="160">
        <f t="shared" si="9"/>
        <v>413016</v>
      </c>
      <c r="D56" s="159">
        <f>SUM(D57:D61)</f>
        <v>0</v>
      </c>
      <c r="E56" s="159">
        <f>SUM(E57:E61)</f>
        <v>372040</v>
      </c>
      <c r="F56" s="159">
        <f>SUM(F57:F61)</f>
        <v>35651</v>
      </c>
      <c r="G56" s="159">
        <f>SUM(G57:G61)</f>
        <v>5325</v>
      </c>
      <c r="H56" s="160">
        <f t="shared" si="10"/>
        <v>520635</v>
      </c>
      <c r="I56" s="159">
        <f>SUM(I57:I61)</f>
        <v>0</v>
      </c>
      <c r="J56" s="159">
        <f>SUM(J57:J61)</f>
        <v>479659</v>
      </c>
      <c r="K56" s="159">
        <f>SUM(K57:K61)</f>
        <v>35651</v>
      </c>
      <c r="L56" s="159">
        <f>SUM(L57:L61)</f>
        <v>5325</v>
      </c>
      <c r="M56" s="160">
        <f t="shared" si="11"/>
        <v>243978</v>
      </c>
      <c r="N56" s="159">
        <f>SUM(N57:N61)</f>
        <v>0</v>
      </c>
      <c r="O56" s="159">
        <f>SUM(O57:O61)</f>
        <v>224009</v>
      </c>
      <c r="P56" s="159">
        <f>SUM(P57:P61)</f>
        <v>17223</v>
      </c>
      <c r="Q56" s="159">
        <f>SUM(Q57:Q61)</f>
        <v>2746</v>
      </c>
    </row>
    <row r="57" spans="1:17" s="150" customFormat="1" ht="30">
      <c r="A57" s="162" t="s">
        <v>867</v>
      </c>
      <c r="B57" s="163" t="s">
        <v>868</v>
      </c>
      <c r="C57" s="164">
        <f t="shared" si="9"/>
        <v>244039</v>
      </c>
      <c r="D57" s="163">
        <v>0</v>
      </c>
      <c r="E57" s="163">
        <v>220331</v>
      </c>
      <c r="F57" s="163">
        <v>20843</v>
      </c>
      <c r="G57" s="163">
        <v>2865</v>
      </c>
      <c r="H57" s="164">
        <f t="shared" si="10"/>
        <v>308448</v>
      </c>
      <c r="I57" s="163">
        <v>0</v>
      </c>
      <c r="J57" s="163">
        <v>284740</v>
      </c>
      <c r="K57" s="163">
        <v>20843</v>
      </c>
      <c r="L57" s="163">
        <v>2865</v>
      </c>
      <c r="M57" s="164">
        <f t="shared" si="11"/>
        <v>147120</v>
      </c>
      <c r="N57" s="163">
        <v>0</v>
      </c>
      <c r="O57" s="163">
        <v>135564</v>
      </c>
      <c r="P57" s="163">
        <v>9952</v>
      </c>
      <c r="Q57" s="163">
        <v>1604</v>
      </c>
    </row>
    <row r="58" spans="1:17" s="150" customFormat="1" ht="30">
      <c r="A58" s="162" t="s">
        <v>869</v>
      </c>
      <c r="B58" s="163" t="s">
        <v>870</v>
      </c>
      <c r="C58" s="164">
        <f t="shared" si="9"/>
        <v>4966</v>
      </c>
      <c r="D58" s="163">
        <v>0</v>
      </c>
      <c r="E58" s="163">
        <v>4395</v>
      </c>
      <c r="F58" s="163">
        <v>0</v>
      </c>
      <c r="G58" s="163">
        <v>571</v>
      </c>
      <c r="H58" s="164">
        <f t="shared" si="10"/>
        <v>4966</v>
      </c>
      <c r="I58" s="163">
        <v>0</v>
      </c>
      <c r="J58" s="163">
        <v>4395</v>
      </c>
      <c r="K58" s="163">
        <v>0</v>
      </c>
      <c r="L58" s="163">
        <v>571</v>
      </c>
      <c r="M58" s="164">
        <f t="shared" si="11"/>
        <v>2853</v>
      </c>
      <c r="N58" s="163">
        <v>0</v>
      </c>
      <c r="O58" s="163">
        <v>2758</v>
      </c>
      <c r="P58" s="163">
        <v>0</v>
      </c>
      <c r="Q58" s="163">
        <v>95</v>
      </c>
    </row>
    <row r="59" spans="1:17" s="150" customFormat="1" ht="15">
      <c r="A59" s="162" t="s">
        <v>871</v>
      </c>
      <c r="B59" s="163" t="s">
        <v>872</v>
      </c>
      <c r="C59" s="164">
        <f t="shared" si="9"/>
        <v>102807</v>
      </c>
      <c r="D59" s="163">
        <v>0</v>
      </c>
      <c r="E59" s="163">
        <v>92813</v>
      </c>
      <c r="F59" s="163">
        <v>8918</v>
      </c>
      <c r="G59" s="163">
        <v>1076</v>
      </c>
      <c r="H59" s="164">
        <f t="shared" si="10"/>
        <v>129761</v>
      </c>
      <c r="I59" s="163">
        <v>0</v>
      </c>
      <c r="J59" s="163">
        <v>119767</v>
      </c>
      <c r="K59" s="163">
        <v>8918</v>
      </c>
      <c r="L59" s="163">
        <v>1076</v>
      </c>
      <c r="M59" s="164">
        <f t="shared" si="11"/>
        <v>62305</v>
      </c>
      <c r="N59" s="163">
        <v>0</v>
      </c>
      <c r="O59" s="163">
        <v>56924</v>
      </c>
      <c r="P59" s="163">
        <v>4727</v>
      </c>
      <c r="Q59" s="163">
        <v>654</v>
      </c>
    </row>
    <row r="60" spans="1:17" s="150" customFormat="1" ht="30">
      <c r="A60" s="162" t="s">
        <v>873</v>
      </c>
      <c r="B60" s="163" t="s">
        <v>874</v>
      </c>
      <c r="C60" s="164">
        <f t="shared" si="9"/>
        <v>61204</v>
      </c>
      <c r="D60" s="163">
        <v>0</v>
      </c>
      <c r="E60" s="163">
        <v>54501</v>
      </c>
      <c r="F60" s="163">
        <v>5890</v>
      </c>
      <c r="G60" s="163">
        <v>813</v>
      </c>
      <c r="H60" s="164">
        <f t="shared" si="10"/>
        <v>77460</v>
      </c>
      <c r="I60" s="163">
        <v>0</v>
      </c>
      <c r="J60" s="163">
        <v>70757</v>
      </c>
      <c r="K60" s="163">
        <v>5890</v>
      </c>
      <c r="L60" s="163">
        <v>813</v>
      </c>
      <c r="M60" s="164">
        <f t="shared" si="11"/>
        <v>31700</v>
      </c>
      <c r="N60" s="163">
        <v>0</v>
      </c>
      <c r="O60" s="163">
        <v>28763</v>
      </c>
      <c r="P60" s="163">
        <v>2544</v>
      </c>
      <c r="Q60" s="163">
        <v>393</v>
      </c>
    </row>
    <row r="61" spans="1:17" s="150" customFormat="1" ht="29.25">
      <c r="A61" s="158" t="s">
        <v>875</v>
      </c>
      <c r="B61" s="159" t="s">
        <v>876</v>
      </c>
      <c r="C61" s="160">
        <f t="shared" si="9"/>
        <v>0</v>
      </c>
      <c r="D61" s="159">
        <v>0</v>
      </c>
      <c r="E61" s="159">
        <v>0</v>
      </c>
      <c r="F61" s="159">
        <v>0</v>
      </c>
      <c r="G61" s="159">
        <v>0</v>
      </c>
      <c r="H61" s="160">
        <f t="shared" si="10"/>
        <v>0</v>
      </c>
      <c r="I61" s="159">
        <v>0</v>
      </c>
      <c r="J61" s="159">
        <v>0</v>
      </c>
      <c r="K61" s="159">
        <v>0</v>
      </c>
      <c r="L61" s="159">
        <v>0</v>
      </c>
      <c r="M61" s="160">
        <f t="shared" si="11"/>
        <v>0</v>
      </c>
      <c r="N61" s="159">
        <v>0</v>
      </c>
      <c r="O61" s="159">
        <v>0</v>
      </c>
      <c r="P61" s="159">
        <v>0</v>
      </c>
      <c r="Q61" s="159">
        <v>0</v>
      </c>
    </row>
    <row r="62" spans="1:17" s="150" customFormat="1" ht="22.5" customHeight="1">
      <c r="A62" s="158" t="s">
        <v>117</v>
      </c>
      <c r="B62" s="159" t="s">
        <v>877</v>
      </c>
      <c r="C62" s="160">
        <f t="shared" si="9"/>
        <v>1144778</v>
      </c>
      <c r="D62" s="159">
        <f>SUM(D63:D78)</f>
        <v>0</v>
      </c>
      <c r="E62" s="159">
        <f>SUM(E63:E78)</f>
        <v>641876</v>
      </c>
      <c r="F62" s="159">
        <f>SUM(F63:F78)</f>
        <v>447549</v>
      </c>
      <c r="G62" s="159">
        <f>SUM(G63:G78)</f>
        <v>55353</v>
      </c>
      <c r="H62" s="160">
        <f t="shared" si="10"/>
        <v>1524761</v>
      </c>
      <c r="I62" s="159">
        <f>SUM(I63:I78)</f>
        <v>0</v>
      </c>
      <c r="J62" s="159">
        <f>SUM(J63:J78)</f>
        <v>1021859</v>
      </c>
      <c r="K62" s="159">
        <f>SUM(K63:K78)</f>
        <v>447549</v>
      </c>
      <c r="L62" s="159">
        <f>SUM(L63:L78)</f>
        <v>55353</v>
      </c>
      <c r="M62" s="160">
        <f t="shared" si="11"/>
        <v>686373</v>
      </c>
      <c r="N62" s="159">
        <f>SUM(N63:N78)</f>
        <v>0</v>
      </c>
      <c r="O62" s="159">
        <f>SUM(O63:O78)</f>
        <v>299616</v>
      </c>
      <c r="P62" s="159">
        <f>SUM(P63:P78)</f>
        <v>367141</v>
      </c>
      <c r="Q62" s="159">
        <f>SUM(Q63:Q78)</f>
        <v>19616</v>
      </c>
    </row>
    <row r="63" spans="1:17" s="150" customFormat="1" ht="22.5" customHeight="1">
      <c r="A63" s="162" t="s">
        <v>878</v>
      </c>
      <c r="B63" s="163" t="s">
        <v>879</v>
      </c>
      <c r="C63" s="164">
        <f t="shared" si="9"/>
        <v>6322</v>
      </c>
      <c r="D63" s="163">
        <v>0</v>
      </c>
      <c r="E63" s="163">
        <v>6322</v>
      </c>
      <c r="F63" s="163">
        <v>0</v>
      </c>
      <c r="G63" s="163">
        <v>0</v>
      </c>
      <c r="H63" s="164">
        <f t="shared" si="10"/>
        <v>6322</v>
      </c>
      <c r="I63" s="163">
        <v>0</v>
      </c>
      <c r="J63" s="163">
        <v>6322</v>
      </c>
      <c r="K63" s="163">
        <v>0</v>
      </c>
      <c r="L63" s="163">
        <v>0</v>
      </c>
      <c r="M63" s="164">
        <f t="shared" si="11"/>
        <v>16656</v>
      </c>
      <c r="N63" s="163">
        <v>0</v>
      </c>
      <c r="O63" s="163">
        <v>16284</v>
      </c>
      <c r="P63" s="163">
        <v>372</v>
      </c>
      <c r="Q63" s="163">
        <v>0</v>
      </c>
    </row>
    <row r="64" spans="1:17" s="150" customFormat="1" ht="22.5" customHeight="1">
      <c r="A64" s="162" t="s">
        <v>880</v>
      </c>
      <c r="B64" s="163" t="s">
        <v>881</v>
      </c>
      <c r="C64" s="164">
        <f t="shared" si="9"/>
        <v>2715</v>
      </c>
      <c r="D64" s="163">
        <v>0</v>
      </c>
      <c r="E64" s="163">
        <v>2715</v>
      </c>
      <c r="F64" s="163">
        <v>0</v>
      </c>
      <c r="G64" s="163">
        <v>0</v>
      </c>
      <c r="H64" s="164">
        <f t="shared" si="10"/>
        <v>2715</v>
      </c>
      <c r="I64" s="163">
        <v>0</v>
      </c>
      <c r="J64" s="163">
        <v>2715</v>
      </c>
      <c r="K64" s="163">
        <v>0</v>
      </c>
      <c r="L64" s="163">
        <v>0</v>
      </c>
      <c r="M64" s="164">
        <f t="shared" si="11"/>
        <v>3519</v>
      </c>
      <c r="N64" s="163">
        <v>0</v>
      </c>
      <c r="O64" s="163">
        <v>2820</v>
      </c>
      <c r="P64" s="163">
        <v>699</v>
      </c>
      <c r="Q64" s="163">
        <v>0</v>
      </c>
    </row>
    <row r="65" spans="1:17" s="150" customFormat="1" ht="22.5" customHeight="1">
      <c r="A65" s="162" t="s">
        <v>882</v>
      </c>
      <c r="B65" s="163" t="s">
        <v>883</v>
      </c>
      <c r="C65" s="164">
        <f t="shared" si="9"/>
        <v>15389</v>
      </c>
      <c r="D65" s="163">
        <v>0</v>
      </c>
      <c r="E65" s="163">
        <v>15389</v>
      </c>
      <c r="F65" s="163">
        <v>0</v>
      </c>
      <c r="G65" s="163">
        <v>0</v>
      </c>
      <c r="H65" s="164">
        <f t="shared" si="10"/>
        <v>48389</v>
      </c>
      <c r="I65" s="163">
        <v>0</v>
      </c>
      <c r="J65" s="163">
        <v>48389</v>
      </c>
      <c r="K65" s="163">
        <v>0</v>
      </c>
      <c r="L65" s="163">
        <v>0</v>
      </c>
      <c r="M65" s="164">
        <f t="shared" si="11"/>
        <v>7721</v>
      </c>
      <c r="N65" s="163">
        <v>0</v>
      </c>
      <c r="O65" s="163">
        <v>7721</v>
      </c>
      <c r="P65" s="163">
        <v>0</v>
      </c>
      <c r="Q65" s="163">
        <v>0</v>
      </c>
    </row>
    <row r="66" spans="1:17" s="150" customFormat="1" ht="22.5" customHeight="1">
      <c r="A66" s="162" t="s">
        <v>884</v>
      </c>
      <c r="B66" s="163" t="s">
        <v>885</v>
      </c>
      <c r="C66" s="164">
        <f t="shared" si="9"/>
        <v>20422</v>
      </c>
      <c r="D66" s="163">
        <v>0</v>
      </c>
      <c r="E66" s="163">
        <v>17422</v>
      </c>
      <c r="F66" s="163">
        <v>3000</v>
      </c>
      <c r="G66" s="163">
        <v>0</v>
      </c>
      <c r="H66" s="164">
        <f t="shared" si="10"/>
        <v>21622</v>
      </c>
      <c r="I66" s="163">
        <v>0</v>
      </c>
      <c r="J66" s="163">
        <v>18622</v>
      </c>
      <c r="K66" s="163">
        <v>3000</v>
      </c>
      <c r="L66" s="163">
        <v>0</v>
      </c>
      <c r="M66" s="164">
        <f t="shared" si="11"/>
        <v>15891</v>
      </c>
      <c r="N66" s="163">
        <v>0</v>
      </c>
      <c r="O66" s="163">
        <v>12965</v>
      </c>
      <c r="P66" s="163">
        <v>2926</v>
      </c>
      <c r="Q66" s="163">
        <v>0</v>
      </c>
    </row>
    <row r="67" spans="1:17" s="150" customFormat="1" ht="22.5" customHeight="1">
      <c r="A67" s="162" t="s">
        <v>886</v>
      </c>
      <c r="B67" s="163" t="s">
        <v>887</v>
      </c>
      <c r="C67" s="164">
        <f t="shared" si="9"/>
        <v>275239</v>
      </c>
      <c r="D67" s="163">
        <v>0</v>
      </c>
      <c r="E67" s="163">
        <v>203531</v>
      </c>
      <c r="F67" s="163">
        <v>59750</v>
      </c>
      <c r="G67" s="163">
        <v>11958</v>
      </c>
      <c r="H67" s="164">
        <f t="shared" si="10"/>
        <v>417142</v>
      </c>
      <c r="I67" s="163">
        <v>0</v>
      </c>
      <c r="J67" s="163">
        <v>345434</v>
      </c>
      <c r="K67" s="163">
        <v>59750</v>
      </c>
      <c r="L67" s="163">
        <v>11958</v>
      </c>
      <c r="M67" s="164">
        <f t="shared" si="11"/>
        <v>177845</v>
      </c>
      <c r="N67" s="163">
        <v>0</v>
      </c>
      <c r="O67" s="163">
        <v>151656</v>
      </c>
      <c r="P67" s="163">
        <v>20759</v>
      </c>
      <c r="Q67" s="163">
        <v>5430</v>
      </c>
    </row>
    <row r="68" spans="1:17" s="150" customFormat="1" ht="22.5" customHeight="1">
      <c r="A68" s="162" t="s">
        <v>888</v>
      </c>
      <c r="B68" s="163" t="s">
        <v>889</v>
      </c>
      <c r="C68" s="164">
        <f t="shared" si="9"/>
        <v>80719</v>
      </c>
      <c r="D68" s="163">
        <v>0</v>
      </c>
      <c r="E68" s="163">
        <v>80719</v>
      </c>
      <c r="F68" s="163">
        <v>0</v>
      </c>
      <c r="G68" s="163">
        <v>0</v>
      </c>
      <c r="H68" s="164">
        <f t="shared" si="10"/>
        <v>110719</v>
      </c>
      <c r="I68" s="163">
        <v>0</v>
      </c>
      <c r="J68" s="163">
        <v>110719</v>
      </c>
      <c r="K68" s="163">
        <v>0</v>
      </c>
      <c r="L68" s="163">
        <v>0</v>
      </c>
      <c r="M68" s="164">
        <f t="shared" si="11"/>
        <v>43466</v>
      </c>
      <c r="N68" s="163">
        <v>0</v>
      </c>
      <c r="O68" s="163">
        <v>43466</v>
      </c>
      <c r="P68" s="163">
        <v>0</v>
      </c>
      <c r="Q68" s="163">
        <v>0</v>
      </c>
    </row>
    <row r="69" spans="1:17" s="150" customFormat="1" ht="22.5" customHeight="1">
      <c r="A69" s="162" t="s">
        <v>890</v>
      </c>
      <c r="B69" s="163" t="s">
        <v>891</v>
      </c>
      <c r="C69" s="164">
        <f t="shared" si="9"/>
        <v>480995</v>
      </c>
      <c r="D69" s="163">
        <v>0</v>
      </c>
      <c r="E69" s="163">
        <v>192244</v>
      </c>
      <c r="F69" s="163">
        <v>254396</v>
      </c>
      <c r="G69" s="163">
        <v>34355</v>
      </c>
      <c r="H69" s="164">
        <f t="shared" si="10"/>
        <v>657795</v>
      </c>
      <c r="I69" s="163">
        <v>0</v>
      </c>
      <c r="J69" s="163">
        <v>369044</v>
      </c>
      <c r="K69" s="163">
        <v>254396</v>
      </c>
      <c r="L69" s="163">
        <v>34355</v>
      </c>
      <c r="M69" s="164">
        <f t="shared" si="11"/>
        <v>259505</v>
      </c>
      <c r="N69" s="163">
        <v>0</v>
      </c>
      <c r="O69" s="163">
        <v>63938</v>
      </c>
      <c r="P69" s="163">
        <v>189276</v>
      </c>
      <c r="Q69" s="163">
        <v>6291</v>
      </c>
    </row>
    <row r="70" spans="1:17" s="150" customFormat="1" ht="22.5" customHeight="1">
      <c r="A70" s="162" t="s">
        <v>892</v>
      </c>
      <c r="B70" s="163" t="s">
        <v>893</v>
      </c>
      <c r="C70" s="164">
        <f t="shared" si="9"/>
        <v>0</v>
      </c>
      <c r="D70" s="163">
        <v>0</v>
      </c>
      <c r="E70" s="163">
        <v>0</v>
      </c>
      <c r="F70" s="163">
        <v>0</v>
      </c>
      <c r="G70" s="163">
        <v>0</v>
      </c>
      <c r="H70" s="164">
        <f t="shared" si="10"/>
        <v>0</v>
      </c>
      <c r="I70" s="163">
        <v>0</v>
      </c>
      <c r="J70" s="163">
        <v>0</v>
      </c>
      <c r="K70" s="163">
        <v>0</v>
      </c>
      <c r="L70" s="163">
        <v>0</v>
      </c>
      <c r="M70" s="164">
        <f t="shared" si="11"/>
        <v>0</v>
      </c>
      <c r="N70" s="163">
        <v>0</v>
      </c>
      <c r="O70" s="163">
        <v>0</v>
      </c>
      <c r="P70" s="163">
        <v>0</v>
      </c>
      <c r="Q70" s="163">
        <v>0</v>
      </c>
    </row>
    <row r="71" spans="1:17" s="150" customFormat="1" ht="22.5" customHeight="1">
      <c r="A71" s="162" t="s">
        <v>894</v>
      </c>
      <c r="B71" s="163" t="s">
        <v>895</v>
      </c>
      <c r="C71" s="164">
        <f t="shared" si="9"/>
        <v>10900</v>
      </c>
      <c r="D71" s="163">
        <v>0</v>
      </c>
      <c r="E71" s="163">
        <v>3900</v>
      </c>
      <c r="F71" s="163">
        <v>7000</v>
      </c>
      <c r="G71" s="163">
        <v>0</v>
      </c>
      <c r="H71" s="164">
        <f t="shared" si="10"/>
        <v>10900</v>
      </c>
      <c r="I71" s="163">
        <v>0</v>
      </c>
      <c r="J71" s="163">
        <v>3900</v>
      </c>
      <c r="K71" s="163">
        <v>7000</v>
      </c>
      <c r="L71" s="163">
        <v>0</v>
      </c>
      <c r="M71" s="164">
        <f t="shared" si="11"/>
        <v>1012</v>
      </c>
      <c r="N71" s="163">
        <v>0</v>
      </c>
      <c r="O71" s="163">
        <v>629</v>
      </c>
      <c r="P71" s="163">
        <v>383</v>
      </c>
      <c r="Q71" s="163">
        <v>0</v>
      </c>
    </row>
    <row r="72" spans="1:17" s="150" customFormat="1" ht="22.5" customHeight="1">
      <c r="A72" s="162" t="s">
        <v>896</v>
      </c>
      <c r="B72" s="163" t="s">
        <v>897</v>
      </c>
      <c r="C72" s="164">
        <f t="shared" si="9"/>
        <v>83502</v>
      </c>
      <c r="D72" s="163">
        <v>0</v>
      </c>
      <c r="E72" s="163">
        <v>0</v>
      </c>
      <c r="F72" s="163">
        <v>74702</v>
      </c>
      <c r="G72" s="163">
        <v>8800</v>
      </c>
      <c r="H72" s="164">
        <f t="shared" si="10"/>
        <v>83502</v>
      </c>
      <c r="I72" s="163">
        <v>0</v>
      </c>
      <c r="J72" s="163">
        <v>0</v>
      </c>
      <c r="K72" s="163">
        <v>74702</v>
      </c>
      <c r="L72" s="163">
        <v>8800</v>
      </c>
      <c r="M72" s="164">
        <f t="shared" si="11"/>
        <v>159875</v>
      </c>
      <c r="N72" s="163">
        <v>0</v>
      </c>
      <c r="O72" s="163">
        <v>0</v>
      </c>
      <c r="P72" s="163">
        <v>151980</v>
      </c>
      <c r="Q72" s="163">
        <v>7895</v>
      </c>
    </row>
    <row r="73" spans="1:17" s="150" customFormat="1" ht="22.5" customHeight="1">
      <c r="A73" s="162" t="s">
        <v>898</v>
      </c>
      <c r="B73" s="163" t="s">
        <v>899</v>
      </c>
      <c r="C73" s="164">
        <f t="shared" si="9"/>
        <v>2214</v>
      </c>
      <c r="D73" s="163">
        <v>0</v>
      </c>
      <c r="E73" s="163">
        <v>770</v>
      </c>
      <c r="F73" s="163">
        <v>1204</v>
      </c>
      <c r="G73" s="163">
        <v>240</v>
      </c>
      <c r="H73" s="164">
        <f t="shared" si="10"/>
        <v>2414</v>
      </c>
      <c r="I73" s="163">
        <v>0</v>
      </c>
      <c r="J73" s="163">
        <v>970</v>
      </c>
      <c r="K73" s="163">
        <v>1204</v>
      </c>
      <c r="L73" s="163">
        <v>240</v>
      </c>
      <c r="M73" s="164">
        <f t="shared" si="11"/>
        <v>845</v>
      </c>
      <c r="N73" s="163">
        <v>0</v>
      </c>
      <c r="O73" s="163">
        <v>137</v>
      </c>
      <c r="P73" s="163">
        <v>708</v>
      </c>
      <c r="Q73" s="163">
        <v>0</v>
      </c>
    </row>
    <row r="74" spans="1:17" s="150" customFormat="1" ht="22.5" customHeight="1">
      <c r="A74" s="162" t="s">
        <v>900</v>
      </c>
      <c r="B74" s="163" t="s">
        <v>901</v>
      </c>
      <c r="C74" s="164">
        <f t="shared" si="9"/>
        <v>0</v>
      </c>
      <c r="D74" s="163">
        <v>0</v>
      </c>
      <c r="E74" s="163">
        <v>0</v>
      </c>
      <c r="F74" s="163">
        <v>0</v>
      </c>
      <c r="G74" s="163">
        <v>0</v>
      </c>
      <c r="H74" s="164">
        <f t="shared" si="10"/>
        <v>0</v>
      </c>
      <c r="I74" s="163">
        <v>0</v>
      </c>
      <c r="J74" s="163">
        <v>0</v>
      </c>
      <c r="K74" s="163">
        <v>0</v>
      </c>
      <c r="L74" s="163">
        <v>0</v>
      </c>
      <c r="M74" s="164">
        <f t="shared" si="11"/>
        <v>0</v>
      </c>
      <c r="N74" s="163">
        <v>0</v>
      </c>
      <c r="O74" s="163">
        <v>0</v>
      </c>
      <c r="P74" s="163">
        <v>0</v>
      </c>
      <c r="Q74" s="163">
        <v>0</v>
      </c>
    </row>
    <row r="75" spans="1:17" s="150" customFormat="1" ht="22.5" customHeight="1">
      <c r="A75" s="162" t="s">
        <v>902</v>
      </c>
      <c r="B75" s="163" t="s">
        <v>903</v>
      </c>
      <c r="C75" s="164">
        <f t="shared" si="9"/>
        <v>0</v>
      </c>
      <c r="D75" s="163">
        <v>0</v>
      </c>
      <c r="E75" s="163">
        <v>0</v>
      </c>
      <c r="F75" s="163">
        <v>0</v>
      </c>
      <c r="G75" s="163">
        <v>0</v>
      </c>
      <c r="H75" s="164">
        <f t="shared" si="10"/>
        <v>0</v>
      </c>
      <c r="I75" s="163">
        <v>0</v>
      </c>
      <c r="J75" s="163">
        <v>0</v>
      </c>
      <c r="K75" s="163">
        <v>0</v>
      </c>
      <c r="L75" s="163">
        <v>0</v>
      </c>
      <c r="M75" s="164">
        <f t="shared" si="11"/>
        <v>38</v>
      </c>
      <c r="N75" s="163">
        <v>0</v>
      </c>
      <c r="O75" s="163">
        <v>0</v>
      </c>
      <c r="P75" s="163">
        <v>38</v>
      </c>
      <c r="Q75" s="163">
        <v>0</v>
      </c>
    </row>
    <row r="76" spans="1:17" s="150" customFormat="1" ht="30">
      <c r="A76" s="162" t="s">
        <v>904</v>
      </c>
      <c r="B76" s="163" t="s">
        <v>905</v>
      </c>
      <c r="C76" s="164">
        <f t="shared" si="9"/>
        <v>0</v>
      </c>
      <c r="D76" s="163">
        <v>0</v>
      </c>
      <c r="E76" s="163">
        <v>0</v>
      </c>
      <c r="F76" s="163">
        <v>0</v>
      </c>
      <c r="G76" s="163">
        <v>0</v>
      </c>
      <c r="H76" s="164">
        <f t="shared" si="10"/>
        <v>0</v>
      </c>
      <c r="I76" s="163">
        <v>0</v>
      </c>
      <c r="J76" s="163">
        <v>0</v>
      </c>
      <c r="K76" s="163">
        <v>0</v>
      </c>
      <c r="L76" s="163">
        <v>0</v>
      </c>
      <c r="M76" s="164">
        <f t="shared" si="11"/>
        <v>0</v>
      </c>
      <c r="N76" s="163">
        <v>0</v>
      </c>
      <c r="O76" s="163">
        <v>0</v>
      </c>
      <c r="P76" s="163">
        <v>0</v>
      </c>
      <c r="Q76" s="163">
        <v>0</v>
      </c>
    </row>
    <row r="77" spans="1:17" s="150" customFormat="1" ht="30">
      <c r="A77" s="162" t="s">
        <v>906</v>
      </c>
      <c r="B77" s="163" t="s">
        <v>907</v>
      </c>
      <c r="C77" s="164">
        <f t="shared" si="9"/>
        <v>0</v>
      </c>
      <c r="D77" s="163">
        <v>0</v>
      </c>
      <c r="E77" s="163">
        <v>0</v>
      </c>
      <c r="F77" s="163">
        <v>0</v>
      </c>
      <c r="G77" s="163">
        <v>0</v>
      </c>
      <c r="H77" s="164">
        <f t="shared" si="10"/>
        <v>0</v>
      </c>
      <c r="I77" s="163">
        <v>0</v>
      </c>
      <c r="J77" s="163">
        <v>0</v>
      </c>
      <c r="K77" s="163">
        <v>0</v>
      </c>
      <c r="L77" s="163">
        <v>0</v>
      </c>
      <c r="M77" s="164">
        <f t="shared" si="11"/>
        <v>0</v>
      </c>
      <c r="N77" s="163">
        <v>0</v>
      </c>
      <c r="O77" s="163">
        <v>0</v>
      </c>
      <c r="P77" s="163">
        <v>0</v>
      </c>
      <c r="Q77" s="163">
        <v>0</v>
      </c>
    </row>
    <row r="78" spans="1:17" s="150" customFormat="1" ht="30">
      <c r="A78" s="162" t="s">
        <v>908</v>
      </c>
      <c r="B78" s="163" t="s">
        <v>909</v>
      </c>
      <c r="C78" s="164">
        <f t="shared" si="9"/>
        <v>166361</v>
      </c>
      <c r="D78" s="163">
        <v>0</v>
      </c>
      <c r="E78" s="163">
        <v>118864</v>
      </c>
      <c r="F78" s="163">
        <v>47497</v>
      </c>
      <c r="G78" s="163">
        <v>0</v>
      </c>
      <c r="H78" s="164">
        <f t="shared" si="10"/>
        <v>163241</v>
      </c>
      <c r="I78" s="163">
        <v>0</v>
      </c>
      <c r="J78" s="163">
        <v>115744</v>
      </c>
      <c r="K78" s="163">
        <v>47497</v>
      </c>
      <c r="L78" s="163">
        <v>0</v>
      </c>
      <c r="M78" s="164">
        <f t="shared" si="11"/>
        <v>0</v>
      </c>
      <c r="N78" s="163">
        <v>0</v>
      </c>
      <c r="O78" s="163">
        <v>0</v>
      </c>
      <c r="P78" s="163">
        <v>0</v>
      </c>
      <c r="Q78" s="163">
        <v>0</v>
      </c>
    </row>
    <row r="79" spans="1:17" s="150" customFormat="1" ht="15">
      <c r="A79" s="158" t="s">
        <v>168</v>
      </c>
      <c r="B79" s="159" t="s">
        <v>910</v>
      </c>
      <c r="C79" s="160">
        <f t="shared" si="9"/>
        <v>360</v>
      </c>
      <c r="D79" s="159">
        <f>SUM(D80:D82)</f>
        <v>0</v>
      </c>
      <c r="E79" s="159">
        <f>SUM(E80:E82)</f>
        <v>360</v>
      </c>
      <c r="F79" s="159">
        <f>SUM(F80:F82)</f>
        <v>0</v>
      </c>
      <c r="G79" s="159">
        <f>SUM(G80:G82)</f>
        <v>0</v>
      </c>
      <c r="H79" s="160">
        <f t="shared" si="10"/>
        <v>360</v>
      </c>
      <c r="I79" s="159">
        <f>SUM(I80:I82)</f>
        <v>0</v>
      </c>
      <c r="J79" s="159">
        <f>SUM(J80:J82)</f>
        <v>360</v>
      </c>
      <c r="K79" s="159">
        <f>SUM(K80:K82)</f>
        <v>0</v>
      </c>
      <c r="L79" s="159">
        <f>SUM(L80:L82)</f>
        <v>0</v>
      </c>
      <c r="M79" s="160">
        <f t="shared" si="11"/>
        <v>97</v>
      </c>
      <c r="N79" s="159">
        <f>SUM(N80:N82)</f>
        <v>0</v>
      </c>
      <c r="O79" s="159">
        <f>SUM(O80:O82)</f>
        <v>97</v>
      </c>
      <c r="P79" s="159">
        <f>SUM(P80:P82)</f>
        <v>0</v>
      </c>
      <c r="Q79" s="159">
        <f>SUM(Q80:Q82)</f>
        <v>0</v>
      </c>
    </row>
    <row r="80" spans="1:17" s="150" customFormat="1" ht="30">
      <c r="A80" s="162" t="s">
        <v>911</v>
      </c>
      <c r="B80" s="163" t="s">
        <v>912</v>
      </c>
      <c r="C80" s="164">
        <f t="shared" si="9"/>
        <v>360</v>
      </c>
      <c r="D80" s="163">
        <v>0</v>
      </c>
      <c r="E80" s="163">
        <v>360</v>
      </c>
      <c r="F80" s="163">
        <v>0</v>
      </c>
      <c r="G80" s="163">
        <v>0</v>
      </c>
      <c r="H80" s="164">
        <f t="shared" si="10"/>
        <v>360</v>
      </c>
      <c r="I80" s="163">
        <v>0</v>
      </c>
      <c r="J80" s="163">
        <v>360</v>
      </c>
      <c r="K80" s="163">
        <v>0</v>
      </c>
      <c r="L80" s="163">
        <v>0</v>
      </c>
      <c r="M80" s="164">
        <f t="shared" si="11"/>
        <v>97</v>
      </c>
      <c r="N80" s="163">
        <v>0</v>
      </c>
      <c r="O80" s="163">
        <v>97</v>
      </c>
      <c r="P80" s="163">
        <v>0</v>
      </c>
      <c r="Q80" s="163">
        <v>0</v>
      </c>
    </row>
    <row r="81" spans="1:17" s="150" customFormat="1" ht="29.25">
      <c r="A81" s="158" t="s">
        <v>911</v>
      </c>
      <c r="B81" s="159" t="s">
        <v>913</v>
      </c>
      <c r="C81" s="160">
        <f t="shared" si="9"/>
        <v>0</v>
      </c>
      <c r="D81" s="159">
        <v>0</v>
      </c>
      <c r="E81" s="159">
        <v>0</v>
      </c>
      <c r="F81" s="159">
        <v>0</v>
      </c>
      <c r="G81" s="159">
        <v>0</v>
      </c>
      <c r="H81" s="160">
        <f t="shared" si="10"/>
        <v>0</v>
      </c>
      <c r="I81" s="159">
        <v>0</v>
      </c>
      <c r="J81" s="159">
        <v>0</v>
      </c>
      <c r="K81" s="159">
        <v>0</v>
      </c>
      <c r="L81" s="159">
        <v>0</v>
      </c>
      <c r="M81" s="160">
        <f t="shared" si="11"/>
        <v>0</v>
      </c>
      <c r="N81" s="159">
        <v>0</v>
      </c>
      <c r="O81" s="159">
        <v>0</v>
      </c>
      <c r="P81" s="159">
        <v>0</v>
      </c>
      <c r="Q81" s="159">
        <v>0</v>
      </c>
    </row>
    <row r="82" spans="1:17" s="150" customFormat="1" ht="29.25">
      <c r="A82" s="158" t="s">
        <v>914</v>
      </c>
      <c r="B82" s="159" t="s">
        <v>915</v>
      </c>
      <c r="C82" s="160">
        <f t="shared" si="9"/>
        <v>0</v>
      </c>
      <c r="D82" s="159">
        <v>0</v>
      </c>
      <c r="E82" s="159">
        <v>0</v>
      </c>
      <c r="F82" s="159">
        <v>0</v>
      </c>
      <c r="G82" s="159">
        <v>0</v>
      </c>
      <c r="H82" s="160">
        <f t="shared" si="10"/>
        <v>0</v>
      </c>
      <c r="I82" s="159">
        <v>0</v>
      </c>
      <c r="J82" s="159">
        <v>0</v>
      </c>
      <c r="K82" s="159">
        <v>0</v>
      </c>
      <c r="L82" s="159">
        <v>0</v>
      </c>
      <c r="M82" s="160">
        <f t="shared" si="11"/>
        <v>0</v>
      </c>
      <c r="N82" s="159">
        <v>0</v>
      </c>
      <c r="O82" s="159">
        <v>0</v>
      </c>
      <c r="P82" s="159">
        <v>0</v>
      </c>
      <c r="Q82" s="159">
        <v>0</v>
      </c>
    </row>
    <row r="83" spans="1:17" s="150" customFormat="1" ht="15">
      <c r="A83" s="158" t="s">
        <v>188</v>
      </c>
      <c r="B83" s="159" t="s">
        <v>916</v>
      </c>
      <c r="C83" s="160">
        <f t="shared" si="9"/>
        <v>0</v>
      </c>
      <c r="D83" s="159">
        <v>0</v>
      </c>
      <c r="E83" s="159">
        <v>0</v>
      </c>
      <c r="F83" s="159">
        <v>0</v>
      </c>
      <c r="G83" s="159">
        <v>0</v>
      </c>
      <c r="H83" s="160">
        <f t="shared" si="10"/>
        <v>0</v>
      </c>
      <c r="I83" s="159">
        <v>0</v>
      </c>
      <c r="J83" s="159">
        <v>0</v>
      </c>
      <c r="K83" s="159">
        <v>0</v>
      </c>
      <c r="L83" s="159">
        <v>0</v>
      </c>
      <c r="M83" s="160">
        <f t="shared" si="11"/>
        <v>0</v>
      </c>
      <c r="N83" s="159">
        <v>0</v>
      </c>
      <c r="O83" s="159">
        <v>0</v>
      </c>
      <c r="P83" s="159">
        <v>0</v>
      </c>
      <c r="Q83" s="159">
        <v>0</v>
      </c>
    </row>
    <row r="84" spans="1:17" s="150" customFormat="1" ht="29.25">
      <c r="A84" s="158" t="s">
        <v>190</v>
      </c>
      <c r="B84" s="159" t="s">
        <v>917</v>
      </c>
      <c r="C84" s="160">
        <f t="shared" si="9"/>
        <v>36743</v>
      </c>
      <c r="D84" s="159">
        <f>SUM(D85:D86)</f>
        <v>0</v>
      </c>
      <c r="E84" s="159">
        <f>SUM(E85:E86)</f>
        <v>1480</v>
      </c>
      <c r="F84" s="159">
        <f>SUM(F85:F86)</f>
        <v>35263</v>
      </c>
      <c r="G84" s="159">
        <f>SUM(G85:G86)</f>
        <v>0</v>
      </c>
      <c r="H84" s="160">
        <f t="shared" si="10"/>
        <v>36743</v>
      </c>
      <c r="I84" s="159">
        <f>SUM(I85:I86)</f>
        <v>0</v>
      </c>
      <c r="J84" s="159">
        <f>SUM(J85:J86)</f>
        <v>1480</v>
      </c>
      <c r="K84" s="159">
        <f>SUM(K85:K86)</f>
        <v>35263</v>
      </c>
      <c r="L84" s="159">
        <f>SUM(L85:L86)</f>
        <v>0</v>
      </c>
      <c r="M84" s="160">
        <f t="shared" si="11"/>
        <v>47353</v>
      </c>
      <c r="N84" s="159">
        <f>SUM(N85:N86)</f>
        <v>0</v>
      </c>
      <c r="O84" s="159">
        <f>SUM(O85:O86)</f>
        <v>7865</v>
      </c>
      <c r="P84" s="159">
        <f>SUM(P85:P86)</f>
        <v>39488</v>
      </c>
      <c r="Q84" s="159">
        <f>SUM(Q85:Q86)</f>
        <v>0</v>
      </c>
    </row>
    <row r="85" spans="1:17" s="150" customFormat="1" ht="21.75" customHeight="1">
      <c r="A85" s="162" t="s">
        <v>918</v>
      </c>
      <c r="B85" s="163" t="s">
        <v>919</v>
      </c>
      <c r="C85" s="164">
        <f t="shared" si="9"/>
        <v>1480</v>
      </c>
      <c r="D85" s="163">
        <v>0</v>
      </c>
      <c r="E85" s="163">
        <v>1480</v>
      </c>
      <c r="F85" s="163">
        <v>0</v>
      </c>
      <c r="G85" s="163">
        <v>0</v>
      </c>
      <c r="H85" s="164">
        <f t="shared" si="10"/>
        <v>1480</v>
      </c>
      <c r="I85" s="163">
        <v>0</v>
      </c>
      <c r="J85" s="163">
        <v>1480</v>
      </c>
      <c r="K85" s="163">
        <v>0</v>
      </c>
      <c r="L85" s="163">
        <v>0</v>
      </c>
      <c r="M85" s="164">
        <f t="shared" si="11"/>
        <v>1260</v>
      </c>
      <c r="N85" s="163">
        <v>0</v>
      </c>
      <c r="O85" s="163">
        <v>1260</v>
      </c>
      <c r="P85" s="163">
        <v>0</v>
      </c>
      <c r="Q85" s="163">
        <v>0</v>
      </c>
    </row>
    <row r="86" spans="1:17" s="150" customFormat="1" ht="30">
      <c r="A86" s="162" t="s">
        <v>920</v>
      </c>
      <c r="B86" s="163" t="s">
        <v>921</v>
      </c>
      <c r="C86" s="164">
        <f t="shared" si="9"/>
        <v>35263</v>
      </c>
      <c r="D86" s="163">
        <v>0</v>
      </c>
      <c r="E86" s="163">
        <v>0</v>
      </c>
      <c r="F86" s="163">
        <v>35263</v>
      </c>
      <c r="G86" s="163">
        <v>0</v>
      </c>
      <c r="H86" s="164">
        <f t="shared" si="10"/>
        <v>35263</v>
      </c>
      <c r="I86" s="163">
        <v>0</v>
      </c>
      <c r="J86" s="163">
        <v>0</v>
      </c>
      <c r="K86" s="163">
        <v>35263</v>
      </c>
      <c r="L86" s="163">
        <v>0</v>
      </c>
      <c r="M86" s="164">
        <f t="shared" si="11"/>
        <v>46093</v>
      </c>
      <c r="N86" s="163">
        <v>0</v>
      </c>
      <c r="O86" s="163">
        <v>6605</v>
      </c>
      <c r="P86" s="163">
        <v>39488</v>
      </c>
      <c r="Q86" s="163">
        <v>0</v>
      </c>
    </row>
    <row r="87" spans="1:17" s="150" customFormat="1" ht="29.25">
      <c r="A87" s="158" t="s">
        <v>271</v>
      </c>
      <c r="B87" s="159" t="s">
        <v>810</v>
      </c>
      <c r="C87" s="160">
        <f t="shared" si="9"/>
        <v>242140</v>
      </c>
      <c r="D87" s="159">
        <v>0</v>
      </c>
      <c r="E87" s="159">
        <v>0</v>
      </c>
      <c r="F87" s="159">
        <v>242140</v>
      </c>
      <c r="G87" s="159">
        <v>0</v>
      </c>
      <c r="H87" s="160">
        <f t="shared" si="10"/>
        <v>242140</v>
      </c>
      <c r="I87" s="159">
        <v>0</v>
      </c>
      <c r="J87" s="159">
        <v>0</v>
      </c>
      <c r="K87" s="159">
        <v>242140</v>
      </c>
      <c r="L87" s="159">
        <v>0</v>
      </c>
      <c r="M87" s="160">
        <f t="shared" si="11"/>
        <v>1083</v>
      </c>
      <c r="N87" s="159">
        <v>0</v>
      </c>
      <c r="O87" s="159">
        <v>0</v>
      </c>
      <c r="P87" s="159">
        <v>1083</v>
      </c>
      <c r="Q87" s="159">
        <v>0</v>
      </c>
    </row>
    <row r="88" spans="1:17" s="150" customFormat="1" ht="15">
      <c r="A88" s="158" t="s">
        <v>922</v>
      </c>
      <c r="B88" s="159" t="s">
        <v>923</v>
      </c>
      <c r="C88" s="160">
        <f t="shared" si="9"/>
        <v>1520830</v>
      </c>
      <c r="D88" s="159">
        <f>SUM(D89:D90)</f>
        <v>0</v>
      </c>
      <c r="E88" s="159">
        <f>SUM(E89:E90)</f>
        <v>0</v>
      </c>
      <c r="F88" s="159">
        <f>SUM(F89:F90)</f>
        <v>1520830</v>
      </c>
      <c r="G88" s="159">
        <f>SUM(G89:G90)</f>
        <v>0</v>
      </c>
      <c r="H88" s="160">
        <f t="shared" si="10"/>
        <v>1520830</v>
      </c>
      <c r="I88" s="159">
        <f>SUM(I89:I90)</f>
        <v>0</v>
      </c>
      <c r="J88" s="159">
        <f>SUM(J89:J90)</f>
        <v>0</v>
      </c>
      <c r="K88" s="159">
        <f>SUM(K89:K90)</f>
        <v>1520830</v>
      </c>
      <c r="L88" s="159">
        <f>SUM(L89:L90)</f>
        <v>0</v>
      </c>
      <c r="M88" s="160">
        <f t="shared" si="11"/>
        <v>361847</v>
      </c>
      <c r="N88" s="159">
        <f>SUM(N89:N90)</f>
        <v>0</v>
      </c>
      <c r="O88" s="159">
        <f>SUM(O89:O90)</f>
        <v>0</v>
      </c>
      <c r="P88" s="159">
        <f>SUM(P89:P90)</f>
        <v>361847</v>
      </c>
      <c r="Q88" s="159">
        <f>SUM(Q89:Q90)</f>
        <v>0</v>
      </c>
    </row>
    <row r="89" spans="1:17" s="150" customFormat="1" ht="19.5" customHeight="1">
      <c r="A89" s="162" t="s">
        <v>924</v>
      </c>
      <c r="B89" s="163" t="s">
        <v>925</v>
      </c>
      <c r="C89" s="164">
        <f t="shared" si="9"/>
        <v>206957</v>
      </c>
      <c r="D89" s="163">
        <v>0</v>
      </c>
      <c r="E89" s="163">
        <v>0</v>
      </c>
      <c r="F89" s="163">
        <v>206957</v>
      </c>
      <c r="G89" s="163">
        <v>0</v>
      </c>
      <c r="H89" s="164">
        <f t="shared" si="10"/>
        <v>206957</v>
      </c>
      <c r="I89" s="163">
        <v>0</v>
      </c>
      <c r="J89" s="163">
        <v>0</v>
      </c>
      <c r="K89" s="163">
        <v>206957</v>
      </c>
      <c r="L89" s="163">
        <v>0</v>
      </c>
      <c r="M89" s="164">
        <f t="shared" si="11"/>
        <v>119072</v>
      </c>
      <c r="N89" s="163">
        <v>0</v>
      </c>
      <c r="O89" s="163">
        <v>0</v>
      </c>
      <c r="P89" s="163">
        <v>119072</v>
      </c>
      <c r="Q89" s="163">
        <v>0</v>
      </c>
    </row>
    <row r="90" spans="1:17" s="150" customFormat="1" ht="19.5" customHeight="1">
      <c r="A90" s="162" t="s">
        <v>926</v>
      </c>
      <c r="B90" s="163" t="s">
        <v>927</v>
      </c>
      <c r="C90" s="164">
        <f t="shared" si="9"/>
        <v>1313873</v>
      </c>
      <c r="D90" s="163">
        <v>0</v>
      </c>
      <c r="E90" s="163">
        <v>0</v>
      </c>
      <c r="F90" s="163">
        <v>1313873</v>
      </c>
      <c r="G90" s="163">
        <v>0</v>
      </c>
      <c r="H90" s="164">
        <f t="shared" si="10"/>
        <v>1313873</v>
      </c>
      <c r="I90" s="163">
        <v>0</v>
      </c>
      <c r="J90" s="163">
        <v>0</v>
      </c>
      <c r="K90" s="163">
        <v>1313873</v>
      </c>
      <c r="L90" s="163">
        <v>0</v>
      </c>
      <c r="M90" s="164">
        <f t="shared" si="11"/>
        <v>242775</v>
      </c>
      <c r="N90" s="163">
        <v>0</v>
      </c>
      <c r="O90" s="163">
        <v>0</v>
      </c>
      <c r="P90" s="163">
        <v>242775</v>
      </c>
      <c r="Q90" s="163">
        <v>0</v>
      </c>
    </row>
    <row r="91" spans="1:17" s="150" customFormat="1" ht="19.5" customHeight="1">
      <c r="A91" s="158" t="s">
        <v>507</v>
      </c>
      <c r="B91" s="159" t="s">
        <v>819</v>
      </c>
      <c r="C91" s="160">
        <f t="shared" si="9"/>
        <v>5163297</v>
      </c>
      <c r="D91" s="159">
        <f>SUM(D47,D50,D56,D62,D79,D84,D87,D88)</f>
        <v>0</v>
      </c>
      <c r="E91" s="159">
        <f>SUM(E47,E50,E56,E62,E79,E84,E87,E88)</f>
        <v>2635802</v>
      </c>
      <c r="F91" s="159">
        <f>SUM(F47,F50,F56,F62,F79,F84,F87,F88)</f>
        <v>2444563</v>
      </c>
      <c r="G91" s="159">
        <f>SUM(G47,G50,G56,G62,G79,G84,G87,G88)</f>
        <v>82932</v>
      </c>
      <c r="H91" s="160">
        <f t="shared" si="10"/>
        <v>6090458</v>
      </c>
      <c r="I91" s="159">
        <f>SUM(I47,I50,I56,I62,I79,I84,I87,I88)</f>
        <v>0</v>
      </c>
      <c r="J91" s="159">
        <f>SUM(J47,J50,J56,J62,J79,J84,J87,J88)</f>
        <v>3562963</v>
      </c>
      <c r="K91" s="159">
        <f>SUM(K47,K50,K56,K62,K79,K84,K87,K88)</f>
        <v>2444563</v>
      </c>
      <c r="L91" s="159">
        <f>SUM(L47,L50,L56,L62,L79,L84,L87,L88)</f>
        <v>82932</v>
      </c>
      <c r="M91" s="160">
        <f t="shared" si="11"/>
        <v>2577986</v>
      </c>
      <c r="N91" s="159">
        <f>SUM(N47,N50,N56,N62,N79,N84,N87,N88)</f>
        <v>0</v>
      </c>
      <c r="O91" s="159">
        <f>SUM(O47,O50,O56,O62,O79,O84,O87,O88)</f>
        <v>1654403</v>
      </c>
      <c r="P91" s="159">
        <f>SUM(P47,P50,P56,P62,P79,P84,P87,P88)</f>
        <v>890027</v>
      </c>
      <c r="Q91" s="159">
        <f>SUM(Q47,Q50,Q56,Q62,Q79,Q84,Q87,Q88)</f>
        <v>33556</v>
      </c>
    </row>
    <row r="92" spans="1:17" s="150" customFormat="1" ht="18.75" customHeight="1">
      <c r="A92" s="158" t="s">
        <v>928</v>
      </c>
      <c r="B92" s="159" t="s">
        <v>929</v>
      </c>
      <c r="C92" s="160">
        <f aca="true" t="shared" si="12" ref="C92:C107">SUM(D92:G92)</f>
        <v>13873759</v>
      </c>
      <c r="D92" s="159">
        <v>0</v>
      </c>
      <c r="E92" s="159">
        <v>6119421</v>
      </c>
      <c r="F92" s="159">
        <v>6949042</v>
      </c>
      <c r="G92" s="159">
        <v>805296</v>
      </c>
      <c r="H92" s="160">
        <f>SUM(I92:L92)</f>
        <v>13025823</v>
      </c>
      <c r="I92" s="159">
        <v>0</v>
      </c>
      <c r="J92" s="159">
        <v>5271485</v>
      </c>
      <c r="K92" s="159">
        <v>6949042</v>
      </c>
      <c r="L92" s="159">
        <v>805296</v>
      </c>
      <c r="M92" s="160">
        <f aca="true" t="shared" si="13" ref="M92:M107">SUM(N92:Q92)</f>
        <v>1195883</v>
      </c>
      <c r="N92" s="159">
        <v>0</v>
      </c>
      <c r="O92" s="159">
        <v>1195883</v>
      </c>
      <c r="P92" s="159">
        <v>0</v>
      </c>
      <c r="Q92" s="159">
        <v>0</v>
      </c>
    </row>
    <row r="93" spans="1:17" s="150" customFormat="1" ht="18.75" customHeight="1">
      <c r="A93" s="158" t="s">
        <v>930</v>
      </c>
      <c r="B93" s="159" t="s">
        <v>931</v>
      </c>
      <c r="C93" s="160">
        <f t="shared" si="12"/>
        <v>11314079</v>
      </c>
      <c r="D93" s="159">
        <f>SUM(D94:D100)</f>
        <v>0</v>
      </c>
      <c r="E93" s="159">
        <f>SUM(E94:E100)</f>
        <v>3876050</v>
      </c>
      <c r="F93" s="159">
        <f>SUM(F94:F100)</f>
        <v>7416374</v>
      </c>
      <c r="G93" s="159">
        <f>SUM(G94:G100)</f>
        <v>21655</v>
      </c>
      <c r="H93" s="160">
        <f>SUM(I93:L93)</f>
        <v>11168840</v>
      </c>
      <c r="I93" s="159">
        <f>SUM(I94:I100)</f>
        <v>0</v>
      </c>
      <c r="J93" s="159">
        <f>SUM(J94:J100)</f>
        <v>3730811</v>
      </c>
      <c r="K93" s="159">
        <f>SUM(K94:K100)</f>
        <v>7416374</v>
      </c>
      <c r="L93" s="159">
        <f>SUM(L94:L100)</f>
        <v>21655</v>
      </c>
      <c r="M93" s="160">
        <f t="shared" si="13"/>
        <v>1507467</v>
      </c>
      <c r="N93" s="159">
        <f>SUM(N94:N100)</f>
        <v>0</v>
      </c>
      <c r="O93" s="159">
        <f>SUM(O94:O100)</f>
        <v>1257914</v>
      </c>
      <c r="P93" s="159">
        <f>SUM(P94:P100)</f>
        <v>233966</v>
      </c>
      <c r="Q93" s="159">
        <f>SUM(Q94:Q100)</f>
        <v>15587</v>
      </c>
    </row>
    <row r="94" spans="1:17" s="150" customFormat="1" ht="18.75" customHeight="1">
      <c r="A94" s="162" t="s">
        <v>932</v>
      </c>
      <c r="B94" s="163" t="s">
        <v>933</v>
      </c>
      <c r="C94" s="164">
        <f t="shared" si="12"/>
        <v>83814</v>
      </c>
      <c r="D94" s="163">
        <v>0</v>
      </c>
      <c r="E94" s="163">
        <v>77814</v>
      </c>
      <c r="F94" s="163">
        <v>0</v>
      </c>
      <c r="G94" s="163">
        <v>6000</v>
      </c>
      <c r="H94" s="164">
        <f aca="true" t="shared" si="14" ref="H94:H107">SUM(I94:L94)</f>
        <v>197164</v>
      </c>
      <c r="I94" s="163">
        <v>0</v>
      </c>
      <c r="J94" s="163">
        <v>191164</v>
      </c>
      <c r="K94" s="163">
        <v>0</v>
      </c>
      <c r="L94" s="163">
        <v>6000</v>
      </c>
      <c r="M94" s="164">
        <f t="shared" si="13"/>
        <v>14560</v>
      </c>
      <c r="N94" s="163">
        <v>0</v>
      </c>
      <c r="O94" s="163">
        <v>14560</v>
      </c>
      <c r="P94" s="163">
        <v>0</v>
      </c>
      <c r="Q94" s="163">
        <v>0</v>
      </c>
    </row>
    <row r="95" spans="1:17" s="150" customFormat="1" ht="18.75" customHeight="1">
      <c r="A95" s="162" t="s">
        <v>934</v>
      </c>
      <c r="B95" s="163" t="s">
        <v>935</v>
      </c>
      <c r="C95" s="164">
        <f t="shared" si="12"/>
        <v>1262997</v>
      </c>
      <c r="D95" s="163">
        <v>0</v>
      </c>
      <c r="E95" s="163">
        <v>1262997</v>
      </c>
      <c r="F95" s="163">
        <v>0</v>
      </c>
      <c r="G95" s="163">
        <v>0</v>
      </c>
      <c r="H95" s="164">
        <f t="shared" si="14"/>
        <v>244839</v>
      </c>
      <c r="I95" s="163">
        <v>0</v>
      </c>
      <c r="J95" s="163">
        <v>244839</v>
      </c>
      <c r="K95" s="163">
        <v>0</v>
      </c>
      <c r="L95" s="163">
        <v>0</v>
      </c>
      <c r="M95" s="164">
        <f t="shared" si="13"/>
        <v>0</v>
      </c>
      <c r="N95" s="163">
        <v>0</v>
      </c>
      <c r="O95" s="163">
        <v>0</v>
      </c>
      <c r="P95" s="163">
        <v>0</v>
      </c>
      <c r="Q95" s="163">
        <v>0</v>
      </c>
    </row>
    <row r="96" spans="1:17" s="150" customFormat="1" ht="18.75" customHeight="1">
      <c r="A96" s="162" t="s">
        <v>936</v>
      </c>
      <c r="B96" s="163" t="s">
        <v>937</v>
      </c>
      <c r="C96" s="164">
        <f t="shared" si="12"/>
        <v>1215655</v>
      </c>
      <c r="D96" s="163">
        <v>0</v>
      </c>
      <c r="E96" s="163"/>
      <c r="F96" s="163">
        <v>1200000</v>
      </c>
      <c r="G96" s="163">
        <v>15655</v>
      </c>
      <c r="H96" s="164">
        <f t="shared" si="14"/>
        <v>1824385</v>
      </c>
      <c r="I96" s="163">
        <v>0</v>
      </c>
      <c r="J96" s="163">
        <v>608730</v>
      </c>
      <c r="K96" s="163">
        <v>1200000</v>
      </c>
      <c r="L96" s="163">
        <v>15655</v>
      </c>
      <c r="M96" s="164">
        <f t="shared" si="13"/>
        <v>277014</v>
      </c>
      <c r="N96" s="163">
        <v>0</v>
      </c>
      <c r="O96" s="163">
        <v>27461</v>
      </c>
      <c r="P96" s="163">
        <v>233966</v>
      </c>
      <c r="Q96" s="163">
        <v>15587</v>
      </c>
    </row>
    <row r="97" spans="1:17" s="150" customFormat="1" ht="18.75" customHeight="1">
      <c r="A97" s="162" t="s">
        <v>938</v>
      </c>
      <c r="B97" s="163" t="s">
        <v>939</v>
      </c>
      <c r="C97" s="164">
        <f t="shared" si="12"/>
        <v>107488</v>
      </c>
      <c r="D97" s="163">
        <v>0</v>
      </c>
      <c r="E97" s="163">
        <v>107488</v>
      </c>
      <c r="F97" s="163">
        <v>0</v>
      </c>
      <c r="G97" s="163">
        <v>0</v>
      </c>
      <c r="H97" s="164">
        <f t="shared" si="14"/>
        <v>119488</v>
      </c>
      <c r="I97" s="163">
        <v>0</v>
      </c>
      <c r="J97" s="163">
        <v>119488</v>
      </c>
      <c r="K97" s="163">
        <v>0</v>
      </c>
      <c r="L97" s="163">
        <v>0</v>
      </c>
      <c r="M97" s="164">
        <f t="shared" si="13"/>
        <v>0</v>
      </c>
      <c r="N97" s="163">
        <v>0</v>
      </c>
      <c r="O97" s="163">
        <v>0</v>
      </c>
      <c r="P97" s="163">
        <v>0</v>
      </c>
      <c r="Q97" s="163">
        <v>0</v>
      </c>
    </row>
    <row r="98" spans="1:17" s="150" customFormat="1" ht="18.75" customHeight="1">
      <c r="A98" s="162" t="s">
        <v>940</v>
      </c>
      <c r="B98" s="163" t="s">
        <v>941</v>
      </c>
      <c r="C98" s="164">
        <f t="shared" si="12"/>
        <v>558055</v>
      </c>
      <c r="D98" s="163">
        <v>0</v>
      </c>
      <c r="E98" s="163">
        <v>558055</v>
      </c>
      <c r="F98" s="163">
        <v>0</v>
      </c>
      <c r="G98" s="163">
        <v>0</v>
      </c>
      <c r="H98" s="164">
        <f t="shared" si="14"/>
        <v>565994</v>
      </c>
      <c r="I98" s="163">
        <v>0</v>
      </c>
      <c r="J98" s="163">
        <v>565994</v>
      </c>
      <c r="K98" s="163">
        <v>0</v>
      </c>
      <c r="L98" s="163">
        <v>0</v>
      </c>
      <c r="M98" s="164">
        <f t="shared" si="13"/>
        <v>2939</v>
      </c>
      <c r="N98" s="163">
        <v>0</v>
      </c>
      <c r="O98" s="163">
        <v>2939</v>
      </c>
      <c r="P98" s="163">
        <v>0</v>
      </c>
      <c r="Q98" s="163">
        <v>0</v>
      </c>
    </row>
    <row r="99" spans="1:17" s="150" customFormat="1" ht="18.75" customHeight="1">
      <c r="A99" s="162" t="s">
        <v>942</v>
      </c>
      <c r="B99" s="163" t="s">
        <v>943</v>
      </c>
      <c r="C99" s="164">
        <f t="shared" si="12"/>
        <v>7076588</v>
      </c>
      <c r="D99" s="163">
        <v>0</v>
      </c>
      <c r="E99" s="163">
        <v>860214</v>
      </c>
      <c r="F99" s="163">
        <v>6216374</v>
      </c>
      <c r="G99" s="163">
        <v>0</v>
      </c>
      <c r="H99" s="164">
        <f t="shared" si="14"/>
        <v>7207488</v>
      </c>
      <c r="I99" s="163">
        <v>0</v>
      </c>
      <c r="J99" s="163">
        <v>991114</v>
      </c>
      <c r="K99" s="163">
        <v>6216374</v>
      </c>
      <c r="L99" s="163">
        <v>0</v>
      </c>
      <c r="M99" s="164">
        <f t="shared" si="13"/>
        <v>911918</v>
      </c>
      <c r="N99" s="163">
        <v>0</v>
      </c>
      <c r="O99" s="163">
        <v>911918</v>
      </c>
      <c r="P99" s="163">
        <v>0</v>
      </c>
      <c r="Q99" s="163">
        <v>0</v>
      </c>
    </row>
    <row r="100" spans="1:17" s="150" customFormat="1" ht="18.75" customHeight="1">
      <c r="A100" s="162" t="s">
        <v>944</v>
      </c>
      <c r="B100" s="163" t="s">
        <v>945</v>
      </c>
      <c r="C100" s="164">
        <f t="shared" si="12"/>
        <v>1009482</v>
      </c>
      <c r="D100" s="163">
        <v>0</v>
      </c>
      <c r="E100" s="163">
        <v>1009482</v>
      </c>
      <c r="F100" s="163">
        <v>0</v>
      </c>
      <c r="G100" s="163">
        <v>0</v>
      </c>
      <c r="H100" s="164">
        <f t="shared" si="14"/>
        <v>1009482</v>
      </c>
      <c r="I100" s="163">
        <v>0</v>
      </c>
      <c r="J100" s="163">
        <v>1009482</v>
      </c>
      <c r="K100" s="163">
        <v>0</v>
      </c>
      <c r="L100" s="163">
        <v>0</v>
      </c>
      <c r="M100" s="164">
        <f t="shared" si="13"/>
        <v>301036</v>
      </c>
      <c r="N100" s="163">
        <v>0</v>
      </c>
      <c r="O100" s="163">
        <v>301036</v>
      </c>
      <c r="P100" s="163">
        <v>0</v>
      </c>
      <c r="Q100" s="163">
        <v>0</v>
      </c>
    </row>
    <row r="101" spans="1:17" s="150" customFormat="1" ht="18.75" customHeight="1">
      <c r="A101" s="158" t="s">
        <v>278</v>
      </c>
      <c r="B101" s="159" t="s">
        <v>946</v>
      </c>
      <c r="C101" s="160">
        <f t="shared" si="12"/>
        <v>0</v>
      </c>
      <c r="D101" s="159">
        <f>SUM(D102:D103)</f>
        <v>0</v>
      </c>
      <c r="E101" s="159">
        <f>SUM(E102:E103)</f>
        <v>0</v>
      </c>
      <c r="F101" s="159">
        <f>SUM(F102:F103)</f>
        <v>0</v>
      </c>
      <c r="G101" s="159">
        <f>SUM(G102:G103)</f>
        <v>0</v>
      </c>
      <c r="H101" s="160">
        <f t="shared" si="14"/>
        <v>412151</v>
      </c>
      <c r="I101" s="159">
        <f>SUM(I102:I103)</f>
        <v>0</v>
      </c>
      <c r="J101" s="159">
        <f>SUM(J102:J103)</f>
        <v>412151</v>
      </c>
      <c r="K101" s="159">
        <f>SUM(K102:K103)</f>
        <v>0</v>
      </c>
      <c r="L101" s="159">
        <f>SUM(L102:L103)</f>
        <v>0</v>
      </c>
      <c r="M101" s="160">
        <f t="shared" si="13"/>
        <v>0</v>
      </c>
      <c r="N101" s="159">
        <f>SUM(N102:N103)</f>
        <v>0</v>
      </c>
      <c r="O101" s="159">
        <f>SUM(O102:O103)</f>
        <v>0</v>
      </c>
      <c r="P101" s="159">
        <f>SUM(P102:P103)</f>
        <v>0</v>
      </c>
      <c r="Q101" s="159">
        <f>SUM(Q102:Q103)</f>
        <v>0</v>
      </c>
    </row>
    <row r="102" spans="1:17" s="150" customFormat="1" ht="29.25">
      <c r="A102" s="158" t="s">
        <v>947</v>
      </c>
      <c r="B102" s="159" t="s">
        <v>948</v>
      </c>
      <c r="C102" s="160">
        <f t="shared" si="12"/>
        <v>0</v>
      </c>
      <c r="D102" s="159">
        <v>0</v>
      </c>
      <c r="E102" s="159">
        <v>0</v>
      </c>
      <c r="F102" s="159">
        <v>0</v>
      </c>
      <c r="G102" s="159">
        <v>0</v>
      </c>
      <c r="H102" s="160">
        <f t="shared" si="14"/>
        <v>412151</v>
      </c>
      <c r="I102" s="159">
        <v>0</v>
      </c>
      <c r="J102" s="159">
        <v>412151</v>
      </c>
      <c r="K102" s="159">
        <v>0</v>
      </c>
      <c r="L102" s="159">
        <v>0</v>
      </c>
      <c r="M102" s="160">
        <f t="shared" si="13"/>
        <v>0</v>
      </c>
      <c r="N102" s="159">
        <v>0</v>
      </c>
      <c r="O102" s="159">
        <v>0</v>
      </c>
      <c r="P102" s="159">
        <v>0</v>
      </c>
      <c r="Q102" s="159">
        <v>0</v>
      </c>
    </row>
    <row r="103" spans="1:17" s="150" customFormat="1" ht="18.75" customHeight="1">
      <c r="A103" s="158" t="s">
        <v>949</v>
      </c>
      <c r="B103" s="159" t="s">
        <v>950</v>
      </c>
      <c r="C103" s="160">
        <f t="shared" si="12"/>
        <v>0</v>
      </c>
      <c r="D103" s="159">
        <v>0</v>
      </c>
      <c r="E103" s="159">
        <v>0</v>
      </c>
      <c r="F103" s="159">
        <v>0</v>
      </c>
      <c r="G103" s="159">
        <v>0</v>
      </c>
      <c r="H103" s="160">
        <f t="shared" si="14"/>
        <v>0</v>
      </c>
      <c r="I103" s="159">
        <v>0</v>
      </c>
      <c r="J103" s="159">
        <v>0</v>
      </c>
      <c r="K103" s="159">
        <v>0</v>
      </c>
      <c r="L103" s="159">
        <v>0</v>
      </c>
      <c r="M103" s="160">
        <f t="shared" si="13"/>
        <v>0</v>
      </c>
      <c r="N103" s="159">
        <v>0</v>
      </c>
      <c r="O103" s="159">
        <v>0</v>
      </c>
      <c r="P103" s="159">
        <v>0</v>
      </c>
      <c r="Q103" s="159">
        <v>0</v>
      </c>
    </row>
    <row r="104" spans="1:17" s="150" customFormat="1" ht="18.75" customHeight="1">
      <c r="A104" s="158" t="s">
        <v>327</v>
      </c>
      <c r="B104" s="159" t="s">
        <v>951</v>
      </c>
      <c r="C104" s="160">
        <f t="shared" si="12"/>
        <v>0</v>
      </c>
      <c r="D104" s="159">
        <v>0</v>
      </c>
      <c r="E104" s="159">
        <v>0</v>
      </c>
      <c r="F104" s="159">
        <v>0</v>
      </c>
      <c r="G104" s="159">
        <v>0</v>
      </c>
      <c r="H104" s="160">
        <f t="shared" si="14"/>
        <v>0</v>
      </c>
      <c r="I104" s="159">
        <v>0</v>
      </c>
      <c r="J104" s="159">
        <v>0</v>
      </c>
      <c r="K104" s="159">
        <v>0</v>
      </c>
      <c r="L104" s="159">
        <v>0</v>
      </c>
      <c r="M104" s="160">
        <f t="shared" si="13"/>
        <v>0</v>
      </c>
      <c r="N104" s="159">
        <v>0</v>
      </c>
      <c r="O104" s="159">
        <v>0</v>
      </c>
      <c r="P104" s="159">
        <v>0</v>
      </c>
      <c r="Q104" s="159">
        <v>0</v>
      </c>
    </row>
    <row r="105" spans="1:17" s="150" customFormat="1" ht="18.75" customHeight="1">
      <c r="A105" s="158" t="s">
        <v>952</v>
      </c>
      <c r="B105" s="159" t="s">
        <v>953</v>
      </c>
      <c r="C105" s="160">
        <f t="shared" si="12"/>
        <v>0</v>
      </c>
      <c r="D105" s="159">
        <f>SUM(D106)</f>
        <v>0</v>
      </c>
      <c r="E105" s="159">
        <f>SUM(E106)</f>
        <v>0</v>
      </c>
      <c r="F105" s="159">
        <f>SUM(F106)</f>
        <v>0</v>
      </c>
      <c r="G105" s="159">
        <f>SUM(G106)</f>
        <v>0</v>
      </c>
      <c r="H105" s="160">
        <f t="shared" si="14"/>
        <v>0</v>
      </c>
      <c r="I105" s="159">
        <f>SUM(I106)</f>
        <v>0</v>
      </c>
      <c r="J105" s="159">
        <f>SUM(J106)</f>
        <v>0</v>
      </c>
      <c r="K105" s="159">
        <f>SUM(K106)</f>
        <v>0</v>
      </c>
      <c r="L105" s="159">
        <f>SUM(L106)</f>
        <v>0</v>
      </c>
      <c r="M105" s="160">
        <f t="shared" si="13"/>
        <v>0</v>
      </c>
      <c r="N105" s="159">
        <f>SUM(N106)</f>
        <v>0</v>
      </c>
      <c r="O105" s="159">
        <f>SUM(O106)</f>
        <v>0</v>
      </c>
      <c r="P105" s="159">
        <f>SUM(P106)</f>
        <v>0</v>
      </c>
      <c r="Q105" s="159">
        <f>SUM(Q106)</f>
        <v>0</v>
      </c>
    </row>
    <row r="106" spans="1:17" s="150" customFormat="1" ht="18.75" customHeight="1">
      <c r="A106" s="158" t="s">
        <v>954</v>
      </c>
      <c r="B106" s="159" t="s">
        <v>955</v>
      </c>
      <c r="C106" s="160">
        <f t="shared" si="12"/>
        <v>0</v>
      </c>
      <c r="D106" s="159">
        <v>0</v>
      </c>
      <c r="E106" s="159">
        <v>0</v>
      </c>
      <c r="F106" s="159">
        <v>0</v>
      </c>
      <c r="G106" s="159">
        <v>0</v>
      </c>
      <c r="H106" s="160">
        <f t="shared" si="14"/>
        <v>0</v>
      </c>
      <c r="I106" s="159">
        <v>0</v>
      </c>
      <c r="J106" s="159">
        <v>0</v>
      </c>
      <c r="K106" s="159">
        <v>0</v>
      </c>
      <c r="L106" s="159">
        <v>0</v>
      </c>
      <c r="M106" s="160">
        <f t="shared" si="13"/>
        <v>0</v>
      </c>
      <c r="N106" s="159">
        <v>0</v>
      </c>
      <c r="O106" s="159">
        <v>0</v>
      </c>
      <c r="P106" s="159">
        <v>0</v>
      </c>
      <c r="Q106" s="159">
        <v>0</v>
      </c>
    </row>
    <row r="107" spans="1:17" s="150" customFormat="1" ht="18.75" customHeight="1">
      <c r="A107" s="158" t="s">
        <v>956</v>
      </c>
      <c r="B107" s="159" t="s">
        <v>819</v>
      </c>
      <c r="C107" s="160">
        <f t="shared" si="12"/>
        <v>25187838</v>
      </c>
      <c r="D107" s="159">
        <f>SUM(D92,D93,D101,D104,D105)</f>
        <v>0</v>
      </c>
      <c r="E107" s="159">
        <f>SUM(E92,E93,E101,E104,E105)</f>
        <v>9995471</v>
      </c>
      <c r="F107" s="159">
        <f>SUM(F92,F93,F101,F104,F105)</f>
        <v>14365416</v>
      </c>
      <c r="G107" s="159">
        <f>SUM(G92,G93,G101,G104,G105)</f>
        <v>826951</v>
      </c>
      <c r="H107" s="160">
        <f t="shared" si="14"/>
        <v>24606814</v>
      </c>
      <c r="I107" s="159">
        <f>SUM(I92,I93,I101,I104,I105)</f>
        <v>0</v>
      </c>
      <c r="J107" s="159">
        <f>SUM(J92,J93,J101,J104,J105)</f>
        <v>9414447</v>
      </c>
      <c r="K107" s="159">
        <f>SUM(K92,K93,K101,K104,K105)</f>
        <v>14365416</v>
      </c>
      <c r="L107" s="159">
        <f>SUM(L92,L93,L101,L104,L105)</f>
        <v>826951</v>
      </c>
      <c r="M107" s="160">
        <f t="shared" si="13"/>
        <v>2703350</v>
      </c>
      <c r="N107" s="159">
        <f>SUM(N92,N93,N101,N104,N105)</f>
        <v>0</v>
      </c>
      <c r="O107" s="159">
        <f>SUM(O92,O93,O101,O104,O105)</f>
        <v>2453797</v>
      </c>
      <c r="P107" s="159">
        <f>SUM(P92,P93,P101,P104,P105)</f>
        <v>233966</v>
      </c>
      <c r="Q107" s="159">
        <f>SUM(Q92,Q93,Q101,Q104,Q105)</f>
        <v>15587</v>
      </c>
    </row>
    <row r="108" spans="1:17" s="150" customFormat="1" ht="18.75" customHeight="1">
      <c r="A108" s="158"/>
      <c r="B108" s="159"/>
      <c r="C108" s="160"/>
      <c r="D108" s="159"/>
      <c r="E108" s="159"/>
      <c r="F108" s="159"/>
      <c r="G108" s="159"/>
      <c r="H108" s="160"/>
      <c r="I108" s="159"/>
      <c r="J108" s="159"/>
      <c r="K108" s="159"/>
      <c r="L108" s="159"/>
      <c r="M108" s="160"/>
      <c r="N108" s="159"/>
      <c r="O108" s="159"/>
      <c r="P108" s="159"/>
      <c r="Q108" s="159"/>
    </row>
    <row r="109" spans="1:17" s="150" customFormat="1" ht="18.75" customHeight="1">
      <c r="A109" s="158" t="s">
        <v>957</v>
      </c>
      <c r="B109" s="159" t="s">
        <v>819</v>
      </c>
      <c r="C109" s="160">
        <f>SUM(D109:G109)</f>
        <v>30351135</v>
      </c>
      <c r="D109" s="159">
        <f>SUM(D91,D107)</f>
        <v>0</v>
      </c>
      <c r="E109" s="159">
        <f>SUM(E91,E107)</f>
        <v>12631273</v>
      </c>
      <c r="F109" s="159">
        <f>SUM(F91,F107)</f>
        <v>16809979</v>
      </c>
      <c r="G109" s="159">
        <f>SUM(G91,G107)</f>
        <v>909883</v>
      </c>
      <c r="H109" s="160">
        <f>SUM(I109:L109)</f>
        <v>30697272</v>
      </c>
      <c r="I109" s="159">
        <f>SUM(I91,I107)</f>
        <v>0</v>
      </c>
      <c r="J109" s="159">
        <f>SUM(J91,J107)</f>
        <v>12977410</v>
      </c>
      <c r="K109" s="159">
        <f>SUM(K91,K107)</f>
        <v>16809979</v>
      </c>
      <c r="L109" s="159">
        <f>SUM(L91,L107)</f>
        <v>909883</v>
      </c>
      <c r="M109" s="160">
        <f>SUM(N109:Q109)</f>
        <v>5281336</v>
      </c>
      <c r="N109" s="159">
        <f>SUM(N91,N107)</f>
        <v>0</v>
      </c>
      <c r="O109" s="159">
        <f>SUM(O91,O107)</f>
        <v>4108200</v>
      </c>
      <c r="P109" s="159">
        <f>SUM(P91,P107)</f>
        <v>1123993</v>
      </c>
      <c r="Q109" s="159">
        <f>SUM(Q91,Q107)</f>
        <v>49143</v>
      </c>
    </row>
    <row r="110" spans="1:17" s="150" customFormat="1" ht="15">
      <c r="A110" s="315"/>
      <c r="B110" s="316"/>
      <c r="C110" s="317">
        <f aca="true" t="shared" si="15" ref="C110:Q110">C44-C109</f>
        <v>0</v>
      </c>
      <c r="D110" s="317">
        <f t="shared" si="15"/>
        <v>0</v>
      </c>
      <c r="E110" s="317">
        <f t="shared" si="15"/>
        <v>0</v>
      </c>
      <c r="F110" s="317">
        <f t="shared" si="15"/>
        <v>0</v>
      </c>
      <c r="G110" s="317">
        <f t="shared" si="15"/>
        <v>0</v>
      </c>
      <c r="H110" s="317">
        <f t="shared" si="15"/>
        <v>0</v>
      </c>
      <c r="I110" s="317">
        <f t="shared" si="15"/>
        <v>0</v>
      </c>
      <c r="J110" s="317">
        <f t="shared" si="15"/>
        <v>0</v>
      </c>
      <c r="K110" s="317">
        <f t="shared" si="15"/>
        <v>0</v>
      </c>
      <c r="L110" s="317">
        <f t="shared" si="15"/>
        <v>0</v>
      </c>
      <c r="M110" s="317">
        <f t="shared" si="15"/>
        <v>0</v>
      </c>
      <c r="N110" s="317">
        <f t="shared" si="15"/>
        <v>0</v>
      </c>
      <c r="O110" s="317">
        <f t="shared" si="15"/>
        <v>0</v>
      </c>
      <c r="P110" s="317">
        <f t="shared" si="15"/>
        <v>0</v>
      </c>
      <c r="Q110" s="317">
        <f t="shared" si="15"/>
        <v>0</v>
      </c>
    </row>
    <row r="112" spans="1:15" s="167" customFormat="1" ht="15">
      <c r="A112" s="156" t="s">
        <v>483</v>
      </c>
      <c r="B112" s="166"/>
      <c r="C112" s="166"/>
      <c r="D112" s="166"/>
      <c r="H112" s="166"/>
      <c r="I112" s="166"/>
      <c r="M112" s="166"/>
      <c r="N112" s="166"/>
      <c r="O112" s="168"/>
    </row>
    <row r="113" spans="1:15" s="167" customFormat="1" ht="15">
      <c r="A113" s="169" t="s">
        <v>484</v>
      </c>
      <c r="B113" s="166"/>
      <c r="C113" s="166"/>
      <c r="D113" s="166"/>
      <c r="H113" s="166"/>
      <c r="I113" s="166"/>
      <c r="M113" s="166"/>
      <c r="N113" s="166"/>
      <c r="O113" s="168"/>
    </row>
    <row r="114" spans="1:15" s="167" customFormat="1" ht="15">
      <c r="A114" s="156"/>
      <c r="B114" s="166"/>
      <c r="C114" s="166"/>
      <c r="D114" s="166"/>
      <c r="H114" s="166"/>
      <c r="I114" s="166"/>
      <c r="M114" s="166"/>
      <c r="N114" s="166"/>
      <c r="O114" s="168"/>
    </row>
    <row r="115" spans="1:15" s="167" customFormat="1" ht="15">
      <c r="A115" s="170" t="s">
        <v>691</v>
      </c>
      <c r="B115" s="166"/>
      <c r="C115" s="166"/>
      <c r="D115" s="166"/>
      <c r="H115" s="166"/>
      <c r="I115" s="166"/>
      <c r="M115" s="166"/>
      <c r="N115" s="166"/>
      <c r="O115" s="168"/>
    </row>
    <row r="116" spans="1:15" s="171" customFormat="1" ht="15">
      <c r="A116" s="156" t="s">
        <v>486</v>
      </c>
      <c r="O116" s="172"/>
    </row>
    <row r="117" spans="1:15" s="173" customFormat="1" ht="15">
      <c r="A117" s="169" t="s">
        <v>487</v>
      </c>
      <c r="O117" s="174"/>
    </row>
    <row r="118" spans="1:15" s="176" customFormat="1" ht="15">
      <c r="A118" s="170"/>
      <c r="B118" s="175"/>
      <c r="C118" s="175"/>
      <c r="D118" s="175"/>
      <c r="H118" s="175"/>
      <c r="I118" s="175"/>
      <c r="M118" s="175"/>
      <c r="N118" s="175"/>
      <c r="O118" s="177"/>
    </row>
    <row r="119" spans="1:15" s="167" customFormat="1" ht="15">
      <c r="A119" s="156" t="s">
        <v>488</v>
      </c>
      <c r="B119" s="178"/>
      <c r="C119" s="178"/>
      <c r="D119" s="178"/>
      <c r="H119" s="178"/>
      <c r="I119" s="178"/>
      <c r="M119" s="178"/>
      <c r="N119" s="178"/>
      <c r="O119" s="168"/>
    </row>
    <row r="120" spans="1:15" s="180" customFormat="1" ht="15">
      <c r="A120" s="169" t="s">
        <v>489</v>
      </c>
      <c r="B120" s="179"/>
      <c r="C120" s="179"/>
      <c r="D120" s="179"/>
      <c r="H120" s="179"/>
      <c r="I120" s="179"/>
      <c r="M120" s="179"/>
      <c r="N120" s="179"/>
      <c r="O120" s="181"/>
    </row>
    <row r="121" spans="1:15" s="183" customFormat="1" ht="14.25">
      <c r="A121" s="156"/>
      <c r="B121" s="182"/>
      <c r="C121" s="182"/>
      <c r="D121" s="182"/>
      <c r="H121" s="182"/>
      <c r="I121" s="182"/>
      <c r="M121" s="182"/>
      <c r="N121" s="182"/>
      <c r="O121" s="184"/>
    </row>
    <row r="122" spans="1:15" s="167" customFormat="1" ht="15">
      <c r="A122" s="156" t="s">
        <v>490</v>
      </c>
      <c r="B122" s="178"/>
      <c r="C122" s="178"/>
      <c r="D122" s="185"/>
      <c r="H122" s="178"/>
      <c r="I122" s="185"/>
      <c r="M122" s="178"/>
      <c r="N122" s="185"/>
      <c r="O122" s="168"/>
    </row>
    <row r="123" spans="1:15" s="180" customFormat="1" ht="15">
      <c r="A123" s="169" t="s">
        <v>491</v>
      </c>
      <c r="B123" s="179"/>
      <c r="C123" s="179"/>
      <c r="D123" s="186"/>
      <c r="H123" s="179"/>
      <c r="I123" s="186"/>
      <c r="M123" s="179"/>
      <c r="N123" s="186"/>
      <c r="O123" s="181"/>
    </row>
    <row r="124" spans="1:15" s="180" customFormat="1" ht="15">
      <c r="A124" s="169"/>
      <c r="B124" s="179"/>
      <c r="C124" s="179"/>
      <c r="D124" s="186"/>
      <c r="H124" s="179"/>
      <c r="I124" s="186"/>
      <c r="M124" s="179"/>
      <c r="N124" s="186"/>
      <c r="O124" s="181"/>
    </row>
    <row r="125" spans="1:15" s="180" customFormat="1" ht="15">
      <c r="A125" s="187" t="s">
        <v>694</v>
      </c>
      <c r="B125" s="188"/>
      <c r="C125" s="188"/>
      <c r="D125" s="188"/>
      <c r="H125" s="188"/>
      <c r="I125" s="188"/>
      <c r="M125" s="188"/>
      <c r="N125" s="188"/>
      <c r="O125" s="181"/>
    </row>
    <row r="126" spans="1:15" s="190" customFormat="1" ht="15">
      <c r="A126" s="189" t="s">
        <v>786</v>
      </c>
      <c r="O126" s="191"/>
    </row>
    <row r="127" spans="1:15" s="155" customFormat="1" ht="14.25">
      <c r="A127" s="156"/>
      <c r="C127" s="154"/>
      <c r="H127" s="154"/>
      <c r="M127" s="154"/>
      <c r="O127" s="15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46" r:id="rId1"/>
  <headerFoot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PageLayoutView="0" workbookViewId="0" topLeftCell="A4">
      <selection activeCell="D31" sqref="D31"/>
    </sheetView>
  </sheetViews>
  <sheetFormatPr defaultColWidth="9.140625" defaultRowHeight="15"/>
  <cols>
    <col min="1" max="1" width="3.28125" style="196" customWidth="1"/>
    <col min="2" max="2" width="14.57421875" style="197" customWidth="1"/>
    <col min="3" max="3" width="51.8515625" style="197" customWidth="1"/>
    <col min="4" max="4" width="12.421875" style="197" customWidth="1"/>
    <col min="5" max="5" width="13.8515625" style="197" customWidth="1"/>
    <col min="6" max="6" width="14.00390625" style="198" customWidth="1"/>
    <col min="7" max="7" width="13.421875" style="198" customWidth="1"/>
    <col min="8" max="8" width="13.8515625" style="198" customWidth="1"/>
    <col min="9" max="9" width="17.421875" style="198" customWidth="1"/>
    <col min="10" max="10" width="16.8515625" style="198" customWidth="1"/>
    <col min="11" max="11" width="12.57421875" style="197" customWidth="1"/>
    <col min="12" max="12" width="13.57421875" style="198" customWidth="1"/>
    <col min="13" max="13" width="12.57421875" style="198" customWidth="1"/>
    <col min="14" max="14" width="12.8515625" style="220" customWidth="1"/>
    <col min="15" max="15" width="15.28125" style="198" customWidth="1"/>
    <col min="16" max="16" width="18.00390625" style="198" customWidth="1"/>
    <col min="17" max="19" width="9.140625" style="196" customWidth="1"/>
    <col min="20" max="16384" width="9.140625" style="196" customWidth="1"/>
  </cols>
  <sheetData>
    <row r="1" spans="12:16" ht="18.75">
      <c r="L1" s="196"/>
      <c r="M1" s="197"/>
      <c r="N1" s="196"/>
      <c r="O1" s="197"/>
      <c r="P1" s="243" t="s">
        <v>959</v>
      </c>
    </row>
    <row r="3" spans="2:16" s="221" customFormat="1" ht="18.75">
      <c r="B3" s="220" t="s">
        <v>1071</v>
      </c>
      <c r="E3" s="199"/>
      <c r="F3" s="220"/>
      <c r="G3" s="220"/>
      <c r="H3" s="220"/>
      <c r="I3" s="220"/>
      <c r="J3" s="220"/>
      <c r="K3" s="199"/>
      <c r="L3" s="220"/>
      <c r="M3" s="220"/>
      <c r="N3" s="220"/>
      <c r="O3" s="220"/>
      <c r="P3" s="220"/>
    </row>
    <row r="5" spans="1:15" ht="44.25" customHeight="1">
      <c r="A5" s="308" t="s">
        <v>960</v>
      </c>
      <c r="B5" s="309"/>
      <c r="C5" s="309"/>
      <c r="D5" s="310"/>
      <c r="E5" s="222"/>
      <c r="F5" s="222"/>
      <c r="G5" s="223"/>
      <c r="H5" s="223"/>
      <c r="I5" s="223"/>
      <c r="J5" s="223"/>
      <c r="K5" s="223"/>
      <c r="L5" s="223"/>
      <c r="N5" s="196"/>
      <c r="O5" s="196"/>
    </row>
    <row r="6" spans="1:6" ht="109.5" customHeight="1">
      <c r="A6" s="308" t="s">
        <v>961</v>
      </c>
      <c r="B6" s="310"/>
      <c r="C6" s="311" t="s">
        <v>962</v>
      </c>
      <c r="D6" s="311"/>
      <c r="E6" s="224"/>
      <c r="F6" s="224"/>
    </row>
    <row r="7" spans="1:6" ht="27" customHeight="1">
      <c r="A7" s="312">
        <f>623156</f>
        <v>623156</v>
      </c>
      <c r="B7" s="313"/>
      <c r="C7" s="314">
        <v>93473</v>
      </c>
      <c r="D7" s="314"/>
      <c r="E7" s="225"/>
      <c r="F7" s="224"/>
    </row>
    <row r="8" spans="1:4" ht="25.5" customHeight="1">
      <c r="A8" s="306" t="s">
        <v>963</v>
      </c>
      <c r="B8" s="306"/>
      <c r="C8" s="306"/>
      <c r="D8" s="306"/>
    </row>
    <row r="9" spans="1:4" ht="24.75" customHeight="1">
      <c r="A9" s="302">
        <v>419838</v>
      </c>
      <c r="B9" s="303"/>
      <c r="C9" s="304">
        <v>0</v>
      </c>
      <c r="D9" s="305"/>
    </row>
    <row r="10" spans="1:4" ht="27.75" customHeight="1">
      <c r="A10" s="306" t="s">
        <v>1072</v>
      </c>
      <c r="B10" s="306"/>
      <c r="C10" s="306"/>
      <c r="D10" s="306"/>
    </row>
    <row r="11" spans="1:4" ht="18.75">
      <c r="A11" s="298">
        <f>F27</f>
        <v>109845</v>
      </c>
      <c r="B11" s="299"/>
      <c r="C11" s="301">
        <v>93473</v>
      </c>
      <c r="D11" s="301"/>
    </row>
    <row r="12" spans="1:4" ht="24" customHeight="1">
      <c r="A12" s="307" t="s">
        <v>964</v>
      </c>
      <c r="B12" s="307"/>
      <c r="C12" s="307"/>
      <c r="D12" s="307"/>
    </row>
    <row r="13" spans="1:4" ht="26.25" customHeight="1">
      <c r="A13" s="298">
        <f>A7-A9-A11-93473</f>
        <v>0</v>
      </c>
      <c r="B13" s="299"/>
      <c r="C13" s="300">
        <f>C7-C11</f>
        <v>0</v>
      </c>
      <c r="D13" s="301"/>
    </row>
    <row r="15" spans="2:24" s="244" customFormat="1" ht="75">
      <c r="B15" s="245" t="s">
        <v>751</v>
      </c>
      <c r="C15" s="245" t="s">
        <v>752</v>
      </c>
      <c r="D15" s="246" t="s">
        <v>965</v>
      </c>
      <c r="E15" s="246" t="s">
        <v>966</v>
      </c>
      <c r="F15" s="247" t="s">
        <v>973</v>
      </c>
      <c r="G15" s="247" t="s">
        <v>967</v>
      </c>
      <c r="H15" s="247" t="s">
        <v>968</v>
      </c>
      <c r="I15" s="247" t="s">
        <v>969</v>
      </c>
      <c r="J15" s="247" t="s">
        <v>972</v>
      </c>
      <c r="K15" s="247" t="s">
        <v>753</v>
      </c>
      <c r="L15" s="247" t="s">
        <v>970</v>
      </c>
      <c r="M15" s="247" t="s">
        <v>755</v>
      </c>
      <c r="N15" s="247" t="s">
        <v>756</v>
      </c>
      <c r="O15" s="247" t="s">
        <v>758</v>
      </c>
      <c r="P15" s="248" t="s">
        <v>739</v>
      </c>
      <c r="Q15" s="226"/>
      <c r="R15" s="226"/>
      <c r="S15" s="226"/>
      <c r="T15" s="226"/>
      <c r="U15" s="226"/>
      <c r="V15" s="226"/>
      <c r="W15" s="226"/>
      <c r="X15" s="226"/>
    </row>
    <row r="16" spans="2:16" ht="56.25">
      <c r="B16" s="200" t="s">
        <v>98</v>
      </c>
      <c r="C16" s="227" t="s">
        <v>97</v>
      </c>
      <c r="D16" s="201"/>
      <c r="E16" s="201"/>
      <c r="F16" s="201">
        <v>49602</v>
      </c>
      <c r="G16" s="201"/>
      <c r="H16" s="201"/>
      <c r="I16" s="201"/>
      <c r="J16" s="201"/>
      <c r="K16" s="201"/>
      <c r="L16" s="201"/>
      <c r="M16" s="201"/>
      <c r="N16" s="201"/>
      <c r="O16" s="201"/>
      <c r="P16" s="201"/>
    </row>
    <row r="17" spans="2:16" ht="37.5">
      <c r="B17" s="200" t="s">
        <v>87</v>
      </c>
      <c r="C17" s="227" t="s">
        <v>86</v>
      </c>
      <c r="D17" s="202"/>
      <c r="E17" s="202"/>
      <c r="F17" s="202">
        <v>9396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</row>
    <row r="18" spans="2:16" ht="18.75">
      <c r="B18" s="203" t="s">
        <v>118</v>
      </c>
      <c r="C18" s="203" t="s">
        <v>117</v>
      </c>
      <c r="D18" s="204">
        <f aca="true" t="shared" si="0" ref="D18:P18">SUM(D19:D24)</f>
        <v>0</v>
      </c>
      <c r="E18" s="204">
        <f t="shared" si="0"/>
        <v>0</v>
      </c>
      <c r="F18" s="204">
        <f>SUM(F19:F25)</f>
        <v>49897</v>
      </c>
      <c r="G18" s="204">
        <f t="shared" si="0"/>
        <v>0</v>
      </c>
      <c r="H18" s="204">
        <f t="shared" si="0"/>
        <v>0</v>
      </c>
      <c r="I18" s="204">
        <f t="shared" si="0"/>
        <v>0</v>
      </c>
      <c r="J18" s="204">
        <f t="shared" si="0"/>
        <v>0</v>
      </c>
      <c r="K18" s="204">
        <f t="shared" si="0"/>
        <v>0</v>
      </c>
      <c r="L18" s="204">
        <f t="shared" si="0"/>
        <v>0</v>
      </c>
      <c r="M18" s="204">
        <f t="shared" si="0"/>
        <v>0</v>
      </c>
      <c r="N18" s="204">
        <f t="shared" si="0"/>
        <v>0</v>
      </c>
      <c r="O18" s="204">
        <f t="shared" si="0"/>
        <v>0</v>
      </c>
      <c r="P18" s="204">
        <f t="shared" si="0"/>
        <v>0</v>
      </c>
    </row>
    <row r="19" spans="2:16" ht="18.75">
      <c r="B19" s="205" t="s">
        <v>146</v>
      </c>
      <c r="C19" s="205" t="s">
        <v>767</v>
      </c>
      <c r="D19" s="206"/>
      <c r="E19" s="206"/>
      <c r="F19" s="207">
        <v>30046</v>
      </c>
      <c r="G19" s="207"/>
      <c r="H19" s="207"/>
      <c r="I19" s="207"/>
      <c r="J19" s="207"/>
      <c r="K19" s="206"/>
      <c r="L19" s="207"/>
      <c r="M19" s="207"/>
      <c r="N19" s="201"/>
      <c r="O19" s="207"/>
      <c r="P19" s="207"/>
    </row>
    <row r="20" spans="2:16" ht="18.75">
      <c r="B20" s="205">
        <v>1012</v>
      </c>
      <c r="C20" s="208" t="s">
        <v>768</v>
      </c>
      <c r="D20" s="206"/>
      <c r="E20" s="206"/>
      <c r="F20" s="216">
        <v>8</v>
      </c>
      <c r="G20" s="217"/>
      <c r="H20" s="209"/>
      <c r="I20" s="209"/>
      <c r="J20" s="209"/>
      <c r="K20" s="209"/>
      <c r="L20" s="217"/>
      <c r="M20" s="217"/>
      <c r="N20" s="210"/>
      <c r="O20" s="209"/>
      <c r="P20" s="209"/>
    </row>
    <row r="21" spans="2:16" ht="18.75">
      <c r="B21" s="205" t="s">
        <v>148</v>
      </c>
      <c r="C21" s="208" t="s">
        <v>769</v>
      </c>
      <c r="D21" s="206"/>
      <c r="E21" s="206"/>
      <c r="F21" s="218">
        <v>83</v>
      </c>
      <c r="G21" s="218"/>
      <c r="H21" s="207"/>
      <c r="I21" s="207"/>
      <c r="J21" s="207"/>
      <c r="K21" s="206"/>
      <c r="L21" s="218"/>
      <c r="M21" s="218"/>
      <c r="N21" s="201"/>
      <c r="O21" s="207"/>
      <c r="P21" s="207"/>
    </row>
    <row r="22" spans="2:16" ht="18.75">
      <c r="B22" s="205" t="s">
        <v>120</v>
      </c>
      <c r="C22" s="205" t="s">
        <v>770</v>
      </c>
      <c r="D22" s="206"/>
      <c r="E22" s="206"/>
      <c r="F22" s="218">
        <v>8067</v>
      </c>
      <c r="G22" s="218"/>
      <c r="H22" s="207"/>
      <c r="I22" s="207"/>
      <c r="J22" s="207"/>
      <c r="K22" s="206"/>
      <c r="L22" s="218"/>
      <c r="M22" s="218"/>
      <c r="N22" s="207"/>
      <c r="O22" s="219"/>
      <c r="P22" s="207"/>
    </row>
    <row r="23" spans="2:16" ht="18.75">
      <c r="B23" s="205" t="s">
        <v>122</v>
      </c>
      <c r="C23" s="211" t="s">
        <v>771</v>
      </c>
      <c r="D23" s="206"/>
      <c r="E23" s="206"/>
      <c r="F23" s="218">
        <v>7539</v>
      </c>
      <c r="G23" s="218"/>
      <c r="H23" s="207"/>
      <c r="I23" s="207"/>
      <c r="J23" s="207"/>
      <c r="K23" s="206"/>
      <c r="L23" s="218"/>
      <c r="M23" s="218"/>
      <c r="N23" s="201"/>
      <c r="O23" s="207"/>
      <c r="P23" s="207"/>
    </row>
    <row r="24" spans="2:16" ht="18.75">
      <c r="B24" s="205" t="s">
        <v>124</v>
      </c>
      <c r="C24" s="211" t="s">
        <v>772</v>
      </c>
      <c r="D24" s="206"/>
      <c r="E24" s="206"/>
      <c r="F24" s="218">
        <v>3032</v>
      </c>
      <c r="G24" s="207"/>
      <c r="H24" s="207"/>
      <c r="I24" s="207"/>
      <c r="J24" s="207"/>
      <c r="K24" s="206"/>
      <c r="L24" s="218"/>
      <c r="M24" s="207"/>
      <c r="N24" s="201"/>
      <c r="O24" s="207"/>
      <c r="P24" s="207"/>
    </row>
    <row r="25" spans="2:16" ht="18.75">
      <c r="B25" s="205">
        <v>1062</v>
      </c>
      <c r="C25" s="211" t="s">
        <v>775</v>
      </c>
      <c r="D25" s="206"/>
      <c r="E25" s="206"/>
      <c r="F25" s="218">
        <v>1122</v>
      </c>
      <c r="G25" s="207"/>
      <c r="H25" s="207"/>
      <c r="I25" s="207"/>
      <c r="J25" s="207"/>
      <c r="K25" s="206"/>
      <c r="L25" s="218"/>
      <c r="M25" s="207"/>
      <c r="N25" s="201"/>
      <c r="O25" s="207"/>
      <c r="P25" s="207"/>
    </row>
    <row r="26" spans="2:16" ht="37.5">
      <c r="B26" s="203">
        <v>1900</v>
      </c>
      <c r="C26" s="228" t="s">
        <v>168</v>
      </c>
      <c r="D26" s="212"/>
      <c r="E26" s="212"/>
      <c r="F26" s="212">
        <v>950</v>
      </c>
      <c r="G26" s="212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37.5">
      <c r="B27" s="213" t="s">
        <v>785</v>
      </c>
      <c r="C27" s="214">
        <f>SUM(D27:P27)</f>
        <v>109845</v>
      </c>
      <c r="D27" s="215">
        <f aca="true" t="shared" si="1" ref="D27:P27">SUM(D16+D17+D18+D26)</f>
        <v>0</v>
      </c>
      <c r="E27" s="215">
        <f t="shared" si="1"/>
        <v>0</v>
      </c>
      <c r="F27" s="215">
        <f>SUM(F16+F17+F18+F26)</f>
        <v>109845</v>
      </c>
      <c r="G27" s="215">
        <f t="shared" si="1"/>
        <v>0</v>
      </c>
      <c r="H27" s="215">
        <f t="shared" si="1"/>
        <v>0</v>
      </c>
      <c r="I27" s="215">
        <f t="shared" si="1"/>
        <v>0</v>
      </c>
      <c r="J27" s="215">
        <f t="shared" si="1"/>
        <v>0</v>
      </c>
      <c r="K27" s="215">
        <f t="shared" si="1"/>
        <v>0</v>
      </c>
      <c r="L27" s="215">
        <f t="shared" si="1"/>
        <v>0</v>
      </c>
      <c r="M27" s="215">
        <f t="shared" si="1"/>
        <v>0</v>
      </c>
      <c r="N27" s="215">
        <f t="shared" si="1"/>
        <v>0</v>
      </c>
      <c r="O27" s="215">
        <f t="shared" si="1"/>
        <v>0</v>
      </c>
      <c r="P27" s="215">
        <f t="shared" si="1"/>
        <v>0</v>
      </c>
    </row>
    <row r="29" s="229" customFormat="1" ht="18.75">
      <c r="H29" s="230"/>
    </row>
    <row r="30" spans="2:8" s="229" customFormat="1" ht="18.75">
      <c r="B30" s="231" t="s">
        <v>483</v>
      </c>
      <c r="F30" s="232"/>
      <c r="G30" s="233"/>
      <c r="H30" s="230"/>
    </row>
    <row r="31" spans="2:8" s="229" customFormat="1" ht="18.75">
      <c r="B31" s="234" t="s">
        <v>484</v>
      </c>
      <c r="F31" s="232"/>
      <c r="G31" s="233"/>
      <c r="H31" s="230"/>
    </row>
    <row r="32" spans="2:8" s="229" customFormat="1" ht="18.75">
      <c r="B32" s="231"/>
      <c r="F32" s="232"/>
      <c r="G32" s="232"/>
      <c r="H32" s="235"/>
    </row>
    <row r="33" spans="2:8" s="229" customFormat="1" ht="18.75">
      <c r="B33" s="236" t="s">
        <v>691</v>
      </c>
      <c r="H33" s="235"/>
    </row>
    <row r="34" spans="2:8" s="229" customFormat="1" ht="18.75">
      <c r="B34" s="231" t="s">
        <v>486</v>
      </c>
      <c r="F34" s="237"/>
      <c r="G34" s="238"/>
      <c r="H34" s="235"/>
    </row>
    <row r="35" spans="2:8" s="229" customFormat="1" ht="18.75">
      <c r="B35" s="234" t="s">
        <v>487</v>
      </c>
      <c r="F35" s="239"/>
      <c r="G35" s="240"/>
      <c r="H35" s="235"/>
    </row>
    <row r="36" spans="2:8" s="229" customFormat="1" ht="18.75">
      <c r="B36" s="236"/>
      <c r="H36" s="235"/>
    </row>
    <row r="37" spans="2:8" s="229" customFormat="1" ht="18.75">
      <c r="B37" s="231" t="s">
        <v>488</v>
      </c>
      <c r="H37" s="235"/>
    </row>
    <row r="38" spans="2:8" s="229" customFormat="1" ht="18.75">
      <c r="B38" s="234" t="s">
        <v>489</v>
      </c>
      <c r="H38" s="235"/>
    </row>
    <row r="39" spans="2:8" s="229" customFormat="1" ht="18.75">
      <c r="B39" s="231"/>
      <c r="H39" s="235"/>
    </row>
    <row r="40" spans="2:8" s="229" customFormat="1" ht="18.75">
      <c r="B40" s="231" t="s">
        <v>490</v>
      </c>
      <c r="H40" s="235"/>
    </row>
    <row r="41" spans="2:8" s="229" customFormat="1" ht="18.75">
      <c r="B41" s="234" t="s">
        <v>491</v>
      </c>
      <c r="H41" s="235"/>
    </row>
    <row r="42" spans="2:8" s="229" customFormat="1" ht="18.75">
      <c r="B42" s="234"/>
      <c r="H42" s="235"/>
    </row>
    <row r="43" ht="18.75">
      <c r="B43" s="241" t="s">
        <v>694</v>
      </c>
    </row>
    <row r="44" ht="18.75">
      <c r="B44" s="242" t="s">
        <v>971</v>
      </c>
    </row>
  </sheetData>
  <sheetProtection/>
  <mergeCells count="14">
    <mergeCell ref="A5:D5"/>
    <mergeCell ref="A6:B6"/>
    <mergeCell ref="C6:D6"/>
    <mergeCell ref="A7:B7"/>
    <mergeCell ref="C7:D7"/>
    <mergeCell ref="A8:D8"/>
    <mergeCell ref="A13:B13"/>
    <mergeCell ref="C13:D13"/>
    <mergeCell ref="A9:B9"/>
    <mergeCell ref="C9:D9"/>
    <mergeCell ref="A10:D10"/>
    <mergeCell ref="A11:B11"/>
    <mergeCell ref="C11:D11"/>
    <mergeCell ref="A12:D12"/>
  </mergeCells>
  <dataValidations count="1">
    <dataValidation type="whole" operator="greaterThanOrEqual" allowBlank="1" showInputMessage="1" showErrorMessage="1" error="Въвежда се цяло положително число!" sqref="O22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Reneta Koleva</cp:lastModifiedBy>
  <cp:lastPrinted>2022-11-02T14:37:34Z</cp:lastPrinted>
  <dcterms:modified xsi:type="dcterms:W3CDTF">2022-11-02T15:02:24Z</dcterms:modified>
  <cp:category/>
  <cp:version/>
  <cp:contentType/>
  <cp:contentStatus/>
</cp:coreProperties>
</file>