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firstSheet="1" activeTab="3"/>
  </bookViews>
  <sheets>
    <sheet name="суми" sheetId="1" state="hidden" r:id="rId1"/>
    <sheet name="Pril1" sheetId="2" r:id="rId2"/>
    <sheet name="Pril2" sheetId="3" r:id="rId3"/>
    <sheet name="Pril3" sheetId="4" r:id="rId4"/>
    <sheet name="Pril4" sheetId="5" r:id="rId5"/>
    <sheet name="Pril4А" sheetId="6" r:id="rId6"/>
    <sheet name="Pril5" sheetId="7" r:id="rId7"/>
    <sheet name="Pril6" sheetId="8" r:id="rId8"/>
  </sheets>
  <definedNames>
    <definedName name="_xlnm._FilterDatabase" localSheetId="3" hidden="1">'Pril3'!$A$1:$IV$280</definedName>
    <definedName name="_xlfn_SUMIFS">NA()</definedName>
    <definedName name="_xlnm.Print_Area" localSheetId="5">'Pril4А'!$A$1:$W$63</definedName>
    <definedName name="_xlnm.Print_Titles" localSheetId="1">'Pril1'!$8:$8</definedName>
    <definedName name="_xlnm.Print_Titles" localSheetId="2">'Pril2'!$7:$7</definedName>
    <definedName name="_xlnm.Print_Titles" localSheetId="3">'Pril3'!$6:$7</definedName>
    <definedName name="_xlnm.Print_Titles" localSheetId="4">'Pril4'!$6:$7</definedName>
    <definedName name="_xlnm.Print_Titles" localSheetId="5">'Pril4А'!$A:$B,'Pril4А'!$7:$8</definedName>
    <definedName name="_xlnm.Print_Titles" localSheetId="6">'Pril5'!$7:$7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H21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70572 от 2022 г.</t>
        </r>
      </text>
    </comment>
    <comment ref="T34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50000 -  2,284 от ЦСКР</t>
        </r>
      </text>
    </comment>
    <comment ref="Z38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  <comment ref="Q40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1 322
</t>
        </r>
      </text>
    </comment>
    <comment ref="Q41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по бюджета на ВТ</t>
        </r>
      </text>
    </comment>
    <comment ref="B44" authorId="0">
      <text>
        <r>
          <rPr>
            <b/>
            <sz val="9"/>
            <rFont val="Segoe UI"/>
            <family val="2"/>
          </rPr>
          <t xml:space="preserve">Автор:
</t>
        </r>
      </text>
    </comment>
    <comment ref="C44" authorId="0">
      <text>
        <r>
          <rPr>
            <b/>
            <sz val="9"/>
            <rFont val="Segoe UI"/>
            <family val="2"/>
          </rPr>
          <t xml:space="preserve">Автор:
</t>
        </r>
      </text>
    </comment>
    <comment ref="D44" authorId="0">
      <text>
        <r>
          <rPr>
            <b/>
            <sz val="9"/>
            <rFont val="Segoe UI"/>
            <family val="2"/>
          </rPr>
          <t xml:space="preserve">Автор:
</t>
        </r>
      </text>
    </comment>
    <comment ref="Q44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по бюджета на ВТ</t>
        </r>
      </text>
    </comment>
    <comment ref="K98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от 2022</t>
        </r>
      </text>
    </comment>
    <comment ref="Z117" authorId="0">
      <text>
        <r>
          <rPr>
            <b/>
            <sz val="9"/>
            <rFont val="Segoe UI"/>
            <family val="2"/>
          </rPr>
          <t>Автор:</t>
        </r>
        <r>
          <rPr>
            <sz val="9"/>
            <rFont val="Segoe UI"/>
            <family val="2"/>
          </rPr>
          <t xml:space="preserve">
Проектно предложение</t>
        </r>
      </text>
    </comment>
  </commentList>
</comments>
</file>

<file path=xl/sharedStrings.xml><?xml version="1.0" encoding="utf-8"?>
<sst xmlns="http://schemas.openxmlformats.org/spreadsheetml/2006/main" count="4478" uniqueCount="1034">
  <si>
    <t>Име на параграф</t>
  </si>
  <si>
    <t>Код на параграф</t>
  </si>
  <si>
    <t/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</si>
  <si>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</si>
  <si>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</si>
  <si>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</si>
  <si>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</si>
  <si>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приходи от наеми на земя</t>
  </si>
  <si>
    <t>2406</t>
  </si>
  <si>
    <t>приходи от лихви по текущи банкови сметки</t>
  </si>
  <si>
    <t>2408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</si>
  <si>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</si>
  <si>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</si>
  <si>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</si>
  <si>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</si>
  <si>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</si>
  <si>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</si>
  <si>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</si>
  <si>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</si>
  <si>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</si>
  <si>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</si>
  <si>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</si>
  <si>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</si>
  <si>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</si>
  <si>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</si>
  <si>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</si>
  <si>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</si>
  <si>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</si>
  <si>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</si>
  <si>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</si>
  <si>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</si>
  <si>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</si>
  <si>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</si>
  <si>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</si>
  <si>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</si>
  <si>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</si>
  <si>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</si>
  <si>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</si>
  <si>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</si>
  <si>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</si>
  <si>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</si>
  <si>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</si>
  <si>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</si>
  <si>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</si>
  <si>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</si>
  <si>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</si>
  <si>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</si>
  <si>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</si>
  <si>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</si>
  <si>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</si>
  <si>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</si>
  <si>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</si>
  <si>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</si>
  <si>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</si>
  <si>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</si>
  <si>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</si>
  <si>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</si>
  <si>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</si>
  <si>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</si>
  <si>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</si>
  <si>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</si>
  <si>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</si>
  <si>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</si>
  <si>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</si>
  <si>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</si>
  <si>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</si>
  <si>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</si>
  <si>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</si>
  <si>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</si>
  <si>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</si>
  <si>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</si>
  <si>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</si>
  <si>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</si>
  <si>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</si>
  <si>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</si>
  <si>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</si>
  <si>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</si>
  <si>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</si>
  <si>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</si>
  <si>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</si>
  <si>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</si>
  <si>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</si>
  <si>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</si>
  <si>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</si>
  <si>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</si>
  <si>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</si>
  <si>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</si>
  <si>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</si>
  <si>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</si>
  <si>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</si>
  <si>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</si>
  <si>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</si>
  <si>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</si>
  <si>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</si>
  <si>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</si>
  <si>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</si>
  <si>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</si>
  <si>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</si>
  <si>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</si>
  <si>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</si>
  <si>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</si>
  <si>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</si>
  <si>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</si>
  <si>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</si>
  <si>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</si>
  <si>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</si>
  <si>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</si>
  <si>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</si>
  <si>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</si>
  <si>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</si>
  <si>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</si>
  <si>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</si>
  <si>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</si>
  <si>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</si>
  <si>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</si>
  <si>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</si>
  <si>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</si>
  <si>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</si>
  <si>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</si>
  <si>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</si>
  <si>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</si>
  <si>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</si>
  <si>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</si>
  <si>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</si>
  <si>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</si>
  <si>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</si>
  <si>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</si>
  <si>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</si>
  <si>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</si>
  <si>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</si>
  <si>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</si>
  <si>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</si>
  <si>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</si>
  <si>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</si>
  <si>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</si>
  <si>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</si>
  <si>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</si>
  <si>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</si>
  <si>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</si>
  <si>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</si>
  <si>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</si>
  <si>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</si>
  <si>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</si>
  <si>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</si>
  <si>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</si>
  <si>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</si>
  <si>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</si>
  <si>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</si>
  <si>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</si>
  <si>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</si>
  <si>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</si>
  <si>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</si>
  <si>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</si>
  <si>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</si>
  <si>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</si>
  <si>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</si>
  <si>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</si>
  <si>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</si>
  <si>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</si>
  <si>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</si>
  <si>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</si>
  <si>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</si>
  <si>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</si>
  <si>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</si>
  <si>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</si>
  <si>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</si>
  <si>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</si>
  <si>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</si>
  <si>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</si>
  <si>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</si>
  <si>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</si>
  <si>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</si>
  <si>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</si>
  <si>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</si>
  <si>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</si>
  <si>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</si>
  <si>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</si>
  <si>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</si>
  <si>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</si>
  <si>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</si>
  <si>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</si>
  <si>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</si>
  <si>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</si>
  <si>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</si>
  <si>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</si>
  <si>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медикаменти</t>
  </si>
  <si>
    <t>1012</t>
  </si>
  <si>
    <t>Всичко - 318 Подготвителна група в училище:</t>
  </si>
  <si>
    <t>322 Неспециализирани училища, без професионални гимназии</t>
  </si>
  <si>
    <t>краткосрочни командировки в чужбина</t>
  </si>
  <si>
    <t>1052</t>
  </si>
  <si>
    <t>други финансови услуги</t>
  </si>
  <si>
    <t>1069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</si>
  <si>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</si>
  <si>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</si>
  <si>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</si>
  <si>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</si>
  <si>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</si>
  <si>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</si>
  <si>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</si>
  <si>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</si>
  <si>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</si>
  <si>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</si>
  <si>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</si>
  <si>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</si>
  <si>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</si>
  <si>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</si>
  <si>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</si>
  <si>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</si>
  <si>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</si>
  <si>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</si>
  <si>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</si>
  <si>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</si>
  <si>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</si>
  <si>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</si>
  <si>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</si>
  <si>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</si>
  <si>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придобиване на други ДМА</t>
  </si>
  <si>
    <t>5219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</si>
  <si>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</si>
  <si>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</si>
  <si>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</si>
  <si>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</si>
  <si>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</si>
  <si>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</si>
  <si>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</si>
  <si>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</si>
  <si>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</si>
  <si>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</si>
  <si>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</si>
  <si>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</si>
  <si>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</si>
  <si>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</si>
  <si>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</si>
  <si>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</si>
  <si>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</si>
  <si>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</si>
  <si>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</si>
  <si>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</si>
  <si>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</si>
  <si>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</si>
  <si>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придобиване на транспортни средства</t>
  </si>
  <si>
    <t>5204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</si>
  <si>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</si>
  <si>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</si>
  <si>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</si>
  <si>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</si>
  <si>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</si>
  <si>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</si>
  <si>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</si>
  <si>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</si>
  <si>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</si>
  <si>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</si>
  <si>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</si>
  <si>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</si>
  <si>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</si>
  <si>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</si>
  <si>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</si>
  <si>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</si>
  <si>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</si>
  <si>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</si>
  <si>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</si>
  <si>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</si>
  <si>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</si>
  <si>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</si>
  <si>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</si>
  <si>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</si>
  <si>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</si>
  <si>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</si>
  <si>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</si>
  <si>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</si>
  <si>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</si>
  <si>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</si>
  <si>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</si>
  <si>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</si>
  <si>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</si>
  <si>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</si>
  <si>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</si>
  <si>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</si>
  <si>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</si>
  <si>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</si>
  <si>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</si>
  <si>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Разходи за членски внос и участие в нетърговски организации и дейности</t>
  </si>
  <si>
    <t>4600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</si>
  <si>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</si>
  <si>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</si>
  <si>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</si>
  <si>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</si>
  <si>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</si>
  <si>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</si>
  <si>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</si>
  <si>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</si>
  <si>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</si>
  <si>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</si>
  <si>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</si>
  <si>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</si>
  <si>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</si>
  <si>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</si>
  <si>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</si>
  <si>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</si>
  <si>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</si>
  <si>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</si>
  <si>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</si>
  <si>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</si>
  <si>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</si>
  <si>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Държавни дейности</t>
  </si>
  <si>
    <t>Функция, група, дейност, параграф</t>
  </si>
  <si>
    <t>Код параграф</t>
  </si>
  <si>
    <t>Уточнен план към 30.06.2022 г.</t>
  </si>
  <si>
    <t>Отчет към 30.06.2022 г.</t>
  </si>
  <si>
    <t>Приходи за държавни дейности</t>
  </si>
  <si>
    <t>Приложение 1</t>
  </si>
  <si>
    <t xml:space="preserve">Отчет на приходите по бюджета на Община Велико Търново </t>
  </si>
  <si>
    <t>към 30.06.2022 година</t>
  </si>
  <si>
    <t>Приложение 2</t>
  </si>
  <si>
    <t xml:space="preserve">Отчет на разходите по бюджета на Община Велико Търново </t>
  </si>
  <si>
    <t>Местни Дейности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</si>
  <si>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</si>
  <si>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</si>
  <si>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</si>
  <si>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</si>
  <si>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</si>
  <si>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</si>
  <si>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</si>
  <si>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</si>
  <si>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</si>
  <si>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</si>
  <si>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</si>
  <si>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</si>
  <si>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</si>
  <si>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</si>
  <si>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</si>
  <si>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</si>
  <si>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</si>
  <si>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</si>
  <si>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</si>
  <si>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</si>
  <si>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</si>
  <si>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</si>
  <si>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</si>
  <si>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Резерв</t>
  </si>
  <si>
    <t>Резерв за непредвидени и неотложни разходи</t>
  </si>
  <si>
    <t>0098</t>
  </si>
  <si>
    <t>Всичко - Резерв: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</si>
  <si>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</si>
  <si>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</si>
  <si>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</si>
  <si>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</si>
  <si>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</si>
  <si>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</si>
  <si>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</si>
  <si>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</si>
  <si>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</si>
  <si>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</si>
  <si>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</si>
  <si>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</si>
  <si>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</si>
  <si>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</si>
  <si>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</si>
  <si>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</si>
  <si>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</si>
  <si>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</si>
  <si>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</si>
  <si>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</si>
  <si>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</si>
  <si>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</si>
  <si>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</si>
  <si>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</si>
  <si>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</si>
  <si>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</si>
  <si>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</si>
  <si>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</si>
  <si>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</si>
  <si>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</si>
  <si>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</si>
  <si>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</si>
  <si>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</si>
  <si>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</si>
  <si>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</si>
  <si>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</si>
  <si>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</si>
  <si>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</si>
  <si>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</si>
  <si>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</si>
  <si>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</si>
  <si>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</si>
  <si>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</si>
  <si>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</si>
  <si>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</si>
  <si>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</si>
  <si>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</si>
  <si>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</si>
  <si>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</si>
  <si>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</si>
  <si>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</si>
  <si>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</si>
  <si>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</si>
  <si>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</si>
  <si>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</si>
  <si>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</si>
  <si>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</si>
  <si>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</si>
  <si>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</si>
  <si>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 xml:space="preserve">  1. Имуществени и др. данъци</t>
  </si>
  <si>
    <t>Данък върху доходите на физически лица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</si>
  <si>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</si>
  <si>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</si>
  <si>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</si>
  <si>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</si>
  <si>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</si>
  <si>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</si>
  <si>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</si>
  <si>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</si>
  <si>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наследствата</t>
  </si>
  <si>
    <t>1302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</si>
  <si>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</si>
  <si>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</si>
  <si>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</si>
  <si>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</si>
  <si>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</si>
  <si>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</si>
  <si>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Други данъци</t>
  </si>
  <si>
    <t>2000</t>
  </si>
  <si>
    <t>Всичко -   1. Имуществени и др. данъци: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</si>
  <si>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</si>
  <si>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</si>
  <si>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</si>
  <si>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</si>
  <si>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дивиденти</t>
  </si>
  <si>
    <t>2407</t>
  </si>
  <si>
    <t>приходи от лихви по срочни депозити</t>
  </si>
  <si>
    <t>2409</t>
  </si>
  <si>
    <t>за ползване на детски градини</t>
  </si>
  <si>
    <t>2701</t>
  </si>
  <si>
    <t>за ползване на детски ясли и други по здравеопазването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</si>
  <si>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</si>
  <si>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</si>
  <si>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</si>
  <si>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</si>
  <si>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</si>
  <si>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</si>
  <si>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</si>
  <si>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</si>
  <si>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</si>
  <si>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</si>
  <si>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</si>
  <si>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</si>
  <si>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</si>
  <si>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</si>
  <si>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</si>
  <si>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</si>
  <si>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</si>
  <si>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</si>
  <si>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</si>
  <si>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</si>
  <si>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</si>
  <si>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получени други застрахователни обезщетения</t>
  </si>
  <si>
    <t>3612</t>
  </si>
  <si>
    <t>внесен ДДС (-)</t>
  </si>
  <si>
    <t>3701</t>
  </si>
  <si>
    <t>Постъпления от продажба на нефинансови активи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</si>
  <si>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</si>
  <si>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</si>
  <si>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</si>
  <si>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</si>
  <si>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</si>
  <si>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</si>
  <si>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</si>
  <si>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</si>
  <si>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Помощи и дарения от чужбина</t>
  </si>
  <si>
    <t>текущи помощи и дарения от Европейския съюз</t>
  </si>
  <si>
    <t>4610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</si>
  <si>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</si>
  <si>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</si>
  <si>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</si>
  <si>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</si>
  <si>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</si>
  <si>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</si>
  <si>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</si>
  <si>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</si>
  <si>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</si>
  <si>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</si>
  <si>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получени дългосрочни заеми от други лица в страната (+)</t>
  </si>
  <si>
    <t>8372</t>
  </si>
  <si>
    <t xml:space="preserve"> - В Т.Ч. дългосрочни заеми от ФОНД ЗА ОРГАНИТЕ НА МЕСТНО САМОУПРАВЛЕНИЕ - " ФЛАГ " ЕАД (+)
</t>
  </si>
  <si>
    <t>8379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</si>
  <si>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</si>
  <si>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</si>
  <si>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</si>
  <si>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</si>
  <si>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</si>
  <si>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</si>
  <si>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</si>
  <si>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</si>
  <si>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</si>
  <si>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</si>
  <si>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Приходи за местни и дофинансирани държавни дейности</t>
  </si>
  <si>
    <t>ОБЩО ПРИХОДИ ПО БЮДЖЕТА:</t>
  </si>
  <si>
    <t>ВСИЧКО МЕСТНИ ПРИХОДИ:</t>
  </si>
  <si>
    <t>ВСИЧКО ДЪРЖАВНИ ПРИХОДИ:</t>
  </si>
  <si>
    <t>547 Център за временно настаняване</t>
  </si>
  <si>
    <t>Всичко - 547 Център за временно настаняване:</t>
  </si>
  <si>
    <t>ДОФИНАНСИРАНЕ НА ДЪРЖАВНИТЕ ДЕЙНОСТИ:</t>
  </si>
  <si>
    <t>ВСИЧКО РАЗХОДИ ЗА МЕСТНИ ДЕЙНОСТИ:</t>
  </si>
  <si>
    <t>ВСИЧКО РАЗХОДИ ЗА ДЪРЖАВНИ ДЕЙНОСТИ:</t>
  </si>
  <si>
    <t>ВСИЧКО РАЗХОДИ ЗА ДОФИНАНСИРАНИ ДЪРЖАВНИ ДЕЙНОСТИ:</t>
  </si>
  <si>
    <t>ОБЩО РАЗХОДИ ПО БЮДЖЕТА:</t>
  </si>
  <si>
    <t>инж. Д. Панов</t>
  </si>
  <si>
    <t>Кмет на Община Велико Търново</t>
  </si>
  <si>
    <t>Съгласувал: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</si>
  <si>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</si>
  <si>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</si>
  <si>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</si>
  <si>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</si>
  <si>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</si>
  <si>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</si>
  <si>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Изготвил:</t>
  </si>
  <si>
    <t>Д. Гавраилова, гл. експерт Дирекция БФ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</si>
  <si>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</si>
  <si>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</si>
  <si>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</si>
  <si>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</si>
  <si>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</si>
  <si>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</si>
  <si>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</si>
  <si>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</si>
  <si>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</si>
  <si>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</si>
  <si>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</si>
  <si>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</si>
  <si>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</si>
  <si>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разлика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</si>
  <si>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</si>
  <si>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</si>
  <si>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</si>
  <si>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</si>
  <si>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</si>
  <si>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</si>
  <si>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</si>
  <si>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</si>
  <si>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</si>
  <si>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</si>
  <si>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</si>
  <si>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</si>
  <si>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</si>
  <si>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</si>
  <si>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</si>
  <si>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</si>
  <si>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</si>
  <si>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</si>
  <si>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</si>
  <si>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</si>
  <si>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</si>
  <si>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</si>
  <si>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</si>
  <si>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</si>
  <si>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</si>
  <si>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</si>
  <si>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</si>
  <si>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</si>
  <si>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</si>
  <si>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</si>
  <si>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</si>
  <si>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</si>
  <si>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</si>
  <si>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</si>
  <si>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</si>
  <si>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</si>
  <si>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</si>
  <si>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</si>
  <si>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</si>
  <si>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</si>
  <si>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ЦРДМ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</si>
  <si>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</si>
  <si>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</si>
  <si>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</si>
  <si>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</si>
  <si>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</si>
  <si>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</si>
  <si>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</si>
  <si>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</si>
  <si>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</si>
  <si>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</si>
  <si>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</si>
  <si>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</si>
  <si>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</si>
  <si>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</si>
  <si>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</si>
  <si>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</si>
  <si>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</si>
  <si>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</si>
  <si>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</si>
  <si>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</si>
  <si>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</si>
  <si>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</si>
  <si>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</si>
  <si>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</si>
  <si>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</si>
  <si>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</si>
  <si>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</si>
  <si>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</si>
  <si>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</si>
  <si>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</si>
  <si>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</si>
  <si>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</si>
  <si>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</si>
  <si>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</si>
  <si>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</si>
  <si>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</si>
  <si>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</si>
  <si>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</si>
  <si>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</si>
  <si>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</si>
  <si>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</si>
  <si>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</si>
  <si>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</si>
  <si>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</si>
  <si>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</si>
  <si>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</si>
  <si>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</si>
  <si>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</si>
  <si>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</si>
  <si>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</si>
  <si>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</si>
  <si>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</si>
  <si>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</si>
  <si>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</si>
  <si>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</si>
  <si>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</si>
  <si>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</si>
  <si>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</si>
  <si>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</si>
  <si>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</si>
  <si>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</si>
  <si>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</si>
  <si>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</si>
  <si>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</si>
  <si>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</si>
  <si>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СОУ „Емилиян Станев“ - Подопочистваща машина, гр. Велико Търново</t>
  </si>
  <si>
    <t>СОУ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</si>
  <si>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</si>
  <si>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</si>
  <si>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</si>
  <si>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</si>
  <si>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</si>
  <si>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</si>
  <si>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</si>
  <si>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</si>
  <si>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</si>
  <si>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</si>
  <si>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</si>
  <si>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</si>
  <si>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</si>
  <si>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</si>
  <si>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</si>
  <si>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</si>
  <si>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ДПЛУИ Церова Кория - Преносим компютър</t>
  </si>
  <si>
    <t>ДПЛУИ Церова Кория - пкомпютърна конфигурация</t>
  </si>
  <si>
    <t>Интерактивен магичен под ДЦДМУИ "Дъга"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</si>
  <si>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</si>
  <si>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</si>
  <si>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</si>
  <si>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</si>
  <si>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</si>
  <si>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</si>
  <si>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</si>
  <si>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</si>
  <si>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</si>
  <si>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</si>
  <si>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</si>
  <si>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</si>
  <si>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</si>
  <si>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</si>
  <si>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</si>
  <si>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</si>
  <si>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</si>
  <si>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</si>
  <si>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</si>
  <si>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</si>
  <si>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</si>
  <si>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</si>
  <si>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</si>
  <si>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</si>
  <si>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</si>
  <si>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</si>
  <si>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</si>
  <si>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</si>
  <si>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</si>
  <si>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</si>
  <si>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</si>
  <si>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</si>
  <si>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</si>
  <si>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</si>
  <si>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</si>
  <si>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</si>
  <si>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</si>
  <si>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</si>
  <si>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</si>
  <si>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</si>
  <si>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</si>
  <si>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</si>
  <si>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</si>
  <si>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</si>
  <si>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</si>
  <si>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</si>
  <si>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</si>
  <si>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</si>
  <si>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</si>
  <si>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</si>
  <si>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</si>
  <si>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</si>
  <si>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</si>
  <si>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</si>
  <si>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</si>
  <si>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</si>
  <si>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</si>
  <si>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</si>
  <si>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</si>
  <si>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</si>
  <si>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</si>
  <si>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</si>
  <si>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</si>
  <si>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</si>
  <si>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</si>
  <si>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</si>
  <si>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</si>
  <si>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</si>
  <si>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</si>
  <si>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</si>
  <si>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</si>
  <si>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</si>
  <si>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</si>
  <si>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</si>
  <si>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</si>
  <si>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</si>
  <si>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</si>
  <si>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</si>
  <si>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</si>
  <si>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</si>
  <si>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</si>
  <si>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</si>
  <si>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</si>
  <si>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Съгласувал,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</si>
  <si>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</si>
  <si>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</si>
  <si>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</si>
  <si>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</si>
  <si>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</si>
  <si>
    <t>ОТЧЕТ КЪМ 30.06.2022 ГОДИНА</t>
  </si>
  <si>
    <t>Приложение 3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</si>
  <si>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</si>
  <si>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</si>
  <si>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</si>
  <si>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</si>
  <si>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</si>
  <si>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</si>
  <si>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</si>
  <si>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</si>
  <si>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</si>
  <si>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</si>
  <si>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</si>
  <si>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</si>
  <si>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</si>
  <si>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</si>
  <si>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</si>
  <si>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</si>
  <si>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</si>
  <si>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</si>
  <si>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</si>
  <si>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</si>
  <si>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</si>
  <si>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</si>
  <si>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</si>
  <si>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</si>
  <si>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</si>
  <si>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</si>
  <si>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</si>
  <si>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</si>
  <si>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</si>
  <si>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</si>
  <si>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</si>
  <si>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</si>
  <si>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</si>
  <si>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</si>
  <si>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</si>
  <si>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</si>
  <si>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</si>
  <si>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</si>
  <si>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</si>
  <si>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</si>
  <si>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</si>
  <si>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</si>
  <si>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</si>
  <si>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</si>
  <si>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</si>
  <si>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</si>
  <si>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</si>
  <si>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</si>
  <si>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</si>
  <si>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</si>
  <si>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</si>
  <si>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Даниела Данчева</t>
  </si>
  <si>
    <t>АКТУАЛИЗИРАН  БЮДЖЕТ КЪМ 30.06.2022 Г.</t>
  </si>
  <si>
    <t>НАЧАЛЕН ПЛАН 2022 Г.</t>
  </si>
  <si>
    <t>УТОЧНЕН ПЛАН КЪМ 30.06.2022 Г.</t>
  </si>
  <si>
    <t>ОТЧЕТ КЪМ 30.06.2022 Г.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</si>
  <si>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</si>
  <si>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</si>
  <si>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</si>
  <si>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</si>
  <si>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</si>
  <si>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</si>
  <si>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</si>
  <si>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</si>
  <si>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</si>
  <si>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</si>
  <si>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</si>
  <si>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</si>
  <si>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</si>
  <si>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</si>
  <si>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</si>
  <si>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</si>
  <si>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</si>
  <si>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</si>
  <si>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</si>
  <si>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</si>
  <si>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</si>
  <si>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</si>
  <si>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</si>
  <si>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</si>
  <si>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Разходи за застраховки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</si>
  <si>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</si>
  <si>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</si>
  <si>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</si>
  <si>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</si>
  <si>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</si>
  <si>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</si>
  <si>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</si>
  <si>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</si>
  <si>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</si>
  <si>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Всичко разходи</t>
  </si>
  <si>
    <t>Д. Гавраилова, експерт Дирекция БФ</t>
  </si>
  <si>
    <t>Рекапитулация по разходни параграфи на общински предприятия и мероприятия - отчет към 30.06.2022 година</t>
  </si>
  <si>
    <t>Приложение 4А</t>
  </si>
  <si>
    <t>Начален план 2022</t>
  </si>
  <si>
    <t>Параграф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</si>
  <si>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</si>
  <si>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</si>
  <si>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</si>
  <si>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>НАИМЕНОВАНИЕ НА ПАРАГРАФА ПО ЕБК 2022</t>
  </si>
  <si>
    <t>§§</t>
  </si>
  <si>
    <t>НАЧАЛЕН ПЛАН 2022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</si>
  <si>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</si>
  <si>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</si>
  <si>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</si>
  <si>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</si>
  <si>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</si>
  <si>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</si>
  <si>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</si>
  <si>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</si>
  <si>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</si>
  <si>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</si>
  <si>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</si>
  <si>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36-00</t>
  </si>
  <si>
    <t xml:space="preserve"> - реализирани курсови разлики от валутни операции (нето) (+/-)</t>
  </si>
  <si>
    <t>36-01</t>
  </si>
  <si>
    <t>45-00</t>
  </si>
  <si>
    <t xml:space="preserve"> - текущи помощи и дарения от страната</t>
  </si>
  <si>
    <t>45-01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</si>
  <si>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</si>
  <si>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</si>
  <si>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</si>
  <si>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</si>
  <si>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</si>
  <si>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</si>
  <si>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</si>
  <si>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</si>
  <si>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</si>
  <si>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</si>
  <si>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</si>
  <si>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</si>
  <si>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</si>
  <si>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</si>
  <si>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</si>
  <si>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</si>
  <si>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</si>
  <si>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</si>
  <si>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</si>
  <si>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</si>
  <si>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</si>
  <si>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</si>
  <si>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</si>
  <si>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</si>
  <si>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</si>
  <si>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</si>
  <si>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</si>
  <si>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</si>
  <si>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</si>
  <si>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</si>
  <si>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</si>
  <si>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</si>
  <si>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</si>
  <si>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</si>
  <si>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</si>
  <si>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</si>
  <si>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</si>
  <si>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</si>
  <si>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</si>
  <si>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</si>
  <si>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</si>
  <si>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</si>
  <si>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</si>
  <si>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</si>
  <si>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</si>
  <si>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</si>
  <si>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</si>
  <si>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</si>
  <si>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</si>
  <si>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</si>
  <si>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</si>
  <si>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</si>
  <si>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</si>
  <si>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</si>
  <si>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</si>
  <si>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</si>
  <si>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</si>
  <si>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</si>
  <si>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</si>
  <si>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</si>
  <si>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</si>
  <si>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</si>
  <si>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</si>
  <si>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</si>
  <si>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</si>
  <si>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</si>
  <si>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</si>
  <si>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</si>
  <si>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</si>
  <si>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</si>
  <si>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</si>
  <si>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</si>
  <si>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</si>
  <si>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</si>
  <si>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</si>
  <si>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</si>
  <si>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</si>
  <si>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</si>
  <si>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</si>
  <si>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</si>
  <si>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</si>
  <si>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</si>
  <si>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</si>
  <si>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</si>
  <si>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</si>
  <si>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</si>
  <si>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</si>
  <si>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</si>
  <si>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</si>
  <si>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</si>
  <si>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</si>
  <si>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</si>
  <si>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</si>
  <si>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</si>
  <si>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</si>
  <si>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</si>
  <si>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</si>
  <si>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</si>
  <si>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</si>
  <si>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</si>
  <si>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</si>
  <si>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</si>
  <si>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</si>
  <si>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</si>
  <si>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</si>
  <si>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</si>
  <si>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</si>
  <si>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>текущи трансфери за домакинства от средства на Европейския съюз</t>
  </si>
  <si>
    <t>42-17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</si>
  <si>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</si>
  <si>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</si>
  <si>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</si>
  <si>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</si>
  <si>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</si>
  <si>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</si>
  <si>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</si>
  <si>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</si>
  <si>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</si>
  <si>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</si>
  <si>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</si>
  <si>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</si>
  <si>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</si>
  <si>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</si>
  <si>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</si>
  <si>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</si>
  <si>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</si>
  <si>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</si>
  <si>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</si>
  <si>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</si>
  <si>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</si>
  <si>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</si>
  <si>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</si>
  <si>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</si>
  <si>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</si>
  <si>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</si>
  <si>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</si>
  <si>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</si>
  <si>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</si>
  <si>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</si>
  <si>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</si>
  <si>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</si>
  <si>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</si>
  <si>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</si>
  <si>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</si>
  <si>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</si>
  <si>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 xml:space="preserve"> И ДРУГИ МЕЖДУНАРОДНИ ПРОГРАМИ И ПРОЕКТИ НА ОБЩИНА ВЕЛИКО ТЪРНОВО КЪМ 30.06.2022 ГОДИНА </t>
  </si>
  <si>
    <t>УТОЧНЕН ПЛАН 30.06.2022</t>
  </si>
  <si>
    <t>ОТЧЕТ КЪМ 30.06.2022</t>
  </si>
  <si>
    <t>Приложение № 6</t>
  </si>
  <si>
    <t>Отчет  на средствата по разпоредители с бюджет към Община Велико Търново по ПМС   №326/12.10.2021 за периода 01.01- 30.06.22 г.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</si>
  <si>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</si>
  <si>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</si>
  <si>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</si>
  <si>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31.12.2021 г.</t>
  </si>
  <si>
    <t>Общо отчетени разходи за периода 01.01- 30.06.2022 г.</t>
  </si>
  <si>
    <t>Остатък</t>
  </si>
  <si>
    <t>Община Велико Търново</t>
  </si>
  <si>
    <t xml:space="preserve"> Дирекция ОМДС</t>
  </si>
  <si>
    <t xml:space="preserve"> Дирекция  КТМД</t>
  </si>
  <si>
    <t>Кметство с. Ресен</t>
  </si>
  <si>
    <t xml:space="preserve">Кметство гр. Килифарево </t>
  </si>
  <si>
    <t>ОП Спортни имоти</t>
  </si>
  <si>
    <t>Кр. Маринова, експерт Дирекция БФ</t>
  </si>
  <si>
    <t>Кметство гр. Дебелец</t>
  </si>
  <si>
    <t xml:space="preserve"> Център за социални услиги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</si>
</sst>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&quot;Да&quot;;&quot;Да&quot;;&quot;Не&quot;"/>
    <numFmt numFmtId="166" formatCode="&quot;Истина&quot;;&quot; Истина &quot;;&quot; Неистина &quot;"/>
    <numFmt numFmtId="167" formatCode="&quot;Вкл.&quot;;&quot; Вкл. &quot;;&quot; Изкл.&quot;"/>
    <numFmt numFmtId="168" formatCode="[$¥€-2]\ #,##0.00_);[Red]\([$¥€-2]\ #,##0.00\)"/>
    <numFmt numFmtId="169" formatCode="_-* #,##0\ &quot;ëâ&quot;_-;\-* #,##0\ &quot;ëâ&quot;_-;_-* &quot;-&quot;\ &quot;ëâ&quot;_-;_-@_-"/>
    <numFmt numFmtId="170" formatCode="_-* #,##0\ _ë_â_-;\-* #,##0\ _ë_â_-;_-* &quot;-&quot;\ _ë_â_-;_-@_-"/>
    <numFmt numFmtId="171" formatCode="_-* #,##0.00\ &quot;ëâ&quot;_-;\-* #,##0.00\ &quot;ëâ&quot;_-;_-* &quot;-&quot;??\ &quot;ëâ&quot;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&quot; &quot;0&quot; &quot;0&quot; &quot;0"/>
    <numFmt numFmtId="181" formatCode="000&quot; &quot;000&quot; &quot;000"/>
    <numFmt numFmtId="182" formatCode="&quot;x&quot;"/>
    <numFmt numFmtId="183" formatCode="#,##0;[Red]\(#,##0\)"/>
    <numFmt numFmtId="184" formatCode="#,##0;\(#,##0\)"/>
    <numFmt numFmtId="185" formatCode="&quot;МАКЕТ ЗА &quot;0000&quot; г.&quot;"/>
    <numFmt numFmtId="186" formatCode="&quot;БЮДЖЕТ Годишен         уточнен план &quot;0000&quot; г.&quot;"/>
    <numFmt numFmtId="187" formatCode="&quot;за &quot;0000&quot; г.&quot;"/>
    <numFmt numFmtId="188" formatCode="#,##0&quot; &quot;;[Red]\(#,##0\)"/>
    <numFmt numFmtId="189" formatCode="00&quot;.&quot;00&quot;.&quot;0000&quot; г.&quot;"/>
    <numFmt numFmtId="190" formatCode="&quot;II. ОБЩО РАЗХОДИ ЗА ДЕЙНОСТ &quot;0&quot;&quot;0&quot;&quot;0&quot;&quot;0"/>
    <numFmt numFmtId="191" formatCode="0000&quot; &quot;0000"/>
    <numFmt numFmtId="192" formatCode="0000&quot; &quot;0000&quot; &quot;0000"/>
    <numFmt numFmtId="193" formatCode="0000&quot; &quot;0000&quot; &quot;0000&quot; &quot;0000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sz val="9"/>
      <name val="Segoe UI"/>
      <family val="2"/>
    </font>
    <font>
      <sz val="9"/>
      <name val="Segoe UI"/>
      <family val="2"/>
    </font>
    <font>
      <sz val="10"/>
      <name val="Heba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Hebar"/>
      <family val="0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8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99"/>
      <name val="Times New Roman"/>
      <family val="1"/>
    </font>
    <font>
      <i/>
      <sz val="14"/>
      <color rgb="FFFF0000"/>
      <name val="Times New Roman"/>
      <family val="1"/>
    </font>
    <font>
      <b/>
      <sz val="11"/>
      <color theme="0"/>
      <name val="Times New Roman"/>
      <family val="1"/>
    </font>
    <font>
      <b/>
      <i/>
      <sz val="14"/>
      <color rgb="FF000099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5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Fill="1" applyAlignment="1">
      <alignment wrapText="1"/>
    </xf>
    <xf numFmtId="0" fontId="80" fillId="0" borderId="0" xfId="73" applyFont="1">
      <alignment/>
      <protection/>
    </xf>
    <xf numFmtId="0" fontId="80" fillId="0" borderId="0" xfId="73" applyFont="1" applyAlignment="1">
      <alignment wrapText="1"/>
      <protection/>
    </xf>
    <xf numFmtId="3" fontId="80" fillId="0" borderId="0" xfId="73" applyNumberFormat="1" applyFont="1">
      <alignment/>
      <protection/>
    </xf>
    <xf numFmtId="3" fontId="81" fillId="0" borderId="0" xfId="73" applyNumberFormat="1" applyFont="1" applyAlignment="1">
      <alignment horizontal="right"/>
      <protection/>
    </xf>
    <xf numFmtId="0" fontId="80" fillId="0" borderId="0" xfId="0" applyFont="1" applyAlignment="1">
      <alignment/>
    </xf>
    <xf numFmtId="0" fontId="81" fillId="0" borderId="0" xfId="73" applyFont="1" applyAlignment="1">
      <alignment horizontal="centerContinuous"/>
      <protection/>
    </xf>
    <xf numFmtId="0" fontId="81" fillId="0" borderId="0" xfId="73" applyFont="1" applyAlignment="1">
      <alignment horizontal="centerContinuous" wrapText="1"/>
      <protection/>
    </xf>
    <xf numFmtId="3" fontId="81" fillId="0" borderId="0" xfId="73" applyNumberFormat="1" applyFont="1" applyAlignment="1">
      <alignment horizontal="centerContinuous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>
      <alignment vertical="center" wrapText="1"/>
    </xf>
    <xf numFmtId="3" fontId="82" fillId="0" borderId="0" xfId="0" applyNumberFormat="1" applyFont="1" applyFill="1" applyAlignment="1">
      <alignment horizontal="center" vertical="center" wrapText="1"/>
    </xf>
    <xf numFmtId="0" fontId="8" fillId="0" borderId="0" xfId="78" applyFont="1" applyFill="1" applyAlignment="1">
      <alignment/>
      <protection/>
    </xf>
    <xf numFmtId="0" fontId="9" fillId="0" borderId="0" xfId="78" applyFont="1" applyFill="1" applyAlignment="1">
      <alignment/>
      <protection/>
    </xf>
    <xf numFmtId="0" fontId="7" fillId="0" borderId="0" xfId="78" applyFont="1" applyFill="1" applyAlignment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83" applyFont="1" applyFill="1" applyBorder="1" applyAlignment="1">
      <alignment wrapText="1"/>
      <protection/>
    </xf>
    <xf numFmtId="0" fontId="7" fillId="0" borderId="0" xfId="82" applyFont="1" applyFill="1" applyAlignment="1">
      <alignment/>
      <protection/>
    </xf>
    <xf numFmtId="0" fontId="7" fillId="0" borderId="0" xfId="82" applyFont="1" applyFill="1" applyAlignment="1">
      <alignment wrapText="1"/>
      <protection/>
    </xf>
    <xf numFmtId="0" fontId="7" fillId="0" borderId="0" xfId="82" applyFont="1" applyFill="1">
      <alignment/>
      <protection/>
    </xf>
    <xf numFmtId="0" fontId="7" fillId="0" borderId="0" xfId="82" applyFont="1" applyFill="1" applyBorder="1" applyAlignment="1">
      <alignment wrapText="1"/>
      <protection/>
    </xf>
    <xf numFmtId="0" fontId="10" fillId="0" borderId="0" xfId="82" applyFont="1" applyFill="1">
      <alignment/>
      <protection/>
    </xf>
    <xf numFmtId="0" fontId="11" fillId="0" borderId="0" xfId="82" applyFont="1" applyFill="1" applyAlignment="1">
      <alignment horizontal="right"/>
      <protection/>
    </xf>
    <xf numFmtId="0" fontId="8" fillId="0" borderId="0" xfId="82" applyFont="1" applyFill="1" applyAlignment="1">
      <alignment horizontal="right"/>
      <protection/>
    </xf>
    <xf numFmtId="0" fontId="8" fillId="0" borderId="0" xfId="82" applyFont="1" applyFill="1" applyAlignment="1">
      <alignment horizontal="centerContinuous"/>
      <protection/>
    </xf>
    <xf numFmtId="0" fontId="8" fillId="0" borderId="0" xfId="82" applyFont="1" applyFill="1">
      <alignment/>
      <protection/>
    </xf>
    <xf numFmtId="0" fontId="8" fillId="0" borderId="0" xfId="82" applyNumberFormat="1" applyFont="1" applyFill="1" applyAlignment="1">
      <alignment horizontal="centerContinuous"/>
      <protection/>
    </xf>
    <xf numFmtId="0" fontId="8" fillId="0" borderId="0" xfId="82" applyNumberFormat="1" applyFont="1" applyFill="1" applyAlignment="1">
      <alignment horizontal="left"/>
      <protection/>
    </xf>
    <xf numFmtId="0" fontId="8" fillId="0" borderId="0" xfId="82" applyFont="1" applyFill="1" applyAlignment="1">
      <alignment horizontal="center"/>
      <protection/>
    </xf>
    <xf numFmtId="0" fontId="8" fillId="0" borderId="0" xfId="82" applyFont="1" applyFill="1" applyAlignment="1">
      <alignment/>
      <protection/>
    </xf>
    <xf numFmtId="0" fontId="8" fillId="0" borderId="11" xfId="71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horizontal="center" wrapText="1"/>
      <protection/>
    </xf>
    <xf numFmtId="3" fontId="8" fillId="0" borderId="11" xfId="82" applyNumberFormat="1" applyFont="1" applyFill="1" applyBorder="1" applyAlignment="1">
      <alignment horizontal="center" wrapText="1"/>
      <protection/>
    </xf>
    <xf numFmtId="0" fontId="8" fillId="0" borderId="12" xfId="71" applyFont="1" applyFill="1" applyBorder="1" applyAlignment="1">
      <alignment horizontal="center" vertical="center"/>
      <protection/>
    </xf>
    <xf numFmtId="0" fontId="8" fillId="0" borderId="12" xfId="82" applyFont="1" applyFill="1" applyBorder="1" applyAlignment="1">
      <alignment horizontal="center" wrapText="1"/>
      <protection/>
    </xf>
    <xf numFmtId="3" fontId="8" fillId="0" borderId="12" xfId="83" applyNumberFormat="1" applyFont="1" applyFill="1" applyBorder="1" applyAlignment="1">
      <alignment horizontal="center" wrapText="1"/>
      <protection/>
    </xf>
    <xf numFmtId="3" fontId="8" fillId="0" borderId="12" xfId="83" applyNumberFormat="1" applyFont="1" applyFill="1" applyBorder="1">
      <alignment/>
      <protection/>
    </xf>
    <xf numFmtId="0" fontId="8" fillId="0" borderId="0" xfId="82" applyFont="1" applyFill="1" applyBorder="1">
      <alignment/>
      <protection/>
    </xf>
    <xf numFmtId="0" fontId="8" fillId="0" borderId="11" xfId="83" applyFont="1" applyFill="1" applyBorder="1" applyAlignment="1">
      <alignment wrapText="1"/>
      <protection/>
    </xf>
    <xf numFmtId="3" fontId="8" fillId="0" borderId="11" xfId="83" applyNumberFormat="1" applyFont="1" applyFill="1" applyBorder="1">
      <alignment/>
      <protection/>
    </xf>
    <xf numFmtId="0" fontId="7" fillId="0" borderId="0" xfId="82" applyFont="1" applyFill="1" applyBorder="1">
      <alignment/>
      <protection/>
    </xf>
    <xf numFmtId="3" fontId="8" fillId="0" borderId="11" xfId="83" applyNumberFormat="1" applyFont="1" applyFill="1" applyBorder="1" applyAlignment="1">
      <alignment/>
      <protection/>
    </xf>
    <xf numFmtId="0" fontId="7" fillId="0" borderId="11" xfId="82" applyFont="1" applyFill="1" applyBorder="1" applyAlignment="1">
      <alignment wrapText="1"/>
      <protection/>
    </xf>
    <xf numFmtId="3" fontId="7" fillId="0" borderId="11" xfId="83" applyNumberFormat="1" applyFont="1" applyFill="1" applyBorder="1" applyAlignment="1">
      <alignment/>
      <protection/>
    </xf>
    <xf numFmtId="0" fontId="8" fillId="0" borderId="11" xfId="82" applyFont="1" applyFill="1" applyBorder="1" applyAlignment="1">
      <alignment wrapText="1"/>
      <protection/>
    </xf>
    <xf numFmtId="0" fontId="7" fillId="0" borderId="11" xfId="83" applyFont="1" applyFill="1" applyBorder="1" applyAlignment="1">
      <alignment wrapText="1"/>
      <protection/>
    </xf>
    <xf numFmtId="3" fontId="7" fillId="0" borderId="11" xfId="83" applyNumberFormat="1" applyFont="1" applyFill="1" applyBorder="1">
      <alignment/>
      <protection/>
    </xf>
    <xf numFmtId="0" fontId="7" fillId="0" borderId="11" xfId="44" applyFont="1" applyFill="1" applyBorder="1" applyAlignment="1">
      <alignment vertical="center" wrapText="1"/>
      <protection/>
    </xf>
    <xf numFmtId="0" fontId="7" fillId="0" borderId="11" xfId="71" applyFont="1" applyFill="1" applyBorder="1" applyAlignment="1">
      <alignment horizontal="left" wrapText="1"/>
      <protection/>
    </xf>
    <xf numFmtId="0" fontId="7" fillId="0" borderId="11" xfId="71" applyFont="1" applyFill="1" applyBorder="1" applyAlignment="1">
      <alignment wrapText="1"/>
      <protection/>
    </xf>
    <xf numFmtId="3" fontId="7" fillId="0" borderId="11" xfId="83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wrapText="1"/>
    </xf>
    <xf numFmtId="0" fontId="7" fillId="0" borderId="11" xfId="83" applyFont="1" applyFill="1" applyBorder="1" applyAlignment="1">
      <alignment horizontal="left" wrapText="1"/>
      <protection/>
    </xf>
    <xf numFmtId="3" fontId="7" fillId="0" borderId="11" xfId="0" applyNumberFormat="1" applyFont="1" applyFill="1" applyBorder="1" applyAlignment="1">
      <alignment/>
    </xf>
    <xf numFmtId="0" fontId="8" fillId="0" borderId="11" xfId="71" applyFont="1" applyFill="1" applyBorder="1" applyAlignment="1">
      <alignment wrapText="1"/>
      <protection/>
    </xf>
    <xf numFmtId="0" fontId="8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7" fillId="0" borderId="0" xfId="44" applyFont="1" applyFill="1" applyBorder="1" applyAlignment="1">
      <alignment vertical="center" wrapText="1"/>
      <protection/>
    </xf>
    <xf numFmtId="0" fontId="7" fillId="0" borderId="0" xfId="74" applyFont="1" applyFill="1" applyAlignment="1">
      <alignment/>
      <protection/>
    </xf>
    <xf numFmtId="0" fontId="8" fillId="0" borderId="0" xfId="74" applyFont="1" applyFill="1" applyBorder="1" applyAlignment="1">
      <alignment/>
      <protection/>
    </xf>
    <xf numFmtId="0" fontId="9" fillId="0" borderId="0" xfId="82" applyFont="1" applyFill="1" applyAlignment="1">
      <alignment/>
      <protection/>
    </xf>
    <xf numFmtId="0" fontId="8" fillId="0" borderId="0" xfId="75" applyFont="1" applyFill="1" applyAlignment="1">
      <alignment wrapText="1"/>
      <protection/>
    </xf>
    <xf numFmtId="3" fontId="81" fillId="0" borderId="0" xfId="42" applyNumberFormat="1" applyFont="1" applyFill="1" applyAlignment="1">
      <alignment wrapText="1"/>
      <protection/>
    </xf>
    <xf numFmtId="0" fontId="81" fillId="0" borderId="0" xfId="75" applyFont="1" applyFill="1" applyAlignment="1">
      <alignment wrapText="1"/>
      <protection/>
    </xf>
    <xf numFmtId="0" fontId="8" fillId="0" borderId="0" xfId="75" applyFont="1" applyFill="1" applyAlignment="1">
      <alignment horizontal="centerContinuous"/>
      <protection/>
    </xf>
    <xf numFmtId="3" fontId="81" fillId="0" borderId="0" xfId="42" applyNumberFormat="1" applyFont="1" applyFill="1" applyAlignment="1">
      <alignment horizontal="centerContinuous"/>
      <protection/>
    </xf>
    <xf numFmtId="0" fontId="81" fillId="0" borderId="0" xfId="75" applyFont="1" applyFill="1" applyAlignment="1">
      <alignment horizontal="centerContinuous"/>
      <protection/>
    </xf>
    <xf numFmtId="0" fontId="8" fillId="0" borderId="13" xfId="75" applyFont="1" applyFill="1" applyBorder="1" applyAlignment="1">
      <alignment horizontal="centerContinuous" wrapText="1"/>
      <protection/>
    </xf>
    <xf numFmtId="3" fontId="81" fillId="0" borderId="13" xfId="42" applyNumberFormat="1" applyFont="1" applyFill="1" applyBorder="1" applyAlignment="1">
      <alignment horizontal="centerContinuous" wrapText="1"/>
      <protection/>
    </xf>
    <xf numFmtId="0" fontId="8" fillId="0" borderId="12" xfId="75" applyFont="1" applyFill="1" applyBorder="1" applyAlignment="1">
      <alignment horizontal="centerContinuous" wrapText="1"/>
      <protection/>
    </xf>
    <xf numFmtId="3" fontId="81" fillId="0" borderId="12" xfId="42" applyNumberFormat="1" applyFont="1" applyFill="1" applyBorder="1" applyAlignment="1">
      <alignment horizontal="centerContinuous" wrapText="1"/>
      <protection/>
    </xf>
    <xf numFmtId="0" fontId="81" fillId="0" borderId="11" xfId="75" applyFont="1" applyFill="1" applyBorder="1" applyAlignment="1">
      <alignment horizontal="center" wrapText="1"/>
      <protection/>
    </xf>
    <xf numFmtId="0" fontId="8" fillId="0" borderId="11" xfId="75" applyFont="1" applyFill="1" applyBorder="1" applyAlignment="1">
      <alignment wrapText="1"/>
      <protection/>
    </xf>
    <xf numFmtId="3" fontId="80" fillId="0" borderId="11" xfId="42" applyNumberFormat="1" applyFont="1" applyFill="1" applyBorder="1" applyAlignment="1">
      <alignment wrapText="1"/>
      <protection/>
    </xf>
    <xf numFmtId="3" fontId="80" fillId="0" borderId="11" xfId="75" applyNumberFormat="1" applyFont="1" applyFill="1" applyBorder="1" applyAlignment="1">
      <alignment wrapText="1"/>
      <protection/>
    </xf>
    <xf numFmtId="3" fontId="80" fillId="0" borderId="14" xfId="80" applyNumberFormat="1" applyFont="1" applyFill="1" applyBorder="1" applyAlignment="1">
      <alignment horizontal="right"/>
      <protection/>
    </xf>
    <xf numFmtId="3" fontId="81" fillId="0" borderId="11" xfId="75" applyNumberFormat="1" applyFont="1" applyFill="1" applyBorder="1" applyAlignment="1">
      <alignment wrapText="1"/>
      <protection/>
    </xf>
    <xf numFmtId="3" fontId="8" fillId="0" borderId="11" xfId="75" applyNumberFormat="1" applyFont="1" applyFill="1" applyBorder="1" applyAlignment="1">
      <alignment wrapText="1"/>
      <protection/>
    </xf>
    <xf numFmtId="0" fontId="80" fillId="0" borderId="11" xfId="44" applyFont="1" applyFill="1" applyBorder="1" applyAlignment="1">
      <alignment wrapText="1"/>
      <protection/>
    </xf>
    <xf numFmtId="3" fontId="81" fillId="0" borderId="11" xfId="42" applyNumberFormat="1" applyFont="1" applyFill="1" applyBorder="1" applyAlignment="1">
      <alignment wrapText="1"/>
      <protection/>
    </xf>
    <xf numFmtId="0" fontId="8" fillId="0" borderId="0" xfId="75" applyFont="1" applyFill="1" applyBorder="1" applyAlignment="1">
      <alignment wrapText="1"/>
      <protection/>
    </xf>
    <xf numFmtId="3" fontId="81" fillId="0" borderId="0" xfId="42" applyNumberFormat="1" applyFont="1" applyFill="1" applyBorder="1" applyAlignment="1">
      <alignment wrapText="1"/>
      <protection/>
    </xf>
    <xf numFmtId="3" fontId="81" fillId="0" borderId="0" xfId="75" applyNumberFormat="1" applyFont="1" applyFill="1" applyBorder="1" applyAlignment="1">
      <alignment wrapText="1"/>
      <protection/>
    </xf>
    <xf numFmtId="3" fontId="8" fillId="0" borderId="0" xfId="75" applyNumberFormat="1" applyFont="1" applyFill="1" applyBorder="1" applyAlignment="1">
      <alignment wrapText="1"/>
      <protection/>
    </xf>
    <xf numFmtId="0" fontId="8" fillId="0" borderId="0" xfId="75" applyFont="1" applyFill="1">
      <alignment/>
      <protection/>
    </xf>
    <xf numFmtId="0" fontId="80" fillId="0" borderId="0" xfId="75" applyFont="1" applyFill="1">
      <alignment/>
      <protection/>
    </xf>
    <xf numFmtId="3" fontId="80" fillId="0" borderId="0" xfId="75" applyNumberFormat="1" applyFont="1" applyFill="1">
      <alignment/>
      <protection/>
    </xf>
    <xf numFmtId="3" fontId="7" fillId="0" borderId="0" xfId="75" applyNumberFormat="1" applyFont="1" applyFill="1">
      <alignment/>
      <protection/>
    </xf>
    <xf numFmtId="0" fontId="7" fillId="0" borderId="0" xfId="75" applyFont="1" applyFill="1">
      <alignment/>
      <protection/>
    </xf>
    <xf numFmtId="3" fontId="7" fillId="0" borderId="0" xfId="42" applyNumberFormat="1" applyFont="1" applyFill="1" applyAlignment="1">
      <alignment/>
      <protection/>
    </xf>
    <xf numFmtId="0" fontId="80" fillId="0" borderId="0" xfId="75" applyFont="1" applyFill="1" applyAlignment="1">
      <alignment wrapText="1"/>
      <protection/>
    </xf>
    <xf numFmtId="0" fontId="7" fillId="0" borderId="0" xfId="75" applyFont="1" applyFill="1" applyAlignment="1">
      <alignment wrapText="1"/>
      <protection/>
    </xf>
    <xf numFmtId="0" fontId="8" fillId="0" borderId="0" xfId="78" applyFont="1" applyFill="1" applyBorder="1" applyAlignment="1">
      <alignment/>
      <protection/>
    </xf>
    <xf numFmtId="0" fontId="7" fillId="0" borderId="0" xfId="75" applyFont="1" applyFill="1" applyAlignment="1">
      <alignment/>
      <protection/>
    </xf>
    <xf numFmtId="3" fontId="80" fillId="0" borderId="11" xfId="75" applyNumberFormat="1" applyFont="1" applyFill="1" applyBorder="1">
      <alignment/>
      <protection/>
    </xf>
    <xf numFmtId="0" fontId="85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85" fillId="0" borderId="0" xfId="77" applyFont="1" applyFill="1" applyAlignment="1">
      <alignment wrapText="1"/>
      <protection/>
    </xf>
    <xf numFmtId="0" fontId="16" fillId="0" borderId="11" xfId="36" applyFont="1" applyFill="1" applyBorder="1" applyAlignment="1">
      <alignment horizontal="left"/>
      <protection/>
    </xf>
    <xf numFmtId="0" fontId="16" fillId="0" borderId="11" xfId="36" applyFont="1" applyFill="1" applyBorder="1" applyAlignment="1">
      <alignment horizontal="left" wrapText="1"/>
      <protection/>
    </xf>
    <xf numFmtId="3" fontId="11" fillId="0" borderId="11" xfId="36" applyNumberFormat="1" applyFont="1" applyFill="1" applyBorder="1" applyAlignment="1">
      <alignment horizontal="right"/>
      <protection/>
    </xf>
    <xf numFmtId="0" fontId="17" fillId="0" borderId="11" xfId="36" applyFont="1" applyFill="1" applyBorder="1" applyAlignment="1">
      <alignment horizontal="left"/>
      <protection/>
    </xf>
    <xf numFmtId="0" fontId="17" fillId="0" borderId="11" xfId="36" applyFont="1" applyFill="1" applyBorder="1" applyAlignment="1">
      <alignment horizontal="left" wrapText="1"/>
      <protection/>
    </xf>
    <xf numFmtId="3" fontId="10" fillId="0" borderId="11" xfId="36" applyNumberFormat="1" applyFont="1" applyFill="1" applyBorder="1" applyAlignment="1">
      <alignment horizontal="right"/>
      <protection/>
    </xf>
    <xf numFmtId="49" fontId="16" fillId="0" borderId="11" xfId="36" applyNumberFormat="1" applyFont="1" applyFill="1" applyBorder="1" applyAlignment="1">
      <alignment horizontal="left" wrapText="1"/>
      <protection/>
    </xf>
    <xf numFmtId="0" fontId="86" fillId="0" borderId="11" xfId="77" applyFont="1" applyFill="1" applyBorder="1" applyAlignment="1">
      <alignment/>
      <protection/>
    </xf>
    <xf numFmtId="0" fontId="86" fillId="0" borderId="11" xfId="77" applyFont="1" applyFill="1" applyBorder="1">
      <alignment/>
      <protection/>
    </xf>
    <xf numFmtId="3" fontId="11" fillId="0" borderId="11" xfId="77" applyNumberFormat="1" applyFont="1" applyFill="1" applyBorder="1">
      <alignment/>
      <protection/>
    </xf>
    <xf numFmtId="3" fontId="11" fillId="0" borderId="11" xfId="77" applyNumberFormat="1" applyFont="1" applyFill="1" applyBorder="1" applyAlignment="1">
      <alignment/>
      <protection/>
    </xf>
    <xf numFmtId="9" fontId="86" fillId="0" borderId="11" xfId="87" applyFont="1" applyFill="1" applyBorder="1" applyAlignment="1">
      <alignment/>
    </xf>
    <xf numFmtId="3" fontId="11" fillId="0" borderId="11" xfId="77" applyNumberFormat="1" applyFont="1" applyFill="1" applyBorder="1" applyAlignment="1">
      <alignment horizontal="right"/>
      <protection/>
    </xf>
    <xf numFmtId="0" fontId="18" fillId="0" borderId="0" xfId="81" applyFont="1" applyAlignment="1">
      <alignment wrapText="1"/>
      <protection/>
    </xf>
    <xf numFmtId="49" fontId="17" fillId="0" borderId="11" xfId="36" applyNumberFormat="1" applyFont="1" applyFill="1" applyBorder="1" applyAlignment="1">
      <alignment horizontal="left"/>
      <protection/>
    </xf>
    <xf numFmtId="0" fontId="16" fillId="0" borderId="0" xfId="77" applyFont="1" applyFill="1" applyAlignment="1">
      <alignment horizontal="centerContinuous"/>
      <protection/>
    </xf>
    <xf numFmtId="0" fontId="11" fillId="0" borderId="0" xfId="77" applyFont="1" applyFill="1" applyAlignment="1">
      <alignment horizontal="centerContinuous"/>
      <protection/>
    </xf>
    <xf numFmtId="0" fontId="11" fillId="0" borderId="11" xfId="77" applyFont="1" applyFill="1" applyBorder="1" applyAlignment="1">
      <alignment horizontal="center" wrapText="1"/>
      <protection/>
    </xf>
    <xf numFmtId="3" fontId="10" fillId="0" borderId="11" xfId="69" applyNumberFormat="1" applyFont="1" applyBorder="1" applyAlignment="1">
      <alignment horizontal="right"/>
      <protection/>
    </xf>
    <xf numFmtId="0" fontId="11" fillId="0" borderId="0" xfId="79" applyFont="1" applyFill="1" applyAlignment="1">
      <alignment/>
      <protection/>
    </xf>
    <xf numFmtId="0" fontId="86" fillId="0" borderId="0" xfId="77" applyFont="1" applyFill="1">
      <alignment/>
      <protection/>
    </xf>
    <xf numFmtId="0" fontId="11" fillId="0" borderId="0" xfId="77" applyFont="1" applyFill="1">
      <alignment/>
      <protection/>
    </xf>
    <xf numFmtId="0" fontId="86" fillId="0" borderId="0" xfId="77" applyFont="1" applyFill="1" applyAlignment="1">
      <alignment horizontal="center"/>
      <protection/>
    </xf>
    <xf numFmtId="0" fontId="11" fillId="0" borderId="0" xfId="77" applyFont="1" applyFill="1" applyAlignment="1">
      <alignment horizontal="center"/>
      <protection/>
    </xf>
    <xf numFmtId="0" fontId="86" fillId="0" borderId="0" xfId="77" applyFont="1" applyFill="1" applyAlignment="1">
      <alignment wrapText="1"/>
      <protection/>
    </xf>
    <xf numFmtId="0" fontId="11" fillId="0" borderId="0" xfId="81" applyFont="1" applyAlignment="1">
      <alignment wrapText="1"/>
      <protection/>
    </xf>
    <xf numFmtId="0" fontId="11" fillId="0" borderId="0" xfId="69" applyFont="1" applyFill="1" applyAlignment="1">
      <alignment/>
      <protection/>
    </xf>
    <xf numFmtId="0" fontId="20" fillId="0" borderId="0" xfId="79" applyFont="1" applyFill="1" applyAlignment="1">
      <alignment/>
      <protection/>
    </xf>
    <xf numFmtId="0" fontId="20" fillId="0" borderId="0" xfId="69" applyFont="1" applyFill="1" applyAlignment="1">
      <alignment/>
      <protection/>
    </xf>
    <xf numFmtId="0" fontId="16" fillId="0" borderId="0" xfId="77" applyFont="1" applyFill="1" applyAlignment="1">
      <alignment horizontal="centerContinuous" wrapText="1"/>
      <protection/>
    </xf>
    <xf numFmtId="0" fontId="86" fillId="0" borderId="11" xfId="77" applyFont="1" applyFill="1" applyBorder="1" applyAlignment="1">
      <alignment wrapText="1"/>
      <protection/>
    </xf>
    <xf numFmtId="3" fontId="11" fillId="0" borderId="11" xfId="72" applyNumberFormat="1" applyFont="1" applyFill="1" applyBorder="1" applyAlignment="1">
      <alignment horizontal="center" wrapText="1"/>
      <protection/>
    </xf>
    <xf numFmtId="0" fontId="10" fillId="0" borderId="0" xfId="72" applyFont="1" applyFill="1" applyBorder="1" applyAlignment="1">
      <alignment horizontal="centerContinuous"/>
      <protection/>
    </xf>
    <xf numFmtId="0" fontId="87" fillId="0" borderId="0" xfId="72" applyFont="1" applyFill="1" applyBorder="1" applyAlignment="1">
      <alignment horizontal="centerContinuous"/>
      <protection/>
    </xf>
    <xf numFmtId="0" fontId="10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left" wrapText="1"/>
      <protection/>
    </xf>
    <xf numFmtId="0" fontId="11" fillId="0" borderId="0" xfId="72" applyFont="1" applyFill="1" applyBorder="1" applyAlignment="1">
      <alignment horizontal="centerContinuous" wrapText="1"/>
      <protection/>
    </xf>
    <xf numFmtId="0" fontId="88" fillId="0" borderId="0" xfId="72" applyFont="1" applyFill="1" applyAlignment="1">
      <alignment horizontal="centerContinuous" wrapText="1"/>
      <protection/>
    </xf>
    <xf numFmtId="0" fontId="10" fillId="0" borderId="0" xfId="72" applyFont="1" applyFill="1" applyBorder="1" applyAlignment="1">
      <alignment wrapText="1"/>
      <protection/>
    </xf>
    <xf numFmtId="0" fontId="11" fillId="0" borderId="0" xfId="72" applyFont="1" applyFill="1" applyAlignment="1">
      <alignment horizontal="centerContinuous" wrapText="1"/>
      <protection/>
    </xf>
    <xf numFmtId="0" fontId="88" fillId="0" borderId="0" xfId="78" applyFont="1" applyFill="1">
      <alignment/>
      <protection/>
    </xf>
    <xf numFmtId="0" fontId="11" fillId="0" borderId="0" xfId="78" applyFont="1" applyFill="1" applyAlignment="1">
      <alignment horizontal="right"/>
      <protection/>
    </xf>
    <xf numFmtId="3" fontId="11" fillId="0" borderId="0" xfId="78" applyNumberFormat="1" applyFont="1" applyFill="1">
      <alignment/>
      <protection/>
    </xf>
    <xf numFmtId="0" fontId="11" fillId="0" borderId="0" xfId="78" applyFont="1" applyFill="1">
      <alignment/>
      <protection/>
    </xf>
    <xf numFmtId="0" fontId="11" fillId="0" borderId="0" xfId="78" applyFont="1" applyFill="1" applyAlignment="1">
      <alignment horizontal="left"/>
      <protection/>
    </xf>
    <xf numFmtId="3" fontId="11" fillId="3" borderId="11" xfId="72" applyNumberFormat="1" applyFont="1" applyFill="1" applyBorder="1" applyAlignment="1">
      <alignment horizontal="center" wrapText="1"/>
      <protection/>
    </xf>
    <xf numFmtId="3" fontId="11" fillId="0" borderId="11" xfId="72" applyNumberFormat="1" applyFont="1" applyFill="1" applyBorder="1" applyAlignment="1">
      <alignment horizontal="left" wrapText="1"/>
      <protection/>
    </xf>
    <xf numFmtId="3" fontId="11" fillId="0" borderId="11" xfId="72" applyNumberFormat="1" applyFont="1" applyFill="1" applyBorder="1" applyAlignment="1">
      <alignment horizontal="right" wrapText="1"/>
      <protection/>
    </xf>
    <xf numFmtId="3" fontId="11" fillId="3" borderId="11" xfId="72" applyNumberFormat="1" applyFont="1" applyFill="1" applyBorder="1" applyAlignment="1">
      <alignment horizontal="right" wrapText="1"/>
      <protection/>
    </xf>
    <xf numFmtId="3" fontId="88" fillId="0" borderId="11" xfId="72" applyNumberFormat="1" applyFont="1" applyFill="1" applyBorder="1" applyAlignment="1">
      <alignment horizontal="right" wrapText="1"/>
      <protection/>
    </xf>
    <xf numFmtId="3" fontId="10" fillId="0" borderId="11" xfId="72" applyNumberFormat="1" applyFont="1" applyFill="1" applyBorder="1" applyAlignment="1">
      <alignment horizontal="left" wrapText="1"/>
      <protection/>
    </xf>
    <xf numFmtId="3" fontId="10" fillId="0" borderId="11" xfId="72" applyNumberFormat="1" applyFont="1" applyFill="1" applyBorder="1" applyAlignment="1">
      <alignment horizontal="right" wrapText="1"/>
      <protection/>
    </xf>
    <xf numFmtId="3" fontId="10" fillId="3" borderId="11" xfId="72" applyNumberFormat="1" applyFont="1" applyFill="1" applyBorder="1" applyAlignment="1">
      <alignment horizontal="right" wrapText="1"/>
      <protection/>
    </xf>
    <xf numFmtId="3" fontId="10" fillId="33" borderId="11" xfId="70" applyNumberFormat="1" applyFont="1" applyFill="1" applyBorder="1" applyAlignment="1" applyProtection="1">
      <alignment wrapText="1"/>
      <protection hidden="1"/>
    </xf>
    <xf numFmtId="0" fontId="10" fillId="0" borderId="0" xfId="43" applyFont="1" applyFill="1" applyBorder="1" applyAlignment="1">
      <alignment/>
      <protection/>
    </xf>
    <xf numFmtId="0" fontId="10" fillId="0" borderId="0" xfId="43" applyFont="1" applyFill="1" applyAlignment="1">
      <alignment/>
      <protection/>
    </xf>
    <xf numFmtId="0" fontId="87" fillId="0" borderId="0" xfId="43" applyFont="1" applyFill="1" applyAlignment="1">
      <alignment/>
      <protection/>
    </xf>
    <xf numFmtId="0" fontId="19" fillId="0" borderId="0" xfId="78" applyFont="1" applyFill="1" applyAlignment="1">
      <alignment horizontal="left"/>
      <protection/>
    </xf>
    <xf numFmtId="0" fontId="10" fillId="0" borderId="0" xfId="78" applyFont="1" applyFill="1" applyAlignment="1">
      <alignment horizontal="left"/>
      <protection/>
    </xf>
    <xf numFmtId="0" fontId="10" fillId="0" borderId="0" xfId="78" applyFont="1" applyFill="1">
      <alignment/>
      <protection/>
    </xf>
    <xf numFmtId="0" fontId="87" fillId="0" borderId="0" xfId="78" applyFont="1" applyFill="1">
      <alignment/>
      <protection/>
    </xf>
    <xf numFmtId="0" fontId="19" fillId="0" borderId="0" xfId="78" applyFont="1" applyFill="1">
      <alignment/>
      <protection/>
    </xf>
    <xf numFmtId="0" fontId="89" fillId="0" borderId="0" xfId="78" applyFont="1" applyFill="1">
      <alignment/>
      <protection/>
    </xf>
    <xf numFmtId="0" fontId="10" fillId="0" borderId="0" xfId="43" applyFont="1" applyFill="1" applyBorder="1" applyAlignment="1">
      <alignment horizontal="justify" vertical="center" wrapText="1"/>
      <protection/>
    </xf>
    <xf numFmtId="0" fontId="10" fillId="0" borderId="0" xfId="43" applyFont="1" applyFill="1">
      <alignment/>
      <protection/>
    </xf>
    <xf numFmtId="0" fontId="87" fillId="0" borderId="0" xfId="43" applyFont="1" applyFill="1">
      <alignment/>
      <protection/>
    </xf>
    <xf numFmtId="0" fontId="10" fillId="0" borderId="0" xfId="43" applyFont="1" applyFill="1" applyBorder="1" applyAlignment="1">
      <alignment vertical="center" wrapText="1"/>
      <protection/>
    </xf>
    <xf numFmtId="0" fontId="19" fillId="0" borderId="0" xfId="43" applyFont="1" applyFill="1" applyBorder="1" applyAlignment="1">
      <alignment vertical="center" wrapText="1"/>
      <protection/>
    </xf>
    <xf numFmtId="0" fontId="19" fillId="0" borderId="0" xfId="43" applyFont="1" applyFill="1" applyAlignment="1">
      <alignment/>
      <protection/>
    </xf>
    <xf numFmtId="0" fontId="89" fillId="0" borderId="0" xfId="43" applyFont="1" applyFill="1" applyAlignment="1">
      <alignment/>
      <protection/>
    </xf>
    <xf numFmtId="0" fontId="11" fillId="0" borderId="0" xfId="43" applyFont="1" applyFill="1" applyBorder="1" applyAlignment="1">
      <alignment vertical="center"/>
      <protection/>
    </xf>
    <xf numFmtId="0" fontId="11" fillId="0" borderId="0" xfId="43" applyFont="1" applyFill="1" applyAlignment="1">
      <alignment/>
      <protection/>
    </xf>
    <xf numFmtId="0" fontId="88" fillId="0" borderId="0" xfId="43" applyFont="1" applyFill="1" applyAlignment="1">
      <alignment/>
      <protection/>
    </xf>
    <xf numFmtId="0" fontId="10" fillId="0" borderId="0" xfId="78" applyFont="1" applyFill="1" applyBorder="1" applyAlignment="1">
      <alignment vertical="center" wrapText="1"/>
      <protection/>
    </xf>
    <xf numFmtId="0" fontId="19" fillId="0" borderId="0" xfId="78" applyFont="1" applyFill="1" applyBorder="1" applyAlignment="1">
      <alignment vertical="center" wrapText="1"/>
      <protection/>
    </xf>
    <xf numFmtId="0" fontId="10" fillId="0" borderId="0" xfId="73" applyFont="1" applyFill="1" applyAlignment="1">
      <alignment horizontal="left"/>
      <protection/>
    </xf>
    <xf numFmtId="0" fontId="19" fillId="0" borderId="0" xfId="43" applyFont="1" applyFill="1" applyBorder="1" applyAlignment="1">
      <alignment vertical="center"/>
      <protection/>
    </xf>
    <xf numFmtId="0" fontId="19" fillId="0" borderId="0" xfId="73" applyFont="1" applyFill="1" applyAlignment="1">
      <alignment horizontal="left"/>
      <protection/>
    </xf>
    <xf numFmtId="0" fontId="10" fillId="0" borderId="0" xfId="78" applyFont="1" applyFill="1" applyAlignment="1">
      <alignment/>
      <protection/>
    </xf>
    <xf numFmtId="0" fontId="87" fillId="0" borderId="0" xfId="78" applyFont="1" applyFill="1" applyAlignment="1">
      <alignment/>
      <protection/>
    </xf>
    <xf numFmtId="0" fontId="10" fillId="0" borderId="0" xfId="72" applyFont="1" applyFill="1" applyAlignment="1">
      <alignment horizontal="left" wrapText="1"/>
      <protection/>
    </xf>
    <xf numFmtId="0" fontId="10" fillId="0" borderId="0" xfId="72" applyFont="1" applyFill="1" applyAlignment="1">
      <alignment/>
      <protection/>
    </xf>
    <xf numFmtId="0" fontId="87" fillId="0" borderId="0" xfId="72" applyFont="1" applyFill="1" applyAlignment="1">
      <alignment/>
      <protection/>
    </xf>
    <xf numFmtId="3" fontId="10" fillId="0" borderId="0" xfId="72" applyNumberFormat="1" applyFont="1" applyFill="1" applyBorder="1" applyAlignment="1">
      <alignment wrapText="1"/>
      <protection/>
    </xf>
    <xf numFmtId="0" fontId="90" fillId="0" borderId="0" xfId="77" applyFont="1" applyFill="1">
      <alignment/>
      <protection/>
    </xf>
    <xf numFmtId="0" fontId="91" fillId="0" borderId="0" xfId="77" applyFont="1" applyFill="1">
      <alignment/>
      <protection/>
    </xf>
    <xf numFmtId="0" fontId="22" fillId="0" borderId="0" xfId="77" applyFont="1" applyFill="1">
      <alignment/>
      <protection/>
    </xf>
    <xf numFmtId="0" fontId="92" fillId="0" borderId="0" xfId="77" applyFont="1" applyFill="1">
      <alignment/>
      <protection/>
    </xf>
    <xf numFmtId="0" fontId="92" fillId="0" borderId="11" xfId="36" applyFont="1" applyFill="1" applyBorder="1" applyAlignment="1">
      <alignment horizontal="left"/>
      <protection/>
    </xf>
    <xf numFmtId="3" fontId="21" fillId="0" borderId="11" xfId="36" applyNumberFormat="1" applyFont="1" applyFill="1" applyBorder="1" applyAlignment="1">
      <alignment horizontal="right"/>
      <protection/>
    </xf>
    <xf numFmtId="3" fontId="92" fillId="0" borderId="11" xfId="36" applyNumberFormat="1" applyFont="1" applyFill="1" applyBorder="1" applyAlignment="1">
      <alignment horizontal="right"/>
      <protection/>
    </xf>
    <xf numFmtId="0" fontId="92" fillId="34" borderId="11" xfId="36" applyFont="1" applyFill="1" applyBorder="1" applyAlignment="1">
      <alignment horizontal="left"/>
      <protection/>
    </xf>
    <xf numFmtId="3" fontId="92" fillId="34" borderId="11" xfId="36" applyNumberFormat="1" applyFont="1" applyFill="1" applyBorder="1" applyAlignment="1">
      <alignment horizontal="right"/>
      <protection/>
    </xf>
    <xf numFmtId="0" fontId="91" fillId="0" borderId="11" xfId="36" applyFont="1" applyFill="1" applyBorder="1" applyAlignment="1">
      <alignment horizontal="left"/>
      <protection/>
    </xf>
    <xf numFmtId="3" fontId="91" fillId="0" borderId="11" xfId="36" applyNumberFormat="1" applyFont="1" applyFill="1" applyBorder="1" applyAlignment="1">
      <alignment horizontal="right"/>
      <protection/>
    </xf>
    <xf numFmtId="3" fontId="22" fillId="0" borderId="11" xfId="36" applyNumberFormat="1" applyFont="1" applyFill="1" applyBorder="1" applyAlignment="1">
      <alignment horizontal="right"/>
      <protection/>
    </xf>
    <xf numFmtId="49" fontId="91" fillId="0" borderId="11" xfId="36" applyNumberFormat="1" applyFont="1" applyFill="1" applyBorder="1" applyAlignment="1">
      <alignment horizontal="left" wrapText="1"/>
      <protection/>
    </xf>
    <xf numFmtId="3" fontId="90" fillId="0" borderId="11" xfId="36" applyNumberFormat="1" applyFont="1" applyFill="1" applyBorder="1" applyAlignment="1">
      <alignment horizontal="right"/>
      <protection/>
    </xf>
    <xf numFmtId="3" fontId="93" fillId="0" borderId="11" xfId="36" applyNumberFormat="1" applyFont="1" applyFill="1" applyBorder="1" applyAlignment="1">
      <alignment horizontal="right"/>
      <protection/>
    </xf>
    <xf numFmtId="0" fontId="91" fillId="0" borderId="11" xfId="36" applyFont="1" applyFill="1" applyBorder="1" applyAlignment="1">
      <alignment horizontal="left" wrapText="1"/>
      <protection/>
    </xf>
    <xf numFmtId="3" fontId="21" fillId="34" borderId="11" xfId="36" applyNumberFormat="1" applyFont="1" applyFill="1" applyBorder="1" applyAlignment="1">
      <alignment horizontal="right"/>
      <protection/>
    </xf>
    <xf numFmtId="49" fontId="92" fillId="0" borderId="11" xfId="87" applyNumberFormat="1" applyFont="1" applyFill="1" applyBorder="1" applyAlignment="1">
      <alignment wrapText="1"/>
    </xf>
    <xf numFmtId="3" fontId="92" fillId="2" borderId="11" xfId="77" applyNumberFormat="1" applyFont="1" applyFill="1" applyBorder="1" applyAlignment="1">
      <alignment horizontal="center"/>
      <protection/>
    </xf>
    <xf numFmtId="3" fontId="92" fillId="34" borderId="11" xfId="77" applyNumberFormat="1" applyFont="1" applyFill="1" applyBorder="1" applyAlignment="1">
      <alignment horizontal="right"/>
      <protection/>
    </xf>
    <xf numFmtId="3" fontId="91" fillId="0" borderId="11" xfId="36" applyNumberFormat="1" applyFont="1" applyFill="1" applyBorder="1" applyAlignment="1" applyProtection="1">
      <alignment horizontal="right"/>
      <protection/>
    </xf>
    <xf numFmtId="3" fontId="90" fillId="0" borderId="11" xfId="36" applyNumberFormat="1" applyFont="1" applyFill="1" applyBorder="1" applyAlignment="1" applyProtection="1">
      <alignment horizontal="right"/>
      <protection/>
    </xf>
    <xf numFmtId="3" fontId="22" fillId="0" borderId="11" xfId="36" applyNumberFormat="1" applyFont="1" applyFill="1" applyBorder="1" applyAlignment="1" applyProtection="1">
      <alignment horizontal="right"/>
      <protection/>
    </xf>
    <xf numFmtId="3" fontId="22" fillId="0" borderId="15" xfId="37" applyNumberFormat="1" applyFont="1" applyFill="1" applyBorder="1" applyAlignment="1" applyProtection="1">
      <alignment horizontal="right"/>
      <protection locked="0"/>
    </xf>
    <xf numFmtId="0" fontId="21" fillId="0" borderId="0" xfId="77" applyFont="1" applyFill="1">
      <alignment/>
      <protection/>
    </xf>
    <xf numFmtId="0" fontId="93" fillId="0" borderId="0" xfId="77" applyFont="1" applyFill="1">
      <alignment/>
      <protection/>
    </xf>
    <xf numFmtId="0" fontId="24" fillId="0" borderId="0" xfId="0" applyFont="1" applyAlignment="1">
      <alignment/>
    </xf>
    <xf numFmtId="0" fontId="21" fillId="0" borderId="0" xfId="77" applyFont="1" applyFill="1" applyAlignment="1">
      <alignment horizontal="centerContinuous"/>
      <protection/>
    </xf>
    <xf numFmtId="0" fontId="24" fillId="0" borderId="0" xfId="0" applyFont="1" applyBorder="1" applyAlignment="1">
      <alignment/>
    </xf>
    <xf numFmtId="0" fontId="94" fillId="0" borderId="0" xfId="37" applyFont="1" applyFill="1" applyBorder="1" applyAlignment="1" applyProtection="1">
      <alignment horizontal="center" vertical="center" wrapText="1"/>
      <protection/>
    </xf>
    <xf numFmtId="0" fontId="93" fillId="0" borderId="0" xfId="77" applyFont="1" applyFill="1" applyAlignment="1">
      <alignment horizontal="center"/>
      <protection/>
    </xf>
    <xf numFmtId="0" fontId="92" fillId="0" borderId="11" xfId="36" applyFont="1" applyFill="1" applyBorder="1" applyAlignment="1">
      <alignment horizontal="left" wrapText="1"/>
      <protection/>
    </xf>
    <xf numFmtId="49" fontId="92" fillId="34" borderId="11" xfId="36" applyNumberFormat="1" applyFont="1" applyFill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0" fontId="21" fillId="0" borderId="0" xfId="78" applyFont="1" applyFill="1" applyAlignment="1">
      <alignment horizontal="left"/>
      <protection/>
    </xf>
    <xf numFmtId="0" fontId="23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23" fillId="0" borderId="0" xfId="78" applyFont="1" applyFill="1" applyAlignment="1">
      <alignment horizontal="left"/>
      <protection/>
    </xf>
    <xf numFmtId="0" fontId="22" fillId="0" borderId="0" xfId="0" applyFont="1" applyFill="1" applyAlignment="1">
      <alignment wrapText="1"/>
    </xf>
    <xf numFmtId="0" fontId="22" fillId="0" borderId="0" xfId="78" applyFont="1" applyFill="1" applyAlignment="1">
      <alignment horizontal="left"/>
      <protection/>
    </xf>
    <xf numFmtId="0" fontId="22" fillId="0" borderId="0" xfId="43" applyFont="1" applyFill="1" applyBorder="1" applyAlignment="1">
      <alignment vertical="center"/>
      <protection/>
    </xf>
    <xf numFmtId="0" fontId="22" fillId="0" borderId="0" xfId="71" applyFont="1" applyFill="1" applyBorder="1" applyAlignment="1">
      <alignment vertical="center"/>
      <protection/>
    </xf>
    <xf numFmtId="0" fontId="23" fillId="0" borderId="0" xfId="43" applyFont="1" applyFill="1" applyBorder="1" applyAlignment="1">
      <alignment vertical="center"/>
      <protection/>
    </xf>
    <xf numFmtId="0" fontId="23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horizontal="left"/>
      <protection/>
    </xf>
    <xf numFmtId="0" fontId="23" fillId="0" borderId="0" xfId="73" applyFont="1" applyFill="1" applyAlignment="1">
      <alignment horizontal="left"/>
      <protection/>
    </xf>
    <xf numFmtId="0" fontId="92" fillId="0" borderId="0" xfId="77" applyFont="1" applyFill="1" applyAlignment="1">
      <alignment horizontal="right"/>
      <protection/>
    </xf>
    <xf numFmtId="0" fontId="90" fillId="0" borderId="0" xfId="77" applyFont="1" applyFill="1" applyAlignment="1">
      <alignment horizontal="center"/>
      <protection/>
    </xf>
    <xf numFmtId="49" fontId="92" fillId="34" borderId="11" xfId="77" applyNumberFormat="1" applyFont="1" applyFill="1" applyBorder="1" applyAlignment="1">
      <alignment horizontal="center" vertical="center" wrapText="1"/>
      <protection/>
    </xf>
    <xf numFmtId="49" fontId="21" fillId="34" borderId="16" xfId="77" applyNumberFormat="1" applyFont="1" applyFill="1" applyBorder="1" applyAlignment="1">
      <alignment horizontal="center" vertical="center" wrapText="1"/>
      <protection/>
    </xf>
    <xf numFmtId="0" fontId="21" fillId="34" borderId="16" xfId="77" applyFont="1" applyFill="1" applyBorder="1" applyAlignment="1">
      <alignment horizontal="center" vertical="center" wrapText="1"/>
      <protection/>
    </xf>
    <xf numFmtId="0" fontId="21" fillId="34" borderId="11" xfId="77" applyFont="1" applyFill="1" applyBorder="1" applyAlignment="1">
      <alignment horizontal="center" vertical="center" wrapText="1"/>
      <protection/>
    </xf>
    <xf numFmtId="3" fontId="81" fillId="0" borderId="0" xfId="73" applyNumberFormat="1" applyFont="1" applyFill="1" applyAlignment="1">
      <alignment horizontal="right"/>
      <protection/>
    </xf>
    <xf numFmtId="3" fontId="80" fillId="0" borderId="0" xfId="73" applyNumberFormat="1" applyFont="1" applyFill="1">
      <alignment/>
      <protection/>
    </xf>
    <xf numFmtId="3" fontId="81" fillId="0" borderId="0" xfId="73" applyNumberFormat="1" applyFont="1" applyFill="1" applyAlignment="1">
      <alignment horizontal="centerContinuous"/>
      <protection/>
    </xf>
    <xf numFmtId="0" fontId="80" fillId="0" borderId="0" xfId="0" applyFont="1" applyFill="1" applyAlignment="1">
      <alignment/>
    </xf>
    <xf numFmtId="3" fontId="96" fillId="0" borderId="0" xfId="72" applyNumberFormat="1" applyFont="1" applyFill="1" applyAlignment="1">
      <alignment horizontal="center"/>
      <protection/>
    </xf>
    <xf numFmtId="0" fontId="81" fillId="0" borderId="16" xfId="75" applyFont="1" applyFill="1" applyBorder="1" applyAlignment="1">
      <alignment horizontal="center" wrapText="1"/>
      <protection/>
    </xf>
    <xf numFmtId="0" fontId="81" fillId="0" borderId="17" xfId="75" applyFont="1" applyFill="1" applyBorder="1" applyAlignment="1">
      <alignment horizontal="center" wrapText="1"/>
      <protection/>
    </xf>
    <xf numFmtId="0" fontId="81" fillId="0" borderId="18" xfId="75" applyFont="1" applyFill="1" applyBorder="1" applyAlignment="1">
      <alignment horizontal="center" wrapText="1"/>
      <protection/>
    </xf>
    <xf numFmtId="0" fontId="8" fillId="0" borderId="16" xfId="75" applyFont="1" applyFill="1" applyBorder="1" applyAlignment="1">
      <alignment horizontal="center" wrapText="1"/>
      <protection/>
    </xf>
    <xf numFmtId="0" fontId="8" fillId="0" borderId="17" xfId="75" applyFont="1" applyFill="1" applyBorder="1" applyAlignment="1">
      <alignment horizontal="center" wrapText="1"/>
      <protection/>
    </xf>
    <xf numFmtId="0" fontId="8" fillId="0" borderId="18" xfId="75" applyFont="1" applyFill="1" applyBorder="1" applyAlignment="1">
      <alignment horizontal="center" wrapText="1"/>
      <protection/>
    </xf>
    <xf numFmtId="49" fontId="86" fillId="0" borderId="13" xfId="77" applyNumberFormat="1" applyFont="1" applyFill="1" applyBorder="1" applyAlignment="1">
      <alignment horizontal="center" vertical="center" wrapText="1"/>
      <protection/>
    </xf>
    <xf numFmtId="49" fontId="86" fillId="0" borderId="12" xfId="77" applyNumberFormat="1" applyFont="1" applyFill="1" applyBorder="1" applyAlignment="1">
      <alignment horizontal="center" vertical="center" wrapText="1"/>
      <protection/>
    </xf>
    <xf numFmtId="0" fontId="16" fillId="0" borderId="0" xfId="77" applyFont="1" applyFill="1" applyAlignment="1">
      <alignment horizontal="center"/>
      <protection/>
    </xf>
    <xf numFmtId="0" fontId="86" fillId="0" borderId="0" xfId="77" applyFont="1" applyFill="1" applyAlignment="1">
      <alignment horizontal="center"/>
      <protection/>
    </xf>
    <xf numFmtId="0" fontId="11" fillId="0" borderId="16" xfId="77" applyFont="1" applyFill="1" applyBorder="1" applyAlignment="1">
      <alignment horizontal="center" wrapText="1"/>
      <protection/>
    </xf>
    <xf numFmtId="0" fontId="11" fillId="0" borderId="17" xfId="77" applyFont="1" applyFill="1" applyBorder="1" applyAlignment="1">
      <alignment horizontal="center" wrapText="1"/>
      <protection/>
    </xf>
    <xf numFmtId="0" fontId="11" fillId="0" borderId="18" xfId="77" applyFont="1" applyFill="1" applyBorder="1" applyAlignment="1">
      <alignment horizontal="center" wrapText="1"/>
      <protection/>
    </xf>
    <xf numFmtId="3" fontId="91" fillId="0" borderId="16" xfId="77" applyNumberFormat="1" applyFont="1" applyFill="1" applyBorder="1" applyAlignment="1">
      <alignment horizontal="center"/>
      <protection/>
    </xf>
    <xf numFmtId="3" fontId="91" fillId="0" borderId="18" xfId="77" applyNumberFormat="1" applyFont="1" applyFill="1" applyBorder="1" applyAlignment="1">
      <alignment horizontal="center"/>
      <protection/>
    </xf>
    <xf numFmtId="3" fontId="91" fillId="0" borderId="11" xfId="77" applyNumberFormat="1" applyFont="1" applyFill="1" applyBorder="1" applyAlignment="1">
      <alignment horizontal="center"/>
      <protection/>
    </xf>
    <xf numFmtId="0" fontId="91" fillId="0" borderId="11" xfId="77" applyFont="1" applyFill="1" applyBorder="1" applyAlignment="1">
      <alignment horizontal="center"/>
      <protection/>
    </xf>
    <xf numFmtId="3" fontId="91" fillId="0" borderId="16" xfId="77" applyNumberFormat="1" applyFont="1" applyFill="1" applyBorder="1" applyAlignment="1">
      <alignment horizontal="center" wrapText="1"/>
      <protection/>
    </xf>
    <xf numFmtId="3" fontId="91" fillId="0" borderId="18" xfId="77" applyNumberFormat="1" applyFont="1" applyFill="1" applyBorder="1" applyAlignment="1">
      <alignment horizontal="center" wrapText="1"/>
      <protection/>
    </xf>
    <xf numFmtId="0" fontId="91" fillId="0" borderId="16" xfId="77" applyFont="1" applyFill="1" applyBorder="1" applyAlignment="1">
      <alignment horizontal="center"/>
      <protection/>
    </xf>
    <xf numFmtId="0" fontId="91" fillId="0" borderId="18" xfId="77" applyFont="1" applyFill="1" applyBorder="1" applyAlignment="1">
      <alignment horizontal="center"/>
      <protection/>
    </xf>
    <xf numFmtId="0" fontId="91" fillId="0" borderId="11" xfId="77" applyFont="1" applyFill="1" applyBorder="1" applyAlignment="1">
      <alignment horizontal="center" wrapText="1"/>
      <protection/>
    </xf>
    <xf numFmtId="0" fontId="91" fillId="0" borderId="11" xfId="77" applyFont="1" applyFill="1" applyBorder="1" applyAlignment="1">
      <alignment horizontal="center" vertical="top"/>
      <protection/>
    </xf>
    <xf numFmtId="0" fontId="94" fillId="5" borderId="16" xfId="37" applyFont="1" applyFill="1" applyBorder="1" applyAlignment="1" applyProtection="1">
      <alignment horizontal="center" vertical="center" wrapText="1"/>
      <protection/>
    </xf>
    <xf numFmtId="0" fontId="94" fillId="5" borderId="17" xfId="37" applyFont="1" applyFill="1" applyBorder="1" applyAlignment="1" applyProtection="1">
      <alignment horizontal="center" vertical="center" wrapText="1"/>
      <protection/>
    </xf>
    <xf numFmtId="0" fontId="94" fillId="5" borderId="18" xfId="37" applyFont="1" applyFill="1" applyBorder="1" applyAlignment="1" applyProtection="1">
      <alignment horizontal="center" vertical="center" wrapText="1"/>
      <protection/>
    </xf>
    <xf numFmtId="0" fontId="94" fillId="5" borderId="11" xfId="37" applyFont="1" applyFill="1" applyBorder="1" applyAlignment="1" applyProtection="1">
      <alignment horizontal="center" vertical="center" wrapText="1"/>
      <protection/>
    </xf>
    <xf numFmtId="3" fontId="97" fillId="5" borderId="16" xfId="37" applyNumberFormat="1" applyFont="1" applyFill="1" applyBorder="1" applyAlignment="1" applyProtection="1">
      <alignment horizontal="center" vertical="center"/>
      <protection locked="0"/>
    </xf>
    <xf numFmtId="3" fontId="97" fillId="5" borderId="18" xfId="37" applyNumberFormat="1" applyFont="1" applyFill="1" applyBorder="1" applyAlignment="1" applyProtection="1">
      <alignment horizontal="center" vertical="center"/>
      <protection locked="0"/>
    </xf>
    <xf numFmtId="3" fontId="97" fillId="5" borderId="11" xfId="37" applyNumberFormat="1" applyFont="1" applyFill="1" applyBorder="1" applyAlignment="1" applyProtection="1">
      <alignment horizontal="center" vertical="center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2 2" xfId="36"/>
    <cellStyle name="Normal 2 3" xfId="37"/>
    <cellStyle name="Normal 3" xfId="38"/>
    <cellStyle name="Normal 3 2" xfId="39"/>
    <cellStyle name="Normal 4" xfId="40"/>
    <cellStyle name="Normal_B3_2013" xfId="41"/>
    <cellStyle name="Normal_Budjet2005_palna raboten 2" xfId="42"/>
    <cellStyle name="Normal_sesiaI ot4et 2" xfId="43"/>
    <cellStyle name="Normal_Sheet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11" xfId="69"/>
    <cellStyle name="Нормален 17" xfId="70"/>
    <cellStyle name="Нормален 2" xfId="71"/>
    <cellStyle name="Нормален 2 2" xfId="72"/>
    <cellStyle name="Нормален 3" xfId="73"/>
    <cellStyle name="Нормален 3 2" xfId="74"/>
    <cellStyle name="Нормален 4" xfId="75"/>
    <cellStyle name="Нормален 5" xfId="76"/>
    <cellStyle name="Нормален 6 3" xfId="77"/>
    <cellStyle name="Нормален 7" xfId="78"/>
    <cellStyle name="Нормален 7 2" xfId="79"/>
    <cellStyle name="Нормален 8" xfId="80"/>
    <cellStyle name="Нормален 8 2" xfId="81"/>
    <cellStyle name="Нормален_ИП-2011г-начална 2" xfId="82"/>
    <cellStyle name="Нормален_Лист1 2" xfId="83"/>
    <cellStyle name="Обяснителен текст" xfId="84"/>
    <cellStyle name="Предупредителен текст" xfId="85"/>
    <cellStyle name="Percent" xfId="86"/>
    <cellStyle name="Процент 3" xfId="87"/>
    <cellStyle name="Свързана клетка" xfId="88"/>
    <cellStyle name="Сума" xfId="89"/>
    <cellStyle name="Hyperl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SUM(B2:B39)</f>
        <v>80182520</v>
      </c>
      <c r="C1" s="2">
        <f>SUM(C2:C39)</f>
        <v>33508360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22698</v>
      </c>
      <c r="C2" s="4">
        <v>2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0</v>
      </c>
      <c r="C4" s="4">
        <v>0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25000</v>
      </c>
      <c r="C6" s="4">
        <v>21492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1174</v>
      </c>
      <c r="C8" s="4">
        <v>1087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0</v>
      </c>
      <c r="D9" s="5"/>
      <c r="E9" s="5"/>
      <c r="F9" s="5"/>
      <c r="G9" s="6"/>
      <c r="J9" s="6"/>
    </row>
    <row r="10" spans="1:10" ht="16.5" customHeight="1">
      <c r="A10" s="3"/>
      <c r="B10" s="4">
        <v>0</v>
      </c>
      <c r="C10" s="4">
        <v>0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-1545</v>
      </c>
      <c r="C12" s="4">
        <v>-1545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13453</v>
      </c>
      <c r="C14" s="4">
        <v>13453</v>
      </c>
      <c r="D14" s="5"/>
      <c r="E14" s="5"/>
      <c r="F14" s="5"/>
      <c r="G14" s="6"/>
      <c r="J14" s="6"/>
    </row>
    <row r="15" spans="1:10" ht="16.5" customHeight="1">
      <c r="A15" s="3"/>
      <c r="B15" s="4">
        <v>0</v>
      </c>
      <c r="C15" s="4">
        <v>0</v>
      </c>
      <c r="D15" s="5"/>
      <c r="E15" s="5"/>
      <c r="F15" s="5"/>
      <c r="G15" s="6"/>
      <c r="J15" s="6"/>
    </row>
    <row r="16" spans="1:10" ht="16.5" customHeight="1">
      <c r="A16" s="3"/>
      <c r="B16" s="4">
        <v>70114356</v>
      </c>
      <c r="C16" s="4">
        <v>39177193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1339115</v>
      </c>
      <c r="C21" s="4">
        <v>1493252</v>
      </c>
      <c r="D21" s="5"/>
      <c r="E21" s="5"/>
      <c r="F21" s="5"/>
      <c r="G21" s="6"/>
      <c r="J21" s="6"/>
    </row>
    <row r="22" spans="1:10" ht="16.5" customHeight="1">
      <c r="A22" s="3"/>
      <c r="B22" s="4">
        <v>0</v>
      </c>
      <c r="C22" s="4">
        <v>0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0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0</v>
      </c>
      <c r="D25" s="5"/>
      <c r="E25" s="5"/>
      <c r="F25" s="5"/>
      <c r="G25" s="6"/>
      <c r="J25" s="6"/>
    </row>
    <row r="26" spans="1:10" ht="16.5" customHeight="1">
      <c r="A26" s="3"/>
      <c r="B26" s="4">
        <v>-193013</v>
      </c>
      <c r="C26" s="4">
        <v>-1081</v>
      </c>
      <c r="D26" s="5"/>
      <c r="E26" s="5"/>
      <c r="F26" s="5"/>
      <c r="G26" s="6"/>
      <c r="J26" s="6"/>
    </row>
    <row r="27" spans="1:10" ht="16.5" customHeight="1">
      <c r="A27" s="3"/>
      <c r="B27" s="4">
        <v>0</v>
      </c>
      <c r="C27" s="4">
        <v>0</v>
      </c>
      <c r="D27" s="5"/>
      <c r="E27" s="5"/>
      <c r="F27" s="5"/>
      <c r="G27" s="6"/>
      <c r="J27" s="6"/>
    </row>
    <row r="28" spans="1:10" ht="16.5" customHeight="1">
      <c r="A28" s="3"/>
      <c r="B28" s="4">
        <v>11211</v>
      </c>
      <c r="C28" s="4">
        <v>11211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>
        <v>76880</v>
      </c>
      <c r="C30" s="4">
        <v>-2459</v>
      </c>
      <c r="D30" s="5"/>
      <c r="E30" s="5"/>
      <c r="F30" s="5"/>
      <c r="G30" s="6"/>
      <c r="J30" s="6"/>
    </row>
    <row r="31" spans="1:10" ht="16.5" customHeight="1">
      <c r="A31" s="3"/>
      <c r="B31" s="4">
        <v>-724790</v>
      </c>
      <c r="C31" s="4">
        <v>-314053</v>
      </c>
      <c r="D31" s="5"/>
      <c r="E31" s="5"/>
      <c r="F31" s="5"/>
      <c r="G31" s="6"/>
      <c r="J31" s="6"/>
    </row>
    <row r="32" spans="1:10" ht="16.5" customHeight="1">
      <c r="A32" s="3"/>
      <c r="B32" s="4">
        <v>0</v>
      </c>
      <c r="C32" s="4">
        <v>0</v>
      </c>
      <c r="D32" s="5"/>
      <c r="E32" s="5"/>
      <c r="F32" s="5"/>
      <c r="G32" s="6"/>
      <c r="J32" s="6"/>
    </row>
    <row r="33" spans="1:10" ht="16.5" customHeight="1">
      <c r="A33" s="3"/>
      <c r="B33" s="4">
        <v>0</v>
      </c>
      <c r="C33" s="4">
        <v>0</v>
      </c>
      <c r="D33" s="5"/>
      <c r="E33" s="5"/>
      <c r="F33" s="5"/>
      <c r="G33" s="6"/>
      <c r="J33" s="6"/>
    </row>
    <row r="34" spans="1:10" ht="16.5" customHeight="1">
      <c r="A34" s="3"/>
      <c r="B34" s="4">
        <v>0</v>
      </c>
      <c r="C34" s="4">
        <v>0</v>
      </c>
      <c r="D34" s="5"/>
      <c r="E34" s="5"/>
      <c r="F34" s="5"/>
      <c r="G34" s="6"/>
      <c r="J34" s="6"/>
    </row>
    <row r="35" spans="1:10" ht="16.5" customHeight="1">
      <c r="A35" s="3"/>
      <c r="B35" s="4">
        <v>9497981</v>
      </c>
      <c r="C35" s="4">
        <v>-6890192</v>
      </c>
      <c r="D35" s="5"/>
      <c r="E35" s="5"/>
      <c r="F35" s="5"/>
      <c r="G35" s="6"/>
      <c r="J35" s="6"/>
    </row>
    <row r="36" spans="1:10" ht="16.5" customHeight="1">
      <c r="A36" s="3"/>
      <c r="B36" s="4">
        <v>0</v>
      </c>
      <c r="C36" s="4">
        <v>0</v>
      </c>
      <c r="D36" s="5"/>
      <c r="E36" s="5"/>
      <c r="F36" s="5"/>
      <c r="G36" s="6"/>
      <c r="J36" s="6"/>
    </row>
    <row r="37" spans="1:10" ht="16.5" customHeight="1">
      <c r="A37" s="3"/>
      <c r="B37" s="4">
        <v>0</v>
      </c>
      <c r="C37" s="4">
        <v>0</v>
      </c>
      <c r="D37" s="5"/>
      <c r="E37" s="5"/>
      <c r="F37" s="5"/>
      <c r="G37" s="6"/>
      <c r="J37" s="6"/>
    </row>
    <row r="38" spans="1:10" ht="16.5" customHeight="1">
      <c r="A38" s="3"/>
      <c r="B38" s="4">
        <v>0</v>
      </c>
      <c r="C38" s="4">
        <v>0</v>
      </c>
      <c r="D38" s="5"/>
      <c r="E38" s="5"/>
      <c r="F38" s="5"/>
      <c r="G38" s="6"/>
      <c r="J38" s="6"/>
    </row>
    <row r="39" spans="1:10" ht="16.5" customHeight="1">
      <c r="A39" s="3"/>
      <c r="B39" s="4">
        <v>0</v>
      </c>
      <c r="C39" s="4">
        <v>0</v>
      </c>
      <c r="D39" s="5"/>
      <c r="E39" s="5"/>
      <c r="F39" s="5"/>
      <c r="G39" s="6"/>
      <c r="J39" s="6"/>
    </row>
    <row r="40" spans="1:10" ht="16.5" customHeight="1">
      <c r="A40" s="3"/>
      <c r="B40" s="4"/>
      <c r="C40" s="4"/>
      <c r="D40" s="8"/>
      <c r="E40" s="8"/>
      <c r="F40" s="8"/>
      <c r="G40" s="6"/>
      <c r="J40" s="6"/>
    </row>
    <row r="41" spans="1:10" ht="16.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6.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ht="15.75" customHeight="1"/>
    <row r="44" ht="12.75" customHeight="1"/>
    <row r="45" ht="12.75" customHeight="1"/>
    <row r="46" ht="12.75" customHeight="1"/>
    <row r="47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1"/>
  <sheetViews>
    <sheetView showGridLines="0" zoomScalePageLayoutView="0" workbookViewId="0" topLeftCell="A1">
      <pane xSplit="2" ySplit="8" topLeftCell="C1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6" sqref="F176"/>
    </sheetView>
  </sheetViews>
  <sheetFormatPr defaultColWidth="8.8515625" defaultRowHeight="15"/>
  <cols>
    <col min="1" max="1" width="48.57421875" style="9" customWidth="1"/>
    <col min="2" max="2" width="12.421875" style="9" customWidth="1"/>
    <col min="3" max="3" width="17.8515625" style="9" customWidth="1"/>
    <col min="4" max="4" width="14.00390625" style="9" customWidth="1"/>
    <col min="5" max="6" width="20.421875" style="9" customWidth="1"/>
    <col min="7" max="243" width="8.8515625" style="9" customWidth="1"/>
    <col min="244" max="16384" width="8.8515625" style="18" customWidth="1"/>
  </cols>
  <sheetData>
    <row r="1" spans="1:4" s="25" customFormat="1" ht="15.75">
      <c r="A1" s="21"/>
      <c r="B1" s="22"/>
      <c r="C1" s="23"/>
      <c r="D1" s="263" t="s">
        <v>311</v>
      </c>
    </row>
    <row r="2" spans="1:4" s="25" customFormat="1" ht="15.75">
      <c r="A2" s="21"/>
      <c r="B2" s="22"/>
      <c r="C2" s="23"/>
      <c r="D2" s="264"/>
    </row>
    <row r="3" spans="1:4" s="25" customFormat="1" ht="15.75">
      <c r="A3" s="21"/>
      <c r="B3" s="22"/>
      <c r="C3" s="23"/>
      <c r="D3" s="264"/>
    </row>
    <row r="4" spans="1:4" s="25" customFormat="1" ht="15.75">
      <c r="A4" s="26" t="s">
        <v>312</v>
      </c>
      <c r="B4" s="27"/>
      <c r="C4" s="28"/>
      <c r="D4" s="265"/>
    </row>
    <row r="5" spans="1:4" s="25" customFormat="1" ht="15.75">
      <c r="A5" s="26" t="s">
        <v>313</v>
      </c>
      <c r="B5" s="27"/>
      <c r="C5" s="28"/>
      <c r="D5" s="265"/>
    </row>
    <row r="6" spans="1:4" s="25" customFormat="1" ht="15.75">
      <c r="A6" s="26"/>
      <c r="B6" s="27"/>
      <c r="C6" s="28"/>
      <c r="D6" s="265"/>
    </row>
    <row r="7" s="25" customFormat="1" ht="15.75">
      <c r="D7" s="266"/>
    </row>
    <row r="8" spans="1:4" ht="47.25">
      <c r="A8" s="10" t="s">
        <v>0</v>
      </c>
      <c r="B8" s="10" t="s">
        <v>1</v>
      </c>
      <c r="C8" s="10" t="s">
        <v>308</v>
      </c>
      <c r="D8" s="10" t="s">
        <v>309</v>
      </c>
    </row>
    <row r="9" spans="1:4" ht="15.75">
      <c r="A9" s="11"/>
      <c r="B9" s="12"/>
      <c r="C9" s="13"/>
      <c r="D9" s="13"/>
    </row>
    <row r="10" spans="1:243" s="20" customFormat="1" ht="15.75">
      <c r="A10" s="14" t="s">
        <v>310</v>
      </c>
      <c r="B10" s="12"/>
      <c r="C10" s="12"/>
      <c r="D10" s="1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4" ht="31.5">
      <c r="A11" s="14" t="s">
        <v>3</v>
      </c>
      <c r="B11" s="12"/>
      <c r="C11" s="13"/>
      <c r="D11" s="13"/>
    </row>
    <row r="12" spans="1:4" ht="15.75">
      <c r="A12" s="14" t="s">
        <v>4</v>
      </c>
      <c r="B12" s="12"/>
      <c r="C12" s="13"/>
      <c r="D12" s="13"/>
    </row>
    <row r="13" spans="1:4" ht="15.75">
      <c r="A13" s="11" t="s">
        <v>5</v>
      </c>
      <c r="B13" s="15" t="s">
        <v>6</v>
      </c>
      <c r="C13" s="13">
        <v>22698</v>
      </c>
      <c r="D13" s="13">
        <v>2</v>
      </c>
    </row>
    <row r="14" spans="1:4" ht="15.75">
      <c r="A14" s="11" t="s">
        <v>7</v>
      </c>
      <c r="B14" s="15" t="s">
        <v>8</v>
      </c>
      <c r="C14" s="13">
        <v>22696</v>
      </c>
      <c r="D14" s="13">
        <v>0</v>
      </c>
    </row>
    <row r="15" spans="1:4" ht="15.75">
      <c r="A15" s="11" t="s">
        <v>9</v>
      </c>
      <c r="B15" s="15" t="s">
        <v>10</v>
      </c>
      <c r="C15" s="13">
        <v>2</v>
      </c>
      <c r="D15" s="13">
        <v>2</v>
      </c>
    </row>
    <row r="16" spans="1:4" ht="15.75">
      <c r="A16" s="11" t="s">
        <v>11</v>
      </c>
      <c r="B16" s="15" t="s">
        <v>12</v>
      </c>
      <c r="C16" s="13">
        <v>25000</v>
      </c>
      <c r="D16" s="13">
        <v>21492</v>
      </c>
    </row>
    <row r="17" spans="1:4" ht="31.5">
      <c r="A17" s="11" t="s">
        <v>13</v>
      </c>
      <c r="B17" s="15" t="s">
        <v>14</v>
      </c>
      <c r="C17" s="13">
        <v>25000</v>
      </c>
      <c r="D17" s="13">
        <v>21492</v>
      </c>
    </row>
    <row r="18" spans="1:4" ht="15.75">
      <c r="A18" s="11" t="s">
        <v>15</v>
      </c>
      <c r="B18" s="15" t="s">
        <v>16</v>
      </c>
      <c r="C18" s="13">
        <v>1174</v>
      </c>
      <c r="D18" s="13">
        <v>1087</v>
      </c>
    </row>
    <row r="19" spans="1:4" ht="31.5">
      <c r="A19" s="11" t="s">
        <v>17</v>
      </c>
      <c r="B19" s="15" t="s">
        <v>18</v>
      </c>
      <c r="C19" s="13">
        <v>-82</v>
      </c>
      <c r="D19" s="13">
        <v>-82</v>
      </c>
    </row>
    <row r="20" spans="1:4" ht="31.5">
      <c r="A20" s="11" t="s">
        <v>19</v>
      </c>
      <c r="B20" s="15" t="s">
        <v>20</v>
      </c>
      <c r="C20" s="13">
        <v>419</v>
      </c>
      <c r="D20" s="13">
        <v>332</v>
      </c>
    </row>
    <row r="21" spans="1:5" ht="15.75">
      <c r="A21" s="11" t="s">
        <v>21</v>
      </c>
      <c r="B21" s="15" t="s">
        <v>22</v>
      </c>
      <c r="C21" s="13">
        <v>837</v>
      </c>
      <c r="D21" s="13">
        <v>837</v>
      </c>
      <c r="E21" s="19"/>
    </row>
    <row r="22" spans="1:4" ht="31.5">
      <c r="A22" s="11" t="s">
        <v>23</v>
      </c>
      <c r="B22" s="15" t="s">
        <v>24</v>
      </c>
      <c r="C22" s="13">
        <v>-1545</v>
      </c>
      <c r="D22" s="13">
        <v>-1545</v>
      </c>
    </row>
    <row r="23" spans="1:4" ht="31.5">
      <c r="A23" s="11" t="s">
        <v>25</v>
      </c>
      <c r="B23" s="15" t="s">
        <v>26</v>
      </c>
      <c r="C23" s="13">
        <v>-1545</v>
      </c>
      <c r="D23" s="13">
        <v>-1545</v>
      </c>
    </row>
    <row r="24" spans="1:4" ht="22.5" customHeight="1">
      <c r="A24" s="11" t="s">
        <v>27</v>
      </c>
      <c r="B24" s="15" t="s">
        <v>28</v>
      </c>
      <c r="C24" s="13">
        <v>13453</v>
      </c>
      <c r="D24" s="13">
        <v>13453</v>
      </c>
    </row>
    <row r="25" spans="1:4" ht="24" customHeight="1">
      <c r="A25" s="11" t="s">
        <v>29</v>
      </c>
      <c r="B25" s="15" t="s">
        <v>30</v>
      </c>
      <c r="C25" s="13">
        <v>13453</v>
      </c>
      <c r="D25" s="13">
        <v>13453</v>
      </c>
    </row>
    <row r="26" spans="1:4" ht="21" customHeight="1">
      <c r="A26" s="16" t="s">
        <v>31</v>
      </c>
      <c r="B26" s="16"/>
      <c r="C26" s="13">
        <v>60780</v>
      </c>
      <c r="D26" s="13">
        <v>34489</v>
      </c>
    </row>
    <row r="27" spans="1:4" ht="8.25" customHeight="1">
      <c r="A27" s="11"/>
      <c r="B27" s="12"/>
      <c r="C27" s="13"/>
      <c r="D27" s="13"/>
    </row>
    <row r="28" spans="1:4" ht="31.5">
      <c r="A28" s="16" t="s">
        <v>32</v>
      </c>
      <c r="B28" s="16"/>
      <c r="C28" s="13">
        <v>60780</v>
      </c>
      <c r="D28" s="13">
        <v>34489</v>
      </c>
    </row>
    <row r="29" spans="1:4" ht="12" customHeight="1">
      <c r="A29" s="11"/>
      <c r="B29" s="12"/>
      <c r="C29" s="13"/>
      <c r="D29" s="13"/>
    </row>
    <row r="30" spans="1:4" ht="12" customHeight="1">
      <c r="A30" s="14" t="s">
        <v>33</v>
      </c>
      <c r="B30" s="12"/>
      <c r="C30" s="13"/>
      <c r="D30" s="13"/>
    </row>
    <row r="31" spans="1:4" ht="31.5">
      <c r="A31" s="11" t="s">
        <v>34</v>
      </c>
      <c r="B31" s="15" t="s">
        <v>35</v>
      </c>
      <c r="C31" s="13">
        <v>70114356</v>
      </c>
      <c r="D31" s="13">
        <v>39177193</v>
      </c>
    </row>
    <row r="32" spans="1:4" ht="36.75" customHeight="1">
      <c r="A32" s="11" t="s">
        <v>36</v>
      </c>
      <c r="B32" s="15" t="s">
        <v>37</v>
      </c>
      <c r="C32" s="13">
        <v>69352244</v>
      </c>
      <c r="D32" s="13">
        <v>38618260</v>
      </c>
    </row>
    <row r="33" spans="1:4" ht="53.25" customHeight="1">
      <c r="A33" s="11" t="s">
        <v>38</v>
      </c>
      <c r="B33" s="15" t="s">
        <v>39</v>
      </c>
      <c r="C33" s="13">
        <v>41799</v>
      </c>
      <c r="D33" s="13">
        <v>39360</v>
      </c>
    </row>
    <row r="34" spans="1:4" ht="25.5" customHeight="1">
      <c r="A34" s="11" t="s">
        <v>40</v>
      </c>
      <c r="B34" s="15" t="s">
        <v>41</v>
      </c>
      <c r="C34" s="13">
        <v>0</v>
      </c>
      <c r="D34" s="13">
        <v>-4659</v>
      </c>
    </row>
    <row r="35" spans="1:4" ht="53.25" customHeight="1">
      <c r="A35" s="11" t="s">
        <v>42</v>
      </c>
      <c r="B35" s="15" t="s">
        <v>43</v>
      </c>
      <c r="C35" s="13">
        <v>720313</v>
      </c>
      <c r="D35" s="13">
        <v>524232</v>
      </c>
    </row>
    <row r="36" spans="1:4" ht="15.75">
      <c r="A36" s="11" t="s">
        <v>44</v>
      </c>
      <c r="B36" s="15" t="s">
        <v>45</v>
      </c>
      <c r="C36" s="13">
        <v>1339115</v>
      </c>
      <c r="D36" s="13">
        <v>1493252</v>
      </c>
    </row>
    <row r="37" spans="1:4" ht="31.5">
      <c r="A37" s="11" t="s">
        <v>46</v>
      </c>
      <c r="B37" s="15" t="s">
        <v>47</v>
      </c>
      <c r="C37" s="13">
        <v>1669107</v>
      </c>
      <c r="D37" s="13">
        <v>1669107</v>
      </c>
    </row>
    <row r="38" spans="1:4" ht="31.5">
      <c r="A38" s="11" t="s">
        <v>48</v>
      </c>
      <c r="B38" s="15" t="s">
        <v>49</v>
      </c>
      <c r="C38" s="13">
        <v>-343630</v>
      </c>
      <c r="D38" s="13">
        <v>-189493</v>
      </c>
    </row>
    <row r="39" spans="1:4" ht="31.5">
      <c r="A39" s="11" t="s">
        <v>50</v>
      </c>
      <c r="B39" s="15" t="s">
        <v>51</v>
      </c>
      <c r="C39" s="13">
        <v>13638</v>
      </c>
      <c r="D39" s="13">
        <v>13638</v>
      </c>
    </row>
    <row r="40" spans="1:4" ht="31.5">
      <c r="A40" s="11" t="s">
        <v>52</v>
      </c>
      <c r="B40" s="15" t="s">
        <v>53</v>
      </c>
      <c r="C40" s="13">
        <v>-193013</v>
      </c>
      <c r="D40" s="13">
        <v>-1081</v>
      </c>
    </row>
    <row r="41" spans="1:4" ht="15.75">
      <c r="A41" s="11" t="s">
        <v>54</v>
      </c>
      <c r="B41" s="15" t="s">
        <v>55</v>
      </c>
      <c r="C41" s="13">
        <v>-193013</v>
      </c>
      <c r="D41" s="13">
        <v>-1081</v>
      </c>
    </row>
    <row r="42" spans="1:4" ht="59.25" customHeight="1">
      <c r="A42" s="11" t="s">
        <v>56</v>
      </c>
      <c r="B42" s="15" t="s">
        <v>57</v>
      </c>
      <c r="C42" s="13">
        <v>11211</v>
      </c>
      <c r="D42" s="13">
        <v>11211</v>
      </c>
    </row>
    <row r="43" spans="1:4" ht="15.75">
      <c r="A43" s="11" t="s">
        <v>58</v>
      </c>
      <c r="B43" s="15" t="s">
        <v>59</v>
      </c>
      <c r="C43" s="13">
        <v>11211</v>
      </c>
      <c r="D43" s="13">
        <v>11211</v>
      </c>
    </row>
    <row r="44" spans="1:4" ht="15.75">
      <c r="A44" s="16" t="s">
        <v>60</v>
      </c>
      <c r="B44" s="16"/>
      <c r="C44" s="13">
        <v>71271669</v>
      </c>
      <c r="D44" s="13">
        <v>40680575</v>
      </c>
    </row>
    <row r="45" spans="1:4" ht="15.75">
      <c r="A45" s="11"/>
      <c r="B45" s="12"/>
      <c r="C45" s="13"/>
      <c r="D45" s="13"/>
    </row>
    <row r="46" spans="1:4" ht="15.75">
      <c r="A46" s="14" t="s">
        <v>61</v>
      </c>
      <c r="B46" s="12"/>
      <c r="C46" s="13"/>
      <c r="D46" s="13"/>
    </row>
    <row r="47" spans="1:4" ht="47.25">
      <c r="A47" s="11" t="s">
        <v>62</v>
      </c>
      <c r="B47" s="15" t="s">
        <v>63</v>
      </c>
      <c r="C47" s="13">
        <v>76880</v>
      </c>
      <c r="D47" s="13">
        <v>-2459</v>
      </c>
    </row>
    <row r="48" spans="1:4" ht="15.75">
      <c r="A48" s="16" t="s">
        <v>64</v>
      </c>
      <c r="B48" s="16"/>
      <c r="C48" s="13">
        <v>76880</v>
      </c>
      <c r="D48" s="13">
        <v>-2459</v>
      </c>
    </row>
    <row r="49" spans="1:4" ht="15.75">
      <c r="A49" s="11"/>
      <c r="B49" s="12"/>
      <c r="C49" s="13"/>
      <c r="D49" s="13"/>
    </row>
    <row r="50" spans="1:4" ht="22.5" customHeight="1">
      <c r="A50" s="14" t="s">
        <v>65</v>
      </c>
      <c r="B50" s="12"/>
      <c r="C50" s="13"/>
      <c r="D50" s="13"/>
    </row>
    <row r="51" spans="1:4" ht="47.25">
      <c r="A51" s="11" t="s">
        <v>66</v>
      </c>
      <c r="B51" s="15" t="s">
        <v>67</v>
      </c>
      <c r="C51" s="13">
        <v>-724790</v>
      </c>
      <c r="D51" s="13">
        <v>-314053</v>
      </c>
    </row>
    <row r="52" spans="1:4" ht="31.5">
      <c r="A52" s="11" t="s">
        <v>68</v>
      </c>
      <c r="B52" s="15" t="s">
        <v>69</v>
      </c>
      <c r="C52" s="13">
        <v>-724790</v>
      </c>
      <c r="D52" s="13">
        <v>-314053</v>
      </c>
    </row>
    <row r="53" spans="1:4" ht="47.25">
      <c r="A53" s="11" t="s">
        <v>74</v>
      </c>
      <c r="B53" s="15" t="s">
        <v>75</v>
      </c>
      <c r="C53" s="13">
        <v>9497981</v>
      </c>
      <c r="D53" s="13">
        <v>-6890192</v>
      </c>
    </row>
    <row r="54" spans="1:4" ht="36.75" customHeight="1">
      <c r="A54" s="11" t="s">
        <v>76</v>
      </c>
      <c r="B54" s="15" t="s">
        <v>77</v>
      </c>
      <c r="C54" s="13">
        <v>9127996</v>
      </c>
      <c r="D54" s="13">
        <v>9127996</v>
      </c>
    </row>
    <row r="55" spans="1:4" ht="39" customHeight="1">
      <c r="A55" s="11" t="s">
        <v>78</v>
      </c>
      <c r="B55" s="15" t="s">
        <v>79</v>
      </c>
      <c r="C55" s="13">
        <v>398017</v>
      </c>
      <c r="D55" s="13">
        <v>398017</v>
      </c>
    </row>
    <row r="56" spans="1:4" ht="40.5" customHeight="1">
      <c r="A56" s="11" t="s">
        <v>80</v>
      </c>
      <c r="B56" s="15" t="s">
        <v>81</v>
      </c>
      <c r="C56" s="13">
        <v>0</v>
      </c>
      <c r="D56" s="13">
        <v>-16220779</v>
      </c>
    </row>
    <row r="57" spans="1:4" ht="34.5" customHeight="1">
      <c r="A57" s="11" t="s">
        <v>82</v>
      </c>
      <c r="B57" s="15" t="s">
        <v>83</v>
      </c>
      <c r="C57" s="13">
        <v>-28032</v>
      </c>
      <c r="D57" s="13">
        <v>-195426</v>
      </c>
    </row>
    <row r="58" spans="1:4" ht="36.75" customHeight="1">
      <c r="A58" s="16" t="s">
        <v>84</v>
      </c>
      <c r="B58" s="16"/>
      <c r="C58" s="13">
        <v>8773191</v>
      </c>
      <c r="D58" s="13">
        <v>-7204245</v>
      </c>
    </row>
    <row r="59" spans="1:243" s="20" customFormat="1" ht="19.5" customHeight="1">
      <c r="A59" s="16" t="s">
        <v>499</v>
      </c>
      <c r="B59" s="12"/>
      <c r="C59" s="12">
        <v>80182520</v>
      </c>
      <c r="D59" s="12">
        <v>33508360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</row>
    <row r="60" spans="1:4" ht="31.5">
      <c r="A60" s="10" t="s">
        <v>496</v>
      </c>
      <c r="B60" s="30"/>
      <c r="C60" s="31"/>
      <c r="D60" s="30"/>
    </row>
    <row r="61" spans="1:4" ht="15.75">
      <c r="A61" s="32"/>
      <c r="B61" s="32"/>
      <c r="C61" s="15"/>
      <c r="D61" s="30"/>
    </row>
    <row r="62" spans="1:4" ht="31.5">
      <c r="A62" s="14" t="s">
        <v>3</v>
      </c>
      <c r="B62" s="12"/>
      <c r="C62" s="13"/>
      <c r="D62" s="13"/>
    </row>
    <row r="63" spans="1:4" ht="15.75">
      <c r="A63" s="14" t="s">
        <v>403</v>
      </c>
      <c r="B63" s="12"/>
      <c r="C63" s="13"/>
      <c r="D63" s="13"/>
    </row>
    <row r="64" spans="1:4" ht="15.75">
      <c r="A64" s="11" t="s">
        <v>404</v>
      </c>
      <c r="B64" s="15" t="s">
        <v>105</v>
      </c>
      <c r="C64" s="13">
        <v>180000</v>
      </c>
      <c r="D64" s="13">
        <v>88833</v>
      </c>
    </row>
    <row r="65" spans="1:4" ht="31.5">
      <c r="A65" s="11" t="s">
        <v>405</v>
      </c>
      <c r="B65" s="15" t="s">
        <v>406</v>
      </c>
      <c r="C65" s="13">
        <v>180000</v>
      </c>
      <c r="D65" s="13">
        <v>88833</v>
      </c>
    </row>
    <row r="66" spans="1:4" ht="31.5">
      <c r="A66" s="11" t="s">
        <v>407</v>
      </c>
      <c r="B66" s="15" t="s">
        <v>408</v>
      </c>
      <c r="C66" s="13">
        <v>80000</v>
      </c>
      <c r="D66" s="13">
        <v>29575</v>
      </c>
    </row>
    <row r="67" spans="1:4" ht="15.75">
      <c r="A67" s="11" t="s">
        <v>409</v>
      </c>
      <c r="B67" s="15" t="s">
        <v>410</v>
      </c>
      <c r="C67" s="13">
        <v>14950000</v>
      </c>
      <c r="D67" s="13">
        <v>10437154</v>
      </c>
    </row>
    <row r="68" spans="1:4" ht="15.75">
      <c r="A68" s="11" t="s">
        <v>411</v>
      </c>
      <c r="B68" s="15" t="s">
        <v>412</v>
      </c>
      <c r="C68" s="13">
        <v>6100000</v>
      </c>
      <c r="D68" s="13">
        <v>4647472</v>
      </c>
    </row>
    <row r="69" spans="1:4" ht="15.75">
      <c r="A69" s="11" t="s">
        <v>413</v>
      </c>
      <c r="B69" s="15" t="s">
        <v>414</v>
      </c>
      <c r="C69" s="13">
        <v>0</v>
      </c>
      <c r="D69" s="13">
        <v>1845</v>
      </c>
    </row>
    <row r="70" spans="1:4" ht="15.75">
      <c r="A70" s="11" t="s">
        <v>415</v>
      </c>
      <c r="B70" s="15" t="s">
        <v>416</v>
      </c>
      <c r="C70" s="13">
        <v>4500000</v>
      </c>
      <c r="D70" s="13">
        <v>3044009</v>
      </c>
    </row>
    <row r="71" spans="1:4" ht="31.5">
      <c r="A71" s="11" t="s">
        <v>417</v>
      </c>
      <c r="B71" s="15" t="s">
        <v>418</v>
      </c>
      <c r="C71" s="13">
        <v>4200000</v>
      </c>
      <c r="D71" s="13">
        <v>2666639</v>
      </c>
    </row>
    <row r="72" spans="1:4" ht="15.75">
      <c r="A72" s="11" t="s">
        <v>419</v>
      </c>
      <c r="B72" s="15" t="s">
        <v>420</v>
      </c>
      <c r="C72" s="13">
        <v>150000</v>
      </c>
      <c r="D72" s="13">
        <v>77189</v>
      </c>
    </row>
    <row r="73" spans="1:4" ht="15.75">
      <c r="A73" s="11" t="s">
        <v>421</v>
      </c>
      <c r="B73" s="15" t="s">
        <v>422</v>
      </c>
      <c r="C73" s="13">
        <v>0</v>
      </c>
      <c r="D73" s="13">
        <v>296</v>
      </c>
    </row>
    <row r="74" spans="1:4" ht="15.75">
      <c r="A74" s="16" t="s">
        <v>423</v>
      </c>
      <c r="B74" s="16"/>
      <c r="C74" s="13">
        <v>15130000</v>
      </c>
      <c r="D74" s="13">
        <v>10526283</v>
      </c>
    </row>
    <row r="75" spans="1:4" ht="15.75">
      <c r="A75" s="14" t="s">
        <v>4</v>
      </c>
      <c r="B75" s="12"/>
      <c r="C75" s="13"/>
      <c r="D75" s="13"/>
    </row>
    <row r="76" spans="1:4" ht="15.75">
      <c r="A76" s="11" t="s">
        <v>5</v>
      </c>
      <c r="B76" s="15" t="s">
        <v>6</v>
      </c>
      <c r="C76" s="13">
        <v>4866125</v>
      </c>
      <c r="D76" s="13">
        <v>2715756</v>
      </c>
    </row>
    <row r="77" spans="1:4" ht="31.5">
      <c r="A77" s="11" t="s">
        <v>424</v>
      </c>
      <c r="B77" s="15" t="s">
        <v>425</v>
      </c>
      <c r="C77" s="13">
        <v>2615775</v>
      </c>
      <c r="D77" s="13">
        <v>1394862</v>
      </c>
    </row>
    <row r="78" spans="1:4" ht="15.75">
      <c r="A78" s="11" t="s">
        <v>426</v>
      </c>
      <c r="B78" s="15" t="s">
        <v>427</v>
      </c>
      <c r="C78" s="13">
        <v>1730000</v>
      </c>
      <c r="D78" s="13">
        <v>977925</v>
      </c>
    </row>
    <row r="79" spans="1:4" ht="15.75">
      <c r="A79" s="11" t="s">
        <v>7</v>
      </c>
      <c r="B79" s="15" t="s">
        <v>8</v>
      </c>
      <c r="C79" s="13">
        <v>500000</v>
      </c>
      <c r="D79" s="13">
        <v>341483</v>
      </c>
    </row>
    <row r="80" spans="1:4" ht="15.75">
      <c r="A80" s="11" t="s">
        <v>428</v>
      </c>
      <c r="B80" s="15" t="s">
        <v>429</v>
      </c>
      <c r="C80" s="13">
        <v>20000</v>
      </c>
      <c r="D80" s="13">
        <v>0</v>
      </c>
    </row>
    <row r="81" spans="1:4" ht="15.75">
      <c r="A81" s="11" t="s">
        <v>9</v>
      </c>
      <c r="B81" s="15" t="s">
        <v>10</v>
      </c>
      <c r="C81" s="13">
        <v>250</v>
      </c>
      <c r="D81" s="13">
        <v>1446</v>
      </c>
    </row>
    <row r="82" spans="1:4" ht="15.75">
      <c r="A82" s="11" t="s">
        <v>430</v>
      </c>
      <c r="B82" s="15" t="s">
        <v>431</v>
      </c>
      <c r="C82" s="13">
        <v>100</v>
      </c>
      <c r="D82" s="13">
        <v>40</v>
      </c>
    </row>
    <row r="83" spans="1:4" ht="15.75">
      <c r="A83" s="11" t="s">
        <v>11</v>
      </c>
      <c r="B83" s="15" t="s">
        <v>12</v>
      </c>
      <c r="C83" s="13">
        <v>8474500</v>
      </c>
      <c r="D83" s="13">
        <v>6656053</v>
      </c>
    </row>
    <row r="84" spans="1:4" ht="15.75">
      <c r="A84" s="11" t="s">
        <v>432</v>
      </c>
      <c r="B84" s="15" t="s">
        <v>433</v>
      </c>
      <c r="C84" s="13">
        <v>64000</v>
      </c>
      <c r="D84" s="13">
        <v>88661</v>
      </c>
    </row>
    <row r="85" spans="1:4" ht="31.5">
      <c r="A85" s="11" t="s">
        <v>434</v>
      </c>
      <c r="B85" s="15" t="s">
        <v>435</v>
      </c>
      <c r="C85" s="13">
        <v>117000</v>
      </c>
      <c r="D85" s="13">
        <v>86227</v>
      </c>
    </row>
    <row r="86" spans="1:4" ht="31.5">
      <c r="A86" s="11" t="s">
        <v>436</v>
      </c>
      <c r="B86" s="15" t="s">
        <v>437</v>
      </c>
      <c r="C86" s="13">
        <v>384000</v>
      </c>
      <c r="D86" s="13">
        <v>136505</v>
      </c>
    </row>
    <row r="87" spans="1:4" ht="15.75">
      <c r="A87" s="11" t="s">
        <v>438</v>
      </c>
      <c r="B87" s="15" t="s">
        <v>439</v>
      </c>
      <c r="C87" s="13">
        <v>7130000</v>
      </c>
      <c r="D87" s="13">
        <v>5956355</v>
      </c>
    </row>
    <row r="88" spans="1:4" ht="31.5">
      <c r="A88" s="11" t="s">
        <v>13</v>
      </c>
      <c r="B88" s="15" t="s">
        <v>14</v>
      </c>
      <c r="C88" s="13">
        <v>12000</v>
      </c>
      <c r="D88" s="13">
        <v>0</v>
      </c>
    </row>
    <row r="89" spans="1:4" ht="15.75">
      <c r="A89" s="11" t="s">
        <v>440</v>
      </c>
      <c r="B89" s="15" t="s">
        <v>441</v>
      </c>
      <c r="C89" s="13">
        <v>420000</v>
      </c>
      <c r="D89" s="13">
        <v>224896</v>
      </c>
    </row>
    <row r="90" spans="1:4" ht="15.75">
      <c r="A90" s="11" t="s">
        <v>442</v>
      </c>
      <c r="B90" s="15" t="s">
        <v>443</v>
      </c>
      <c r="C90" s="13">
        <v>270000</v>
      </c>
      <c r="D90" s="13">
        <v>126873</v>
      </c>
    </row>
    <row r="91" spans="1:4" ht="15.75">
      <c r="A91" s="11" t="s">
        <v>444</v>
      </c>
      <c r="B91" s="15" t="s">
        <v>445</v>
      </c>
      <c r="C91" s="13">
        <v>20000</v>
      </c>
      <c r="D91" s="13">
        <v>8401</v>
      </c>
    </row>
    <row r="92" spans="1:4" ht="15.75">
      <c r="A92" s="11" t="s">
        <v>446</v>
      </c>
      <c r="B92" s="15" t="s">
        <v>447</v>
      </c>
      <c r="C92" s="13">
        <v>7500</v>
      </c>
      <c r="D92" s="13">
        <v>5209</v>
      </c>
    </row>
    <row r="93" spans="1:4" ht="15.75">
      <c r="A93" s="11" t="s">
        <v>448</v>
      </c>
      <c r="B93" s="15" t="s">
        <v>449</v>
      </c>
      <c r="C93" s="13">
        <v>50000</v>
      </c>
      <c r="D93" s="13">
        <v>22926</v>
      </c>
    </row>
    <row r="94" spans="1:4" ht="15.75">
      <c r="A94" s="11" t="s">
        <v>450</v>
      </c>
      <c r="B94" s="15" t="s">
        <v>451</v>
      </c>
      <c r="C94" s="13">
        <v>811000</v>
      </c>
      <c r="D94" s="13">
        <v>367892</v>
      </c>
    </row>
    <row r="95" spans="1:4" ht="31.5">
      <c r="A95" s="11" t="s">
        <v>452</v>
      </c>
      <c r="B95" s="15" t="s">
        <v>453</v>
      </c>
      <c r="C95" s="13">
        <v>56000</v>
      </c>
      <c r="D95" s="13">
        <v>48449</v>
      </c>
    </row>
    <row r="96" spans="1:4" ht="31.5">
      <c r="A96" s="11" t="s">
        <v>454</v>
      </c>
      <c r="B96" s="15" t="s">
        <v>455</v>
      </c>
      <c r="C96" s="13">
        <v>755000</v>
      </c>
      <c r="D96" s="13">
        <v>319443</v>
      </c>
    </row>
    <row r="97" spans="1:4" ht="15.75">
      <c r="A97" s="11" t="s">
        <v>15</v>
      </c>
      <c r="B97" s="15" t="s">
        <v>16</v>
      </c>
      <c r="C97" s="13">
        <v>108871</v>
      </c>
      <c r="D97" s="13">
        <v>70234</v>
      </c>
    </row>
    <row r="98" spans="1:4" ht="31.5">
      <c r="A98" s="11" t="s">
        <v>17</v>
      </c>
      <c r="B98" s="15" t="s">
        <v>18</v>
      </c>
      <c r="C98" s="13">
        <v>0</v>
      </c>
      <c r="D98" s="13">
        <v>-58</v>
      </c>
    </row>
    <row r="99" spans="1:4" ht="31.5">
      <c r="A99" s="11" t="s">
        <v>19</v>
      </c>
      <c r="B99" s="15" t="s">
        <v>20</v>
      </c>
      <c r="C99" s="13">
        <v>48871</v>
      </c>
      <c r="D99" s="13">
        <v>48871</v>
      </c>
    </row>
    <row r="100" spans="1:4" ht="15.75">
      <c r="A100" s="11" t="s">
        <v>456</v>
      </c>
      <c r="B100" s="15" t="s">
        <v>457</v>
      </c>
      <c r="C100" s="13">
        <v>0</v>
      </c>
      <c r="D100" s="13">
        <v>0</v>
      </c>
    </row>
    <row r="101" spans="1:4" ht="15.75">
      <c r="A101" s="11" t="s">
        <v>21</v>
      </c>
      <c r="B101" s="15" t="s">
        <v>22</v>
      </c>
      <c r="C101" s="13">
        <v>60000</v>
      </c>
      <c r="D101" s="13">
        <v>21421</v>
      </c>
    </row>
    <row r="102" spans="1:4" ht="31.5">
      <c r="A102" s="11" t="s">
        <v>23</v>
      </c>
      <c r="B102" s="15" t="s">
        <v>24</v>
      </c>
      <c r="C102" s="13">
        <v>-418009</v>
      </c>
      <c r="D102" s="13">
        <v>-404365</v>
      </c>
    </row>
    <row r="103" spans="1:4" ht="15.75">
      <c r="A103" s="11" t="s">
        <v>458</v>
      </c>
      <c r="B103" s="15" t="s">
        <v>459</v>
      </c>
      <c r="C103" s="13">
        <v>-279509</v>
      </c>
      <c r="D103" s="13">
        <v>-266091</v>
      </c>
    </row>
    <row r="104" spans="1:4" ht="31.5">
      <c r="A104" s="11" t="s">
        <v>25</v>
      </c>
      <c r="B104" s="15" t="s">
        <v>26</v>
      </c>
      <c r="C104" s="13">
        <v>-138500</v>
      </c>
      <c r="D104" s="13">
        <v>-138274</v>
      </c>
    </row>
    <row r="105" spans="1:4" ht="31.5">
      <c r="A105" s="11" t="s">
        <v>460</v>
      </c>
      <c r="B105" s="15" t="s">
        <v>196</v>
      </c>
      <c r="C105" s="13">
        <v>1480960</v>
      </c>
      <c r="D105" s="13">
        <v>768428</v>
      </c>
    </row>
    <row r="106" spans="1:4" ht="15.75">
      <c r="A106" s="11" t="s">
        <v>461</v>
      </c>
      <c r="B106" s="15" t="s">
        <v>462</v>
      </c>
      <c r="C106" s="13">
        <v>880272</v>
      </c>
      <c r="D106" s="13">
        <v>488125</v>
      </c>
    </row>
    <row r="107" spans="1:4" ht="31.5">
      <c r="A107" s="11" t="s">
        <v>463</v>
      </c>
      <c r="B107" s="15" t="s">
        <v>464</v>
      </c>
      <c r="C107" s="13">
        <v>50000</v>
      </c>
      <c r="D107" s="13">
        <v>3925</v>
      </c>
    </row>
    <row r="108" spans="1:4" ht="15.75">
      <c r="A108" s="11" t="s">
        <v>465</v>
      </c>
      <c r="B108" s="15" t="s">
        <v>466</v>
      </c>
      <c r="C108" s="13">
        <v>550688</v>
      </c>
      <c r="D108" s="13">
        <v>276378</v>
      </c>
    </row>
    <row r="109" spans="1:4" ht="15.75">
      <c r="A109" s="11" t="s">
        <v>467</v>
      </c>
      <c r="B109" s="15" t="s">
        <v>468</v>
      </c>
      <c r="C109" s="13">
        <v>145000</v>
      </c>
      <c r="D109" s="13">
        <v>70700</v>
      </c>
    </row>
    <row r="110" spans="1:4" ht="15.75">
      <c r="A110" s="11" t="s">
        <v>27</v>
      </c>
      <c r="B110" s="15" t="s">
        <v>28</v>
      </c>
      <c r="C110" s="13">
        <v>34609</v>
      </c>
      <c r="D110" s="13">
        <v>34609</v>
      </c>
    </row>
    <row r="111" spans="1:4" ht="15.75">
      <c r="A111" s="11" t="s">
        <v>29</v>
      </c>
      <c r="B111" s="15" t="s">
        <v>30</v>
      </c>
      <c r="C111" s="13">
        <v>34609</v>
      </c>
      <c r="D111" s="13">
        <v>34609</v>
      </c>
    </row>
    <row r="112" spans="1:4" ht="15.75">
      <c r="A112" s="11" t="s">
        <v>469</v>
      </c>
      <c r="B112" s="15" t="s">
        <v>283</v>
      </c>
      <c r="C112" s="13">
        <v>0</v>
      </c>
      <c r="D112" s="13">
        <v>140</v>
      </c>
    </row>
    <row r="113" spans="1:4" ht="31.5">
      <c r="A113" s="11" t="s">
        <v>470</v>
      </c>
      <c r="B113" s="15" t="s">
        <v>471</v>
      </c>
      <c r="C113" s="13">
        <v>0</v>
      </c>
      <c r="D113" s="13">
        <v>140</v>
      </c>
    </row>
    <row r="114" spans="1:4" ht="15.75">
      <c r="A114" s="16" t="s">
        <v>31</v>
      </c>
      <c r="B114" s="16"/>
      <c r="C114" s="13">
        <v>15503056</v>
      </c>
      <c r="D114" s="13">
        <v>10279447</v>
      </c>
    </row>
    <row r="115" spans="1:4" ht="15.75">
      <c r="A115" s="11"/>
      <c r="B115" s="12"/>
      <c r="C115" s="13"/>
      <c r="D115" s="13"/>
    </row>
    <row r="116" spans="1:4" ht="31.5">
      <c r="A116" s="16" t="s">
        <v>32</v>
      </c>
      <c r="B116" s="16"/>
      <c r="C116" s="13">
        <v>30633056</v>
      </c>
      <c r="D116" s="13">
        <v>20805730</v>
      </c>
    </row>
    <row r="117" spans="1:4" ht="15.75">
      <c r="A117" s="11"/>
      <c r="B117" s="12"/>
      <c r="C117" s="13"/>
      <c r="D117" s="13"/>
    </row>
    <row r="118" spans="1:4" ht="15.75">
      <c r="A118" s="11"/>
      <c r="B118" s="12"/>
      <c r="C118" s="13"/>
      <c r="D118" s="13"/>
    </row>
    <row r="119" spans="1:4" ht="15.75">
      <c r="A119" s="14" t="s">
        <v>33</v>
      </c>
      <c r="B119" s="12"/>
      <c r="C119" s="13"/>
      <c r="D119" s="13"/>
    </row>
    <row r="120" spans="1:4" ht="31.5">
      <c r="A120" s="11" t="s">
        <v>34</v>
      </c>
      <c r="B120" s="15" t="s">
        <v>35</v>
      </c>
      <c r="C120" s="13">
        <v>6417686</v>
      </c>
      <c r="D120" s="13">
        <v>2218608</v>
      </c>
    </row>
    <row r="121" spans="1:4" ht="47.25">
      <c r="A121" s="11" t="s">
        <v>472</v>
      </c>
      <c r="B121" s="15" t="s">
        <v>473</v>
      </c>
      <c r="C121" s="13">
        <v>3127000</v>
      </c>
      <c r="D121" s="13">
        <v>1836774</v>
      </c>
    </row>
    <row r="122" spans="1:4" ht="31.5">
      <c r="A122" s="11" t="s">
        <v>474</v>
      </c>
      <c r="B122" s="15" t="s">
        <v>475</v>
      </c>
      <c r="C122" s="13">
        <v>2978900</v>
      </c>
      <c r="D122" s="13">
        <v>70048</v>
      </c>
    </row>
    <row r="123" spans="1:4" ht="47.25">
      <c r="A123" s="11" t="s">
        <v>38</v>
      </c>
      <c r="B123" s="15" t="s">
        <v>39</v>
      </c>
      <c r="C123" s="13">
        <v>311786</v>
      </c>
      <c r="D123" s="13">
        <v>311786</v>
      </c>
    </row>
    <row r="124" spans="1:4" ht="15.75">
      <c r="A124" s="11" t="s">
        <v>44</v>
      </c>
      <c r="B124" s="15" t="s">
        <v>45</v>
      </c>
      <c r="C124" s="13">
        <v>-85272</v>
      </c>
      <c r="D124" s="13">
        <v>-42072</v>
      </c>
    </row>
    <row r="125" spans="1:4" ht="31.5">
      <c r="A125" s="11" t="s">
        <v>46</v>
      </c>
      <c r="B125" s="15" t="s">
        <v>47</v>
      </c>
      <c r="C125" s="13">
        <v>1128</v>
      </c>
      <c r="D125" s="13">
        <v>1128</v>
      </c>
    </row>
    <row r="126" spans="1:4" ht="31.5">
      <c r="A126" s="11" t="s">
        <v>48</v>
      </c>
      <c r="B126" s="15" t="s">
        <v>49</v>
      </c>
      <c r="C126" s="13">
        <v>-86400</v>
      </c>
      <c r="D126" s="13">
        <v>-43200</v>
      </c>
    </row>
    <row r="127" spans="1:4" ht="31.5">
      <c r="A127" s="11" t="s">
        <v>52</v>
      </c>
      <c r="B127" s="15" t="s">
        <v>53</v>
      </c>
      <c r="C127" s="13">
        <v>-9455159</v>
      </c>
      <c r="D127" s="13">
        <v>-587161</v>
      </c>
    </row>
    <row r="128" spans="1:4" ht="15.75">
      <c r="A128" s="11" t="s">
        <v>54</v>
      </c>
      <c r="B128" s="15" t="s">
        <v>55</v>
      </c>
      <c r="C128" s="13">
        <v>-9455159</v>
      </c>
      <c r="D128" s="13">
        <v>-587161</v>
      </c>
    </row>
    <row r="129" spans="1:4" ht="47.25">
      <c r="A129" s="11" t="s">
        <v>56</v>
      </c>
      <c r="B129" s="15" t="s">
        <v>57</v>
      </c>
      <c r="C129" s="13">
        <v>28702</v>
      </c>
      <c r="D129" s="13">
        <v>28702</v>
      </c>
    </row>
    <row r="130" spans="1:4" ht="15.75">
      <c r="A130" s="11" t="s">
        <v>58</v>
      </c>
      <c r="B130" s="15" t="s">
        <v>59</v>
      </c>
      <c r="C130" s="13">
        <v>28702</v>
      </c>
      <c r="D130" s="13">
        <v>28702</v>
      </c>
    </row>
    <row r="131" spans="1:4" ht="15.75">
      <c r="A131" s="16" t="s">
        <v>60</v>
      </c>
      <c r="B131" s="16"/>
      <c r="C131" s="13">
        <v>-3094043</v>
      </c>
      <c r="D131" s="13">
        <v>1618077</v>
      </c>
    </row>
    <row r="132" spans="1:4" ht="15.75">
      <c r="A132" s="11"/>
      <c r="B132" s="12"/>
      <c r="C132" s="13"/>
      <c r="D132" s="13"/>
    </row>
    <row r="133" spans="1:4" ht="15.75">
      <c r="A133" s="11"/>
      <c r="B133" s="12"/>
      <c r="C133" s="13"/>
      <c r="D133" s="13"/>
    </row>
    <row r="134" spans="1:4" ht="15.75">
      <c r="A134" s="14" t="s">
        <v>61</v>
      </c>
      <c r="B134" s="12"/>
      <c r="C134" s="13"/>
      <c r="D134" s="13"/>
    </row>
    <row r="135" spans="1:4" ht="47.25">
      <c r="A135" s="11" t="s">
        <v>62</v>
      </c>
      <c r="B135" s="15" t="s">
        <v>63</v>
      </c>
      <c r="C135" s="13">
        <v>1506185</v>
      </c>
      <c r="D135" s="13">
        <v>294813</v>
      </c>
    </row>
    <row r="136" spans="1:4" ht="15.75">
      <c r="A136" s="16" t="s">
        <v>64</v>
      </c>
      <c r="B136" s="16"/>
      <c r="C136" s="13">
        <v>1506185</v>
      </c>
      <c r="D136" s="13">
        <v>294813</v>
      </c>
    </row>
    <row r="137" spans="1:4" ht="15.75">
      <c r="A137" s="11"/>
      <c r="B137" s="12"/>
      <c r="C137" s="13"/>
      <c r="D137" s="13"/>
    </row>
    <row r="138" spans="1:4" ht="15.75">
      <c r="A138" s="11"/>
      <c r="B138" s="12"/>
      <c r="C138" s="13"/>
      <c r="D138" s="13"/>
    </row>
    <row r="139" spans="1:4" ht="15.75">
      <c r="A139" s="14" t="s">
        <v>65</v>
      </c>
      <c r="B139" s="12"/>
      <c r="C139" s="13"/>
      <c r="D139" s="13"/>
    </row>
    <row r="140" spans="1:4" ht="31.5">
      <c r="A140" s="11" t="s">
        <v>476</v>
      </c>
      <c r="B140" s="15" t="s">
        <v>477</v>
      </c>
      <c r="C140" s="13">
        <v>13932095</v>
      </c>
      <c r="D140" s="13">
        <v>-288512</v>
      </c>
    </row>
    <row r="141" spans="1:4" ht="31.5">
      <c r="A141" s="11" t="s">
        <v>478</v>
      </c>
      <c r="B141" s="15" t="s">
        <v>479</v>
      </c>
      <c r="C141" s="13">
        <v>4646157</v>
      </c>
      <c r="D141" s="13">
        <v>867120</v>
      </c>
    </row>
    <row r="142" spans="1:4" ht="31.5">
      <c r="A142" s="11" t="s">
        <v>480</v>
      </c>
      <c r="B142" s="15" t="s">
        <v>481</v>
      </c>
      <c r="C142" s="13">
        <v>-3000000</v>
      </c>
      <c r="D142" s="13">
        <v>-1068632</v>
      </c>
    </row>
    <row r="143" spans="1:4" ht="31.5">
      <c r="A143" s="11" t="s">
        <v>482</v>
      </c>
      <c r="B143" s="15" t="s">
        <v>483</v>
      </c>
      <c r="C143" s="13">
        <v>12471693</v>
      </c>
      <c r="D143" s="13">
        <v>0</v>
      </c>
    </row>
    <row r="144" spans="1:4" ht="63">
      <c r="A144" s="11" t="s">
        <v>484</v>
      </c>
      <c r="B144" s="15" t="s">
        <v>485</v>
      </c>
      <c r="C144" s="13">
        <v>11331956</v>
      </c>
      <c r="D144" s="13">
        <v>0</v>
      </c>
    </row>
    <row r="145" spans="1:4" ht="31.5">
      <c r="A145" s="11" t="s">
        <v>486</v>
      </c>
      <c r="B145" s="15" t="s">
        <v>487</v>
      </c>
      <c r="C145" s="13">
        <v>-185755</v>
      </c>
      <c r="D145" s="13">
        <v>-87000</v>
      </c>
    </row>
    <row r="146" spans="1:4" ht="63">
      <c r="A146" s="11" t="s">
        <v>488</v>
      </c>
      <c r="B146" s="15" t="s">
        <v>489</v>
      </c>
      <c r="C146" s="13">
        <v>-174000</v>
      </c>
      <c r="D146" s="13">
        <v>-87000</v>
      </c>
    </row>
    <row r="147" spans="1:4" ht="47.25">
      <c r="A147" s="11" t="s">
        <v>66</v>
      </c>
      <c r="B147" s="15" t="s">
        <v>67</v>
      </c>
      <c r="C147" s="13">
        <v>-899014</v>
      </c>
      <c r="D147" s="13">
        <v>66435</v>
      </c>
    </row>
    <row r="148" spans="1:4" ht="31.5">
      <c r="A148" s="11" t="s">
        <v>68</v>
      </c>
      <c r="B148" s="15" t="s">
        <v>69</v>
      </c>
      <c r="C148" s="13">
        <v>-899014</v>
      </c>
      <c r="D148" s="13">
        <v>66435</v>
      </c>
    </row>
    <row r="149" spans="1:4" ht="15.75">
      <c r="A149" s="11" t="s">
        <v>70</v>
      </c>
      <c r="B149" s="15" t="s">
        <v>71</v>
      </c>
      <c r="C149" s="13">
        <v>0</v>
      </c>
      <c r="D149" s="13">
        <v>6576</v>
      </c>
    </row>
    <row r="150" spans="1:4" ht="31.5">
      <c r="A150" s="11" t="s">
        <v>72</v>
      </c>
      <c r="B150" s="15" t="s">
        <v>73</v>
      </c>
      <c r="C150" s="13">
        <v>0</v>
      </c>
      <c r="D150" s="13">
        <v>6576</v>
      </c>
    </row>
    <row r="151" spans="1:4" ht="47.25">
      <c r="A151" s="11" t="s">
        <v>74</v>
      </c>
      <c r="B151" s="15" t="s">
        <v>75</v>
      </c>
      <c r="C151" s="13">
        <v>11049599</v>
      </c>
      <c r="D151" s="13">
        <v>-3209850</v>
      </c>
    </row>
    <row r="152" spans="1:4" ht="31.5">
      <c r="A152" s="11" t="s">
        <v>76</v>
      </c>
      <c r="B152" s="15" t="s">
        <v>77</v>
      </c>
      <c r="C152" s="13">
        <v>11361429</v>
      </c>
      <c r="D152" s="13">
        <v>11361429</v>
      </c>
    </row>
    <row r="153" spans="1:4" ht="31.5">
      <c r="A153" s="11" t="s">
        <v>78</v>
      </c>
      <c r="B153" s="15" t="s">
        <v>79</v>
      </c>
      <c r="C153" s="13">
        <v>76142</v>
      </c>
      <c r="D153" s="13">
        <v>76142</v>
      </c>
    </row>
    <row r="154" spans="1:4" ht="31.5">
      <c r="A154" s="11" t="s">
        <v>490</v>
      </c>
      <c r="B154" s="15" t="s">
        <v>491</v>
      </c>
      <c r="C154" s="13">
        <v>807826</v>
      </c>
      <c r="D154" s="13">
        <v>807826</v>
      </c>
    </row>
    <row r="155" spans="1:4" ht="31.5">
      <c r="A155" s="11" t="s">
        <v>492</v>
      </c>
      <c r="B155" s="15" t="s">
        <v>493</v>
      </c>
      <c r="C155" s="13">
        <v>2705</v>
      </c>
      <c r="D155" s="13">
        <v>2705</v>
      </c>
    </row>
    <row r="156" spans="1:4" ht="31.5">
      <c r="A156" s="11" t="s">
        <v>80</v>
      </c>
      <c r="B156" s="15" t="s">
        <v>81</v>
      </c>
      <c r="C156" s="13">
        <v>-383449</v>
      </c>
      <c r="D156" s="13">
        <v>-14642306</v>
      </c>
    </row>
    <row r="157" spans="1:4" ht="31.5">
      <c r="A157" s="11" t="s">
        <v>82</v>
      </c>
      <c r="B157" s="15" t="s">
        <v>83</v>
      </c>
      <c r="C157" s="13">
        <v>0</v>
      </c>
      <c r="D157" s="13">
        <v>-1633</v>
      </c>
    </row>
    <row r="158" spans="1:4" ht="31.5">
      <c r="A158" s="11" t="s">
        <v>494</v>
      </c>
      <c r="B158" s="15" t="s">
        <v>495</v>
      </c>
      <c r="C158" s="13">
        <v>-815054</v>
      </c>
      <c r="D158" s="13">
        <v>-814013</v>
      </c>
    </row>
    <row r="159" spans="1:4" ht="31.5">
      <c r="A159" s="16" t="s">
        <v>84</v>
      </c>
      <c r="B159" s="16"/>
      <c r="C159" s="13">
        <v>24082680</v>
      </c>
      <c r="D159" s="13">
        <v>-3425351</v>
      </c>
    </row>
    <row r="160" spans="1:4" ht="15.75">
      <c r="A160" s="11"/>
      <c r="B160" s="12"/>
      <c r="C160" s="13"/>
      <c r="D160" s="13"/>
    </row>
    <row r="161" spans="1:243" s="20" customFormat="1" ht="15.75">
      <c r="A161" s="16" t="s">
        <v>498</v>
      </c>
      <c r="B161" s="12"/>
      <c r="C161" s="12">
        <v>53127878</v>
      </c>
      <c r="D161" s="12">
        <v>19293269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</row>
    <row r="162" spans="1:243" s="20" customFormat="1" ht="15.75">
      <c r="A162" s="16"/>
      <c r="B162" s="12"/>
      <c r="C162" s="12"/>
      <c r="D162" s="1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</row>
    <row r="163" spans="1:243" s="20" customFormat="1" ht="21.75" customHeight="1">
      <c r="A163" s="16" t="s">
        <v>497</v>
      </c>
      <c r="B163" s="16"/>
      <c r="C163" s="16">
        <f>SUM(C59,C161)</f>
        <v>133310398</v>
      </c>
      <c r="D163" s="16">
        <f>SUM(D59,D161)</f>
        <v>52801629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</row>
    <row r="167" ht="15.75">
      <c r="A167" s="35" t="s">
        <v>507</v>
      </c>
    </row>
    <row r="168" ht="15.75">
      <c r="A168" s="36" t="s">
        <v>508</v>
      </c>
    </row>
    <row r="169" ht="15.75">
      <c r="A169" s="35"/>
    </row>
    <row r="170" ht="15.75">
      <c r="A170" s="37" t="s">
        <v>509</v>
      </c>
    </row>
    <row r="171" ht="15.75">
      <c r="A171" s="35" t="s">
        <v>510</v>
      </c>
    </row>
    <row r="172" ht="15.75">
      <c r="A172" s="36" t="s">
        <v>511</v>
      </c>
    </row>
    <row r="173" ht="15.75">
      <c r="A173" s="37"/>
    </row>
    <row r="174" ht="15.75">
      <c r="A174" s="35" t="s">
        <v>512</v>
      </c>
    </row>
    <row r="175" ht="15.75">
      <c r="A175" s="36" t="s">
        <v>513</v>
      </c>
    </row>
    <row r="176" ht="15.75">
      <c r="A176" s="35"/>
    </row>
    <row r="177" ht="15.75">
      <c r="A177" s="35" t="s">
        <v>514</v>
      </c>
    </row>
    <row r="178" ht="15.75">
      <c r="A178" s="36" t="s">
        <v>515</v>
      </c>
    </row>
    <row r="179" ht="15.75">
      <c r="A179" s="36"/>
    </row>
    <row r="180" ht="15.75">
      <c r="A180" s="38" t="s">
        <v>516</v>
      </c>
    </row>
    <row r="181" ht="15.75">
      <c r="A181" s="39" t="s">
        <v>517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93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284"/>
  <sheetViews>
    <sheetView showGridLines="0" zoomScale="96" zoomScaleNormal="96" zoomScalePageLayoutView="0" workbookViewId="0" topLeftCell="A1">
      <pane ySplit="6" topLeftCell="A7" activePane="bottomLeft" state="frozen"/>
      <selection pane="topLeft" activeCell="A1" sqref="A1"/>
      <selection pane="bottomLeft" activeCell="I1145" sqref="I1145"/>
    </sheetView>
  </sheetViews>
  <sheetFormatPr defaultColWidth="8.8515625" defaultRowHeight="15"/>
  <cols>
    <col min="1" max="1" width="54.421875" style="9" customWidth="1"/>
    <col min="2" max="2" width="12.421875" style="9" customWidth="1"/>
    <col min="3" max="3" width="15.57421875" style="9" customWidth="1"/>
    <col min="4" max="4" width="15.421875" style="9" customWidth="1"/>
    <col min="5" max="237" width="8.8515625" style="9" customWidth="1"/>
    <col min="238" max="16384" width="8.8515625" style="18" customWidth="1"/>
  </cols>
  <sheetData>
    <row r="1" spans="1:4" s="25" customFormat="1" ht="15.75">
      <c r="A1" s="21"/>
      <c r="B1" s="22"/>
      <c r="C1" s="23"/>
      <c r="D1" s="24" t="s">
        <v>314</v>
      </c>
    </row>
    <row r="2" spans="1:4" s="25" customFormat="1" ht="15.75">
      <c r="A2" s="21"/>
      <c r="B2" s="22"/>
      <c r="C2" s="23"/>
      <c r="D2" s="23"/>
    </row>
    <row r="3" spans="1:4" s="25" customFormat="1" ht="15.75">
      <c r="A3" s="26" t="s">
        <v>315</v>
      </c>
      <c r="B3" s="27"/>
      <c r="C3" s="28"/>
      <c r="D3" s="28"/>
    </row>
    <row r="4" spans="1:4" s="25" customFormat="1" ht="15.75">
      <c r="A4" s="26" t="s">
        <v>313</v>
      </c>
      <c r="B4" s="27"/>
      <c r="C4" s="28"/>
      <c r="D4" s="28"/>
    </row>
    <row r="5" s="25" customFormat="1" ht="15.75"/>
    <row r="6" spans="1:4" ht="15.75">
      <c r="A6" s="29"/>
      <c r="B6" s="29"/>
      <c r="C6" s="29"/>
      <c r="D6" s="29"/>
    </row>
    <row r="7" spans="1:4" ht="47.25">
      <c r="A7" s="10" t="s">
        <v>306</v>
      </c>
      <c r="B7" s="10" t="s">
        <v>307</v>
      </c>
      <c r="C7" s="10" t="s">
        <v>308</v>
      </c>
      <c r="D7" s="10" t="s">
        <v>309</v>
      </c>
    </row>
    <row r="8" spans="1:4" ht="15.75">
      <c r="A8" s="10"/>
      <c r="B8" s="10"/>
      <c r="C8" s="10"/>
      <c r="D8" s="10"/>
    </row>
    <row r="9" spans="1:4" ht="15.75">
      <c r="A9" s="16" t="s">
        <v>305</v>
      </c>
      <c r="B9" s="16"/>
      <c r="C9" s="16"/>
      <c r="D9" s="16"/>
    </row>
    <row r="10" spans="1:4" ht="15.75">
      <c r="A10" s="16"/>
      <c r="B10" s="16"/>
      <c r="C10" s="16"/>
      <c r="D10" s="16"/>
    </row>
    <row r="11" spans="1:4" ht="15.75">
      <c r="A11" s="16" t="s">
        <v>85</v>
      </c>
      <c r="B11" s="16"/>
      <c r="C11" s="16"/>
      <c r="D11" s="16"/>
    </row>
    <row r="12" spans="1:4" ht="15.75">
      <c r="A12" s="16" t="s">
        <v>86</v>
      </c>
      <c r="B12" s="16"/>
      <c r="C12" s="16"/>
      <c r="D12" s="16"/>
    </row>
    <row r="13" spans="1:4" ht="31.5">
      <c r="A13" s="16" t="s">
        <v>87</v>
      </c>
      <c r="B13" s="16"/>
      <c r="C13" s="16"/>
      <c r="D13" s="16"/>
    </row>
    <row r="14" spans="1:4" ht="15.75">
      <c r="A14" s="14" t="s">
        <v>88</v>
      </c>
      <c r="B14" s="14"/>
      <c r="C14" s="14"/>
      <c r="D14" s="14"/>
    </row>
    <row r="15" spans="1:4" ht="15.75">
      <c r="A15" s="11" t="s">
        <v>89</v>
      </c>
      <c r="B15" s="15" t="s">
        <v>90</v>
      </c>
      <c r="C15" s="13">
        <v>2937</v>
      </c>
      <c r="D15" s="13">
        <v>2937</v>
      </c>
    </row>
    <row r="16" spans="1:4" ht="31.5">
      <c r="A16" s="11" t="s">
        <v>91</v>
      </c>
      <c r="B16" s="15" t="s">
        <v>92</v>
      </c>
      <c r="C16" s="13">
        <v>2937</v>
      </c>
      <c r="D16" s="13">
        <v>2937</v>
      </c>
    </row>
    <row r="17" spans="1:4" ht="15.75">
      <c r="A17" s="11" t="s">
        <v>93</v>
      </c>
      <c r="B17" s="15" t="s">
        <v>94</v>
      </c>
      <c r="C17" s="13">
        <v>969</v>
      </c>
      <c r="D17" s="13">
        <v>969</v>
      </c>
    </row>
    <row r="18" spans="1:4" ht="31.5">
      <c r="A18" s="11" t="s">
        <v>95</v>
      </c>
      <c r="B18" s="15" t="s">
        <v>96</v>
      </c>
      <c r="C18" s="13">
        <v>587</v>
      </c>
      <c r="D18" s="13">
        <v>587</v>
      </c>
    </row>
    <row r="19" spans="1:4" ht="15.75">
      <c r="A19" s="11" t="s">
        <v>97</v>
      </c>
      <c r="B19" s="15" t="s">
        <v>98</v>
      </c>
      <c r="C19" s="13">
        <v>235</v>
      </c>
      <c r="D19" s="13">
        <v>235</v>
      </c>
    </row>
    <row r="20" spans="1:4" ht="31.5">
      <c r="A20" s="11" t="s">
        <v>99</v>
      </c>
      <c r="B20" s="15" t="s">
        <v>100</v>
      </c>
      <c r="C20" s="13">
        <v>147</v>
      </c>
      <c r="D20" s="13">
        <v>147</v>
      </c>
    </row>
    <row r="21" spans="1:4" ht="15.75">
      <c r="A21" s="16" t="s">
        <v>101</v>
      </c>
      <c r="B21" s="16"/>
      <c r="C21" s="13">
        <v>3906</v>
      </c>
      <c r="D21" s="13">
        <v>3906</v>
      </c>
    </row>
    <row r="22" spans="1:4" ht="15.75">
      <c r="A22" s="11"/>
      <c r="B22" s="12"/>
      <c r="C22" s="13"/>
      <c r="D22" s="13"/>
    </row>
    <row r="23" spans="1:4" ht="31.5">
      <c r="A23" s="16" t="s">
        <v>102</v>
      </c>
      <c r="B23" s="16"/>
      <c r="C23" s="13">
        <v>3906</v>
      </c>
      <c r="D23" s="13">
        <v>3906</v>
      </c>
    </row>
    <row r="24" spans="1:4" ht="15.75">
      <c r="A24" s="11"/>
      <c r="B24" s="12"/>
      <c r="C24" s="13"/>
      <c r="D24" s="13"/>
    </row>
    <row r="25" spans="1:4" ht="15.75">
      <c r="A25" s="16" t="s">
        <v>103</v>
      </c>
      <c r="B25" s="16"/>
      <c r="C25" s="16"/>
      <c r="D25" s="16"/>
    </row>
    <row r="26" spans="1:4" ht="15.75">
      <c r="A26" s="14" t="s">
        <v>88</v>
      </c>
      <c r="B26" s="14"/>
      <c r="C26" s="14"/>
      <c r="D26" s="14"/>
    </row>
    <row r="27" spans="1:4" ht="31.5">
      <c r="A27" s="11" t="s">
        <v>104</v>
      </c>
      <c r="B27" s="15" t="s">
        <v>105</v>
      </c>
      <c r="C27" s="13">
        <v>4675477</v>
      </c>
      <c r="D27" s="13">
        <v>2122585</v>
      </c>
    </row>
    <row r="28" spans="1:4" ht="31.5">
      <c r="A28" s="11" t="s">
        <v>106</v>
      </c>
      <c r="B28" s="15" t="s">
        <v>107</v>
      </c>
      <c r="C28" s="13">
        <v>3330867</v>
      </c>
      <c r="D28" s="13">
        <v>1469844</v>
      </c>
    </row>
    <row r="29" spans="1:4" ht="31.5">
      <c r="A29" s="11" t="s">
        <v>108</v>
      </c>
      <c r="B29" s="15" t="s">
        <v>109</v>
      </c>
      <c r="C29" s="13">
        <v>1344610</v>
      </c>
      <c r="D29" s="13">
        <v>652741</v>
      </c>
    </row>
    <row r="30" spans="1:4" ht="15.75">
      <c r="A30" s="11" t="s">
        <v>89</v>
      </c>
      <c r="B30" s="15" t="s">
        <v>90</v>
      </c>
      <c r="C30" s="13">
        <v>277936</v>
      </c>
      <c r="D30" s="13">
        <v>151696</v>
      </c>
    </row>
    <row r="31" spans="1:4" ht="31.5">
      <c r="A31" s="11" t="s">
        <v>91</v>
      </c>
      <c r="B31" s="15" t="s">
        <v>92</v>
      </c>
      <c r="C31" s="13">
        <v>44964</v>
      </c>
      <c r="D31" s="13">
        <v>22117</v>
      </c>
    </row>
    <row r="32" spans="1:4" ht="15.75">
      <c r="A32" s="11" t="s">
        <v>110</v>
      </c>
      <c r="B32" s="15" t="s">
        <v>111</v>
      </c>
      <c r="C32" s="13">
        <v>40000</v>
      </c>
      <c r="D32" s="13">
        <v>20055</v>
      </c>
    </row>
    <row r="33" spans="1:4" ht="31.5">
      <c r="A33" s="11" t="s">
        <v>112</v>
      </c>
      <c r="B33" s="15" t="s">
        <v>113</v>
      </c>
      <c r="C33" s="13">
        <v>140189</v>
      </c>
      <c r="D33" s="13">
        <v>79999</v>
      </c>
    </row>
    <row r="34" spans="1:4" ht="31.5">
      <c r="A34" s="11" t="s">
        <v>114</v>
      </c>
      <c r="B34" s="15" t="s">
        <v>115</v>
      </c>
      <c r="C34" s="13">
        <v>30000</v>
      </c>
      <c r="D34" s="13">
        <v>6742</v>
      </c>
    </row>
    <row r="35" spans="1:4" ht="15.75">
      <c r="A35" s="11" t="s">
        <v>116</v>
      </c>
      <c r="B35" s="15" t="s">
        <v>117</v>
      </c>
      <c r="C35" s="13">
        <v>22783</v>
      </c>
      <c r="D35" s="13">
        <v>22783</v>
      </c>
    </row>
    <row r="36" spans="1:4" ht="15.75">
      <c r="A36" s="11" t="s">
        <v>93</v>
      </c>
      <c r="B36" s="15" t="s">
        <v>94</v>
      </c>
      <c r="C36" s="13">
        <v>1199321</v>
      </c>
      <c r="D36" s="13">
        <v>512072</v>
      </c>
    </row>
    <row r="37" spans="1:4" ht="31.5">
      <c r="A37" s="11" t="s">
        <v>95</v>
      </c>
      <c r="B37" s="15" t="s">
        <v>96</v>
      </c>
      <c r="C37" s="13">
        <v>750138</v>
      </c>
      <c r="D37" s="13">
        <v>316940</v>
      </c>
    </row>
    <row r="38" spans="1:4" ht="15.75">
      <c r="A38" s="11" t="s">
        <v>97</v>
      </c>
      <c r="B38" s="15" t="s">
        <v>98</v>
      </c>
      <c r="C38" s="13">
        <v>287323</v>
      </c>
      <c r="D38" s="13">
        <v>130416</v>
      </c>
    </row>
    <row r="39" spans="1:4" ht="31.5">
      <c r="A39" s="11" t="s">
        <v>99</v>
      </c>
      <c r="B39" s="15" t="s">
        <v>100</v>
      </c>
      <c r="C39" s="13">
        <v>161860</v>
      </c>
      <c r="D39" s="13">
        <v>64716</v>
      </c>
    </row>
    <row r="40" spans="1:4" ht="15.75">
      <c r="A40" s="16" t="s">
        <v>101</v>
      </c>
      <c r="B40" s="16"/>
      <c r="C40" s="13">
        <v>6152734</v>
      </c>
      <c r="D40" s="13">
        <v>2786353</v>
      </c>
    </row>
    <row r="41" spans="1:4" ht="15.75">
      <c r="A41" s="11"/>
      <c r="B41" s="12"/>
      <c r="C41" s="13"/>
      <c r="D41" s="13"/>
    </row>
    <row r="42" spans="1:4" ht="15.75">
      <c r="A42" s="16" t="s">
        <v>118</v>
      </c>
      <c r="B42" s="16"/>
      <c r="C42" s="13">
        <v>6152734</v>
      </c>
      <c r="D42" s="13">
        <v>2786353</v>
      </c>
    </row>
    <row r="43" spans="1:4" ht="15.75">
      <c r="A43" s="11"/>
      <c r="B43" s="12"/>
      <c r="C43" s="13"/>
      <c r="D43" s="13"/>
    </row>
    <row r="44" spans="1:4" ht="31.5">
      <c r="A44" s="16" t="s">
        <v>119</v>
      </c>
      <c r="B44" s="16"/>
      <c r="C44" s="13">
        <v>6156640</v>
      </c>
      <c r="D44" s="13">
        <v>2790259</v>
      </c>
    </row>
    <row r="45" spans="1:4" ht="15.75">
      <c r="A45" s="11"/>
      <c r="B45" s="12"/>
      <c r="C45" s="13"/>
      <c r="D45" s="13"/>
    </row>
    <row r="46" spans="1:4" ht="15.75">
      <c r="A46" s="16" t="s">
        <v>120</v>
      </c>
      <c r="B46" s="16"/>
      <c r="C46" s="13">
        <v>6156640</v>
      </c>
      <c r="D46" s="13">
        <v>2790259</v>
      </c>
    </row>
    <row r="47" spans="1:4" ht="15.75">
      <c r="A47" s="11"/>
      <c r="B47" s="12"/>
      <c r="C47" s="13"/>
      <c r="D47" s="13"/>
    </row>
    <row r="48" spans="1:4" ht="15.75">
      <c r="A48" s="11"/>
      <c r="B48" s="12"/>
      <c r="C48" s="13"/>
      <c r="D48" s="13"/>
    </row>
    <row r="49" spans="1:4" ht="15.75">
      <c r="A49" s="16" t="s">
        <v>121</v>
      </c>
      <c r="B49" s="16"/>
      <c r="C49" s="16"/>
      <c r="D49" s="16"/>
    </row>
    <row r="50" spans="1:4" ht="15.75">
      <c r="A50" s="16" t="s">
        <v>122</v>
      </c>
      <c r="B50" s="16"/>
      <c r="C50" s="16"/>
      <c r="D50" s="16"/>
    </row>
    <row r="51" spans="1:4" ht="15.75">
      <c r="A51" s="16" t="s">
        <v>123</v>
      </c>
      <c r="B51" s="16"/>
      <c r="C51" s="16"/>
      <c r="D51" s="16"/>
    </row>
    <row r="52" spans="1:4" ht="15.75">
      <c r="A52" s="14" t="s">
        <v>88</v>
      </c>
      <c r="B52" s="14"/>
      <c r="C52" s="14"/>
      <c r="D52" s="14"/>
    </row>
    <row r="53" spans="1:4" ht="31.5">
      <c r="A53" s="11" t="s">
        <v>104</v>
      </c>
      <c r="B53" s="15" t="s">
        <v>105</v>
      </c>
      <c r="C53" s="13">
        <v>14596</v>
      </c>
      <c r="D53" s="13">
        <v>7528</v>
      </c>
    </row>
    <row r="54" spans="1:4" ht="31.5">
      <c r="A54" s="11" t="s">
        <v>106</v>
      </c>
      <c r="B54" s="15" t="s">
        <v>107</v>
      </c>
      <c r="C54" s="13">
        <v>14596</v>
      </c>
      <c r="D54" s="13">
        <v>7528</v>
      </c>
    </row>
    <row r="55" spans="1:4" ht="15.75">
      <c r="A55" s="11" t="s">
        <v>89</v>
      </c>
      <c r="B55" s="15" t="s">
        <v>90</v>
      </c>
      <c r="C55" s="13">
        <v>95890</v>
      </c>
      <c r="D55" s="13">
        <v>10371</v>
      </c>
    </row>
    <row r="56" spans="1:4" ht="15.75">
      <c r="A56" s="11" t="s">
        <v>110</v>
      </c>
      <c r="B56" s="15" t="s">
        <v>111</v>
      </c>
      <c r="C56" s="13">
        <v>95338</v>
      </c>
      <c r="D56" s="13">
        <v>9950</v>
      </c>
    </row>
    <row r="57" spans="1:4" ht="31.5">
      <c r="A57" s="11" t="s">
        <v>112</v>
      </c>
      <c r="B57" s="15" t="s">
        <v>113</v>
      </c>
      <c r="C57" s="13">
        <v>432</v>
      </c>
      <c r="D57" s="13">
        <v>301</v>
      </c>
    </row>
    <row r="58" spans="1:4" ht="15.75">
      <c r="A58" s="11" t="s">
        <v>116</v>
      </c>
      <c r="B58" s="15" t="s">
        <v>117</v>
      </c>
      <c r="C58" s="13">
        <v>120</v>
      </c>
      <c r="D58" s="13">
        <v>120</v>
      </c>
    </row>
    <row r="59" spans="1:4" ht="15.75">
      <c r="A59" s="11" t="s">
        <v>93</v>
      </c>
      <c r="B59" s="15" t="s">
        <v>94</v>
      </c>
      <c r="C59" s="13">
        <v>6051</v>
      </c>
      <c r="D59" s="13">
        <v>2696</v>
      </c>
    </row>
    <row r="60" spans="1:4" ht="31.5">
      <c r="A60" s="11" t="s">
        <v>95</v>
      </c>
      <c r="B60" s="15" t="s">
        <v>96</v>
      </c>
      <c r="C60" s="13">
        <v>3672</v>
      </c>
      <c r="D60" s="13">
        <v>1522</v>
      </c>
    </row>
    <row r="61" spans="1:4" ht="15.75">
      <c r="A61" s="11" t="s">
        <v>97</v>
      </c>
      <c r="B61" s="15" t="s">
        <v>98</v>
      </c>
      <c r="C61" s="13">
        <v>1542</v>
      </c>
      <c r="D61" s="13">
        <v>742</v>
      </c>
    </row>
    <row r="62" spans="1:4" ht="31.5">
      <c r="A62" s="11" t="s">
        <v>99</v>
      </c>
      <c r="B62" s="15" t="s">
        <v>100</v>
      </c>
      <c r="C62" s="13">
        <v>837</v>
      </c>
      <c r="D62" s="13">
        <v>432</v>
      </c>
    </row>
    <row r="63" spans="1:4" ht="15.75">
      <c r="A63" s="11" t="s">
        <v>124</v>
      </c>
      <c r="B63" s="15" t="s">
        <v>125</v>
      </c>
      <c r="C63" s="13">
        <v>97781</v>
      </c>
      <c r="D63" s="13">
        <v>9654</v>
      </c>
    </row>
    <row r="64" spans="1:4" ht="15.75">
      <c r="A64" s="11" t="s">
        <v>126</v>
      </c>
      <c r="B64" s="15" t="s">
        <v>127</v>
      </c>
      <c r="C64" s="13">
        <v>3473</v>
      </c>
      <c r="D64" s="13">
        <v>3173</v>
      </c>
    </row>
    <row r="65" spans="1:4" ht="15.75">
      <c r="A65" s="11" t="s">
        <v>128</v>
      </c>
      <c r="B65" s="15" t="s">
        <v>129</v>
      </c>
      <c r="C65" s="13">
        <v>10796</v>
      </c>
      <c r="D65" s="13">
        <v>1129</v>
      </c>
    </row>
    <row r="66" spans="1:4" ht="15.75">
      <c r="A66" s="11" t="s">
        <v>130</v>
      </c>
      <c r="B66" s="15" t="s">
        <v>131</v>
      </c>
      <c r="C66" s="13">
        <v>24075</v>
      </c>
      <c r="D66" s="13">
        <v>5342</v>
      </c>
    </row>
    <row r="67" spans="1:4" ht="15.75">
      <c r="A67" s="11" t="s">
        <v>132</v>
      </c>
      <c r="B67" s="15" t="s">
        <v>133</v>
      </c>
      <c r="C67" s="13">
        <v>5000</v>
      </c>
      <c r="D67" s="13">
        <v>0</v>
      </c>
    </row>
    <row r="68" spans="1:4" ht="15.75">
      <c r="A68" s="11" t="s">
        <v>134</v>
      </c>
      <c r="B68" s="15" t="s">
        <v>135</v>
      </c>
      <c r="C68" s="13">
        <v>50</v>
      </c>
      <c r="D68" s="13">
        <v>10</v>
      </c>
    </row>
    <row r="69" spans="1:4" ht="31.5">
      <c r="A69" s="11" t="s">
        <v>136</v>
      </c>
      <c r="B69" s="15" t="s">
        <v>137</v>
      </c>
      <c r="C69" s="13">
        <v>54387</v>
      </c>
      <c r="D69" s="13">
        <v>0</v>
      </c>
    </row>
    <row r="70" spans="1:4" ht="15.75">
      <c r="A70" s="16" t="s">
        <v>101</v>
      </c>
      <c r="B70" s="16"/>
      <c r="C70" s="13">
        <v>214318</v>
      </c>
      <c r="D70" s="13">
        <v>30249</v>
      </c>
    </row>
    <row r="71" spans="1:4" ht="15.75">
      <c r="A71" s="14" t="s">
        <v>138</v>
      </c>
      <c r="B71" s="14"/>
      <c r="C71" s="14"/>
      <c r="D71" s="14"/>
    </row>
    <row r="72" spans="1:4" ht="15.75">
      <c r="A72" s="11" t="s">
        <v>139</v>
      </c>
      <c r="B72" s="15" t="s">
        <v>140</v>
      </c>
      <c r="C72" s="13">
        <v>10000</v>
      </c>
      <c r="D72" s="13">
        <v>0</v>
      </c>
    </row>
    <row r="73" spans="1:4" ht="15.75">
      <c r="A73" s="11" t="s">
        <v>141</v>
      </c>
      <c r="B73" s="15" t="s">
        <v>142</v>
      </c>
      <c r="C73" s="13">
        <v>28318</v>
      </c>
      <c r="D73" s="13">
        <v>7344</v>
      </c>
    </row>
    <row r="74" spans="1:4" ht="15.75">
      <c r="A74" s="11" t="s">
        <v>143</v>
      </c>
      <c r="B74" s="15" t="s">
        <v>144</v>
      </c>
      <c r="C74" s="13">
        <v>8318</v>
      </c>
      <c r="D74" s="13">
        <v>7344</v>
      </c>
    </row>
    <row r="75" spans="1:4" ht="31.5">
      <c r="A75" s="11" t="s">
        <v>145</v>
      </c>
      <c r="B75" s="15" t="s">
        <v>146</v>
      </c>
      <c r="C75" s="13">
        <v>20000</v>
      </c>
      <c r="D75" s="13">
        <v>0</v>
      </c>
    </row>
    <row r="76" spans="1:4" ht="15.75">
      <c r="A76" s="16" t="s">
        <v>147</v>
      </c>
      <c r="B76" s="16"/>
      <c r="C76" s="13">
        <v>38318</v>
      </c>
      <c r="D76" s="13">
        <v>7344</v>
      </c>
    </row>
    <row r="77" spans="1:4" ht="15.75">
      <c r="A77" s="11"/>
      <c r="B77" s="12"/>
      <c r="C77" s="13"/>
      <c r="D77" s="13"/>
    </row>
    <row r="78" spans="1:4" ht="31.5">
      <c r="A78" s="16" t="s">
        <v>148</v>
      </c>
      <c r="B78" s="16"/>
      <c r="C78" s="13">
        <v>252636</v>
      </c>
      <c r="D78" s="13">
        <v>37593</v>
      </c>
    </row>
    <row r="79" spans="1:4" ht="15.75">
      <c r="A79" s="11"/>
      <c r="B79" s="12"/>
      <c r="C79" s="13"/>
      <c r="D79" s="13"/>
    </row>
    <row r="80" spans="1:4" ht="31.5">
      <c r="A80" s="16" t="s">
        <v>149</v>
      </c>
      <c r="B80" s="16"/>
      <c r="C80" s="13">
        <v>252636</v>
      </c>
      <c r="D80" s="13">
        <v>37593</v>
      </c>
    </row>
    <row r="81" spans="1:4" ht="31.5">
      <c r="A81" s="16" t="s">
        <v>150</v>
      </c>
      <c r="B81" s="16"/>
      <c r="C81" s="16"/>
      <c r="D81" s="16"/>
    </row>
    <row r="82" spans="1:4" ht="31.5">
      <c r="A82" s="16" t="s">
        <v>151</v>
      </c>
      <c r="B82" s="16"/>
      <c r="C82" s="16"/>
      <c r="D82" s="16"/>
    </row>
    <row r="83" spans="1:4" ht="15.75">
      <c r="A83" s="14" t="s">
        <v>88</v>
      </c>
      <c r="B83" s="14"/>
      <c r="C83" s="14"/>
      <c r="D83" s="14"/>
    </row>
    <row r="84" spans="1:4" ht="31.5">
      <c r="A84" s="11" t="s">
        <v>104</v>
      </c>
      <c r="B84" s="15" t="s">
        <v>105</v>
      </c>
      <c r="C84" s="13">
        <v>48004</v>
      </c>
      <c r="D84" s="13">
        <v>22547</v>
      </c>
    </row>
    <row r="85" spans="1:4" ht="31.5">
      <c r="A85" s="11" t="s">
        <v>106</v>
      </c>
      <c r="B85" s="15" t="s">
        <v>107</v>
      </c>
      <c r="C85" s="13">
        <v>48004</v>
      </c>
      <c r="D85" s="13">
        <v>22547</v>
      </c>
    </row>
    <row r="86" spans="1:4" ht="15.75">
      <c r="A86" s="11" t="s">
        <v>89</v>
      </c>
      <c r="B86" s="15" t="s">
        <v>90</v>
      </c>
      <c r="C86" s="13">
        <v>75621</v>
      </c>
      <c r="D86" s="13">
        <v>39418</v>
      </c>
    </row>
    <row r="87" spans="1:4" ht="31.5">
      <c r="A87" s="11" t="s">
        <v>91</v>
      </c>
      <c r="B87" s="15" t="s">
        <v>92</v>
      </c>
      <c r="C87" s="13">
        <v>72689</v>
      </c>
      <c r="D87" s="13">
        <v>36486</v>
      </c>
    </row>
    <row r="88" spans="1:4" ht="31.5">
      <c r="A88" s="11" t="s">
        <v>112</v>
      </c>
      <c r="B88" s="15" t="s">
        <v>113</v>
      </c>
      <c r="C88" s="13">
        <v>2393</v>
      </c>
      <c r="D88" s="13">
        <v>2393</v>
      </c>
    </row>
    <row r="89" spans="1:4" ht="15.75">
      <c r="A89" s="11" t="s">
        <v>116</v>
      </c>
      <c r="B89" s="15" t="s">
        <v>117</v>
      </c>
      <c r="C89" s="13">
        <v>539</v>
      </c>
      <c r="D89" s="13">
        <v>539</v>
      </c>
    </row>
    <row r="90" spans="1:4" ht="15.75">
      <c r="A90" s="11" t="s">
        <v>93</v>
      </c>
      <c r="B90" s="15" t="s">
        <v>94</v>
      </c>
      <c r="C90" s="13">
        <v>23301</v>
      </c>
      <c r="D90" s="13">
        <v>11967</v>
      </c>
    </row>
    <row r="91" spans="1:4" ht="31.5">
      <c r="A91" s="11" t="s">
        <v>95</v>
      </c>
      <c r="B91" s="15" t="s">
        <v>96</v>
      </c>
      <c r="C91" s="13">
        <v>16082</v>
      </c>
      <c r="D91" s="13">
        <v>8331</v>
      </c>
    </row>
    <row r="92" spans="1:4" ht="15.75">
      <c r="A92" s="11" t="s">
        <v>97</v>
      </c>
      <c r="B92" s="15" t="s">
        <v>98</v>
      </c>
      <c r="C92" s="13">
        <v>5819</v>
      </c>
      <c r="D92" s="13">
        <v>2956</v>
      </c>
    </row>
    <row r="93" spans="1:4" ht="31.5">
      <c r="A93" s="11" t="s">
        <v>99</v>
      </c>
      <c r="B93" s="15" t="s">
        <v>100</v>
      </c>
      <c r="C93" s="13">
        <v>1400</v>
      </c>
      <c r="D93" s="13">
        <v>680</v>
      </c>
    </row>
    <row r="94" spans="1:4" ht="15.75">
      <c r="A94" s="11" t="s">
        <v>124</v>
      </c>
      <c r="B94" s="15" t="s">
        <v>125</v>
      </c>
      <c r="C94" s="13">
        <v>20079</v>
      </c>
      <c r="D94" s="13">
        <v>7059</v>
      </c>
    </row>
    <row r="95" spans="1:4" ht="15.75">
      <c r="A95" s="11" t="s">
        <v>152</v>
      </c>
      <c r="B95" s="15" t="s">
        <v>153</v>
      </c>
      <c r="C95" s="13">
        <v>2000</v>
      </c>
      <c r="D95" s="13">
        <v>846</v>
      </c>
    </row>
    <row r="96" spans="1:4" ht="15.75">
      <c r="A96" s="11" t="s">
        <v>154</v>
      </c>
      <c r="B96" s="15" t="s">
        <v>155</v>
      </c>
      <c r="C96" s="13">
        <v>1650</v>
      </c>
      <c r="D96" s="13">
        <v>0</v>
      </c>
    </row>
    <row r="97" spans="1:4" ht="15.75">
      <c r="A97" s="11" t="s">
        <v>126</v>
      </c>
      <c r="B97" s="15" t="s">
        <v>127</v>
      </c>
      <c r="C97" s="13">
        <v>2000</v>
      </c>
      <c r="D97" s="13">
        <v>231</v>
      </c>
    </row>
    <row r="98" spans="1:4" ht="15.75">
      <c r="A98" s="11" t="s">
        <v>130</v>
      </c>
      <c r="B98" s="15" t="s">
        <v>131</v>
      </c>
      <c r="C98" s="13">
        <v>10318</v>
      </c>
      <c r="D98" s="13">
        <v>5671</v>
      </c>
    </row>
    <row r="99" spans="1:4" ht="15.75">
      <c r="A99" s="11" t="s">
        <v>134</v>
      </c>
      <c r="B99" s="15" t="s">
        <v>135</v>
      </c>
      <c r="C99" s="13">
        <v>311</v>
      </c>
      <c r="D99" s="13">
        <v>311</v>
      </c>
    </row>
    <row r="100" spans="1:4" ht="31.5">
      <c r="A100" s="11" t="s">
        <v>136</v>
      </c>
      <c r="B100" s="15" t="s">
        <v>137</v>
      </c>
      <c r="C100" s="13">
        <v>3800</v>
      </c>
      <c r="D100" s="13">
        <v>0</v>
      </c>
    </row>
    <row r="101" spans="1:4" ht="15.75">
      <c r="A101" s="16" t="s">
        <v>101</v>
      </c>
      <c r="B101" s="16"/>
      <c r="C101" s="13">
        <v>167005</v>
      </c>
      <c r="D101" s="13">
        <v>80991</v>
      </c>
    </row>
    <row r="102" spans="1:4" ht="15.75">
      <c r="A102" s="11"/>
      <c r="B102" s="12"/>
      <c r="C102" s="13"/>
      <c r="D102" s="13"/>
    </row>
    <row r="103" spans="1:4" ht="31.5">
      <c r="A103" s="16" t="s">
        <v>156</v>
      </c>
      <c r="B103" s="16"/>
      <c r="C103" s="13">
        <v>167005</v>
      </c>
      <c r="D103" s="13">
        <v>80991</v>
      </c>
    </row>
    <row r="104" spans="1:4" ht="15.75">
      <c r="A104" s="11"/>
      <c r="B104" s="12"/>
      <c r="C104" s="13"/>
      <c r="D104" s="13"/>
    </row>
    <row r="105" spans="1:4" ht="31.5">
      <c r="A105" s="16" t="s">
        <v>157</v>
      </c>
      <c r="B105" s="16"/>
      <c r="C105" s="16"/>
      <c r="D105" s="16"/>
    </row>
    <row r="106" spans="1:4" ht="15.75">
      <c r="A106" s="14" t="s">
        <v>88</v>
      </c>
      <c r="B106" s="14"/>
      <c r="C106" s="14"/>
      <c r="D106" s="14"/>
    </row>
    <row r="107" spans="1:4" ht="15.75">
      <c r="A107" s="11" t="s">
        <v>124</v>
      </c>
      <c r="B107" s="15" t="s">
        <v>125</v>
      </c>
      <c r="C107" s="13">
        <v>211732</v>
      </c>
      <c r="D107" s="13">
        <v>0</v>
      </c>
    </row>
    <row r="108" spans="1:4" ht="15.75">
      <c r="A108" s="11" t="s">
        <v>130</v>
      </c>
      <c r="B108" s="15" t="s">
        <v>131</v>
      </c>
      <c r="C108" s="13">
        <v>208993</v>
      </c>
      <c r="D108" s="13">
        <v>0</v>
      </c>
    </row>
    <row r="109" spans="1:4" ht="15.75">
      <c r="A109" s="11" t="s">
        <v>132</v>
      </c>
      <c r="B109" s="15" t="s">
        <v>133</v>
      </c>
      <c r="C109" s="13">
        <v>2739</v>
      </c>
      <c r="D109" s="13">
        <v>0</v>
      </c>
    </row>
    <row r="110" spans="1:4" ht="15.75">
      <c r="A110" s="16" t="s">
        <v>101</v>
      </c>
      <c r="B110" s="16"/>
      <c r="C110" s="13">
        <v>211732</v>
      </c>
      <c r="D110" s="13">
        <v>0</v>
      </c>
    </row>
    <row r="111" spans="1:4" ht="15.75">
      <c r="A111" s="16"/>
      <c r="B111" s="16"/>
      <c r="C111" s="13"/>
      <c r="D111" s="13"/>
    </row>
    <row r="112" spans="1:4" ht="15.75">
      <c r="A112" s="14" t="s">
        <v>138</v>
      </c>
      <c r="B112" s="14"/>
      <c r="C112" s="14"/>
      <c r="D112" s="14"/>
    </row>
    <row r="113" spans="1:4" ht="15.75">
      <c r="A113" s="11" t="s">
        <v>139</v>
      </c>
      <c r="B113" s="15" t="s">
        <v>140</v>
      </c>
      <c r="C113" s="13">
        <v>360403</v>
      </c>
      <c r="D113" s="13">
        <v>15593</v>
      </c>
    </row>
    <row r="114" spans="1:4" ht="15.75">
      <c r="A114" s="11" t="s">
        <v>141</v>
      </c>
      <c r="B114" s="15" t="s">
        <v>142</v>
      </c>
      <c r="C114" s="13">
        <v>1861</v>
      </c>
      <c r="D114" s="13">
        <v>1861</v>
      </c>
    </row>
    <row r="115" spans="1:4" ht="15.75">
      <c r="A115" s="11" t="s">
        <v>158</v>
      </c>
      <c r="B115" s="15" t="s">
        <v>159</v>
      </c>
      <c r="C115" s="13">
        <v>1861</v>
      </c>
      <c r="D115" s="13">
        <v>1861</v>
      </c>
    </row>
    <row r="116" spans="1:4" ht="15.75">
      <c r="A116" s="11"/>
      <c r="B116" s="15"/>
      <c r="C116" s="13"/>
      <c r="D116" s="13"/>
    </row>
    <row r="117" spans="1:4" ht="15.75">
      <c r="A117" s="16" t="s">
        <v>147</v>
      </c>
      <c r="B117" s="16"/>
      <c r="C117" s="13">
        <v>362264</v>
      </c>
      <c r="D117" s="13">
        <v>17454</v>
      </c>
    </row>
    <row r="118" spans="1:4" ht="15.75">
      <c r="A118" s="11"/>
      <c r="B118" s="12"/>
      <c r="C118" s="13"/>
      <c r="D118" s="13"/>
    </row>
    <row r="119" spans="1:4" ht="31.5">
      <c r="A119" s="16" t="s">
        <v>160</v>
      </c>
      <c r="B119" s="16"/>
      <c r="C119" s="13">
        <v>573996</v>
      </c>
      <c r="D119" s="13">
        <v>17454</v>
      </c>
    </row>
    <row r="120" spans="1:4" ht="31.5">
      <c r="A120" s="16" t="s">
        <v>161</v>
      </c>
      <c r="B120" s="16"/>
      <c r="C120" s="16"/>
      <c r="D120" s="16"/>
    </row>
    <row r="121" spans="1:4" ht="15.75">
      <c r="A121" s="14" t="s">
        <v>88</v>
      </c>
      <c r="B121" s="14"/>
      <c r="C121" s="14"/>
      <c r="D121" s="14"/>
    </row>
    <row r="122" spans="1:4" ht="15.75">
      <c r="A122" s="11" t="s">
        <v>124</v>
      </c>
      <c r="B122" s="15" t="s">
        <v>125</v>
      </c>
      <c r="C122" s="13">
        <v>29242</v>
      </c>
      <c r="D122" s="13">
        <v>0</v>
      </c>
    </row>
    <row r="123" spans="1:4" ht="15.75">
      <c r="A123" s="11" t="s">
        <v>130</v>
      </c>
      <c r="B123" s="15" t="s">
        <v>131</v>
      </c>
      <c r="C123" s="13">
        <v>6318</v>
      </c>
      <c r="D123" s="13">
        <v>0</v>
      </c>
    </row>
    <row r="124" spans="1:4" ht="15.75">
      <c r="A124" s="11" t="s">
        <v>162</v>
      </c>
      <c r="B124" s="15" t="s">
        <v>163</v>
      </c>
      <c r="C124" s="13">
        <v>3300</v>
      </c>
      <c r="D124" s="13">
        <v>0</v>
      </c>
    </row>
    <row r="125" spans="1:4" ht="31.5">
      <c r="A125" s="11" t="s">
        <v>136</v>
      </c>
      <c r="B125" s="15" t="s">
        <v>137</v>
      </c>
      <c r="C125" s="13">
        <v>19624</v>
      </c>
      <c r="D125" s="13">
        <v>0</v>
      </c>
    </row>
    <row r="126" spans="1:4" ht="15.75">
      <c r="A126" s="16" t="s">
        <v>101</v>
      </c>
      <c r="B126" s="16"/>
      <c r="C126" s="13">
        <v>29242</v>
      </c>
      <c r="D126" s="13">
        <v>0</v>
      </c>
    </row>
    <row r="127" spans="1:4" ht="15.75">
      <c r="A127" s="11"/>
      <c r="B127" s="12"/>
      <c r="C127" s="13"/>
      <c r="D127" s="13"/>
    </row>
    <row r="128" spans="1:4" ht="31.5">
      <c r="A128" s="16" t="s">
        <v>164</v>
      </c>
      <c r="B128" s="16"/>
      <c r="C128" s="13">
        <v>29242</v>
      </c>
      <c r="D128" s="13">
        <v>0</v>
      </c>
    </row>
    <row r="129" spans="1:4" ht="15.75">
      <c r="A129" s="11"/>
      <c r="B129" s="12"/>
      <c r="C129" s="13"/>
      <c r="D129" s="13"/>
    </row>
    <row r="130" spans="1:4" ht="47.25">
      <c r="A130" s="16" t="s">
        <v>165</v>
      </c>
      <c r="B130" s="16"/>
      <c r="C130" s="13">
        <v>770243</v>
      </c>
      <c r="D130" s="13">
        <v>98445</v>
      </c>
    </row>
    <row r="131" spans="1:4" ht="15.75">
      <c r="A131" s="11"/>
      <c r="B131" s="12"/>
      <c r="C131" s="13"/>
      <c r="D131" s="13"/>
    </row>
    <row r="132" spans="1:4" ht="15.75">
      <c r="A132" s="16" t="s">
        <v>166</v>
      </c>
      <c r="B132" s="16"/>
      <c r="C132" s="13">
        <v>1022879</v>
      </c>
      <c r="D132" s="13">
        <v>136038</v>
      </c>
    </row>
    <row r="133" spans="1:4" ht="15.75">
      <c r="A133" s="11"/>
      <c r="B133" s="12"/>
      <c r="C133" s="13"/>
      <c r="D133" s="13"/>
    </row>
    <row r="134" spans="1:4" ht="15.75">
      <c r="A134" s="16" t="s">
        <v>167</v>
      </c>
      <c r="B134" s="16"/>
      <c r="C134" s="16"/>
      <c r="D134" s="16"/>
    </row>
    <row r="135" spans="1:4" ht="15.75">
      <c r="A135" s="16" t="s">
        <v>2</v>
      </c>
      <c r="B135" s="16"/>
      <c r="C135" s="16"/>
      <c r="D135" s="16"/>
    </row>
    <row r="136" spans="1:4" ht="15.75">
      <c r="A136" s="16" t="s">
        <v>168</v>
      </c>
      <c r="B136" s="16"/>
      <c r="C136" s="16"/>
      <c r="D136" s="16"/>
    </row>
    <row r="137" spans="1:4" ht="15.75">
      <c r="A137" s="14" t="s">
        <v>88</v>
      </c>
      <c r="B137" s="14"/>
      <c r="C137" s="14"/>
      <c r="D137" s="14"/>
    </row>
    <row r="138" spans="1:4" ht="31.5">
      <c r="A138" s="11" t="s">
        <v>104</v>
      </c>
      <c r="B138" s="15" t="s">
        <v>105</v>
      </c>
      <c r="C138" s="13">
        <v>8376744</v>
      </c>
      <c r="D138" s="13">
        <v>3168176</v>
      </c>
    </row>
    <row r="139" spans="1:4" ht="31.5">
      <c r="A139" s="11" t="s">
        <v>106</v>
      </c>
      <c r="B139" s="15" t="s">
        <v>107</v>
      </c>
      <c r="C139" s="13">
        <v>8376744</v>
      </c>
      <c r="D139" s="13">
        <v>3168176</v>
      </c>
    </row>
    <row r="140" spans="1:4" ht="15.75">
      <c r="A140" s="11" t="s">
        <v>89</v>
      </c>
      <c r="B140" s="15" t="s">
        <v>90</v>
      </c>
      <c r="C140" s="13">
        <v>354333</v>
      </c>
      <c r="D140" s="13">
        <v>234584</v>
      </c>
    </row>
    <row r="141" spans="1:4" ht="31.5">
      <c r="A141" s="11" t="s">
        <v>112</v>
      </c>
      <c r="B141" s="15" t="s">
        <v>113</v>
      </c>
      <c r="C141" s="13">
        <v>253706</v>
      </c>
      <c r="D141" s="13">
        <v>133958</v>
      </c>
    </row>
    <row r="142" spans="1:4" ht="31.5">
      <c r="A142" s="11" t="s">
        <v>114</v>
      </c>
      <c r="B142" s="15" t="s">
        <v>115</v>
      </c>
      <c r="C142" s="13">
        <v>59632</v>
      </c>
      <c r="D142" s="13">
        <v>59631</v>
      </c>
    </row>
    <row r="143" spans="1:4" ht="15.75">
      <c r="A143" s="11" t="s">
        <v>116</v>
      </c>
      <c r="B143" s="15" t="s">
        <v>117</v>
      </c>
      <c r="C143" s="13">
        <v>40995</v>
      </c>
      <c r="D143" s="13">
        <v>40995</v>
      </c>
    </row>
    <row r="144" spans="1:4" ht="15.75">
      <c r="A144" s="11" t="s">
        <v>93</v>
      </c>
      <c r="B144" s="15" t="s">
        <v>94</v>
      </c>
      <c r="C144" s="13">
        <v>1595227</v>
      </c>
      <c r="D144" s="13">
        <v>714610</v>
      </c>
    </row>
    <row r="145" spans="1:4" ht="31.5">
      <c r="A145" s="11" t="s">
        <v>95</v>
      </c>
      <c r="B145" s="15" t="s">
        <v>96</v>
      </c>
      <c r="C145" s="13">
        <v>858653</v>
      </c>
      <c r="D145" s="13">
        <v>375102</v>
      </c>
    </row>
    <row r="146" spans="1:4" ht="31.5">
      <c r="A146" s="11" t="s">
        <v>169</v>
      </c>
      <c r="B146" s="15" t="s">
        <v>170</v>
      </c>
      <c r="C146" s="13">
        <v>211499</v>
      </c>
      <c r="D146" s="13">
        <v>95578</v>
      </c>
    </row>
    <row r="147" spans="1:4" ht="15.75">
      <c r="A147" s="11" t="s">
        <v>97</v>
      </c>
      <c r="B147" s="15" t="s">
        <v>98</v>
      </c>
      <c r="C147" s="13">
        <v>349206</v>
      </c>
      <c r="D147" s="13">
        <v>159607</v>
      </c>
    </row>
    <row r="148" spans="1:4" ht="31.5">
      <c r="A148" s="11" t="s">
        <v>99</v>
      </c>
      <c r="B148" s="15" t="s">
        <v>100</v>
      </c>
      <c r="C148" s="13">
        <v>175869</v>
      </c>
      <c r="D148" s="13">
        <v>84323</v>
      </c>
    </row>
    <row r="149" spans="1:4" ht="15.75">
      <c r="A149" s="11" t="s">
        <v>124</v>
      </c>
      <c r="B149" s="15" t="s">
        <v>125</v>
      </c>
      <c r="C149" s="13">
        <v>2497990</v>
      </c>
      <c r="D149" s="13">
        <v>959914</v>
      </c>
    </row>
    <row r="150" spans="1:4" ht="15.75">
      <c r="A150" s="11" t="s">
        <v>152</v>
      </c>
      <c r="B150" s="15" t="s">
        <v>153</v>
      </c>
      <c r="C150" s="13">
        <v>956599</v>
      </c>
      <c r="D150" s="13">
        <v>352336</v>
      </c>
    </row>
    <row r="151" spans="1:4" ht="15.75">
      <c r="A151" s="11" t="s">
        <v>154</v>
      </c>
      <c r="B151" s="15" t="s">
        <v>155</v>
      </c>
      <c r="C151" s="13">
        <v>44892</v>
      </c>
      <c r="D151" s="13">
        <v>40980</v>
      </c>
    </row>
    <row r="152" spans="1:4" ht="31.5">
      <c r="A152" s="11" t="s">
        <v>171</v>
      </c>
      <c r="B152" s="15" t="s">
        <v>172</v>
      </c>
      <c r="C152" s="13">
        <v>1840</v>
      </c>
      <c r="D152" s="13">
        <v>1193</v>
      </c>
    </row>
    <row r="153" spans="1:4" ht="15.75">
      <c r="A153" s="11" t="s">
        <v>126</v>
      </c>
      <c r="B153" s="15" t="s">
        <v>127</v>
      </c>
      <c r="C153" s="13">
        <v>252861</v>
      </c>
      <c r="D153" s="13">
        <v>49196</v>
      </c>
    </row>
    <row r="154" spans="1:4" ht="15.75">
      <c r="A154" s="11" t="s">
        <v>128</v>
      </c>
      <c r="B154" s="15" t="s">
        <v>129</v>
      </c>
      <c r="C154" s="13">
        <v>853564</v>
      </c>
      <c r="D154" s="13">
        <v>390382</v>
      </c>
    </row>
    <row r="155" spans="1:4" ht="15.75">
      <c r="A155" s="11" t="s">
        <v>130</v>
      </c>
      <c r="B155" s="15" t="s">
        <v>131</v>
      </c>
      <c r="C155" s="13">
        <v>232363</v>
      </c>
      <c r="D155" s="13">
        <v>121681</v>
      </c>
    </row>
    <row r="156" spans="1:4" ht="15.75">
      <c r="A156" s="11" t="s">
        <v>132</v>
      </c>
      <c r="B156" s="15" t="s">
        <v>133</v>
      </c>
      <c r="C156" s="13">
        <v>100000</v>
      </c>
      <c r="D156" s="13">
        <v>0</v>
      </c>
    </row>
    <row r="157" spans="1:4" ht="15.75">
      <c r="A157" s="11" t="s">
        <v>134</v>
      </c>
      <c r="B157" s="15" t="s">
        <v>135</v>
      </c>
      <c r="C157" s="13">
        <v>787</v>
      </c>
      <c r="D157" s="13">
        <v>787</v>
      </c>
    </row>
    <row r="158" spans="1:4" ht="15.75">
      <c r="A158" s="11" t="s">
        <v>162</v>
      </c>
      <c r="B158" s="15" t="s">
        <v>163</v>
      </c>
      <c r="C158" s="13">
        <v>3354</v>
      </c>
      <c r="D158" s="13">
        <v>3354</v>
      </c>
    </row>
    <row r="159" spans="1:4" ht="31.5">
      <c r="A159" s="11" t="s">
        <v>173</v>
      </c>
      <c r="B159" s="15" t="s">
        <v>174</v>
      </c>
      <c r="C159" s="13">
        <v>5</v>
      </c>
      <c r="D159" s="13">
        <v>5</v>
      </c>
    </row>
    <row r="160" spans="1:4" ht="31.5">
      <c r="A160" s="11" t="s">
        <v>136</v>
      </c>
      <c r="B160" s="15" t="s">
        <v>137</v>
      </c>
      <c r="C160" s="13">
        <v>51725</v>
      </c>
      <c r="D160" s="13">
        <v>0</v>
      </c>
    </row>
    <row r="161" spans="1:4" ht="15.75">
      <c r="A161" s="11" t="s">
        <v>175</v>
      </c>
      <c r="B161" s="15" t="s">
        <v>176</v>
      </c>
      <c r="C161" s="13">
        <v>45812</v>
      </c>
      <c r="D161" s="13">
        <v>44693</v>
      </c>
    </row>
    <row r="162" spans="1:4" ht="31.5">
      <c r="A162" s="11" t="s">
        <v>177</v>
      </c>
      <c r="B162" s="15" t="s">
        <v>178</v>
      </c>
      <c r="C162" s="13">
        <v>84</v>
      </c>
      <c r="D162" s="13">
        <v>84</v>
      </c>
    </row>
    <row r="163" spans="1:4" ht="31.5">
      <c r="A163" s="11" t="s">
        <v>179</v>
      </c>
      <c r="B163" s="15" t="s">
        <v>180</v>
      </c>
      <c r="C163" s="13">
        <v>45728</v>
      </c>
      <c r="D163" s="13">
        <v>44609</v>
      </c>
    </row>
    <row r="164" spans="1:4" ht="15.75">
      <c r="A164" s="16" t="s">
        <v>101</v>
      </c>
      <c r="B164" s="16"/>
      <c r="C164" s="13">
        <v>12870106</v>
      </c>
      <c r="D164" s="13">
        <v>5121977</v>
      </c>
    </row>
    <row r="165" spans="1:4" ht="15.75">
      <c r="A165" s="14" t="s">
        <v>138</v>
      </c>
      <c r="B165" s="14"/>
      <c r="C165" s="14"/>
      <c r="D165" s="14"/>
    </row>
    <row r="166" spans="1:4" ht="15.75">
      <c r="A166" s="11" t="s">
        <v>139</v>
      </c>
      <c r="B166" s="15" t="s">
        <v>140</v>
      </c>
      <c r="C166" s="13">
        <v>139296</v>
      </c>
      <c r="D166" s="13">
        <v>0</v>
      </c>
    </row>
    <row r="167" spans="1:4" ht="15.75">
      <c r="A167" s="11" t="s">
        <v>141</v>
      </c>
      <c r="B167" s="15" t="s">
        <v>142</v>
      </c>
      <c r="C167" s="13">
        <v>76364</v>
      </c>
      <c r="D167" s="13">
        <v>15493</v>
      </c>
    </row>
    <row r="168" spans="1:4" ht="31.5">
      <c r="A168" s="11" t="s">
        <v>145</v>
      </c>
      <c r="B168" s="15" t="s">
        <v>146</v>
      </c>
      <c r="C168" s="13">
        <v>71154</v>
      </c>
      <c r="D168" s="13">
        <v>10998</v>
      </c>
    </row>
    <row r="169" spans="1:4" ht="15.75">
      <c r="A169" s="11" t="s">
        <v>181</v>
      </c>
      <c r="B169" s="15" t="s">
        <v>182</v>
      </c>
      <c r="C169" s="13">
        <v>5210</v>
      </c>
      <c r="D169" s="13">
        <v>4495</v>
      </c>
    </row>
    <row r="170" spans="1:4" ht="15.75">
      <c r="A170" s="16" t="s">
        <v>147</v>
      </c>
      <c r="B170" s="16"/>
      <c r="C170" s="13">
        <v>215660</v>
      </c>
      <c r="D170" s="13">
        <v>15493</v>
      </c>
    </row>
    <row r="171" spans="1:4" ht="15.75">
      <c r="A171" s="11"/>
      <c r="B171" s="12"/>
      <c r="C171" s="13"/>
      <c r="D171" s="13"/>
    </row>
    <row r="172" spans="1:4" ht="15.75">
      <c r="A172" s="16" t="s">
        <v>183</v>
      </c>
      <c r="B172" s="16"/>
      <c r="C172" s="13">
        <v>13085766</v>
      </c>
      <c r="D172" s="13">
        <v>5137470</v>
      </c>
    </row>
    <row r="173" spans="1:4" ht="15.75">
      <c r="A173" s="11"/>
      <c r="B173" s="12"/>
      <c r="C173" s="13"/>
      <c r="D173" s="13"/>
    </row>
    <row r="174" spans="1:4" ht="15.75">
      <c r="A174" s="16" t="s">
        <v>184</v>
      </c>
      <c r="B174" s="16"/>
      <c r="C174" s="16"/>
      <c r="D174" s="16"/>
    </row>
    <row r="175" spans="1:4" ht="15.75">
      <c r="A175" s="14" t="s">
        <v>88</v>
      </c>
      <c r="B175" s="14"/>
      <c r="C175" s="14"/>
      <c r="D175" s="14"/>
    </row>
    <row r="176" spans="1:4" ht="31.5">
      <c r="A176" s="11" t="s">
        <v>104</v>
      </c>
      <c r="B176" s="15" t="s">
        <v>105</v>
      </c>
      <c r="C176" s="13">
        <v>212977</v>
      </c>
      <c r="D176" s="13">
        <v>72478</v>
      </c>
    </row>
    <row r="177" spans="1:4" ht="31.5">
      <c r="A177" s="11" t="s">
        <v>106</v>
      </c>
      <c r="B177" s="15" t="s">
        <v>107</v>
      </c>
      <c r="C177" s="13">
        <v>212977</v>
      </c>
      <c r="D177" s="13">
        <v>72478</v>
      </c>
    </row>
    <row r="178" spans="1:4" ht="15.75">
      <c r="A178" s="11" t="s">
        <v>89</v>
      </c>
      <c r="B178" s="15" t="s">
        <v>90</v>
      </c>
      <c r="C178" s="13">
        <v>15380</v>
      </c>
      <c r="D178" s="13">
        <v>6081</v>
      </c>
    </row>
    <row r="179" spans="1:4" ht="31.5">
      <c r="A179" s="11" t="s">
        <v>112</v>
      </c>
      <c r="B179" s="15" t="s">
        <v>113</v>
      </c>
      <c r="C179" s="13">
        <v>10500</v>
      </c>
      <c r="D179" s="13">
        <v>4981</v>
      </c>
    </row>
    <row r="180" spans="1:4" ht="15.75">
      <c r="A180" s="11" t="s">
        <v>116</v>
      </c>
      <c r="B180" s="15" t="s">
        <v>117</v>
      </c>
      <c r="C180" s="13">
        <v>4880</v>
      </c>
      <c r="D180" s="13">
        <v>1100</v>
      </c>
    </row>
    <row r="181" spans="1:4" ht="15.75">
      <c r="A181" s="11" t="s">
        <v>93</v>
      </c>
      <c r="B181" s="15" t="s">
        <v>94</v>
      </c>
      <c r="C181" s="13">
        <v>53765</v>
      </c>
      <c r="D181" s="13">
        <v>17858</v>
      </c>
    </row>
    <row r="182" spans="1:4" ht="31.5">
      <c r="A182" s="11" t="s">
        <v>95</v>
      </c>
      <c r="B182" s="15" t="s">
        <v>96</v>
      </c>
      <c r="C182" s="13">
        <v>25428</v>
      </c>
      <c r="D182" s="13">
        <v>8493</v>
      </c>
    </row>
    <row r="183" spans="1:4" ht="31.5">
      <c r="A183" s="11" t="s">
        <v>169</v>
      </c>
      <c r="B183" s="15" t="s">
        <v>170</v>
      </c>
      <c r="C183" s="13">
        <v>10310</v>
      </c>
      <c r="D183" s="13">
        <v>3198</v>
      </c>
    </row>
    <row r="184" spans="1:4" ht="15.75">
      <c r="A184" s="11" t="s">
        <v>97</v>
      </c>
      <c r="B184" s="15" t="s">
        <v>98</v>
      </c>
      <c r="C184" s="13">
        <v>11448</v>
      </c>
      <c r="D184" s="13">
        <v>4084</v>
      </c>
    </row>
    <row r="185" spans="1:4" ht="31.5">
      <c r="A185" s="11" t="s">
        <v>99</v>
      </c>
      <c r="B185" s="15" t="s">
        <v>100</v>
      </c>
      <c r="C185" s="13">
        <v>6579</v>
      </c>
      <c r="D185" s="13">
        <v>2083</v>
      </c>
    </row>
    <row r="186" spans="1:4" ht="15.75">
      <c r="A186" s="11" t="s">
        <v>124</v>
      </c>
      <c r="B186" s="15" t="s">
        <v>125</v>
      </c>
      <c r="C186" s="13">
        <v>113835</v>
      </c>
      <c r="D186" s="13">
        <v>8558</v>
      </c>
    </row>
    <row r="187" spans="1:4" ht="15.75">
      <c r="A187" s="11" t="s">
        <v>152</v>
      </c>
      <c r="B187" s="15" t="s">
        <v>153</v>
      </c>
      <c r="C187" s="13">
        <v>15261</v>
      </c>
      <c r="D187" s="13">
        <v>5569</v>
      </c>
    </row>
    <row r="188" spans="1:4" ht="15.75">
      <c r="A188" s="11" t="s">
        <v>185</v>
      </c>
      <c r="B188" s="15" t="s">
        <v>186</v>
      </c>
      <c r="C188" s="13">
        <v>500</v>
      </c>
      <c r="D188" s="13">
        <v>234</v>
      </c>
    </row>
    <row r="189" spans="1:4" ht="31.5">
      <c r="A189" s="11" t="s">
        <v>171</v>
      </c>
      <c r="B189" s="15" t="s">
        <v>172</v>
      </c>
      <c r="C189" s="13">
        <v>7700</v>
      </c>
      <c r="D189" s="13">
        <v>2212</v>
      </c>
    </row>
    <row r="190" spans="1:4" ht="15.75">
      <c r="A190" s="11" t="s">
        <v>126</v>
      </c>
      <c r="B190" s="15" t="s">
        <v>127</v>
      </c>
      <c r="C190" s="13">
        <v>5985</v>
      </c>
      <c r="D190" s="13">
        <v>15</v>
      </c>
    </row>
    <row r="191" spans="1:4" ht="15.75">
      <c r="A191" s="11" t="s">
        <v>130</v>
      </c>
      <c r="B191" s="15" t="s">
        <v>131</v>
      </c>
      <c r="C191" s="13">
        <v>963</v>
      </c>
      <c r="D191" s="13">
        <v>528</v>
      </c>
    </row>
    <row r="192" spans="1:4" ht="31.5">
      <c r="A192" s="11" t="s">
        <v>136</v>
      </c>
      <c r="B192" s="15" t="s">
        <v>137</v>
      </c>
      <c r="C192" s="13">
        <v>83426</v>
      </c>
      <c r="D192" s="13">
        <v>0</v>
      </c>
    </row>
    <row r="193" spans="1:4" ht="15.75">
      <c r="A193" s="16" t="s">
        <v>101</v>
      </c>
      <c r="B193" s="16"/>
      <c r="C193" s="13">
        <v>395957</v>
      </c>
      <c r="D193" s="13">
        <v>104975</v>
      </c>
    </row>
    <row r="194" spans="1:4" ht="15.75">
      <c r="A194" s="11"/>
      <c r="B194" s="12"/>
      <c r="C194" s="13"/>
      <c r="D194" s="13"/>
    </row>
    <row r="195" spans="1:4" ht="15.75">
      <c r="A195" s="16" t="s">
        <v>187</v>
      </c>
      <c r="B195" s="16"/>
      <c r="C195" s="13">
        <v>395957</v>
      </c>
      <c r="D195" s="13">
        <v>104975</v>
      </c>
    </row>
    <row r="196" spans="1:4" ht="31.5">
      <c r="A196" s="16" t="s">
        <v>188</v>
      </c>
      <c r="B196" s="16"/>
      <c r="C196" s="16"/>
      <c r="D196" s="16"/>
    </row>
    <row r="197" spans="1:4" ht="15.75">
      <c r="A197" s="14" t="s">
        <v>88</v>
      </c>
      <c r="B197" s="14"/>
      <c r="C197" s="14"/>
      <c r="D197" s="14"/>
    </row>
    <row r="198" spans="1:4" ht="31.5">
      <c r="A198" s="11" t="s">
        <v>104</v>
      </c>
      <c r="B198" s="15" t="s">
        <v>105</v>
      </c>
      <c r="C198" s="13">
        <v>16735986</v>
      </c>
      <c r="D198" s="13">
        <v>7188100</v>
      </c>
    </row>
    <row r="199" spans="1:4" ht="31.5">
      <c r="A199" s="11" t="s">
        <v>106</v>
      </c>
      <c r="B199" s="15" t="s">
        <v>107</v>
      </c>
      <c r="C199" s="13">
        <v>16735986</v>
      </c>
      <c r="D199" s="13">
        <v>7188100</v>
      </c>
    </row>
    <row r="200" spans="1:4" ht="15.75">
      <c r="A200" s="11" t="s">
        <v>89</v>
      </c>
      <c r="B200" s="15" t="s">
        <v>90</v>
      </c>
      <c r="C200" s="13">
        <v>1058446</v>
      </c>
      <c r="D200" s="13">
        <v>569738</v>
      </c>
    </row>
    <row r="201" spans="1:4" ht="15.75">
      <c r="A201" s="11" t="s">
        <v>110</v>
      </c>
      <c r="B201" s="15" t="s">
        <v>111</v>
      </c>
      <c r="C201" s="13">
        <v>69300</v>
      </c>
      <c r="D201" s="13">
        <v>51068</v>
      </c>
    </row>
    <row r="202" spans="1:4" ht="31.5">
      <c r="A202" s="11" t="s">
        <v>112</v>
      </c>
      <c r="B202" s="15" t="s">
        <v>113</v>
      </c>
      <c r="C202" s="13">
        <v>652536</v>
      </c>
      <c r="D202" s="13">
        <v>336978</v>
      </c>
    </row>
    <row r="203" spans="1:4" ht="31.5">
      <c r="A203" s="11" t="s">
        <v>114</v>
      </c>
      <c r="B203" s="15" t="s">
        <v>115</v>
      </c>
      <c r="C203" s="13">
        <v>184312</v>
      </c>
      <c r="D203" s="13">
        <v>100470</v>
      </c>
    </row>
    <row r="204" spans="1:4" ht="15.75">
      <c r="A204" s="11" t="s">
        <v>116</v>
      </c>
      <c r="B204" s="15" t="s">
        <v>117</v>
      </c>
      <c r="C204" s="13">
        <v>152298</v>
      </c>
      <c r="D204" s="13">
        <v>81222</v>
      </c>
    </row>
    <row r="205" spans="1:4" ht="15.75">
      <c r="A205" s="11" t="s">
        <v>93</v>
      </c>
      <c r="B205" s="15" t="s">
        <v>94</v>
      </c>
      <c r="C205" s="13">
        <v>3917170</v>
      </c>
      <c r="D205" s="13">
        <v>1653418</v>
      </c>
    </row>
    <row r="206" spans="1:4" ht="31.5">
      <c r="A206" s="11" t="s">
        <v>95</v>
      </c>
      <c r="B206" s="15" t="s">
        <v>96</v>
      </c>
      <c r="C206" s="13">
        <v>1971323</v>
      </c>
      <c r="D206" s="13">
        <v>839978</v>
      </c>
    </row>
    <row r="207" spans="1:4" ht="31.5">
      <c r="A207" s="11" t="s">
        <v>169</v>
      </c>
      <c r="B207" s="15" t="s">
        <v>170</v>
      </c>
      <c r="C207" s="13">
        <v>678059</v>
      </c>
      <c r="D207" s="13">
        <v>271956</v>
      </c>
    </row>
    <row r="208" spans="1:4" ht="15.75">
      <c r="A208" s="11" t="s">
        <v>97</v>
      </c>
      <c r="B208" s="15" t="s">
        <v>98</v>
      </c>
      <c r="C208" s="13">
        <v>830430</v>
      </c>
      <c r="D208" s="13">
        <v>354414</v>
      </c>
    </row>
    <row r="209" spans="1:4" ht="31.5">
      <c r="A209" s="11" t="s">
        <v>99</v>
      </c>
      <c r="B209" s="15" t="s">
        <v>100</v>
      </c>
      <c r="C209" s="13">
        <v>437358</v>
      </c>
      <c r="D209" s="13">
        <v>187070</v>
      </c>
    </row>
    <row r="210" spans="1:4" ht="15.75">
      <c r="A210" s="11" t="s">
        <v>124</v>
      </c>
      <c r="B210" s="15" t="s">
        <v>125</v>
      </c>
      <c r="C210" s="13">
        <v>4220980</v>
      </c>
      <c r="D210" s="13">
        <v>1542957</v>
      </c>
    </row>
    <row r="211" spans="1:4" ht="15.75">
      <c r="A211" s="11" t="s">
        <v>152</v>
      </c>
      <c r="B211" s="15" t="s">
        <v>153</v>
      </c>
      <c r="C211" s="13">
        <v>326720</v>
      </c>
      <c r="D211" s="13">
        <v>150918</v>
      </c>
    </row>
    <row r="212" spans="1:4" ht="15.75">
      <c r="A212" s="11" t="s">
        <v>185</v>
      </c>
      <c r="B212" s="15" t="s">
        <v>186</v>
      </c>
      <c r="C212" s="13">
        <v>33732</v>
      </c>
      <c r="D212" s="13">
        <v>18391</v>
      </c>
    </row>
    <row r="213" spans="1:4" ht="15.75">
      <c r="A213" s="11" t="s">
        <v>154</v>
      </c>
      <c r="B213" s="15" t="s">
        <v>155</v>
      </c>
      <c r="C213" s="13">
        <v>57646</v>
      </c>
      <c r="D213" s="13">
        <v>19917</v>
      </c>
    </row>
    <row r="214" spans="1:4" ht="31.5">
      <c r="A214" s="11" t="s">
        <v>171</v>
      </c>
      <c r="B214" s="15" t="s">
        <v>172</v>
      </c>
      <c r="C214" s="13">
        <v>159981</v>
      </c>
      <c r="D214" s="13">
        <v>107688</v>
      </c>
    </row>
    <row r="215" spans="1:4" ht="15.75">
      <c r="A215" s="11" t="s">
        <v>126</v>
      </c>
      <c r="B215" s="15" t="s">
        <v>127</v>
      </c>
      <c r="C215" s="13">
        <v>476986</v>
      </c>
      <c r="D215" s="13">
        <v>266356</v>
      </c>
    </row>
    <row r="216" spans="1:4" ht="15.75">
      <c r="A216" s="11" t="s">
        <v>128</v>
      </c>
      <c r="B216" s="15" t="s">
        <v>129</v>
      </c>
      <c r="C216" s="13">
        <v>925325</v>
      </c>
      <c r="D216" s="13">
        <v>514024</v>
      </c>
    </row>
    <row r="217" spans="1:4" ht="15.75">
      <c r="A217" s="11" t="s">
        <v>130</v>
      </c>
      <c r="B217" s="15" t="s">
        <v>131</v>
      </c>
      <c r="C217" s="13">
        <v>530986</v>
      </c>
      <c r="D217" s="13">
        <v>346795</v>
      </c>
    </row>
    <row r="218" spans="1:4" ht="15.75">
      <c r="A218" s="11" t="s">
        <v>132</v>
      </c>
      <c r="B218" s="15" t="s">
        <v>133</v>
      </c>
      <c r="C218" s="13">
        <v>187895</v>
      </c>
      <c r="D218" s="13">
        <v>69972</v>
      </c>
    </row>
    <row r="219" spans="1:4" ht="15.75">
      <c r="A219" s="11" t="s">
        <v>134</v>
      </c>
      <c r="B219" s="15" t="s">
        <v>135</v>
      </c>
      <c r="C219" s="13">
        <v>27176</v>
      </c>
      <c r="D219" s="13">
        <v>16435</v>
      </c>
    </row>
    <row r="220" spans="1:4" ht="15.75">
      <c r="A220" s="11" t="s">
        <v>189</v>
      </c>
      <c r="B220" s="15" t="s">
        <v>190</v>
      </c>
      <c r="C220" s="13">
        <v>20300</v>
      </c>
      <c r="D220" s="13">
        <v>13871</v>
      </c>
    </row>
    <row r="221" spans="1:4" ht="15.75">
      <c r="A221" s="11" t="s">
        <v>162</v>
      </c>
      <c r="B221" s="15" t="s">
        <v>163</v>
      </c>
      <c r="C221" s="13">
        <v>28420</v>
      </c>
      <c r="D221" s="13">
        <v>8963</v>
      </c>
    </row>
    <row r="222" spans="1:4" ht="15.75">
      <c r="A222" s="11" t="s">
        <v>191</v>
      </c>
      <c r="B222" s="15" t="s">
        <v>192</v>
      </c>
      <c r="C222" s="13">
        <v>127</v>
      </c>
      <c r="D222" s="13">
        <v>27</v>
      </c>
    </row>
    <row r="223" spans="1:4" ht="31.5">
      <c r="A223" s="11" t="s">
        <v>193</v>
      </c>
      <c r="B223" s="15" t="s">
        <v>194</v>
      </c>
      <c r="C223" s="13">
        <v>55225</v>
      </c>
      <c r="D223" s="13">
        <v>5972</v>
      </c>
    </row>
    <row r="224" spans="1:4" ht="31.5">
      <c r="A224" s="11" t="s">
        <v>173</v>
      </c>
      <c r="B224" s="15" t="s">
        <v>174</v>
      </c>
      <c r="C224" s="13">
        <v>6236</v>
      </c>
      <c r="D224" s="13">
        <v>3628</v>
      </c>
    </row>
    <row r="225" spans="1:4" ht="31.5">
      <c r="A225" s="11" t="s">
        <v>136</v>
      </c>
      <c r="B225" s="15" t="s">
        <v>137</v>
      </c>
      <c r="C225" s="13">
        <v>1384225</v>
      </c>
      <c r="D225" s="13">
        <v>0</v>
      </c>
    </row>
    <row r="226" spans="1:4" ht="15.75">
      <c r="A226" s="11" t="s">
        <v>175</v>
      </c>
      <c r="B226" s="15" t="s">
        <v>176</v>
      </c>
      <c r="C226" s="13">
        <v>142097</v>
      </c>
      <c r="D226" s="13">
        <v>116744</v>
      </c>
    </row>
    <row r="227" spans="1:4" ht="31.5">
      <c r="A227" s="11" t="s">
        <v>177</v>
      </c>
      <c r="B227" s="15" t="s">
        <v>178</v>
      </c>
      <c r="C227" s="13">
        <v>1095</v>
      </c>
      <c r="D227" s="13">
        <v>694</v>
      </c>
    </row>
    <row r="228" spans="1:4" ht="31.5">
      <c r="A228" s="11" t="s">
        <v>179</v>
      </c>
      <c r="B228" s="15" t="s">
        <v>180</v>
      </c>
      <c r="C228" s="13">
        <v>141002</v>
      </c>
      <c r="D228" s="13">
        <v>116050</v>
      </c>
    </row>
    <row r="229" spans="1:4" ht="15.75">
      <c r="A229" s="11" t="s">
        <v>195</v>
      </c>
      <c r="B229" s="15" t="s">
        <v>196</v>
      </c>
      <c r="C229" s="13">
        <v>519916</v>
      </c>
      <c r="D229" s="13">
        <v>116400</v>
      </c>
    </row>
    <row r="230" spans="1:4" ht="31.5">
      <c r="A230" s="11" t="s">
        <v>197</v>
      </c>
      <c r="B230" s="15" t="s">
        <v>198</v>
      </c>
      <c r="C230" s="13">
        <v>10686</v>
      </c>
      <c r="D230" s="13">
        <v>8519</v>
      </c>
    </row>
    <row r="231" spans="1:4" ht="15.75">
      <c r="A231" s="11" t="s">
        <v>199</v>
      </c>
      <c r="B231" s="15" t="s">
        <v>200</v>
      </c>
      <c r="C231" s="13">
        <v>10686</v>
      </c>
      <c r="D231" s="13">
        <v>8519</v>
      </c>
    </row>
    <row r="232" spans="1:4" ht="15.75">
      <c r="A232" s="16" t="s">
        <v>101</v>
      </c>
      <c r="B232" s="16"/>
      <c r="C232" s="13">
        <v>26605281</v>
      </c>
      <c r="D232" s="13">
        <v>11195876</v>
      </c>
    </row>
    <row r="233" spans="1:4" ht="15.75">
      <c r="A233" s="14" t="s">
        <v>201</v>
      </c>
      <c r="B233" s="14"/>
      <c r="C233" s="14"/>
      <c r="D233" s="14"/>
    </row>
    <row r="234" spans="1:4" ht="31.5">
      <c r="A234" s="11" t="s">
        <v>202</v>
      </c>
      <c r="B234" s="15" t="s">
        <v>203</v>
      </c>
      <c r="C234" s="13">
        <v>1156061</v>
      </c>
      <c r="D234" s="13">
        <v>635832</v>
      </c>
    </row>
    <row r="235" spans="1:4" ht="15.75">
      <c r="A235" s="11" t="s">
        <v>204</v>
      </c>
      <c r="B235" s="15" t="s">
        <v>205</v>
      </c>
      <c r="C235" s="13">
        <v>1156061</v>
      </c>
      <c r="D235" s="13">
        <v>635832</v>
      </c>
    </row>
    <row r="236" spans="1:4" ht="15.75">
      <c r="A236" s="16" t="s">
        <v>206</v>
      </c>
      <c r="B236" s="16"/>
      <c r="C236" s="13">
        <v>1156061</v>
      </c>
      <c r="D236" s="13">
        <v>635832</v>
      </c>
    </row>
    <row r="237" spans="1:4" ht="15.75">
      <c r="A237" s="14" t="s">
        <v>138</v>
      </c>
      <c r="B237" s="14"/>
      <c r="C237" s="14"/>
      <c r="D237" s="14"/>
    </row>
    <row r="238" spans="1:4" ht="15.75">
      <c r="A238" s="11" t="s">
        <v>139</v>
      </c>
      <c r="B238" s="15" t="s">
        <v>140</v>
      </c>
      <c r="C238" s="13">
        <v>297275</v>
      </c>
      <c r="D238" s="13">
        <v>0</v>
      </c>
    </row>
    <row r="239" spans="1:4" ht="15.75">
      <c r="A239" s="11" t="s">
        <v>141</v>
      </c>
      <c r="B239" s="15" t="s">
        <v>142</v>
      </c>
      <c r="C239" s="13">
        <v>115246</v>
      </c>
      <c r="D239" s="13">
        <v>115023</v>
      </c>
    </row>
    <row r="240" spans="1:4" ht="15.75">
      <c r="A240" s="11" t="s">
        <v>143</v>
      </c>
      <c r="B240" s="15" t="s">
        <v>144</v>
      </c>
      <c r="C240" s="13">
        <v>76568</v>
      </c>
      <c r="D240" s="13">
        <v>76567</v>
      </c>
    </row>
    <row r="241" spans="1:4" ht="31.5">
      <c r="A241" s="11" t="s">
        <v>145</v>
      </c>
      <c r="B241" s="15" t="s">
        <v>146</v>
      </c>
      <c r="C241" s="13">
        <v>31258</v>
      </c>
      <c r="D241" s="13">
        <v>31036</v>
      </c>
    </row>
    <row r="242" spans="1:4" ht="15.75">
      <c r="A242" s="11" t="s">
        <v>181</v>
      </c>
      <c r="B242" s="15" t="s">
        <v>182</v>
      </c>
      <c r="C242" s="13">
        <v>7420</v>
      </c>
      <c r="D242" s="13">
        <v>7420</v>
      </c>
    </row>
    <row r="243" spans="1:4" ht="15.75">
      <c r="A243" s="16" t="s">
        <v>147</v>
      </c>
      <c r="B243" s="16"/>
      <c r="C243" s="13">
        <v>412521</v>
      </c>
      <c r="D243" s="13">
        <v>115023</v>
      </c>
    </row>
    <row r="244" spans="1:4" ht="15.75">
      <c r="A244" s="11"/>
      <c r="B244" s="12"/>
      <c r="C244" s="13"/>
      <c r="D244" s="13"/>
    </row>
    <row r="245" spans="1:4" ht="31.5">
      <c r="A245" s="16" t="s">
        <v>207</v>
      </c>
      <c r="B245" s="16"/>
      <c r="C245" s="13">
        <v>28173863</v>
      </c>
      <c r="D245" s="13">
        <v>11946731</v>
      </c>
    </row>
    <row r="246" spans="1:4" ht="15.75">
      <c r="A246" s="11"/>
      <c r="B246" s="12"/>
      <c r="C246" s="13"/>
      <c r="D246" s="13"/>
    </row>
    <row r="247" spans="1:4" ht="15.75">
      <c r="A247" s="16" t="s">
        <v>208</v>
      </c>
      <c r="B247" s="16"/>
      <c r="C247" s="16"/>
      <c r="D247" s="16"/>
    </row>
    <row r="248" spans="1:4" ht="15.75">
      <c r="A248" s="14" t="s">
        <v>88</v>
      </c>
      <c r="B248" s="14"/>
      <c r="C248" s="14"/>
      <c r="D248" s="14"/>
    </row>
    <row r="249" spans="1:4" ht="31.5">
      <c r="A249" s="11" t="s">
        <v>104</v>
      </c>
      <c r="B249" s="15" t="s">
        <v>105</v>
      </c>
      <c r="C249" s="13">
        <v>1080705</v>
      </c>
      <c r="D249" s="13">
        <v>375299</v>
      </c>
    </row>
    <row r="250" spans="1:4" ht="31.5">
      <c r="A250" s="11" t="s">
        <v>106</v>
      </c>
      <c r="B250" s="15" t="s">
        <v>107</v>
      </c>
      <c r="C250" s="13">
        <v>1080705</v>
      </c>
      <c r="D250" s="13">
        <v>375299</v>
      </c>
    </row>
    <row r="251" spans="1:4" ht="15.75">
      <c r="A251" s="11" t="s">
        <v>89</v>
      </c>
      <c r="B251" s="15" t="s">
        <v>90</v>
      </c>
      <c r="C251" s="13">
        <v>45641</v>
      </c>
      <c r="D251" s="13">
        <v>42742</v>
      </c>
    </row>
    <row r="252" spans="1:4" ht="15.75">
      <c r="A252" s="11" t="s">
        <v>110</v>
      </c>
      <c r="B252" s="15" t="s">
        <v>111</v>
      </c>
      <c r="C252" s="13">
        <v>1217</v>
      </c>
      <c r="D252" s="13">
        <v>217</v>
      </c>
    </row>
    <row r="253" spans="1:4" ht="31.5">
      <c r="A253" s="11" t="s">
        <v>112</v>
      </c>
      <c r="B253" s="15" t="s">
        <v>113</v>
      </c>
      <c r="C253" s="13">
        <v>40424</v>
      </c>
      <c r="D253" s="13">
        <v>38974</v>
      </c>
    </row>
    <row r="254" spans="1:4" ht="15.75">
      <c r="A254" s="11" t="s">
        <v>116</v>
      </c>
      <c r="B254" s="15" t="s">
        <v>117</v>
      </c>
      <c r="C254" s="13">
        <v>4000</v>
      </c>
      <c r="D254" s="13">
        <v>3551</v>
      </c>
    </row>
    <row r="255" spans="1:4" ht="15.75">
      <c r="A255" s="11" t="s">
        <v>93</v>
      </c>
      <c r="B255" s="15" t="s">
        <v>94</v>
      </c>
      <c r="C255" s="13">
        <v>246780</v>
      </c>
      <c r="D255" s="13">
        <v>86482</v>
      </c>
    </row>
    <row r="256" spans="1:4" ht="31.5">
      <c r="A256" s="11" t="s">
        <v>95</v>
      </c>
      <c r="B256" s="15" t="s">
        <v>96</v>
      </c>
      <c r="C256" s="13">
        <v>126891</v>
      </c>
      <c r="D256" s="13">
        <v>44306</v>
      </c>
    </row>
    <row r="257" spans="1:4" ht="31.5">
      <c r="A257" s="11" t="s">
        <v>169</v>
      </c>
      <c r="B257" s="15" t="s">
        <v>170</v>
      </c>
      <c r="C257" s="13">
        <v>40626</v>
      </c>
      <c r="D257" s="13">
        <v>14446</v>
      </c>
    </row>
    <row r="258" spans="1:4" ht="15.75">
      <c r="A258" s="11" t="s">
        <v>97</v>
      </c>
      <c r="B258" s="15" t="s">
        <v>98</v>
      </c>
      <c r="C258" s="13">
        <v>52042</v>
      </c>
      <c r="D258" s="13">
        <v>18382</v>
      </c>
    </row>
    <row r="259" spans="1:4" ht="31.5">
      <c r="A259" s="11" t="s">
        <v>99</v>
      </c>
      <c r="B259" s="15" t="s">
        <v>100</v>
      </c>
      <c r="C259" s="13">
        <v>27221</v>
      </c>
      <c r="D259" s="13">
        <v>9348</v>
      </c>
    </row>
    <row r="260" spans="1:4" ht="15.75">
      <c r="A260" s="11" t="s">
        <v>124</v>
      </c>
      <c r="B260" s="15" t="s">
        <v>125</v>
      </c>
      <c r="C260" s="13">
        <v>197307</v>
      </c>
      <c r="D260" s="13">
        <v>62894</v>
      </c>
    </row>
    <row r="261" spans="1:4" ht="15.75">
      <c r="A261" s="11" t="s">
        <v>152</v>
      </c>
      <c r="B261" s="15" t="s">
        <v>153</v>
      </c>
      <c r="C261" s="13">
        <v>3000</v>
      </c>
      <c r="D261" s="13">
        <v>208</v>
      </c>
    </row>
    <row r="262" spans="1:4" ht="15.75">
      <c r="A262" s="11" t="s">
        <v>185</v>
      </c>
      <c r="B262" s="15" t="s">
        <v>186</v>
      </c>
      <c r="C262" s="13">
        <v>1218</v>
      </c>
      <c r="D262" s="13">
        <v>1200</v>
      </c>
    </row>
    <row r="263" spans="1:4" ht="15.75">
      <c r="A263" s="11" t="s">
        <v>154</v>
      </c>
      <c r="B263" s="15" t="s">
        <v>155</v>
      </c>
      <c r="C263" s="13">
        <v>3250</v>
      </c>
      <c r="D263" s="13">
        <v>0</v>
      </c>
    </row>
    <row r="264" spans="1:4" ht="31.5">
      <c r="A264" s="11" t="s">
        <v>171</v>
      </c>
      <c r="B264" s="15" t="s">
        <v>172</v>
      </c>
      <c r="C264" s="13">
        <v>242</v>
      </c>
      <c r="D264" s="13">
        <v>242</v>
      </c>
    </row>
    <row r="265" spans="1:4" ht="15.75">
      <c r="A265" s="11" t="s">
        <v>126</v>
      </c>
      <c r="B265" s="15" t="s">
        <v>127</v>
      </c>
      <c r="C265" s="13">
        <v>8374</v>
      </c>
      <c r="D265" s="13">
        <v>6383</v>
      </c>
    </row>
    <row r="266" spans="1:4" ht="15.75">
      <c r="A266" s="11" t="s">
        <v>128</v>
      </c>
      <c r="B266" s="15" t="s">
        <v>129</v>
      </c>
      <c r="C266" s="13">
        <v>40000</v>
      </c>
      <c r="D266" s="13">
        <v>29019</v>
      </c>
    </row>
    <row r="267" spans="1:4" ht="15.75">
      <c r="A267" s="11" t="s">
        <v>130</v>
      </c>
      <c r="B267" s="15" t="s">
        <v>131</v>
      </c>
      <c r="C267" s="13">
        <v>37669</v>
      </c>
      <c r="D267" s="13">
        <v>24990</v>
      </c>
    </row>
    <row r="268" spans="1:4" ht="15.75">
      <c r="A268" s="11" t="s">
        <v>134</v>
      </c>
      <c r="B268" s="15" t="s">
        <v>135</v>
      </c>
      <c r="C268" s="13">
        <v>1000</v>
      </c>
      <c r="D268" s="13">
        <v>852</v>
      </c>
    </row>
    <row r="269" spans="1:4" ht="15.75">
      <c r="A269" s="11" t="s">
        <v>162</v>
      </c>
      <c r="B269" s="15" t="s">
        <v>163</v>
      </c>
      <c r="C269" s="13">
        <v>3300</v>
      </c>
      <c r="D269" s="13">
        <v>0</v>
      </c>
    </row>
    <row r="270" spans="1:4" ht="31.5">
      <c r="A270" s="11" t="s">
        <v>193</v>
      </c>
      <c r="B270" s="15" t="s">
        <v>194</v>
      </c>
      <c r="C270" s="13">
        <v>18076</v>
      </c>
      <c r="D270" s="13">
        <v>0</v>
      </c>
    </row>
    <row r="271" spans="1:4" ht="31.5">
      <c r="A271" s="11" t="s">
        <v>136</v>
      </c>
      <c r="B271" s="15" t="s">
        <v>137</v>
      </c>
      <c r="C271" s="13">
        <v>81178</v>
      </c>
      <c r="D271" s="13">
        <v>0</v>
      </c>
    </row>
    <row r="272" spans="1:4" ht="15.75">
      <c r="A272" s="11" t="s">
        <v>175</v>
      </c>
      <c r="B272" s="15" t="s">
        <v>176</v>
      </c>
      <c r="C272" s="13">
        <v>9964</v>
      </c>
      <c r="D272" s="13">
        <v>9964</v>
      </c>
    </row>
    <row r="273" spans="1:4" ht="31.5">
      <c r="A273" s="11" t="s">
        <v>179</v>
      </c>
      <c r="B273" s="15" t="s">
        <v>180</v>
      </c>
      <c r="C273" s="13">
        <v>9964</v>
      </c>
      <c r="D273" s="13">
        <v>9964</v>
      </c>
    </row>
    <row r="274" spans="1:4" ht="15.75">
      <c r="A274" s="11" t="s">
        <v>195</v>
      </c>
      <c r="B274" s="15" t="s">
        <v>196</v>
      </c>
      <c r="C274" s="13">
        <v>18481</v>
      </c>
      <c r="D274" s="13">
        <v>8987</v>
      </c>
    </row>
    <row r="275" spans="1:4" ht="15.75">
      <c r="A275" s="16" t="s">
        <v>101</v>
      </c>
      <c r="B275" s="16"/>
      <c r="C275" s="13">
        <v>1598878</v>
      </c>
      <c r="D275" s="13">
        <v>586368</v>
      </c>
    </row>
    <row r="276" spans="1:4" ht="15.75">
      <c r="A276" s="11"/>
      <c r="B276" s="12"/>
      <c r="C276" s="13"/>
      <c r="D276" s="13"/>
    </row>
    <row r="277" spans="1:4" ht="15.75">
      <c r="A277" s="16" t="s">
        <v>209</v>
      </c>
      <c r="B277" s="16"/>
      <c r="C277" s="13">
        <v>1598878</v>
      </c>
      <c r="D277" s="13">
        <v>586368</v>
      </c>
    </row>
    <row r="278" spans="1:4" ht="15.75">
      <c r="A278" s="11"/>
      <c r="B278" s="12"/>
      <c r="C278" s="13"/>
      <c r="D278" s="13"/>
    </row>
    <row r="279" spans="1:4" ht="31.5">
      <c r="A279" s="16" t="s">
        <v>210</v>
      </c>
      <c r="B279" s="16"/>
      <c r="C279" s="16"/>
      <c r="D279" s="16"/>
    </row>
    <row r="280" spans="1:4" ht="15.75">
      <c r="A280" s="14" t="s">
        <v>88</v>
      </c>
      <c r="B280" s="14"/>
      <c r="C280" s="14"/>
      <c r="D280" s="14"/>
    </row>
    <row r="281" spans="1:4" ht="31.5">
      <c r="A281" s="11" t="s">
        <v>104</v>
      </c>
      <c r="B281" s="15" t="s">
        <v>105</v>
      </c>
      <c r="C281" s="13">
        <v>972405</v>
      </c>
      <c r="D281" s="13">
        <v>327489</v>
      </c>
    </row>
    <row r="282" spans="1:4" ht="31.5">
      <c r="A282" s="11" t="s">
        <v>106</v>
      </c>
      <c r="B282" s="15" t="s">
        <v>107</v>
      </c>
      <c r="C282" s="13">
        <v>972405</v>
      </c>
      <c r="D282" s="13">
        <v>327489</v>
      </c>
    </row>
    <row r="283" spans="1:4" ht="15.75">
      <c r="A283" s="11" t="s">
        <v>89</v>
      </c>
      <c r="B283" s="15" t="s">
        <v>90</v>
      </c>
      <c r="C283" s="13">
        <v>69253</v>
      </c>
      <c r="D283" s="13">
        <v>15597</v>
      </c>
    </row>
    <row r="284" spans="1:4" ht="15.75">
      <c r="A284" s="11" t="s">
        <v>110</v>
      </c>
      <c r="B284" s="15" t="s">
        <v>111</v>
      </c>
      <c r="C284" s="13">
        <v>764</v>
      </c>
      <c r="D284" s="13">
        <v>473</v>
      </c>
    </row>
    <row r="285" spans="1:4" ht="31.5">
      <c r="A285" s="11" t="s">
        <v>112</v>
      </c>
      <c r="B285" s="15" t="s">
        <v>113</v>
      </c>
      <c r="C285" s="13">
        <v>57627</v>
      </c>
      <c r="D285" s="13">
        <v>12879</v>
      </c>
    </row>
    <row r="286" spans="1:4" ht="31.5">
      <c r="A286" s="11" t="s">
        <v>114</v>
      </c>
      <c r="B286" s="15" t="s">
        <v>115</v>
      </c>
      <c r="C286" s="13">
        <v>5000</v>
      </c>
      <c r="D286" s="13">
        <v>0</v>
      </c>
    </row>
    <row r="287" spans="1:4" ht="15.75">
      <c r="A287" s="11" t="s">
        <v>116</v>
      </c>
      <c r="B287" s="15" t="s">
        <v>117</v>
      </c>
      <c r="C287" s="13">
        <v>5862</v>
      </c>
      <c r="D287" s="13">
        <v>2245</v>
      </c>
    </row>
    <row r="288" spans="1:4" ht="15.75">
      <c r="A288" s="11" t="s">
        <v>93</v>
      </c>
      <c r="B288" s="15" t="s">
        <v>94</v>
      </c>
      <c r="C288" s="13">
        <v>233160</v>
      </c>
      <c r="D288" s="13">
        <v>77030</v>
      </c>
    </row>
    <row r="289" spans="1:4" ht="31.5">
      <c r="A289" s="11" t="s">
        <v>95</v>
      </c>
      <c r="B289" s="15" t="s">
        <v>96</v>
      </c>
      <c r="C289" s="13">
        <v>113598</v>
      </c>
      <c r="D289" s="13">
        <v>38226</v>
      </c>
    </row>
    <row r="290" spans="1:4" ht="31.5">
      <c r="A290" s="11" t="s">
        <v>169</v>
      </c>
      <c r="B290" s="15" t="s">
        <v>170</v>
      </c>
      <c r="C290" s="13">
        <v>42437</v>
      </c>
      <c r="D290" s="13">
        <v>13575</v>
      </c>
    </row>
    <row r="291" spans="1:4" ht="15.75">
      <c r="A291" s="11" t="s">
        <v>97</v>
      </c>
      <c r="B291" s="15" t="s">
        <v>98</v>
      </c>
      <c r="C291" s="13">
        <v>48867</v>
      </c>
      <c r="D291" s="13">
        <v>15974</v>
      </c>
    </row>
    <row r="292" spans="1:4" ht="31.5">
      <c r="A292" s="11" t="s">
        <v>99</v>
      </c>
      <c r="B292" s="15" t="s">
        <v>100</v>
      </c>
      <c r="C292" s="13">
        <v>28258</v>
      </c>
      <c r="D292" s="13">
        <v>9255</v>
      </c>
    </row>
    <row r="293" spans="1:4" ht="15.75">
      <c r="A293" s="11" t="s">
        <v>124</v>
      </c>
      <c r="B293" s="15" t="s">
        <v>125</v>
      </c>
      <c r="C293" s="13">
        <v>316312</v>
      </c>
      <c r="D293" s="13">
        <v>46965</v>
      </c>
    </row>
    <row r="294" spans="1:4" ht="15.75">
      <c r="A294" s="11" t="s">
        <v>185</v>
      </c>
      <c r="B294" s="15" t="s">
        <v>186</v>
      </c>
      <c r="C294" s="13">
        <v>3202</v>
      </c>
      <c r="D294" s="13">
        <v>180</v>
      </c>
    </row>
    <row r="295" spans="1:4" ht="15.75">
      <c r="A295" s="11" t="s">
        <v>154</v>
      </c>
      <c r="B295" s="15" t="s">
        <v>155</v>
      </c>
      <c r="C295" s="13">
        <v>404</v>
      </c>
      <c r="D295" s="13">
        <v>404</v>
      </c>
    </row>
    <row r="296" spans="1:4" ht="31.5">
      <c r="A296" s="11" t="s">
        <v>171</v>
      </c>
      <c r="B296" s="15" t="s">
        <v>172</v>
      </c>
      <c r="C296" s="13">
        <v>19000</v>
      </c>
      <c r="D296" s="13">
        <v>3086</v>
      </c>
    </row>
    <row r="297" spans="1:4" ht="15.75">
      <c r="A297" s="11" t="s">
        <v>126</v>
      </c>
      <c r="B297" s="15" t="s">
        <v>127</v>
      </c>
      <c r="C297" s="13">
        <v>21372</v>
      </c>
      <c r="D297" s="13">
        <v>5613</v>
      </c>
    </row>
    <row r="298" spans="1:4" ht="15.75">
      <c r="A298" s="11" t="s">
        <v>128</v>
      </c>
      <c r="B298" s="15" t="s">
        <v>129</v>
      </c>
      <c r="C298" s="13">
        <v>34984</v>
      </c>
      <c r="D298" s="13">
        <v>11120</v>
      </c>
    </row>
    <row r="299" spans="1:4" ht="15.75">
      <c r="A299" s="11" t="s">
        <v>130</v>
      </c>
      <c r="B299" s="15" t="s">
        <v>131</v>
      </c>
      <c r="C299" s="13">
        <v>37135</v>
      </c>
      <c r="D299" s="13">
        <v>25874</v>
      </c>
    </row>
    <row r="300" spans="1:4" ht="15.75">
      <c r="A300" s="11" t="s">
        <v>132</v>
      </c>
      <c r="B300" s="15" t="s">
        <v>133</v>
      </c>
      <c r="C300" s="13">
        <v>17655</v>
      </c>
      <c r="D300" s="13">
        <v>0</v>
      </c>
    </row>
    <row r="301" spans="1:4" ht="15.75">
      <c r="A301" s="11" t="s">
        <v>134</v>
      </c>
      <c r="B301" s="15" t="s">
        <v>135</v>
      </c>
      <c r="C301" s="13">
        <v>749</v>
      </c>
      <c r="D301" s="13">
        <v>294</v>
      </c>
    </row>
    <row r="302" spans="1:4" ht="15.75">
      <c r="A302" s="11" t="s">
        <v>162</v>
      </c>
      <c r="B302" s="15" t="s">
        <v>163</v>
      </c>
      <c r="C302" s="13">
        <v>441</v>
      </c>
      <c r="D302" s="13">
        <v>394</v>
      </c>
    </row>
    <row r="303" spans="1:4" ht="31.5">
      <c r="A303" s="11" t="s">
        <v>136</v>
      </c>
      <c r="B303" s="15" t="s">
        <v>137</v>
      </c>
      <c r="C303" s="13">
        <v>181370</v>
      </c>
      <c r="D303" s="13">
        <v>0</v>
      </c>
    </row>
    <row r="304" spans="1:4" ht="15.75">
      <c r="A304" s="11" t="s">
        <v>175</v>
      </c>
      <c r="B304" s="15" t="s">
        <v>176</v>
      </c>
      <c r="C304" s="13">
        <v>7624</v>
      </c>
      <c r="D304" s="13">
        <v>1851</v>
      </c>
    </row>
    <row r="305" spans="1:4" ht="31.5">
      <c r="A305" s="11" t="s">
        <v>179</v>
      </c>
      <c r="B305" s="15" t="s">
        <v>180</v>
      </c>
      <c r="C305" s="13">
        <v>7624</v>
      </c>
      <c r="D305" s="13">
        <v>1851</v>
      </c>
    </row>
    <row r="306" spans="1:4" ht="15.75">
      <c r="A306" s="11" t="s">
        <v>195</v>
      </c>
      <c r="B306" s="15" t="s">
        <v>196</v>
      </c>
      <c r="C306" s="13">
        <v>81620</v>
      </c>
      <c r="D306" s="13">
        <v>30641</v>
      </c>
    </row>
    <row r="307" spans="1:4" ht="15.75">
      <c r="A307" s="16" t="s">
        <v>101</v>
      </c>
      <c r="B307" s="16"/>
      <c r="C307" s="13">
        <v>1680374</v>
      </c>
      <c r="D307" s="13">
        <v>499573</v>
      </c>
    </row>
    <row r="308" spans="1:4" ht="15.75">
      <c r="A308" s="11"/>
      <c r="B308" s="12"/>
      <c r="C308" s="13"/>
      <c r="D308" s="13"/>
    </row>
    <row r="309" spans="1:4" ht="31.5">
      <c r="A309" s="16" t="s">
        <v>211</v>
      </c>
      <c r="B309" s="16"/>
      <c r="C309" s="13">
        <v>1680374</v>
      </c>
      <c r="D309" s="13">
        <v>499573</v>
      </c>
    </row>
    <row r="310" spans="1:4" ht="15.75">
      <c r="A310" s="11"/>
      <c r="B310" s="12"/>
      <c r="C310" s="13"/>
      <c r="D310" s="13"/>
    </row>
    <row r="311" spans="1:4" ht="15.75">
      <c r="A311" s="16" t="s">
        <v>212</v>
      </c>
      <c r="B311" s="16"/>
      <c r="C311" s="16"/>
      <c r="D311" s="16"/>
    </row>
    <row r="312" spans="1:4" ht="15.75">
      <c r="A312" s="16"/>
      <c r="B312" s="16"/>
      <c r="C312" s="16"/>
      <c r="D312" s="16"/>
    </row>
    <row r="313" spans="1:4" ht="15.75">
      <c r="A313" s="14" t="s">
        <v>88</v>
      </c>
      <c r="B313" s="14"/>
      <c r="C313" s="14"/>
      <c r="D313" s="14"/>
    </row>
    <row r="314" spans="1:4" ht="31.5">
      <c r="A314" s="11" t="s">
        <v>104</v>
      </c>
      <c r="B314" s="15" t="s">
        <v>105</v>
      </c>
      <c r="C314" s="13">
        <v>334800</v>
      </c>
      <c r="D314" s="13">
        <v>128113</v>
      </c>
    </row>
    <row r="315" spans="1:4" ht="31.5">
      <c r="A315" s="11" t="s">
        <v>106</v>
      </c>
      <c r="B315" s="15" t="s">
        <v>107</v>
      </c>
      <c r="C315" s="13">
        <v>334800</v>
      </c>
      <c r="D315" s="13">
        <v>128113</v>
      </c>
    </row>
    <row r="316" spans="1:4" ht="15.75">
      <c r="A316" s="11" t="s">
        <v>89</v>
      </c>
      <c r="B316" s="15" t="s">
        <v>90</v>
      </c>
      <c r="C316" s="13">
        <v>24426</v>
      </c>
      <c r="D316" s="13">
        <v>17071</v>
      </c>
    </row>
    <row r="317" spans="1:4" ht="15.75">
      <c r="A317" s="11" t="s">
        <v>110</v>
      </c>
      <c r="B317" s="15" t="s">
        <v>111</v>
      </c>
      <c r="C317" s="13">
        <v>6000</v>
      </c>
      <c r="D317" s="13">
        <v>2910</v>
      </c>
    </row>
    <row r="318" spans="1:4" ht="31.5">
      <c r="A318" s="11" t="s">
        <v>112</v>
      </c>
      <c r="B318" s="15" t="s">
        <v>113</v>
      </c>
      <c r="C318" s="13">
        <v>9511</v>
      </c>
      <c r="D318" s="13">
        <v>7520</v>
      </c>
    </row>
    <row r="319" spans="1:4" ht="31.5">
      <c r="A319" s="11" t="s">
        <v>114</v>
      </c>
      <c r="B319" s="15" t="s">
        <v>115</v>
      </c>
      <c r="C319" s="13">
        <v>7415</v>
      </c>
      <c r="D319" s="13">
        <v>6015</v>
      </c>
    </row>
    <row r="320" spans="1:4" ht="15.75">
      <c r="A320" s="11" t="s">
        <v>116</v>
      </c>
      <c r="B320" s="15" t="s">
        <v>117</v>
      </c>
      <c r="C320" s="13">
        <v>1500</v>
      </c>
      <c r="D320" s="13">
        <v>626</v>
      </c>
    </row>
    <row r="321" spans="1:4" ht="15.75">
      <c r="A321" s="11" t="s">
        <v>93</v>
      </c>
      <c r="B321" s="15" t="s">
        <v>94</v>
      </c>
      <c r="C321" s="13">
        <v>73500</v>
      </c>
      <c r="D321" s="13">
        <v>29089</v>
      </c>
    </row>
    <row r="322" spans="1:4" ht="31.5">
      <c r="A322" s="11" t="s">
        <v>95</v>
      </c>
      <c r="B322" s="15" t="s">
        <v>96</v>
      </c>
      <c r="C322" s="13">
        <v>39200</v>
      </c>
      <c r="D322" s="13">
        <v>16502</v>
      </c>
    </row>
    <row r="323" spans="1:4" ht="31.5">
      <c r="A323" s="11" t="s">
        <v>169</v>
      </c>
      <c r="B323" s="15" t="s">
        <v>170</v>
      </c>
      <c r="C323" s="13">
        <v>10600</v>
      </c>
      <c r="D323" s="13">
        <v>3936</v>
      </c>
    </row>
    <row r="324" spans="1:4" ht="15.75">
      <c r="A324" s="11" t="s">
        <v>97</v>
      </c>
      <c r="B324" s="15" t="s">
        <v>98</v>
      </c>
      <c r="C324" s="13">
        <v>16600</v>
      </c>
      <c r="D324" s="13">
        <v>6446</v>
      </c>
    </row>
    <row r="325" spans="1:4" ht="31.5">
      <c r="A325" s="11" t="s">
        <v>99</v>
      </c>
      <c r="B325" s="15" t="s">
        <v>100</v>
      </c>
      <c r="C325" s="13">
        <v>7100</v>
      </c>
      <c r="D325" s="13">
        <v>2205</v>
      </c>
    </row>
    <row r="326" spans="1:4" ht="15.75">
      <c r="A326" s="11" t="s">
        <v>124</v>
      </c>
      <c r="B326" s="15" t="s">
        <v>125</v>
      </c>
      <c r="C326" s="13">
        <v>557634</v>
      </c>
      <c r="D326" s="13">
        <v>73205</v>
      </c>
    </row>
    <row r="327" spans="1:4" ht="15.75">
      <c r="A327" s="11" t="s">
        <v>185</v>
      </c>
      <c r="B327" s="15" t="s">
        <v>186</v>
      </c>
      <c r="C327" s="13">
        <v>1200</v>
      </c>
      <c r="D327" s="13">
        <v>43</v>
      </c>
    </row>
    <row r="328" spans="1:4" ht="15.75">
      <c r="A328" s="11" t="s">
        <v>154</v>
      </c>
      <c r="B328" s="15" t="s">
        <v>155</v>
      </c>
      <c r="C328" s="13">
        <v>2325</v>
      </c>
      <c r="D328" s="13">
        <v>619</v>
      </c>
    </row>
    <row r="329" spans="1:4" ht="15.75">
      <c r="A329" s="11" t="s">
        <v>126</v>
      </c>
      <c r="B329" s="15" t="s">
        <v>127</v>
      </c>
      <c r="C329" s="13">
        <v>50005</v>
      </c>
      <c r="D329" s="13">
        <v>23828</v>
      </c>
    </row>
    <row r="330" spans="1:4" ht="15.75">
      <c r="A330" s="11" t="s">
        <v>128</v>
      </c>
      <c r="B330" s="15" t="s">
        <v>129</v>
      </c>
      <c r="C330" s="13">
        <v>68000</v>
      </c>
      <c r="D330" s="13">
        <v>41541</v>
      </c>
    </row>
    <row r="331" spans="1:4" ht="15.75">
      <c r="A331" s="11" t="s">
        <v>130</v>
      </c>
      <c r="B331" s="15" t="s">
        <v>131</v>
      </c>
      <c r="C331" s="13">
        <v>22116</v>
      </c>
      <c r="D331" s="13">
        <v>7174</v>
      </c>
    </row>
    <row r="332" spans="1:4" ht="15.75">
      <c r="A332" s="11" t="s">
        <v>132</v>
      </c>
      <c r="B332" s="15" t="s">
        <v>133</v>
      </c>
      <c r="C332" s="13">
        <v>76971</v>
      </c>
      <c r="D332" s="13">
        <v>0</v>
      </c>
    </row>
    <row r="333" spans="1:4" ht="15.75">
      <c r="A333" s="11" t="s">
        <v>134</v>
      </c>
      <c r="B333" s="15" t="s">
        <v>135</v>
      </c>
      <c r="C333" s="13">
        <v>1500</v>
      </c>
      <c r="D333" s="13">
        <v>0</v>
      </c>
    </row>
    <row r="334" spans="1:4" ht="15.75">
      <c r="A334" s="11" t="s">
        <v>162</v>
      </c>
      <c r="B334" s="15" t="s">
        <v>163</v>
      </c>
      <c r="C334" s="13">
        <v>1000</v>
      </c>
      <c r="D334" s="13">
        <v>0</v>
      </c>
    </row>
    <row r="335" spans="1:4" ht="31.5">
      <c r="A335" s="11" t="s">
        <v>193</v>
      </c>
      <c r="B335" s="15" t="s">
        <v>194</v>
      </c>
      <c r="C335" s="13">
        <v>2689</v>
      </c>
      <c r="D335" s="13">
        <v>0</v>
      </c>
    </row>
    <row r="336" spans="1:4" ht="31.5">
      <c r="A336" s="11" t="s">
        <v>136</v>
      </c>
      <c r="B336" s="15" t="s">
        <v>137</v>
      </c>
      <c r="C336" s="13">
        <v>331828</v>
      </c>
      <c r="D336" s="13">
        <v>0</v>
      </c>
    </row>
    <row r="337" spans="1:4" ht="15.75">
      <c r="A337" s="11" t="s">
        <v>175</v>
      </c>
      <c r="B337" s="15" t="s">
        <v>176</v>
      </c>
      <c r="C337" s="13">
        <v>346</v>
      </c>
      <c r="D337" s="13">
        <v>346</v>
      </c>
    </row>
    <row r="338" spans="1:4" ht="31.5">
      <c r="A338" s="11" t="s">
        <v>179</v>
      </c>
      <c r="B338" s="15" t="s">
        <v>180</v>
      </c>
      <c r="C338" s="13">
        <v>346</v>
      </c>
      <c r="D338" s="13">
        <v>346</v>
      </c>
    </row>
    <row r="339" spans="1:4" ht="15.75">
      <c r="A339" s="16" t="s">
        <v>101</v>
      </c>
      <c r="B339" s="16"/>
      <c r="C339" s="13">
        <v>990706</v>
      </c>
      <c r="D339" s="13">
        <v>247824</v>
      </c>
    </row>
    <row r="340" spans="1:4" ht="15.75">
      <c r="A340" s="16"/>
      <c r="B340" s="16"/>
      <c r="C340" s="13"/>
      <c r="D340" s="13"/>
    </row>
    <row r="341" spans="1:4" ht="26.25" customHeight="1">
      <c r="A341" s="14" t="s">
        <v>138</v>
      </c>
      <c r="B341" s="14"/>
      <c r="C341" s="14"/>
      <c r="D341" s="14"/>
    </row>
    <row r="342" spans="1:4" ht="15.75">
      <c r="A342" s="11" t="s">
        <v>141</v>
      </c>
      <c r="B342" s="15" t="s">
        <v>142</v>
      </c>
      <c r="C342" s="13">
        <v>3000</v>
      </c>
      <c r="D342" s="13">
        <v>0</v>
      </c>
    </row>
    <row r="343" spans="1:4" ht="15.75">
      <c r="A343" s="11" t="s">
        <v>143</v>
      </c>
      <c r="B343" s="15" t="s">
        <v>144</v>
      </c>
      <c r="C343" s="13">
        <v>3000</v>
      </c>
      <c r="D343" s="13">
        <v>0</v>
      </c>
    </row>
    <row r="344" spans="1:4" ht="23.25" customHeight="1">
      <c r="A344" s="16" t="s">
        <v>147</v>
      </c>
      <c r="B344" s="16"/>
      <c r="C344" s="13">
        <v>3000</v>
      </c>
      <c r="D344" s="13">
        <v>0</v>
      </c>
    </row>
    <row r="345" spans="1:4" ht="15.75">
      <c r="A345" s="11"/>
      <c r="B345" s="12"/>
      <c r="C345" s="13"/>
      <c r="D345" s="13"/>
    </row>
    <row r="346" spans="1:4" ht="23.25" customHeight="1">
      <c r="A346" s="16" t="s">
        <v>213</v>
      </c>
      <c r="B346" s="16"/>
      <c r="C346" s="13">
        <v>993706</v>
      </c>
      <c r="D346" s="13">
        <v>247824</v>
      </c>
    </row>
    <row r="347" spans="1:4" ht="27.75" customHeight="1">
      <c r="A347" s="16" t="s">
        <v>214</v>
      </c>
      <c r="B347" s="16"/>
      <c r="C347" s="16"/>
      <c r="D347" s="16"/>
    </row>
    <row r="348" spans="1:4" ht="15.75">
      <c r="A348" s="14" t="s">
        <v>88</v>
      </c>
      <c r="B348" s="14"/>
      <c r="C348" s="14"/>
      <c r="D348" s="14"/>
    </row>
    <row r="349" spans="1:4" ht="31.5">
      <c r="A349" s="11" t="s">
        <v>104</v>
      </c>
      <c r="B349" s="15" t="s">
        <v>105</v>
      </c>
      <c r="C349" s="13">
        <v>216955</v>
      </c>
      <c r="D349" s="13">
        <v>124173</v>
      </c>
    </row>
    <row r="350" spans="1:4" ht="31.5">
      <c r="A350" s="11" t="s">
        <v>106</v>
      </c>
      <c r="B350" s="15" t="s">
        <v>107</v>
      </c>
      <c r="C350" s="13">
        <v>216955</v>
      </c>
      <c r="D350" s="13">
        <v>124173</v>
      </c>
    </row>
    <row r="351" spans="1:4" ht="15.75">
      <c r="A351" s="11" t="s">
        <v>89</v>
      </c>
      <c r="B351" s="15" t="s">
        <v>90</v>
      </c>
      <c r="C351" s="13">
        <v>16584</v>
      </c>
      <c r="D351" s="13">
        <v>8941</v>
      </c>
    </row>
    <row r="352" spans="1:4" ht="31.5">
      <c r="A352" s="11" t="s">
        <v>112</v>
      </c>
      <c r="B352" s="15" t="s">
        <v>113</v>
      </c>
      <c r="C352" s="13">
        <v>12562</v>
      </c>
      <c r="D352" s="13">
        <v>4919</v>
      </c>
    </row>
    <row r="353" spans="1:4" ht="31.5">
      <c r="A353" s="11" t="s">
        <v>114</v>
      </c>
      <c r="B353" s="15" t="s">
        <v>115</v>
      </c>
      <c r="C353" s="13">
        <v>1236</v>
      </c>
      <c r="D353" s="13">
        <v>1236</v>
      </c>
    </row>
    <row r="354" spans="1:4" ht="15.75">
      <c r="A354" s="11" t="s">
        <v>116</v>
      </c>
      <c r="B354" s="15" t="s">
        <v>117</v>
      </c>
      <c r="C354" s="13">
        <v>2786</v>
      </c>
      <c r="D354" s="13">
        <v>2786</v>
      </c>
    </row>
    <row r="355" spans="1:4" ht="15.75">
      <c r="A355" s="11" t="s">
        <v>93</v>
      </c>
      <c r="B355" s="15" t="s">
        <v>94</v>
      </c>
      <c r="C355" s="13">
        <v>73853</v>
      </c>
      <c r="D355" s="13">
        <v>27745</v>
      </c>
    </row>
    <row r="356" spans="1:4" ht="31.5">
      <c r="A356" s="11" t="s">
        <v>95</v>
      </c>
      <c r="B356" s="15" t="s">
        <v>96</v>
      </c>
      <c r="C356" s="13">
        <v>43150</v>
      </c>
      <c r="D356" s="13">
        <v>14977</v>
      </c>
    </row>
    <row r="357" spans="1:4" ht="31.5">
      <c r="A357" s="11" t="s">
        <v>169</v>
      </c>
      <c r="B357" s="15" t="s">
        <v>170</v>
      </c>
      <c r="C357" s="13">
        <v>8001</v>
      </c>
      <c r="D357" s="13">
        <v>3698</v>
      </c>
    </row>
    <row r="358" spans="1:4" ht="15.75">
      <c r="A358" s="11" t="s">
        <v>97</v>
      </c>
      <c r="B358" s="15" t="s">
        <v>98</v>
      </c>
      <c r="C358" s="13">
        <v>15098</v>
      </c>
      <c r="D358" s="13">
        <v>6129</v>
      </c>
    </row>
    <row r="359" spans="1:4" ht="31.5">
      <c r="A359" s="11" t="s">
        <v>99</v>
      </c>
      <c r="B359" s="15" t="s">
        <v>100</v>
      </c>
      <c r="C359" s="13">
        <v>7604</v>
      </c>
      <c r="D359" s="13">
        <v>2941</v>
      </c>
    </row>
    <row r="360" spans="1:4" ht="15.75">
      <c r="A360" s="11" t="s">
        <v>124</v>
      </c>
      <c r="B360" s="15" t="s">
        <v>125</v>
      </c>
      <c r="C360" s="13">
        <v>93249</v>
      </c>
      <c r="D360" s="13">
        <v>3265</v>
      </c>
    </row>
    <row r="361" spans="1:4" ht="15.75">
      <c r="A361" s="11" t="s">
        <v>154</v>
      </c>
      <c r="B361" s="15" t="s">
        <v>155</v>
      </c>
      <c r="C361" s="13">
        <v>2615</v>
      </c>
      <c r="D361" s="13">
        <v>2615</v>
      </c>
    </row>
    <row r="362" spans="1:4" ht="15.75">
      <c r="A362" s="11" t="s">
        <v>126</v>
      </c>
      <c r="B362" s="15" t="s">
        <v>127</v>
      </c>
      <c r="C362" s="13">
        <v>703</v>
      </c>
      <c r="D362" s="13">
        <v>0</v>
      </c>
    </row>
    <row r="363" spans="1:4" ht="15.75">
      <c r="A363" s="11" t="s">
        <v>130</v>
      </c>
      <c r="B363" s="15" t="s">
        <v>131</v>
      </c>
      <c r="C363" s="13">
        <v>4720</v>
      </c>
      <c r="D363" s="13">
        <v>650</v>
      </c>
    </row>
    <row r="364" spans="1:4" ht="15.75">
      <c r="A364" s="11" t="s">
        <v>132</v>
      </c>
      <c r="B364" s="15" t="s">
        <v>133</v>
      </c>
      <c r="C364" s="13">
        <v>35000</v>
      </c>
      <c r="D364" s="13">
        <v>0</v>
      </c>
    </row>
    <row r="365" spans="1:4" ht="31.5">
      <c r="A365" s="11" t="s">
        <v>136</v>
      </c>
      <c r="B365" s="15" t="s">
        <v>137</v>
      </c>
      <c r="C365" s="13">
        <v>50211</v>
      </c>
      <c r="D365" s="13">
        <v>0</v>
      </c>
    </row>
    <row r="366" spans="1:4" ht="15.75">
      <c r="A366" s="16" t="s">
        <v>101</v>
      </c>
      <c r="B366" s="16"/>
      <c r="C366" s="13">
        <v>400641</v>
      </c>
      <c r="D366" s="13">
        <v>164124</v>
      </c>
    </row>
    <row r="367" spans="1:4" ht="15.75">
      <c r="A367" s="11"/>
      <c r="B367" s="12"/>
      <c r="C367" s="13"/>
      <c r="D367" s="13"/>
    </row>
    <row r="368" spans="1:4" ht="31.5">
      <c r="A368" s="16" t="s">
        <v>215</v>
      </c>
      <c r="B368" s="16"/>
      <c r="C368" s="13">
        <v>400641</v>
      </c>
      <c r="D368" s="13">
        <v>164124</v>
      </c>
    </row>
    <row r="369" spans="1:4" ht="15.75">
      <c r="A369" s="11"/>
      <c r="B369" s="12"/>
      <c r="C369" s="13"/>
      <c r="D369" s="13"/>
    </row>
    <row r="370" spans="1:4" ht="15.75">
      <c r="A370" s="16" t="s">
        <v>216</v>
      </c>
      <c r="B370" s="16"/>
      <c r="C370" s="16"/>
      <c r="D370" s="16"/>
    </row>
    <row r="371" spans="1:4" ht="15.75">
      <c r="A371" s="14" t="s">
        <v>88</v>
      </c>
      <c r="B371" s="14"/>
      <c r="C371" s="14"/>
      <c r="D371" s="14"/>
    </row>
    <row r="372" spans="1:4" ht="31.5">
      <c r="A372" s="11" t="s">
        <v>104</v>
      </c>
      <c r="B372" s="15" t="s">
        <v>105</v>
      </c>
      <c r="C372" s="13">
        <v>330691</v>
      </c>
      <c r="D372" s="13">
        <v>131182</v>
      </c>
    </row>
    <row r="373" spans="1:4" ht="31.5">
      <c r="A373" s="11" t="s">
        <v>106</v>
      </c>
      <c r="B373" s="15" t="s">
        <v>107</v>
      </c>
      <c r="C373" s="13">
        <v>330691</v>
      </c>
      <c r="D373" s="13">
        <v>131182</v>
      </c>
    </row>
    <row r="374" spans="1:4" ht="15.75">
      <c r="A374" s="11" t="s">
        <v>89</v>
      </c>
      <c r="B374" s="15" t="s">
        <v>90</v>
      </c>
      <c r="C374" s="13">
        <v>26012</v>
      </c>
      <c r="D374" s="13">
        <v>7252</v>
      </c>
    </row>
    <row r="375" spans="1:4" ht="31.5">
      <c r="A375" s="11" t="s">
        <v>112</v>
      </c>
      <c r="B375" s="15" t="s">
        <v>113</v>
      </c>
      <c r="C375" s="13">
        <v>13829</v>
      </c>
      <c r="D375" s="13">
        <v>7087</v>
      </c>
    </row>
    <row r="376" spans="1:4" ht="15.75">
      <c r="A376" s="11" t="s">
        <v>116</v>
      </c>
      <c r="B376" s="15" t="s">
        <v>117</v>
      </c>
      <c r="C376" s="13">
        <v>12183</v>
      </c>
      <c r="D376" s="13">
        <v>165</v>
      </c>
    </row>
    <row r="377" spans="1:4" ht="15.75">
      <c r="A377" s="11" t="s">
        <v>93</v>
      </c>
      <c r="B377" s="15" t="s">
        <v>94</v>
      </c>
      <c r="C377" s="13">
        <v>80251</v>
      </c>
      <c r="D377" s="13">
        <v>30673</v>
      </c>
    </row>
    <row r="378" spans="1:4" ht="31.5">
      <c r="A378" s="11" t="s">
        <v>95</v>
      </c>
      <c r="B378" s="15" t="s">
        <v>96</v>
      </c>
      <c r="C378" s="13">
        <v>40509</v>
      </c>
      <c r="D378" s="13">
        <v>15480</v>
      </c>
    </row>
    <row r="379" spans="1:4" ht="31.5">
      <c r="A379" s="11" t="s">
        <v>169</v>
      </c>
      <c r="B379" s="15" t="s">
        <v>170</v>
      </c>
      <c r="C379" s="13">
        <v>14852</v>
      </c>
      <c r="D379" s="13">
        <v>5626</v>
      </c>
    </row>
    <row r="380" spans="1:4" ht="15.75">
      <c r="A380" s="11" t="s">
        <v>97</v>
      </c>
      <c r="B380" s="15" t="s">
        <v>98</v>
      </c>
      <c r="C380" s="13">
        <v>16369</v>
      </c>
      <c r="D380" s="13">
        <v>6285</v>
      </c>
    </row>
    <row r="381" spans="1:4" ht="31.5">
      <c r="A381" s="11" t="s">
        <v>99</v>
      </c>
      <c r="B381" s="15" t="s">
        <v>100</v>
      </c>
      <c r="C381" s="13">
        <v>8521</v>
      </c>
      <c r="D381" s="13">
        <v>3282</v>
      </c>
    </row>
    <row r="382" spans="1:4" ht="15.75">
      <c r="A382" s="11" t="s">
        <v>124</v>
      </c>
      <c r="B382" s="15" t="s">
        <v>125</v>
      </c>
      <c r="C382" s="13">
        <v>152060</v>
      </c>
      <c r="D382" s="13">
        <v>7747</v>
      </c>
    </row>
    <row r="383" spans="1:4" ht="15.75">
      <c r="A383" s="11" t="s">
        <v>152</v>
      </c>
      <c r="B383" s="15" t="s">
        <v>153</v>
      </c>
      <c r="C383" s="13">
        <v>2000</v>
      </c>
      <c r="D383" s="13">
        <v>291</v>
      </c>
    </row>
    <row r="384" spans="1:4" ht="15.75">
      <c r="A384" s="11" t="s">
        <v>185</v>
      </c>
      <c r="B384" s="15" t="s">
        <v>186</v>
      </c>
      <c r="C384" s="13">
        <v>200</v>
      </c>
      <c r="D384" s="13">
        <v>6</v>
      </c>
    </row>
    <row r="385" spans="1:4" ht="15.75">
      <c r="A385" s="11" t="s">
        <v>154</v>
      </c>
      <c r="B385" s="15" t="s">
        <v>155</v>
      </c>
      <c r="C385" s="13">
        <v>500</v>
      </c>
      <c r="D385" s="13">
        <v>0</v>
      </c>
    </row>
    <row r="386" spans="1:4" ht="31.5">
      <c r="A386" s="11" t="s">
        <v>171</v>
      </c>
      <c r="B386" s="15" t="s">
        <v>172</v>
      </c>
      <c r="C386" s="13">
        <v>1721</v>
      </c>
      <c r="D386" s="13">
        <v>0</v>
      </c>
    </row>
    <row r="387" spans="1:4" ht="15.75">
      <c r="A387" s="11" t="s">
        <v>126</v>
      </c>
      <c r="B387" s="15" t="s">
        <v>127</v>
      </c>
      <c r="C387" s="13">
        <v>8135</v>
      </c>
      <c r="D387" s="13">
        <v>4650</v>
      </c>
    </row>
    <row r="388" spans="1:4" ht="15.75">
      <c r="A388" s="11" t="s">
        <v>128</v>
      </c>
      <c r="B388" s="15" t="s">
        <v>129</v>
      </c>
      <c r="C388" s="13">
        <v>2304</v>
      </c>
      <c r="D388" s="13">
        <v>913</v>
      </c>
    </row>
    <row r="389" spans="1:4" ht="15.75">
      <c r="A389" s="11" t="s">
        <v>130</v>
      </c>
      <c r="B389" s="15" t="s">
        <v>131</v>
      </c>
      <c r="C389" s="13">
        <v>3612</v>
      </c>
      <c r="D389" s="13">
        <v>1753</v>
      </c>
    </row>
    <row r="390" spans="1:4" ht="15.75">
      <c r="A390" s="11" t="s">
        <v>134</v>
      </c>
      <c r="B390" s="15" t="s">
        <v>135</v>
      </c>
      <c r="C390" s="13">
        <v>500</v>
      </c>
      <c r="D390" s="13">
        <v>0</v>
      </c>
    </row>
    <row r="391" spans="1:4" ht="31.5">
      <c r="A391" s="11" t="s">
        <v>193</v>
      </c>
      <c r="B391" s="15" t="s">
        <v>194</v>
      </c>
      <c r="C391" s="13">
        <v>578</v>
      </c>
      <c r="D391" s="13">
        <v>134</v>
      </c>
    </row>
    <row r="392" spans="1:4" ht="31.5">
      <c r="A392" s="11" t="s">
        <v>136</v>
      </c>
      <c r="B392" s="15" t="s">
        <v>137</v>
      </c>
      <c r="C392" s="13">
        <v>132510</v>
      </c>
      <c r="D392" s="13">
        <v>0</v>
      </c>
    </row>
    <row r="393" spans="1:4" ht="15.75">
      <c r="A393" s="16" t="s">
        <v>101</v>
      </c>
      <c r="B393" s="16"/>
      <c r="C393" s="13">
        <v>589014</v>
      </c>
      <c r="D393" s="13">
        <v>176854</v>
      </c>
    </row>
    <row r="394" spans="1:4" ht="15.75">
      <c r="A394" s="14" t="s">
        <v>138</v>
      </c>
      <c r="B394" s="14"/>
      <c r="C394" s="14"/>
      <c r="D394" s="14"/>
    </row>
    <row r="395" spans="1:4" ht="15.75">
      <c r="A395" s="11" t="s">
        <v>141</v>
      </c>
      <c r="B395" s="15" t="s">
        <v>142</v>
      </c>
      <c r="C395" s="13">
        <v>8314</v>
      </c>
      <c r="D395" s="13">
        <v>4188</v>
      </c>
    </row>
    <row r="396" spans="1:4" ht="15.75">
      <c r="A396" s="11" t="s">
        <v>143</v>
      </c>
      <c r="B396" s="15" t="s">
        <v>144</v>
      </c>
      <c r="C396" s="13">
        <v>8314</v>
      </c>
      <c r="D396" s="13">
        <v>4188</v>
      </c>
    </row>
    <row r="397" spans="1:4" ht="15.75">
      <c r="A397" s="11" t="s">
        <v>217</v>
      </c>
      <c r="B397" s="15" t="s">
        <v>218</v>
      </c>
      <c r="C397" s="13">
        <v>0</v>
      </c>
      <c r="D397" s="13">
        <v>0</v>
      </c>
    </row>
    <row r="398" spans="1:4" ht="15.75">
      <c r="A398" s="16" t="s">
        <v>147</v>
      </c>
      <c r="B398" s="16"/>
      <c r="C398" s="13">
        <v>8314</v>
      </c>
      <c r="D398" s="13">
        <v>4188</v>
      </c>
    </row>
    <row r="399" spans="1:4" ht="15.75">
      <c r="A399" s="11"/>
      <c r="B399" s="12"/>
      <c r="C399" s="13"/>
      <c r="D399" s="13"/>
    </row>
    <row r="400" spans="1:4" ht="15.75">
      <c r="A400" s="16" t="s">
        <v>219</v>
      </c>
      <c r="B400" s="16"/>
      <c r="C400" s="13">
        <v>597328</v>
      </c>
      <c r="D400" s="13">
        <v>181042</v>
      </c>
    </row>
    <row r="401" spans="1:4" ht="15.75">
      <c r="A401" s="11"/>
      <c r="B401" s="12"/>
      <c r="C401" s="13"/>
      <c r="D401" s="13"/>
    </row>
    <row r="402" spans="1:4" ht="15.75">
      <c r="A402" s="16" t="s">
        <v>220</v>
      </c>
      <c r="B402" s="16"/>
      <c r="C402" s="16"/>
      <c r="D402" s="16"/>
    </row>
    <row r="403" spans="1:4" ht="15.75">
      <c r="A403" s="14" t="s">
        <v>88</v>
      </c>
      <c r="B403" s="14"/>
      <c r="C403" s="14"/>
      <c r="D403" s="14"/>
    </row>
    <row r="404" spans="1:4" ht="31.5">
      <c r="A404" s="11" t="s">
        <v>104</v>
      </c>
      <c r="B404" s="15" t="s">
        <v>105</v>
      </c>
      <c r="C404" s="13">
        <v>30612</v>
      </c>
      <c r="D404" s="13">
        <v>30612</v>
      </c>
    </row>
    <row r="405" spans="1:4" ht="31.5">
      <c r="A405" s="11" t="s">
        <v>106</v>
      </c>
      <c r="B405" s="15" t="s">
        <v>107</v>
      </c>
      <c r="C405" s="13">
        <v>30612</v>
      </c>
      <c r="D405" s="13">
        <v>30612</v>
      </c>
    </row>
    <row r="406" spans="1:4" ht="15.75">
      <c r="A406" s="11" t="s">
        <v>89</v>
      </c>
      <c r="B406" s="15" t="s">
        <v>90</v>
      </c>
      <c r="C406" s="13">
        <v>246</v>
      </c>
      <c r="D406" s="13">
        <v>246</v>
      </c>
    </row>
    <row r="407" spans="1:4" ht="31.5">
      <c r="A407" s="11" t="s">
        <v>112</v>
      </c>
      <c r="B407" s="15" t="s">
        <v>113</v>
      </c>
      <c r="C407" s="13">
        <v>246</v>
      </c>
      <c r="D407" s="13">
        <v>246</v>
      </c>
    </row>
    <row r="408" spans="1:4" ht="15.75">
      <c r="A408" s="11" t="s">
        <v>93</v>
      </c>
      <c r="B408" s="15" t="s">
        <v>94</v>
      </c>
      <c r="C408" s="13">
        <v>5516</v>
      </c>
      <c r="D408" s="13">
        <v>5516</v>
      </c>
    </row>
    <row r="409" spans="1:4" ht="31.5">
      <c r="A409" s="11" t="s">
        <v>95</v>
      </c>
      <c r="B409" s="15" t="s">
        <v>96</v>
      </c>
      <c r="C409" s="13">
        <v>3544</v>
      </c>
      <c r="D409" s="13">
        <v>3544</v>
      </c>
    </row>
    <row r="410" spans="1:4" ht="15.75">
      <c r="A410" s="11" t="s">
        <v>97</v>
      </c>
      <c r="B410" s="15" t="s">
        <v>98</v>
      </c>
      <c r="C410" s="13">
        <v>1392</v>
      </c>
      <c r="D410" s="13">
        <v>1392</v>
      </c>
    </row>
    <row r="411" spans="1:4" ht="31.5">
      <c r="A411" s="11" t="s">
        <v>99</v>
      </c>
      <c r="B411" s="15" t="s">
        <v>100</v>
      </c>
      <c r="C411" s="13">
        <v>580</v>
      </c>
      <c r="D411" s="13">
        <v>580</v>
      </c>
    </row>
    <row r="412" spans="1:4" ht="15.75">
      <c r="A412" s="11" t="s">
        <v>124</v>
      </c>
      <c r="B412" s="15" t="s">
        <v>125</v>
      </c>
      <c r="C412" s="13">
        <v>150878</v>
      </c>
      <c r="D412" s="13">
        <v>41139</v>
      </c>
    </row>
    <row r="413" spans="1:4" ht="15.75">
      <c r="A413" s="11" t="s">
        <v>126</v>
      </c>
      <c r="B413" s="15" t="s">
        <v>127</v>
      </c>
      <c r="C413" s="13">
        <v>173</v>
      </c>
      <c r="D413" s="13">
        <v>173</v>
      </c>
    </row>
    <row r="414" spans="1:4" ht="15.75">
      <c r="A414" s="11" t="s">
        <v>128</v>
      </c>
      <c r="B414" s="15" t="s">
        <v>129</v>
      </c>
      <c r="C414" s="13">
        <v>7428</v>
      </c>
      <c r="D414" s="13">
        <v>7428</v>
      </c>
    </row>
    <row r="415" spans="1:4" ht="15.75">
      <c r="A415" s="11" t="s">
        <v>130</v>
      </c>
      <c r="B415" s="15" t="s">
        <v>131</v>
      </c>
      <c r="C415" s="13">
        <v>130702</v>
      </c>
      <c r="D415" s="13">
        <v>29778</v>
      </c>
    </row>
    <row r="416" spans="1:4" ht="15.75">
      <c r="A416" s="11" t="s">
        <v>134</v>
      </c>
      <c r="B416" s="15" t="s">
        <v>135</v>
      </c>
      <c r="C416" s="13">
        <v>40</v>
      </c>
      <c r="D416" s="13">
        <v>40</v>
      </c>
    </row>
    <row r="417" spans="1:4" ht="15.75">
      <c r="A417" s="11" t="s">
        <v>162</v>
      </c>
      <c r="B417" s="15" t="s">
        <v>163</v>
      </c>
      <c r="C417" s="13">
        <v>3714</v>
      </c>
      <c r="D417" s="13">
        <v>3714</v>
      </c>
    </row>
    <row r="418" spans="1:4" ht="15.75">
      <c r="A418" s="11" t="s">
        <v>191</v>
      </c>
      <c r="B418" s="15" t="s">
        <v>192</v>
      </c>
      <c r="C418" s="13">
        <v>6</v>
      </c>
      <c r="D418" s="13">
        <v>6</v>
      </c>
    </row>
    <row r="419" spans="1:4" ht="31.5">
      <c r="A419" s="11" t="s">
        <v>136</v>
      </c>
      <c r="B419" s="15" t="s">
        <v>137</v>
      </c>
      <c r="C419" s="13">
        <v>8815</v>
      </c>
      <c r="D419" s="13">
        <v>0</v>
      </c>
    </row>
    <row r="420" spans="1:4" ht="15.75">
      <c r="A420" s="11" t="s">
        <v>175</v>
      </c>
      <c r="B420" s="15" t="s">
        <v>176</v>
      </c>
      <c r="C420" s="13">
        <v>371</v>
      </c>
      <c r="D420" s="13">
        <v>371</v>
      </c>
    </row>
    <row r="421" spans="1:4" ht="31.5">
      <c r="A421" s="11" t="s">
        <v>177</v>
      </c>
      <c r="B421" s="15" t="s">
        <v>178</v>
      </c>
      <c r="C421" s="13">
        <v>81</v>
      </c>
      <c r="D421" s="13">
        <v>81</v>
      </c>
    </row>
    <row r="422" spans="1:4" ht="31.5">
      <c r="A422" s="11" t="s">
        <v>179</v>
      </c>
      <c r="B422" s="15" t="s">
        <v>180</v>
      </c>
      <c r="C422" s="13">
        <v>290</v>
      </c>
      <c r="D422" s="13">
        <v>290</v>
      </c>
    </row>
    <row r="423" spans="1:4" ht="15.75">
      <c r="A423" s="16" t="s">
        <v>101</v>
      </c>
      <c r="B423" s="16"/>
      <c r="C423" s="13">
        <v>187623</v>
      </c>
      <c r="D423" s="13">
        <v>77884</v>
      </c>
    </row>
    <row r="424" spans="1:4" ht="15.75">
      <c r="A424" s="11"/>
      <c r="B424" s="12"/>
      <c r="C424" s="13"/>
      <c r="D424" s="13"/>
    </row>
    <row r="425" spans="1:4" ht="15.75">
      <c r="A425" s="16" t="s">
        <v>221</v>
      </c>
      <c r="B425" s="16"/>
      <c r="C425" s="13">
        <v>187623</v>
      </c>
      <c r="D425" s="13">
        <v>77884</v>
      </c>
    </row>
    <row r="426" spans="1:4" ht="15.75">
      <c r="A426" s="11"/>
      <c r="B426" s="12"/>
      <c r="C426" s="13"/>
      <c r="D426" s="13"/>
    </row>
    <row r="427" spans="1:4" ht="15.75">
      <c r="A427" s="16" t="s">
        <v>223</v>
      </c>
      <c r="B427" s="16"/>
      <c r="C427" s="13">
        <v>47114136</v>
      </c>
      <c r="D427" s="13">
        <v>18945991</v>
      </c>
    </row>
    <row r="428" spans="1:4" ht="15.75">
      <c r="A428" s="11"/>
      <c r="B428" s="12"/>
      <c r="C428" s="13"/>
      <c r="D428" s="13"/>
    </row>
    <row r="429" spans="1:4" ht="15.75">
      <c r="A429" s="16" t="s">
        <v>224</v>
      </c>
      <c r="B429" s="16"/>
      <c r="C429" s="16"/>
      <c r="D429" s="16"/>
    </row>
    <row r="430" spans="1:4" ht="15.75">
      <c r="A430" s="16" t="s">
        <v>2</v>
      </c>
      <c r="B430" s="16"/>
      <c r="C430" s="16"/>
      <c r="D430" s="16"/>
    </row>
    <row r="431" spans="1:4" ht="31.5">
      <c r="A431" s="16" t="s">
        <v>225</v>
      </c>
      <c r="B431" s="16"/>
      <c r="C431" s="16"/>
      <c r="D431" s="16"/>
    </row>
    <row r="432" spans="1:4" ht="15.75">
      <c r="A432" s="14" t="s">
        <v>88</v>
      </c>
      <c r="B432" s="14"/>
      <c r="C432" s="14"/>
      <c r="D432" s="14"/>
    </row>
    <row r="433" spans="1:4" ht="31.5">
      <c r="A433" s="11" t="s">
        <v>104</v>
      </c>
      <c r="B433" s="15" t="s">
        <v>105</v>
      </c>
      <c r="C433" s="13">
        <v>2421508</v>
      </c>
      <c r="D433" s="13">
        <v>1249772</v>
      </c>
    </row>
    <row r="434" spans="1:4" ht="31.5">
      <c r="A434" s="11" t="s">
        <v>106</v>
      </c>
      <c r="B434" s="15" t="s">
        <v>107</v>
      </c>
      <c r="C434" s="13">
        <v>2421508</v>
      </c>
      <c r="D434" s="13">
        <v>1249772</v>
      </c>
    </row>
    <row r="435" spans="1:4" ht="15.75">
      <c r="A435" s="11" t="s">
        <v>89</v>
      </c>
      <c r="B435" s="15" t="s">
        <v>90</v>
      </c>
      <c r="C435" s="13">
        <v>191316</v>
      </c>
      <c r="D435" s="13">
        <v>63845</v>
      </c>
    </row>
    <row r="436" spans="1:4" ht="31.5">
      <c r="A436" s="11" t="s">
        <v>112</v>
      </c>
      <c r="B436" s="15" t="s">
        <v>113</v>
      </c>
      <c r="C436" s="13">
        <v>69542</v>
      </c>
      <c r="D436" s="13">
        <v>21554</v>
      </c>
    </row>
    <row r="437" spans="1:4" ht="31.5">
      <c r="A437" s="11" t="s">
        <v>114</v>
      </c>
      <c r="B437" s="15" t="s">
        <v>115</v>
      </c>
      <c r="C437" s="13">
        <v>99987</v>
      </c>
      <c r="D437" s="13">
        <v>20504</v>
      </c>
    </row>
    <row r="438" spans="1:4" ht="15.75">
      <c r="A438" s="11" t="s">
        <v>116</v>
      </c>
      <c r="B438" s="15" t="s">
        <v>117</v>
      </c>
      <c r="C438" s="13">
        <v>21787</v>
      </c>
      <c r="D438" s="13">
        <v>21787</v>
      </c>
    </row>
    <row r="439" spans="1:4" ht="15.75">
      <c r="A439" s="11" t="s">
        <v>93</v>
      </c>
      <c r="B439" s="15" t="s">
        <v>94</v>
      </c>
      <c r="C439" s="13">
        <v>443606</v>
      </c>
      <c r="D439" s="13">
        <v>249317</v>
      </c>
    </row>
    <row r="440" spans="1:4" ht="31.5">
      <c r="A440" s="11" t="s">
        <v>95</v>
      </c>
      <c r="B440" s="15" t="s">
        <v>96</v>
      </c>
      <c r="C440" s="13">
        <v>266629</v>
      </c>
      <c r="D440" s="13">
        <v>151232</v>
      </c>
    </row>
    <row r="441" spans="1:4" ht="31.5">
      <c r="A441" s="11" t="s">
        <v>169</v>
      </c>
      <c r="B441" s="15" t="s">
        <v>170</v>
      </c>
      <c r="C441" s="13">
        <v>2590</v>
      </c>
      <c r="D441" s="13">
        <v>1825</v>
      </c>
    </row>
    <row r="442" spans="1:4" ht="15.75">
      <c r="A442" s="11" t="s">
        <v>97</v>
      </c>
      <c r="B442" s="15" t="s">
        <v>98</v>
      </c>
      <c r="C442" s="13">
        <v>110139</v>
      </c>
      <c r="D442" s="13">
        <v>63723</v>
      </c>
    </row>
    <row r="443" spans="1:4" ht="31.5">
      <c r="A443" s="11" t="s">
        <v>99</v>
      </c>
      <c r="B443" s="15" t="s">
        <v>100</v>
      </c>
      <c r="C443" s="13">
        <v>64248</v>
      </c>
      <c r="D443" s="13">
        <v>32537</v>
      </c>
    </row>
    <row r="444" spans="1:4" ht="15.75">
      <c r="A444" s="11" t="s">
        <v>124</v>
      </c>
      <c r="B444" s="15" t="s">
        <v>125</v>
      </c>
      <c r="C444" s="13">
        <v>1044088</v>
      </c>
      <c r="D444" s="13">
        <v>83826</v>
      </c>
    </row>
    <row r="445" spans="1:4" ht="15.75">
      <c r="A445" s="11" t="s">
        <v>152</v>
      </c>
      <c r="B445" s="15" t="s">
        <v>153</v>
      </c>
      <c r="C445" s="13">
        <v>113279</v>
      </c>
      <c r="D445" s="13">
        <v>18982</v>
      </c>
    </row>
    <row r="446" spans="1:4" ht="15.75">
      <c r="A446" s="11" t="s">
        <v>185</v>
      </c>
      <c r="B446" s="15" t="s">
        <v>186</v>
      </c>
      <c r="C446" s="13">
        <v>1000</v>
      </c>
      <c r="D446" s="13">
        <v>71</v>
      </c>
    </row>
    <row r="447" spans="1:4" ht="15.75">
      <c r="A447" s="11" t="s">
        <v>154</v>
      </c>
      <c r="B447" s="15" t="s">
        <v>155</v>
      </c>
      <c r="C447" s="13">
        <v>61004</v>
      </c>
      <c r="D447" s="13">
        <v>18314</v>
      </c>
    </row>
    <row r="448" spans="1:4" ht="31.5">
      <c r="A448" s="11" t="s">
        <v>171</v>
      </c>
      <c r="B448" s="15" t="s">
        <v>172</v>
      </c>
      <c r="C448" s="13">
        <v>1453</v>
      </c>
      <c r="D448" s="13">
        <v>1453</v>
      </c>
    </row>
    <row r="449" spans="1:4" ht="15.75">
      <c r="A449" s="11" t="s">
        <v>126</v>
      </c>
      <c r="B449" s="15" t="s">
        <v>127</v>
      </c>
      <c r="C449" s="13">
        <v>54546</v>
      </c>
      <c r="D449" s="13">
        <v>6126</v>
      </c>
    </row>
    <row r="450" spans="1:4" ht="15.75">
      <c r="A450" s="11" t="s">
        <v>128</v>
      </c>
      <c r="B450" s="15" t="s">
        <v>129</v>
      </c>
      <c r="C450" s="13">
        <v>180378</v>
      </c>
      <c r="D450" s="13">
        <v>26907</v>
      </c>
    </row>
    <row r="451" spans="1:4" ht="15.75">
      <c r="A451" s="11" t="s">
        <v>130</v>
      </c>
      <c r="B451" s="15" t="s">
        <v>131</v>
      </c>
      <c r="C451" s="13">
        <v>626567</v>
      </c>
      <c r="D451" s="13">
        <v>10661</v>
      </c>
    </row>
    <row r="452" spans="1:4" ht="15.75">
      <c r="A452" s="11" t="s">
        <v>132</v>
      </c>
      <c r="B452" s="15" t="s">
        <v>133</v>
      </c>
      <c r="C452" s="13">
        <v>182</v>
      </c>
      <c r="D452" s="13">
        <v>0</v>
      </c>
    </row>
    <row r="453" spans="1:4" ht="15.75">
      <c r="A453" s="11" t="s">
        <v>134</v>
      </c>
      <c r="B453" s="15" t="s">
        <v>135</v>
      </c>
      <c r="C453" s="13">
        <v>282</v>
      </c>
      <c r="D453" s="13">
        <v>282</v>
      </c>
    </row>
    <row r="454" spans="1:4" ht="15.75">
      <c r="A454" s="11" t="s">
        <v>162</v>
      </c>
      <c r="B454" s="15" t="s">
        <v>163</v>
      </c>
      <c r="C454" s="13">
        <v>5237</v>
      </c>
      <c r="D454" s="13">
        <v>1023</v>
      </c>
    </row>
    <row r="455" spans="1:4" ht="31.5">
      <c r="A455" s="11" t="s">
        <v>173</v>
      </c>
      <c r="B455" s="15" t="s">
        <v>174</v>
      </c>
      <c r="C455" s="13">
        <v>160</v>
      </c>
      <c r="D455" s="13">
        <v>7</v>
      </c>
    </row>
    <row r="456" spans="1:4" ht="15.75">
      <c r="A456" s="11" t="s">
        <v>175</v>
      </c>
      <c r="B456" s="15" t="s">
        <v>176</v>
      </c>
      <c r="C456" s="13">
        <v>12871</v>
      </c>
      <c r="D456" s="13">
        <v>12871</v>
      </c>
    </row>
    <row r="457" spans="1:4" ht="31.5">
      <c r="A457" s="11" t="s">
        <v>177</v>
      </c>
      <c r="B457" s="15" t="s">
        <v>178</v>
      </c>
      <c r="C457" s="13">
        <v>550</v>
      </c>
      <c r="D457" s="13">
        <v>550</v>
      </c>
    </row>
    <row r="458" spans="1:4" ht="31.5">
      <c r="A458" s="11" t="s">
        <v>179</v>
      </c>
      <c r="B458" s="15" t="s">
        <v>180</v>
      </c>
      <c r="C458" s="13">
        <v>12321</v>
      </c>
      <c r="D458" s="13">
        <v>12321</v>
      </c>
    </row>
    <row r="459" spans="1:4" ht="15.75">
      <c r="A459" s="16" t="s">
        <v>101</v>
      </c>
      <c r="B459" s="16"/>
      <c r="C459" s="13">
        <v>4113389</v>
      </c>
      <c r="D459" s="13">
        <v>1659631</v>
      </c>
    </row>
    <row r="460" spans="1:4" ht="15.75">
      <c r="A460" s="14" t="s">
        <v>138</v>
      </c>
      <c r="B460" s="14"/>
      <c r="C460" s="14"/>
      <c r="D460" s="14"/>
    </row>
    <row r="461" spans="1:4" ht="15.75">
      <c r="A461" s="11" t="s">
        <v>139</v>
      </c>
      <c r="B461" s="15" t="s">
        <v>140</v>
      </c>
      <c r="C461" s="13">
        <v>255422</v>
      </c>
      <c r="D461" s="13">
        <v>0</v>
      </c>
    </row>
    <row r="462" spans="1:4" ht="15.75">
      <c r="A462" s="11" t="s">
        <v>141</v>
      </c>
      <c r="B462" s="15" t="s">
        <v>142</v>
      </c>
      <c r="C462" s="13">
        <v>96447</v>
      </c>
      <c r="D462" s="13">
        <v>0</v>
      </c>
    </row>
    <row r="463" spans="1:4" ht="15.75">
      <c r="A463" s="11" t="s">
        <v>143</v>
      </c>
      <c r="B463" s="15" t="s">
        <v>144</v>
      </c>
      <c r="C463" s="13">
        <v>10201</v>
      </c>
      <c r="D463" s="13">
        <v>0</v>
      </c>
    </row>
    <row r="464" spans="1:4" ht="31.5">
      <c r="A464" s="11" t="s">
        <v>145</v>
      </c>
      <c r="B464" s="15" t="s">
        <v>146</v>
      </c>
      <c r="C464" s="13">
        <v>21313</v>
      </c>
      <c r="D464" s="13">
        <v>0</v>
      </c>
    </row>
    <row r="465" spans="1:4" ht="15.75">
      <c r="A465" s="11" t="s">
        <v>181</v>
      </c>
      <c r="B465" s="15" t="s">
        <v>182</v>
      </c>
      <c r="C465" s="13">
        <v>64933</v>
      </c>
      <c r="D465" s="13">
        <v>0</v>
      </c>
    </row>
    <row r="466" spans="1:4" ht="15.75">
      <c r="A466" s="16" t="s">
        <v>147</v>
      </c>
      <c r="B466" s="16"/>
      <c r="C466" s="13">
        <v>351869</v>
      </c>
      <c r="D466" s="13">
        <v>0</v>
      </c>
    </row>
    <row r="467" spans="1:4" ht="15.75">
      <c r="A467" s="11"/>
      <c r="B467" s="12"/>
      <c r="C467" s="13"/>
      <c r="D467" s="13"/>
    </row>
    <row r="468" spans="1:4" ht="31.5">
      <c r="A468" s="16" t="s">
        <v>226</v>
      </c>
      <c r="B468" s="16"/>
      <c r="C468" s="13">
        <v>4465258</v>
      </c>
      <c r="D468" s="13">
        <v>1659631</v>
      </c>
    </row>
    <row r="469" spans="1:4" ht="15.75">
      <c r="A469" s="11"/>
      <c r="B469" s="12"/>
      <c r="C469" s="13"/>
      <c r="D469" s="13"/>
    </row>
    <row r="470" spans="1:4" ht="15.75">
      <c r="A470" s="16" t="s">
        <v>227</v>
      </c>
      <c r="B470" s="16"/>
      <c r="C470" s="16"/>
      <c r="D470" s="16"/>
    </row>
    <row r="471" spans="1:4" ht="15.75">
      <c r="A471" s="14" t="s">
        <v>88</v>
      </c>
      <c r="B471" s="14"/>
      <c r="C471" s="14"/>
      <c r="D471" s="14"/>
    </row>
    <row r="472" spans="1:4" ht="31.5">
      <c r="A472" s="11" t="s">
        <v>104</v>
      </c>
      <c r="B472" s="15" t="s">
        <v>105</v>
      </c>
      <c r="C472" s="13">
        <v>929030</v>
      </c>
      <c r="D472" s="13">
        <v>436090</v>
      </c>
    </row>
    <row r="473" spans="1:4" ht="31.5">
      <c r="A473" s="11" t="s">
        <v>106</v>
      </c>
      <c r="B473" s="15" t="s">
        <v>107</v>
      </c>
      <c r="C473" s="13">
        <v>929030</v>
      </c>
      <c r="D473" s="13">
        <v>436090</v>
      </c>
    </row>
    <row r="474" spans="1:4" ht="15.75">
      <c r="A474" s="11" t="s">
        <v>89</v>
      </c>
      <c r="B474" s="15" t="s">
        <v>90</v>
      </c>
      <c r="C474" s="13">
        <v>93311</v>
      </c>
      <c r="D474" s="13">
        <v>13376</v>
      </c>
    </row>
    <row r="475" spans="1:4" ht="31.5">
      <c r="A475" s="11" t="s">
        <v>112</v>
      </c>
      <c r="B475" s="15" t="s">
        <v>113</v>
      </c>
      <c r="C475" s="13">
        <v>27944</v>
      </c>
      <c r="D475" s="13">
        <v>7489</v>
      </c>
    </row>
    <row r="476" spans="1:4" ht="31.5">
      <c r="A476" s="11" t="s">
        <v>114</v>
      </c>
      <c r="B476" s="15" t="s">
        <v>115</v>
      </c>
      <c r="C476" s="13">
        <v>59480</v>
      </c>
      <c r="D476" s="13">
        <v>0</v>
      </c>
    </row>
    <row r="477" spans="1:4" ht="15.75">
      <c r="A477" s="11" t="s">
        <v>116</v>
      </c>
      <c r="B477" s="15" t="s">
        <v>117</v>
      </c>
      <c r="C477" s="13">
        <v>5887</v>
      </c>
      <c r="D477" s="13">
        <v>5887</v>
      </c>
    </row>
    <row r="478" spans="1:4" ht="15.75">
      <c r="A478" s="11" t="s">
        <v>93</v>
      </c>
      <c r="B478" s="15" t="s">
        <v>94</v>
      </c>
      <c r="C478" s="13">
        <v>179030</v>
      </c>
      <c r="D478" s="13">
        <v>85733</v>
      </c>
    </row>
    <row r="479" spans="1:4" ht="31.5">
      <c r="A479" s="11" t="s">
        <v>95</v>
      </c>
      <c r="B479" s="15" t="s">
        <v>96</v>
      </c>
      <c r="C479" s="13">
        <v>108238</v>
      </c>
      <c r="D479" s="13">
        <v>52392</v>
      </c>
    </row>
    <row r="480" spans="1:4" ht="15.75">
      <c r="A480" s="11" t="s">
        <v>97</v>
      </c>
      <c r="B480" s="15" t="s">
        <v>98</v>
      </c>
      <c r="C480" s="13">
        <v>44711</v>
      </c>
      <c r="D480" s="13">
        <v>21874</v>
      </c>
    </row>
    <row r="481" spans="1:4" ht="31.5">
      <c r="A481" s="11" t="s">
        <v>99</v>
      </c>
      <c r="B481" s="15" t="s">
        <v>100</v>
      </c>
      <c r="C481" s="13">
        <v>26081</v>
      </c>
      <c r="D481" s="13">
        <v>11467</v>
      </c>
    </row>
    <row r="482" spans="1:4" ht="15.75">
      <c r="A482" s="11" t="s">
        <v>124</v>
      </c>
      <c r="B482" s="15" t="s">
        <v>125</v>
      </c>
      <c r="C482" s="13">
        <v>57570</v>
      </c>
      <c r="D482" s="13">
        <v>7047</v>
      </c>
    </row>
    <row r="483" spans="1:4" ht="15.75">
      <c r="A483" s="11" t="s">
        <v>185</v>
      </c>
      <c r="B483" s="15" t="s">
        <v>186</v>
      </c>
      <c r="C483" s="13">
        <v>9000</v>
      </c>
      <c r="D483" s="13">
        <v>0</v>
      </c>
    </row>
    <row r="484" spans="1:4" ht="15.75">
      <c r="A484" s="11" t="s">
        <v>154</v>
      </c>
      <c r="B484" s="15" t="s">
        <v>155</v>
      </c>
      <c r="C484" s="13">
        <v>18660</v>
      </c>
      <c r="D484" s="13">
        <v>0</v>
      </c>
    </row>
    <row r="485" spans="1:4" ht="15.75">
      <c r="A485" s="11" t="s">
        <v>126</v>
      </c>
      <c r="B485" s="15" t="s">
        <v>127</v>
      </c>
      <c r="C485" s="13">
        <v>14710</v>
      </c>
      <c r="D485" s="13">
        <v>0</v>
      </c>
    </row>
    <row r="486" spans="1:4" ht="15.75">
      <c r="A486" s="11" t="s">
        <v>130</v>
      </c>
      <c r="B486" s="15" t="s">
        <v>131</v>
      </c>
      <c r="C486" s="13">
        <v>15000</v>
      </c>
      <c r="D486" s="13">
        <v>7047</v>
      </c>
    </row>
    <row r="487" spans="1:4" ht="15.75">
      <c r="A487" s="11" t="s">
        <v>134</v>
      </c>
      <c r="B487" s="15" t="s">
        <v>135</v>
      </c>
      <c r="C487" s="13">
        <v>200</v>
      </c>
      <c r="D487" s="13">
        <v>0</v>
      </c>
    </row>
    <row r="488" spans="1:4" ht="15.75">
      <c r="A488" s="16" t="s">
        <v>101</v>
      </c>
      <c r="B488" s="16"/>
      <c r="C488" s="13">
        <v>1258941</v>
      </c>
      <c r="D488" s="13">
        <v>542246</v>
      </c>
    </row>
    <row r="489" spans="1:4" ht="15.75">
      <c r="A489" s="14" t="s">
        <v>138</v>
      </c>
      <c r="B489" s="14"/>
      <c r="C489" s="14"/>
      <c r="D489" s="14"/>
    </row>
    <row r="490" spans="1:4" ht="15.75">
      <c r="A490" s="11" t="s">
        <v>141</v>
      </c>
      <c r="B490" s="15" t="s">
        <v>142</v>
      </c>
      <c r="C490" s="13">
        <v>3905</v>
      </c>
      <c r="D490" s="13">
        <v>0</v>
      </c>
    </row>
    <row r="491" spans="1:4" ht="31.5">
      <c r="A491" s="11" t="s">
        <v>145</v>
      </c>
      <c r="B491" s="15" t="s">
        <v>146</v>
      </c>
      <c r="C491" s="13">
        <v>3905</v>
      </c>
      <c r="D491" s="13">
        <v>0</v>
      </c>
    </row>
    <row r="492" spans="1:4" ht="15.75">
      <c r="A492" s="16" t="s">
        <v>147</v>
      </c>
      <c r="B492" s="16"/>
      <c r="C492" s="13">
        <v>3905</v>
      </c>
      <c r="D492" s="13">
        <v>0</v>
      </c>
    </row>
    <row r="493" spans="1:4" ht="15.75">
      <c r="A493" s="11"/>
      <c r="B493" s="12"/>
      <c r="C493" s="13"/>
      <c r="D493" s="13"/>
    </row>
    <row r="494" spans="1:4" ht="31.5">
      <c r="A494" s="16" t="s">
        <v>228</v>
      </c>
      <c r="B494" s="16"/>
      <c r="C494" s="13">
        <v>1262846</v>
      </c>
      <c r="D494" s="13">
        <v>542246</v>
      </c>
    </row>
    <row r="495" spans="1:4" ht="15.75">
      <c r="A495" s="16" t="s">
        <v>229</v>
      </c>
      <c r="B495" s="16"/>
      <c r="C495" s="16"/>
      <c r="D495" s="16"/>
    </row>
    <row r="496" spans="1:4" ht="15.75">
      <c r="A496" s="14" t="s">
        <v>88</v>
      </c>
      <c r="B496" s="14"/>
      <c r="C496" s="14"/>
      <c r="D496" s="14"/>
    </row>
    <row r="497" spans="1:4" ht="31.5">
      <c r="A497" s="11" t="s">
        <v>104</v>
      </c>
      <c r="B497" s="15" t="s">
        <v>105</v>
      </c>
      <c r="C497" s="13">
        <v>112636</v>
      </c>
      <c r="D497" s="13">
        <v>26863</v>
      </c>
    </row>
    <row r="498" spans="1:4" ht="31.5">
      <c r="A498" s="11" t="s">
        <v>106</v>
      </c>
      <c r="B498" s="15" t="s">
        <v>107</v>
      </c>
      <c r="C498" s="13">
        <v>112636</v>
      </c>
      <c r="D498" s="13">
        <v>26863</v>
      </c>
    </row>
    <row r="499" spans="1:4" ht="15.75">
      <c r="A499" s="11" t="s">
        <v>89</v>
      </c>
      <c r="B499" s="15" t="s">
        <v>90</v>
      </c>
      <c r="C499" s="13">
        <v>5590</v>
      </c>
      <c r="D499" s="13">
        <v>3132</v>
      </c>
    </row>
    <row r="500" spans="1:4" ht="15.75">
      <c r="A500" s="11" t="s">
        <v>110</v>
      </c>
      <c r="B500" s="15" t="s">
        <v>111</v>
      </c>
      <c r="C500" s="13">
        <v>1800</v>
      </c>
      <c r="D500" s="13">
        <v>1800</v>
      </c>
    </row>
    <row r="501" spans="1:4" ht="31.5">
      <c r="A501" s="11" t="s">
        <v>112</v>
      </c>
      <c r="B501" s="15" t="s">
        <v>113</v>
      </c>
      <c r="C501" s="13">
        <v>3416</v>
      </c>
      <c r="D501" s="13">
        <v>958</v>
      </c>
    </row>
    <row r="502" spans="1:4" ht="15.75">
      <c r="A502" s="11" t="s">
        <v>116</v>
      </c>
      <c r="B502" s="15" t="s">
        <v>117</v>
      </c>
      <c r="C502" s="13">
        <v>374</v>
      </c>
      <c r="D502" s="13">
        <v>374</v>
      </c>
    </row>
    <row r="503" spans="1:4" ht="15.75">
      <c r="A503" s="11" t="s">
        <v>93</v>
      </c>
      <c r="B503" s="15" t="s">
        <v>94</v>
      </c>
      <c r="C503" s="13">
        <v>21674</v>
      </c>
      <c r="D503" s="13">
        <v>5814</v>
      </c>
    </row>
    <row r="504" spans="1:4" ht="31.5">
      <c r="A504" s="11" t="s">
        <v>95</v>
      </c>
      <c r="B504" s="15" t="s">
        <v>96</v>
      </c>
      <c r="C504" s="13">
        <v>13103</v>
      </c>
      <c r="D504" s="13">
        <v>3331</v>
      </c>
    </row>
    <row r="505" spans="1:4" ht="15.75">
      <c r="A505" s="11" t="s">
        <v>97</v>
      </c>
      <c r="B505" s="15" t="s">
        <v>98</v>
      </c>
      <c r="C505" s="13">
        <v>5413</v>
      </c>
      <c r="D505" s="13">
        <v>1656</v>
      </c>
    </row>
    <row r="506" spans="1:4" ht="31.5">
      <c r="A506" s="11" t="s">
        <v>99</v>
      </c>
      <c r="B506" s="15" t="s">
        <v>100</v>
      </c>
      <c r="C506" s="13">
        <v>3158</v>
      </c>
      <c r="D506" s="13">
        <v>827</v>
      </c>
    </row>
    <row r="507" spans="1:4" ht="15.75">
      <c r="A507" s="11" t="s">
        <v>124</v>
      </c>
      <c r="B507" s="15" t="s">
        <v>125</v>
      </c>
      <c r="C507" s="13">
        <v>44867</v>
      </c>
      <c r="D507" s="13">
        <v>14358</v>
      </c>
    </row>
    <row r="508" spans="1:4" ht="15.75">
      <c r="A508" s="11" t="s">
        <v>185</v>
      </c>
      <c r="B508" s="15" t="s">
        <v>186</v>
      </c>
      <c r="C508" s="13">
        <v>1119</v>
      </c>
      <c r="D508" s="13">
        <v>1119</v>
      </c>
    </row>
    <row r="509" spans="1:4" ht="15.75">
      <c r="A509" s="11" t="s">
        <v>154</v>
      </c>
      <c r="B509" s="15" t="s">
        <v>155</v>
      </c>
      <c r="C509" s="13">
        <v>3927</v>
      </c>
      <c r="D509" s="13">
        <v>3927</v>
      </c>
    </row>
    <row r="510" spans="1:4" ht="15.75">
      <c r="A510" s="11" t="s">
        <v>126</v>
      </c>
      <c r="B510" s="15" t="s">
        <v>127</v>
      </c>
      <c r="C510" s="13">
        <v>7019</v>
      </c>
      <c r="D510" s="13">
        <v>1307</v>
      </c>
    </row>
    <row r="511" spans="1:4" ht="15.75">
      <c r="A511" s="11" t="s">
        <v>128</v>
      </c>
      <c r="B511" s="15" t="s">
        <v>129</v>
      </c>
      <c r="C511" s="13">
        <v>3002</v>
      </c>
      <c r="D511" s="13">
        <v>1195</v>
      </c>
    </row>
    <row r="512" spans="1:4" ht="15.75">
      <c r="A512" s="11" t="s">
        <v>130</v>
      </c>
      <c r="B512" s="15" t="s">
        <v>131</v>
      </c>
      <c r="C512" s="13">
        <v>6958</v>
      </c>
      <c r="D512" s="13">
        <v>6223</v>
      </c>
    </row>
    <row r="513" spans="1:4" ht="15.75">
      <c r="A513" s="11" t="s">
        <v>134</v>
      </c>
      <c r="B513" s="15" t="s">
        <v>135</v>
      </c>
      <c r="C513" s="13">
        <v>587</v>
      </c>
      <c r="D513" s="13">
        <v>587</v>
      </c>
    </row>
    <row r="514" spans="1:4" ht="15.75">
      <c r="A514" s="11" t="s">
        <v>191</v>
      </c>
      <c r="B514" s="15" t="s">
        <v>192</v>
      </c>
      <c r="C514" s="13">
        <v>0</v>
      </c>
      <c r="D514" s="13">
        <v>0</v>
      </c>
    </row>
    <row r="515" spans="1:4" ht="31.5">
      <c r="A515" s="11" t="s">
        <v>136</v>
      </c>
      <c r="B515" s="15" t="s">
        <v>137</v>
      </c>
      <c r="C515" s="13">
        <v>22255</v>
      </c>
      <c r="D515" s="13">
        <v>0</v>
      </c>
    </row>
    <row r="516" spans="1:4" ht="31.5">
      <c r="A516" s="11" t="s">
        <v>197</v>
      </c>
      <c r="B516" s="15" t="s">
        <v>198</v>
      </c>
      <c r="C516" s="13">
        <v>884</v>
      </c>
      <c r="D516" s="13">
        <v>884</v>
      </c>
    </row>
    <row r="517" spans="1:4" ht="15.75">
      <c r="A517" s="11" t="s">
        <v>199</v>
      </c>
      <c r="B517" s="15" t="s">
        <v>200</v>
      </c>
      <c r="C517" s="13">
        <v>884</v>
      </c>
      <c r="D517" s="13">
        <v>884</v>
      </c>
    </row>
    <row r="518" spans="1:4" ht="15.75">
      <c r="A518" s="16" t="s">
        <v>101</v>
      </c>
      <c r="B518" s="16"/>
      <c r="C518" s="13">
        <v>185651</v>
      </c>
      <c r="D518" s="13">
        <v>51051</v>
      </c>
    </row>
    <row r="519" spans="1:4" ht="15.75">
      <c r="A519" s="14" t="s">
        <v>138</v>
      </c>
      <c r="B519" s="14"/>
      <c r="C519" s="14"/>
      <c r="D519" s="14"/>
    </row>
    <row r="520" spans="1:4" ht="15.75">
      <c r="A520" s="11" t="s">
        <v>139</v>
      </c>
      <c r="B520" s="15" t="s">
        <v>140</v>
      </c>
      <c r="C520" s="13">
        <v>170901</v>
      </c>
      <c r="D520" s="13">
        <v>0</v>
      </c>
    </row>
    <row r="521" spans="1:4" ht="15.75">
      <c r="A521" s="11" t="s">
        <v>141</v>
      </c>
      <c r="B521" s="15" t="s">
        <v>142</v>
      </c>
      <c r="C521" s="13">
        <v>3138</v>
      </c>
      <c r="D521" s="13">
        <v>1836</v>
      </c>
    </row>
    <row r="522" spans="1:4" ht="15.75">
      <c r="A522" s="11" t="s">
        <v>143</v>
      </c>
      <c r="B522" s="15" t="s">
        <v>144</v>
      </c>
      <c r="C522" s="13">
        <v>3138</v>
      </c>
      <c r="D522" s="13">
        <v>1836</v>
      </c>
    </row>
    <row r="523" spans="1:4" ht="15.75">
      <c r="A523" s="16" t="s">
        <v>147</v>
      </c>
      <c r="B523" s="16"/>
      <c r="C523" s="13">
        <v>174039</v>
      </c>
      <c r="D523" s="13">
        <v>1836</v>
      </c>
    </row>
    <row r="524" spans="1:4" ht="15.75">
      <c r="A524" s="11"/>
      <c r="B524" s="12"/>
      <c r="C524" s="13"/>
      <c r="D524" s="13"/>
    </row>
    <row r="525" spans="1:4" ht="31.5">
      <c r="A525" s="16" t="s">
        <v>230</v>
      </c>
      <c r="B525" s="16"/>
      <c r="C525" s="13">
        <v>359690</v>
      </c>
      <c r="D525" s="13">
        <v>52887</v>
      </c>
    </row>
    <row r="526" spans="1:4" ht="15.75">
      <c r="A526" s="11"/>
      <c r="B526" s="12"/>
      <c r="C526" s="13"/>
      <c r="D526" s="13"/>
    </row>
    <row r="527" spans="1:4" ht="15.75">
      <c r="A527" s="16" t="s">
        <v>231</v>
      </c>
      <c r="B527" s="16"/>
      <c r="C527" s="13">
        <v>6087794</v>
      </c>
      <c r="D527" s="13">
        <v>2254764</v>
      </c>
    </row>
    <row r="528" spans="1:4" ht="15.75">
      <c r="A528" s="11"/>
      <c r="B528" s="12"/>
      <c r="C528" s="13"/>
      <c r="D528" s="13"/>
    </row>
    <row r="529" spans="1:4" ht="31.5">
      <c r="A529" s="16" t="s">
        <v>232</v>
      </c>
      <c r="B529" s="16"/>
      <c r="C529" s="16"/>
      <c r="D529" s="16"/>
    </row>
    <row r="530" spans="1:4" ht="31.5">
      <c r="A530" s="16" t="s">
        <v>233</v>
      </c>
      <c r="B530" s="16"/>
      <c r="C530" s="16"/>
      <c r="D530" s="16"/>
    </row>
    <row r="531" spans="1:4" ht="15.75">
      <c r="A531" s="16" t="s">
        <v>234</v>
      </c>
      <c r="B531" s="16"/>
      <c r="C531" s="16"/>
      <c r="D531" s="16"/>
    </row>
    <row r="532" spans="1:4" ht="15.75">
      <c r="A532" s="14" t="s">
        <v>88</v>
      </c>
      <c r="B532" s="14"/>
      <c r="C532" s="14"/>
      <c r="D532" s="14"/>
    </row>
    <row r="533" spans="1:4" ht="15.75">
      <c r="A533" s="11" t="s">
        <v>124</v>
      </c>
      <c r="B533" s="15" t="s">
        <v>125</v>
      </c>
      <c r="C533" s="13">
        <v>605274</v>
      </c>
      <c r="D533" s="13">
        <v>310140</v>
      </c>
    </row>
    <row r="534" spans="1:4" ht="15.75">
      <c r="A534" s="11" t="s">
        <v>130</v>
      </c>
      <c r="B534" s="15" t="s">
        <v>131</v>
      </c>
      <c r="C534" s="13">
        <v>605274</v>
      </c>
      <c r="D534" s="13">
        <v>310140</v>
      </c>
    </row>
    <row r="535" spans="1:4" ht="15.75">
      <c r="A535" s="16" t="s">
        <v>101</v>
      </c>
      <c r="B535" s="16"/>
      <c r="C535" s="13">
        <v>605274</v>
      </c>
      <c r="D535" s="13">
        <v>310140</v>
      </c>
    </row>
    <row r="536" spans="1:4" ht="15.75">
      <c r="A536" s="16" t="s">
        <v>235</v>
      </c>
      <c r="B536" s="16"/>
      <c r="C536" s="13">
        <v>605274</v>
      </c>
      <c r="D536" s="13">
        <v>310140</v>
      </c>
    </row>
    <row r="537" spans="1:4" ht="15.75">
      <c r="A537" s="11"/>
      <c r="B537" s="12"/>
      <c r="C537" s="13"/>
      <c r="D537" s="13"/>
    </row>
    <row r="538" spans="1:4" ht="15.75">
      <c r="A538" s="16" t="s">
        <v>236</v>
      </c>
      <c r="B538" s="16"/>
      <c r="C538" s="16"/>
      <c r="D538" s="16"/>
    </row>
    <row r="539" spans="1:4" ht="15.75">
      <c r="A539" s="14" t="s">
        <v>88</v>
      </c>
      <c r="B539" s="14"/>
      <c r="C539" s="14"/>
      <c r="D539" s="14"/>
    </row>
    <row r="540" spans="1:4" ht="31.5">
      <c r="A540" s="11" t="s">
        <v>104</v>
      </c>
      <c r="B540" s="15" t="s">
        <v>105</v>
      </c>
      <c r="C540" s="13">
        <v>421200</v>
      </c>
      <c r="D540" s="13">
        <v>144672</v>
      </c>
    </row>
    <row r="541" spans="1:4" ht="31.5">
      <c r="A541" s="11" t="s">
        <v>106</v>
      </c>
      <c r="B541" s="15" t="s">
        <v>107</v>
      </c>
      <c r="C541" s="13">
        <v>421200</v>
      </c>
      <c r="D541" s="13">
        <v>144672</v>
      </c>
    </row>
    <row r="542" spans="1:4" ht="15.75">
      <c r="A542" s="11" t="s">
        <v>89</v>
      </c>
      <c r="B542" s="15" t="s">
        <v>90</v>
      </c>
      <c r="C542" s="13">
        <v>20835</v>
      </c>
      <c r="D542" s="13">
        <v>10474</v>
      </c>
    </row>
    <row r="543" spans="1:4" ht="15.75">
      <c r="A543" s="11" t="s">
        <v>110</v>
      </c>
      <c r="B543" s="15" t="s">
        <v>111</v>
      </c>
      <c r="C543" s="13">
        <v>720</v>
      </c>
      <c r="D543" s="13">
        <v>320</v>
      </c>
    </row>
    <row r="544" spans="1:4" ht="31.5">
      <c r="A544" s="11" t="s">
        <v>112</v>
      </c>
      <c r="B544" s="15" t="s">
        <v>113</v>
      </c>
      <c r="C544" s="13">
        <v>12564</v>
      </c>
      <c r="D544" s="13">
        <v>2603</v>
      </c>
    </row>
    <row r="545" spans="1:4" ht="31.5">
      <c r="A545" s="11" t="s">
        <v>114</v>
      </c>
      <c r="B545" s="15" t="s">
        <v>115</v>
      </c>
      <c r="C545" s="13">
        <v>5976</v>
      </c>
      <c r="D545" s="13">
        <v>5976</v>
      </c>
    </row>
    <row r="546" spans="1:4" ht="15.75">
      <c r="A546" s="11" t="s">
        <v>116</v>
      </c>
      <c r="B546" s="15" t="s">
        <v>117</v>
      </c>
      <c r="C546" s="13">
        <v>1575</v>
      </c>
      <c r="D546" s="13">
        <v>1575</v>
      </c>
    </row>
    <row r="547" spans="1:4" ht="15.75">
      <c r="A547" s="11" t="s">
        <v>93</v>
      </c>
      <c r="B547" s="15" t="s">
        <v>94</v>
      </c>
      <c r="C547" s="13">
        <v>84917</v>
      </c>
      <c r="D547" s="13">
        <v>28935</v>
      </c>
    </row>
    <row r="548" spans="1:4" ht="31.5">
      <c r="A548" s="11" t="s">
        <v>95</v>
      </c>
      <c r="B548" s="15" t="s">
        <v>96</v>
      </c>
      <c r="C548" s="13">
        <v>51167</v>
      </c>
      <c r="D548" s="13">
        <v>17307</v>
      </c>
    </row>
    <row r="549" spans="1:4" ht="15.75">
      <c r="A549" s="11" t="s">
        <v>97</v>
      </c>
      <c r="B549" s="15" t="s">
        <v>98</v>
      </c>
      <c r="C549" s="13">
        <v>21316</v>
      </c>
      <c r="D549" s="13">
        <v>7867</v>
      </c>
    </row>
    <row r="550" spans="1:4" ht="31.5">
      <c r="A550" s="11" t="s">
        <v>99</v>
      </c>
      <c r="B550" s="15" t="s">
        <v>100</v>
      </c>
      <c r="C550" s="13">
        <v>12434</v>
      </c>
      <c r="D550" s="13">
        <v>3761</v>
      </c>
    </row>
    <row r="551" spans="1:4" ht="15.75">
      <c r="A551" s="11" t="s">
        <v>124</v>
      </c>
      <c r="B551" s="15" t="s">
        <v>125</v>
      </c>
      <c r="C551" s="13">
        <v>241176</v>
      </c>
      <c r="D551" s="13">
        <v>70090</v>
      </c>
    </row>
    <row r="552" spans="1:4" ht="15.75">
      <c r="A552" s="11" t="s">
        <v>152</v>
      </c>
      <c r="B552" s="15" t="s">
        <v>153</v>
      </c>
      <c r="C552" s="13">
        <v>25595</v>
      </c>
      <c r="D552" s="13">
        <v>5463</v>
      </c>
    </row>
    <row r="553" spans="1:4" ht="15.75">
      <c r="A553" s="11" t="s">
        <v>185</v>
      </c>
      <c r="B553" s="15" t="s">
        <v>186</v>
      </c>
      <c r="C553" s="13">
        <v>1090</v>
      </c>
      <c r="D553" s="13">
        <v>732</v>
      </c>
    </row>
    <row r="554" spans="1:4" ht="15.75">
      <c r="A554" s="11" t="s">
        <v>154</v>
      </c>
      <c r="B554" s="15" t="s">
        <v>155</v>
      </c>
      <c r="C554" s="13">
        <v>3063</v>
      </c>
      <c r="D554" s="13">
        <v>3063</v>
      </c>
    </row>
    <row r="555" spans="1:4" ht="31.5">
      <c r="A555" s="11" t="s">
        <v>171</v>
      </c>
      <c r="B555" s="15" t="s">
        <v>172</v>
      </c>
      <c r="C555" s="13">
        <v>400</v>
      </c>
      <c r="D555" s="13">
        <v>0</v>
      </c>
    </row>
    <row r="556" spans="1:4" ht="15.75">
      <c r="A556" s="11" t="s">
        <v>126</v>
      </c>
      <c r="B556" s="15" t="s">
        <v>127</v>
      </c>
      <c r="C556" s="13">
        <v>24578</v>
      </c>
      <c r="D556" s="13">
        <v>3427</v>
      </c>
    </row>
    <row r="557" spans="1:4" ht="15.75">
      <c r="A557" s="11" t="s">
        <v>128</v>
      </c>
      <c r="B557" s="15" t="s">
        <v>129</v>
      </c>
      <c r="C557" s="13">
        <v>58702</v>
      </c>
      <c r="D557" s="13">
        <v>35718</v>
      </c>
    </row>
    <row r="558" spans="1:4" ht="15.75">
      <c r="A558" s="11" t="s">
        <v>130</v>
      </c>
      <c r="B558" s="15" t="s">
        <v>131</v>
      </c>
      <c r="C558" s="13">
        <v>124172</v>
      </c>
      <c r="D558" s="13">
        <v>20048</v>
      </c>
    </row>
    <row r="559" spans="1:4" ht="15.75">
      <c r="A559" s="11" t="s">
        <v>134</v>
      </c>
      <c r="B559" s="15" t="s">
        <v>135</v>
      </c>
      <c r="C559" s="13">
        <v>640</v>
      </c>
      <c r="D559" s="13">
        <v>210</v>
      </c>
    </row>
    <row r="560" spans="1:4" ht="15.75">
      <c r="A560" s="11" t="s">
        <v>162</v>
      </c>
      <c r="B560" s="15" t="s">
        <v>163</v>
      </c>
      <c r="C560" s="13">
        <v>2700</v>
      </c>
      <c r="D560" s="13">
        <v>1429</v>
      </c>
    </row>
    <row r="561" spans="1:4" ht="31.5">
      <c r="A561" s="11" t="s">
        <v>136</v>
      </c>
      <c r="B561" s="15" t="s">
        <v>137</v>
      </c>
      <c r="C561" s="13">
        <v>236</v>
      </c>
      <c r="D561" s="13">
        <v>0</v>
      </c>
    </row>
    <row r="562" spans="1:4" ht="15.75">
      <c r="A562" s="11" t="s">
        <v>175</v>
      </c>
      <c r="B562" s="15" t="s">
        <v>176</v>
      </c>
      <c r="C562" s="13">
        <v>1428</v>
      </c>
      <c r="D562" s="13">
        <v>980</v>
      </c>
    </row>
    <row r="563" spans="1:4" ht="31.5">
      <c r="A563" s="11" t="s">
        <v>177</v>
      </c>
      <c r="B563" s="15" t="s">
        <v>178</v>
      </c>
      <c r="C563" s="13">
        <v>300</v>
      </c>
      <c r="D563" s="13">
        <v>194</v>
      </c>
    </row>
    <row r="564" spans="1:4" ht="31.5">
      <c r="A564" s="11" t="s">
        <v>179</v>
      </c>
      <c r="B564" s="15" t="s">
        <v>180</v>
      </c>
      <c r="C564" s="13">
        <v>1128</v>
      </c>
      <c r="D564" s="13">
        <v>786</v>
      </c>
    </row>
    <row r="565" spans="1:4" ht="31.5">
      <c r="A565" s="11" t="s">
        <v>197</v>
      </c>
      <c r="B565" s="15" t="s">
        <v>198</v>
      </c>
      <c r="C565" s="13">
        <v>18665</v>
      </c>
      <c r="D565" s="13">
        <v>2160</v>
      </c>
    </row>
    <row r="566" spans="1:4" ht="15.75">
      <c r="A566" s="11" t="s">
        <v>237</v>
      </c>
      <c r="B566" s="15" t="s">
        <v>238</v>
      </c>
      <c r="C566" s="13">
        <v>18665</v>
      </c>
      <c r="D566" s="13">
        <v>2160</v>
      </c>
    </row>
    <row r="567" spans="1:4" ht="15.75">
      <c r="A567" s="16" t="s">
        <v>101</v>
      </c>
      <c r="B567" s="16"/>
      <c r="C567" s="13">
        <v>788221</v>
      </c>
      <c r="D567" s="13">
        <v>257311</v>
      </c>
    </row>
    <row r="568" spans="1:4" ht="15.75">
      <c r="A568" s="11"/>
      <c r="B568" s="12"/>
      <c r="C568" s="13"/>
      <c r="D568" s="13"/>
    </row>
    <row r="569" spans="1:4" ht="15.75">
      <c r="A569" s="16" t="s">
        <v>239</v>
      </c>
      <c r="B569" s="16"/>
      <c r="C569" s="13">
        <v>788221</v>
      </c>
      <c r="D569" s="13">
        <v>257311</v>
      </c>
    </row>
    <row r="570" spans="1:4" ht="15.75">
      <c r="A570" s="11"/>
      <c r="B570" s="12"/>
      <c r="C570" s="13"/>
      <c r="D570" s="13"/>
    </row>
    <row r="571" spans="1:4" ht="15.75">
      <c r="A571" s="16" t="s">
        <v>240</v>
      </c>
      <c r="B571" s="16"/>
      <c r="C571" s="16"/>
      <c r="D571" s="16"/>
    </row>
    <row r="572" spans="1:4" ht="15.75">
      <c r="A572" s="14" t="s">
        <v>88</v>
      </c>
      <c r="B572" s="14"/>
      <c r="C572" s="14"/>
      <c r="D572" s="14"/>
    </row>
    <row r="573" spans="1:4" ht="31.5">
      <c r="A573" s="11" t="s">
        <v>104</v>
      </c>
      <c r="B573" s="15" t="s">
        <v>105</v>
      </c>
      <c r="C573" s="13">
        <v>1201078</v>
      </c>
      <c r="D573" s="13">
        <v>578420</v>
      </c>
    </row>
    <row r="574" spans="1:4" ht="31.5">
      <c r="A574" s="11" t="s">
        <v>106</v>
      </c>
      <c r="B574" s="15" t="s">
        <v>107</v>
      </c>
      <c r="C574" s="13">
        <v>1201078</v>
      </c>
      <c r="D574" s="13">
        <v>578420</v>
      </c>
    </row>
    <row r="575" spans="1:4" ht="15.75">
      <c r="A575" s="11" t="s">
        <v>89</v>
      </c>
      <c r="B575" s="15" t="s">
        <v>90</v>
      </c>
      <c r="C575" s="13">
        <v>76032</v>
      </c>
      <c r="D575" s="13">
        <v>27989</v>
      </c>
    </row>
    <row r="576" spans="1:4" ht="15.75">
      <c r="A576" s="11" t="s">
        <v>110</v>
      </c>
      <c r="B576" s="15" t="s">
        <v>111</v>
      </c>
      <c r="C576" s="13">
        <v>13360</v>
      </c>
      <c r="D576" s="13">
        <v>5031</v>
      </c>
    </row>
    <row r="577" spans="1:4" ht="31.5">
      <c r="A577" s="11" t="s">
        <v>112</v>
      </c>
      <c r="B577" s="15" t="s">
        <v>113</v>
      </c>
      <c r="C577" s="13">
        <v>36726</v>
      </c>
      <c r="D577" s="13">
        <v>9613</v>
      </c>
    </row>
    <row r="578" spans="1:4" ht="31.5">
      <c r="A578" s="11" t="s">
        <v>114</v>
      </c>
      <c r="B578" s="15" t="s">
        <v>115</v>
      </c>
      <c r="C578" s="13">
        <v>21451</v>
      </c>
      <c r="D578" s="13">
        <v>8850</v>
      </c>
    </row>
    <row r="579" spans="1:4" ht="15.75">
      <c r="A579" s="11" t="s">
        <v>116</v>
      </c>
      <c r="B579" s="15" t="s">
        <v>117</v>
      </c>
      <c r="C579" s="13">
        <v>4495</v>
      </c>
      <c r="D579" s="13">
        <v>4495</v>
      </c>
    </row>
    <row r="580" spans="1:4" ht="15.75">
      <c r="A580" s="11" t="s">
        <v>93</v>
      </c>
      <c r="B580" s="15" t="s">
        <v>94</v>
      </c>
      <c r="C580" s="13">
        <v>229923</v>
      </c>
      <c r="D580" s="13">
        <v>120699</v>
      </c>
    </row>
    <row r="581" spans="1:4" ht="31.5">
      <c r="A581" s="11" t="s">
        <v>95</v>
      </c>
      <c r="B581" s="15" t="s">
        <v>96</v>
      </c>
      <c r="C581" s="13">
        <v>126246</v>
      </c>
      <c r="D581" s="13">
        <v>69734</v>
      </c>
    </row>
    <row r="582" spans="1:4" ht="31.5">
      <c r="A582" s="11" t="s">
        <v>169</v>
      </c>
      <c r="B582" s="15" t="s">
        <v>170</v>
      </c>
      <c r="C582" s="13">
        <v>6465</v>
      </c>
      <c r="D582" s="13">
        <v>6465</v>
      </c>
    </row>
    <row r="583" spans="1:4" ht="15.75">
      <c r="A583" s="11" t="s">
        <v>97</v>
      </c>
      <c r="B583" s="15" t="s">
        <v>98</v>
      </c>
      <c r="C583" s="13">
        <v>61397</v>
      </c>
      <c r="D583" s="13">
        <v>29748</v>
      </c>
    </row>
    <row r="584" spans="1:4" ht="31.5">
      <c r="A584" s="11" t="s">
        <v>99</v>
      </c>
      <c r="B584" s="15" t="s">
        <v>100</v>
      </c>
      <c r="C584" s="13">
        <v>35815</v>
      </c>
      <c r="D584" s="13">
        <v>14752</v>
      </c>
    </row>
    <row r="585" spans="1:4" ht="15.75">
      <c r="A585" s="11" t="s">
        <v>124</v>
      </c>
      <c r="B585" s="15" t="s">
        <v>125</v>
      </c>
      <c r="C585" s="13">
        <v>1158695</v>
      </c>
      <c r="D585" s="13">
        <v>502205</v>
      </c>
    </row>
    <row r="586" spans="1:4" ht="15.75">
      <c r="A586" s="11" t="s">
        <v>152</v>
      </c>
      <c r="B586" s="15" t="s">
        <v>153</v>
      </c>
      <c r="C586" s="13">
        <v>119883</v>
      </c>
      <c r="D586" s="13">
        <v>40457</v>
      </c>
    </row>
    <row r="587" spans="1:4" ht="15.75">
      <c r="A587" s="11" t="s">
        <v>185</v>
      </c>
      <c r="B587" s="15" t="s">
        <v>186</v>
      </c>
      <c r="C587" s="13">
        <v>6582</v>
      </c>
      <c r="D587" s="13">
        <v>2997</v>
      </c>
    </row>
    <row r="588" spans="1:4" ht="15.75">
      <c r="A588" s="11" t="s">
        <v>154</v>
      </c>
      <c r="B588" s="15" t="s">
        <v>155</v>
      </c>
      <c r="C588" s="13">
        <v>21000</v>
      </c>
      <c r="D588" s="13">
        <v>2302</v>
      </c>
    </row>
    <row r="589" spans="1:4" ht="31.5">
      <c r="A589" s="11" t="s">
        <v>171</v>
      </c>
      <c r="B589" s="15" t="s">
        <v>172</v>
      </c>
      <c r="C589" s="13">
        <v>1700</v>
      </c>
      <c r="D589" s="13">
        <v>0</v>
      </c>
    </row>
    <row r="590" spans="1:4" ht="15.75">
      <c r="A590" s="11" t="s">
        <v>126</v>
      </c>
      <c r="B590" s="15" t="s">
        <v>127</v>
      </c>
      <c r="C590" s="13">
        <v>76474</v>
      </c>
      <c r="D590" s="13">
        <v>18224</v>
      </c>
    </row>
    <row r="591" spans="1:4" ht="15.75">
      <c r="A591" s="11" t="s">
        <v>128</v>
      </c>
      <c r="B591" s="15" t="s">
        <v>129</v>
      </c>
      <c r="C591" s="13">
        <v>270596</v>
      </c>
      <c r="D591" s="13">
        <v>107480</v>
      </c>
    </row>
    <row r="592" spans="1:4" ht="15.75">
      <c r="A592" s="11" t="s">
        <v>130</v>
      </c>
      <c r="B592" s="15" t="s">
        <v>131</v>
      </c>
      <c r="C592" s="13">
        <v>636744</v>
      </c>
      <c r="D592" s="13">
        <v>309212</v>
      </c>
    </row>
    <row r="593" spans="1:4" ht="15.75">
      <c r="A593" s="11" t="s">
        <v>132</v>
      </c>
      <c r="B593" s="15" t="s">
        <v>133</v>
      </c>
      <c r="C593" s="13">
        <v>18178</v>
      </c>
      <c r="D593" s="13">
        <v>18178</v>
      </c>
    </row>
    <row r="594" spans="1:4" ht="15.75">
      <c r="A594" s="11" t="s">
        <v>134</v>
      </c>
      <c r="B594" s="15" t="s">
        <v>135</v>
      </c>
      <c r="C594" s="13">
        <v>2890</v>
      </c>
      <c r="D594" s="13">
        <v>1040</v>
      </c>
    </row>
    <row r="595" spans="1:4" ht="15.75">
      <c r="A595" s="11" t="s">
        <v>162</v>
      </c>
      <c r="B595" s="15" t="s">
        <v>163</v>
      </c>
      <c r="C595" s="13">
        <v>4340</v>
      </c>
      <c r="D595" s="13">
        <v>2007</v>
      </c>
    </row>
    <row r="596" spans="1:4" ht="31.5">
      <c r="A596" s="11" t="s">
        <v>173</v>
      </c>
      <c r="B596" s="15" t="s">
        <v>174</v>
      </c>
      <c r="C596" s="13">
        <v>308</v>
      </c>
      <c r="D596" s="13">
        <v>308</v>
      </c>
    </row>
    <row r="597" spans="1:4" ht="15.75">
      <c r="A597" s="11" t="s">
        <v>175</v>
      </c>
      <c r="B597" s="15" t="s">
        <v>176</v>
      </c>
      <c r="C597" s="13">
        <v>18917</v>
      </c>
      <c r="D597" s="13">
        <v>18338</v>
      </c>
    </row>
    <row r="598" spans="1:4" ht="31.5">
      <c r="A598" s="11" t="s">
        <v>177</v>
      </c>
      <c r="B598" s="15" t="s">
        <v>178</v>
      </c>
      <c r="C598" s="13">
        <v>900</v>
      </c>
      <c r="D598" s="13">
        <v>321</v>
      </c>
    </row>
    <row r="599" spans="1:4" ht="31.5">
      <c r="A599" s="11" t="s">
        <v>179</v>
      </c>
      <c r="B599" s="15" t="s">
        <v>180</v>
      </c>
      <c r="C599" s="13">
        <v>18017</v>
      </c>
      <c r="D599" s="13">
        <v>18017</v>
      </c>
    </row>
    <row r="600" spans="1:4" ht="31.5">
      <c r="A600" s="11" t="s">
        <v>197</v>
      </c>
      <c r="B600" s="15" t="s">
        <v>198</v>
      </c>
      <c r="C600" s="13">
        <v>98967</v>
      </c>
      <c r="D600" s="13">
        <v>8820</v>
      </c>
    </row>
    <row r="601" spans="1:4" ht="15.75">
      <c r="A601" s="11" t="s">
        <v>237</v>
      </c>
      <c r="B601" s="15" t="s">
        <v>238</v>
      </c>
      <c r="C601" s="13">
        <v>98967</v>
      </c>
      <c r="D601" s="13">
        <v>8820</v>
      </c>
    </row>
    <row r="602" spans="1:4" ht="15.75">
      <c r="A602" s="16" t="s">
        <v>101</v>
      </c>
      <c r="B602" s="16"/>
      <c r="C602" s="13">
        <v>2783612</v>
      </c>
      <c r="D602" s="13">
        <v>1256471</v>
      </c>
    </row>
    <row r="603" spans="1:4" ht="15.75">
      <c r="A603" s="14" t="s">
        <v>138</v>
      </c>
      <c r="B603" s="14"/>
      <c r="C603" s="14"/>
      <c r="D603" s="14"/>
    </row>
    <row r="604" spans="1:4" ht="15.75">
      <c r="A604" s="11" t="s">
        <v>141</v>
      </c>
      <c r="B604" s="15" t="s">
        <v>142</v>
      </c>
      <c r="C604" s="13">
        <v>106411</v>
      </c>
      <c r="D604" s="13">
        <v>15306</v>
      </c>
    </row>
    <row r="605" spans="1:4" ht="31.5">
      <c r="A605" s="11" t="s">
        <v>145</v>
      </c>
      <c r="B605" s="15" t="s">
        <v>146</v>
      </c>
      <c r="C605" s="13">
        <v>22482</v>
      </c>
      <c r="D605" s="13">
        <v>2480</v>
      </c>
    </row>
    <row r="606" spans="1:4" ht="15.75">
      <c r="A606" s="11" t="s">
        <v>241</v>
      </c>
      <c r="B606" s="15" t="s">
        <v>242</v>
      </c>
      <c r="C606" s="13">
        <v>70500</v>
      </c>
      <c r="D606" s="13">
        <v>0</v>
      </c>
    </row>
    <row r="607" spans="1:4" ht="15.75">
      <c r="A607" s="11" t="s">
        <v>181</v>
      </c>
      <c r="B607" s="15" t="s">
        <v>182</v>
      </c>
      <c r="C607" s="13">
        <v>13429</v>
      </c>
      <c r="D607" s="13">
        <v>12826</v>
      </c>
    </row>
    <row r="608" spans="1:4" ht="15.75">
      <c r="A608" s="16" t="s">
        <v>147</v>
      </c>
      <c r="B608" s="16"/>
      <c r="C608" s="13">
        <v>106411</v>
      </c>
      <c r="D608" s="13">
        <v>15306</v>
      </c>
    </row>
    <row r="609" spans="1:4" ht="15.75">
      <c r="A609" s="11"/>
      <c r="B609" s="12"/>
      <c r="C609" s="13"/>
      <c r="D609" s="13"/>
    </row>
    <row r="610" spans="1:4" ht="31.5">
      <c r="A610" s="16" t="s">
        <v>243</v>
      </c>
      <c r="B610" s="16"/>
      <c r="C610" s="13">
        <v>2890023</v>
      </c>
      <c r="D610" s="13">
        <v>1271777</v>
      </c>
    </row>
    <row r="611" spans="1:4" ht="15.75">
      <c r="A611" s="11"/>
      <c r="B611" s="12"/>
      <c r="C611" s="13"/>
      <c r="D611" s="13"/>
    </row>
    <row r="612" spans="1:4" ht="15.75">
      <c r="A612" s="16" t="s">
        <v>244</v>
      </c>
      <c r="B612" s="16"/>
      <c r="C612" s="16"/>
      <c r="D612" s="16"/>
    </row>
    <row r="613" spans="1:4" ht="15.75">
      <c r="A613" s="14" t="s">
        <v>88</v>
      </c>
      <c r="B613" s="14"/>
      <c r="C613" s="14"/>
      <c r="D613" s="14"/>
    </row>
    <row r="614" spans="1:4" ht="15.75">
      <c r="A614" s="11" t="s">
        <v>89</v>
      </c>
      <c r="B614" s="15" t="s">
        <v>90</v>
      </c>
      <c r="C614" s="13">
        <v>20345</v>
      </c>
      <c r="D614" s="13">
        <v>20319</v>
      </c>
    </row>
    <row r="615" spans="1:4" ht="31.5">
      <c r="A615" s="11" t="s">
        <v>91</v>
      </c>
      <c r="B615" s="15" t="s">
        <v>92</v>
      </c>
      <c r="C615" s="13">
        <v>19666</v>
      </c>
      <c r="D615" s="13">
        <v>19640</v>
      </c>
    </row>
    <row r="616" spans="1:4" ht="15.75">
      <c r="A616" s="11" t="s">
        <v>116</v>
      </c>
      <c r="B616" s="15" t="s">
        <v>117</v>
      </c>
      <c r="C616" s="13">
        <v>679</v>
      </c>
      <c r="D616" s="13">
        <v>679</v>
      </c>
    </row>
    <row r="617" spans="1:4" ht="15.75">
      <c r="A617" s="11" t="s">
        <v>93</v>
      </c>
      <c r="B617" s="15" t="s">
        <v>94</v>
      </c>
      <c r="C617" s="13">
        <v>3922</v>
      </c>
      <c r="D617" s="13">
        <v>3908</v>
      </c>
    </row>
    <row r="618" spans="1:4" ht="31.5">
      <c r="A618" s="11" t="s">
        <v>95</v>
      </c>
      <c r="B618" s="15" t="s">
        <v>96</v>
      </c>
      <c r="C618" s="13">
        <v>2379</v>
      </c>
      <c r="D618" s="13">
        <v>2379</v>
      </c>
    </row>
    <row r="619" spans="1:4" ht="15.75">
      <c r="A619" s="11" t="s">
        <v>97</v>
      </c>
      <c r="B619" s="15" t="s">
        <v>98</v>
      </c>
      <c r="C619" s="13">
        <v>981</v>
      </c>
      <c r="D619" s="13">
        <v>967</v>
      </c>
    </row>
    <row r="620" spans="1:4" ht="31.5">
      <c r="A620" s="11" t="s">
        <v>99</v>
      </c>
      <c r="B620" s="15" t="s">
        <v>100</v>
      </c>
      <c r="C620" s="13">
        <v>562</v>
      </c>
      <c r="D620" s="13">
        <v>562</v>
      </c>
    </row>
    <row r="621" spans="1:4" ht="15.75">
      <c r="A621" s="16" t="s">
        <v>101</v>
      </c>
      <c r="B621" s="16"/>
      <c r="C621" s="13">
        <v>24267</v>
      </c>
      <c r="D621" s="13">
        <v>24227</v>
      </c>
    </row>
    <row r="622" spans="1:4" ht="15.75">
      <c r="A622" s="11"/>
      <c r="B622" s="12"/>
      <c r="C622" s="13"/>
      <c r="D622" s="13"/>
    </row>
    <row r="623" spans="1:4" ht="15.75">
      <c r="A623" s="16" t="s">
        <v>245</v>
      </c>
      <c r="B623" s="16"/>
      <c r="C623" s="13">
        <v>24267</v>
      </c>
      <c r="D623" s="13">
        <v>24227</v>
      </c>
    </row>
    <row r="624" spans="1:4" ht="15.75">
      <c r="A624" s="11"/>
      <c r="B624" s="12"/>
      <c r="C624" s="13"/>
      <c r="D624" s="13"/>
    </row>
    <row r="625" spans="1:4" ht="15.75">
      <c r="A625" s="16" t="s">
        <v>246</v>
      </c>
      <c r="B625" s="16"/>
      <c r="C625" s="16"/>
      <c r="D625" s="16"/>
    </row>
    <row r="626" spans="1:4" ht="15.75">
      <c r="A626" s="14" t="s">
        <v>88</v>
      </c>
      <c r="B626" s="14"/>
      <c r="C626" s="14"/>
      <c r="D626" s="14"/>
    </row>
    <row r="627" spans="1:4" ht="15.75">
      <c r="A627" s="11" t="s">
        <v>124</v>
      </c>
      <c r="B627" s="15" t="s">
        <v>125</v>
      </c>
      <c r="C627" s="13">
        <v>49182</v>
      </c>
      <c r="D627" s="13">
        <v>19280</v>
      </c>
    </row>
    <row r="628" spans="1:4" ht="15.75">
      <c r="A628" s="11" t="s">
        <v>130</v>
      </c>
      <c r="B628" s="15" t="s">
        <v>131</v>
      </c>
      <c r="C628" s="13">
        <v>37223</v>
      </c>
      <c r="D628" s="13">
        <v>19280</v>
      </c>
    </row>
    <row r="629" spans="1:4" ht="31.5">
      <c r="A629" s="11" t="s">
        <v>136</v>
      </c>
      <c r="B629" s="15" t="s">
        <v>137</v>
      </c>
      <c r="C629" s="13">
        <v>11959</v>
      </c>
      <c r="D629" s="13">
        <v>0</v>
      </c>
    </row>
    <row r="630" spans="1:4" ht="15.75">
      <c r="A630" s="16" t="s">
        <v>101</v>
      </c>
      <c r="B630" s="16"/>
      <c r="C630" s="13">
        <v>49182</v>
      </c>
      <c r="D630" s="13">
        <v>19280</v>
      </c>
    </row>
    <row r="631" spans="1:4" ht="15.75">
      <c r="A631" s="11"/>
      <c r="B631" s="12"/>
      <c r="C631" s="13"/>
      <c r="D631" s="13"/>
    </row>
    <row r="632" spans="1:4" ht="15.75">
      <c r="A632" s="16" t="s">
        <v>247</v>
      </c>
      <c r="B632" s="16"/>
      <c r="C632" s="13">
        <v>49182</v>
      </c>
      <c r="D632" s="13">
        <v>19280</v>
      </c>
    </row>
    <row r="633" spans="1:4" ht="15.75">
      <c r="A633" s="11"/>
      <c r="B633" s="12"/>
      <c r="C633" s="13"/>
      <c r="D633" s="13"/>
    </row>
    <row r="634" spans="1:4" ht="15.75">
      <c r="A634" s="16" t="s">
        <v>248</v>
      </c>
      <c r="B634" s="16"/>
      <c r="C634" s="16"/>
      <c r="D634" s="16"/>
    </row>
    <row r="635" spans="1:4" ht="15.75">
      <c r="A635" s="14" t="s">
        <v>88</v>
      </c>
      <c r="B635" s="14"/>
      <c r="C635" s="14"/>
      <c r="D635" s="14"/>
    </row>
    <row r="636" spans="1:4" ht="31.5">
      <c r="A636" s="11" t="s">
        <v>104</v>
      </c>
      <c r="B636" s="15" t="s">
        <v>105</v>
      </c>
      <c r="C636" s="13">
        <v>53887</v>
      </c>
      <c r="D636" s="13">
        <v>28855</v>
      </c>
    </row>
    <row r="637" spans="1:4" ht="31.5">
      <c r="A637" s="11" t="s">
        <v>106</v>
      </c>
      <c r="B637" s="15" t="s">
        <v>107</v>
      </c>
      <c r="C637" s="13">
        <v>53887</v>
      </c>
      <c r="D637" s="13">
        <v>28855</v>
      </c>
    </row>
    <row r="638" spans="1:4" ht="15.75">
      <c r="A638" s="11" t="s">
        <v>89</v>
      </c>
      <c r="B638" s="15" t="s">
        <v>90</v>
      </c>
      <c r="C638" s="13">
        <v>2764</v>
      </c>
      <c r="D638" s="13">
        <v>755</v>
      </c>
    </row>
    <row r="639" spans="1:4" ht="15.75">
      <c r="A639" s="11" t="s">
        <v>110</v>
      </c>
      <c r="B639" s="15" t="s">
        <v>111</v>
      </c>
      <c r="C639" s="13">
        <v>919</v>
      </c>
      <c r="D639" s="13">
        <v>0</v>
      </c>
    </row>
    <row r="640" spans="1:4" ht="31.5">
      <c r="A640" s="11" t="s">
        <v>112</v>
      </c>
      <c r="B640" s="15" t="s">
        <v>113</v>
      </c>
      <c r="C640" s="13">
        <v>1574</v>
      </c>
      <c r="D640" s="13">
        <v>484</v>
      </c>
    </row>
    <row r="641" spans="1:4" ht="31.5">
      <c r="A641" s="11" t="s">
        <v>114</v>
      </c>
      <c r="B641" s="15" t="s">
        <v>115</v>
      </c>
      <c r="C641" s="13">
        <v>83</v>
      </c>
      <c r="D641" s="13">
        <v>83</v>
      </c>
    </row>
    <row r="642" spans="1:4" ht="15.75">
      <c r="A642" s="11" t="s">
        <v>116</v>
      </c>
      <c r="B642" s="15" t="s">
        <v>117</v>
      </c>
      <c r="C642" s="13">
        <v>188</v>
      </c>
      <c r="D642" s="13">
        <v>188</v>
      </c>
    </row>
    <row r="643" spans="1:4" ht="15.75">
      <c r="A643" s="11" t="s">
        <v>93</v>
      </c>
      <c r="B643" s="15" t="s">
        <v>94</v>
      </c>
      <c r="C643" s="13">
        <v>10888</v>
      </c>
      <c r="D643" s="13">
        <v>5616</v>
      </c>
    </row>
    <row r="644" spans="1:4" ht="31.5">
      <c r="A644" s="11" t="s">
        <v>95</v>
      </c>
      <c r="B644" s="15" t="s">
        <v>96</v>
      </c>
      <c r="C644" s="13">
        <v>6583</v>
      </c>
      <c r="D644" s="13">
        <v>3744</v>
      </c>
    </row>
    <row r="645" spans="1:4" ht="15.75">
      <c r="A645" s="11" t="s">
        <v>97</v>
      </c>
      <c r="B645" s="15" t="s">
        <v>98</v>
      </c>
      <c r="C645" s="13">
        <v>2719</v>
      </c>
      <c r="D645" s="13">
        <v>1417</v>
      </c>
    </row>
    <row r="646" spans="1:4" ht="31.5">
      <c r="A646" s="11" t="s">
        <v>99</v>
      </c>
      <c r="B646" s="15" t="s">
        <v>100</v>
      </c>
      <c r="C646" s="13">
        <v>1586</v>
      </c>
      <c r="D646" s="13">
        <v>455</v>
      </c>
    </row>
    <row r="647" spans="1:4" ht="15.75">
      <c r="A647" s="11" t="s">
        <v>124</v>
      </c>
      <c r="B647" s="15" t="s">
        <v>125</v>
      </c>
      <c r="C647" s="13">
        <v>39287</v>
      </c>
      <c r="D647" s="13">
        <v>11154</v>
      </c>
    </row>
    <row r="648" spans="1:4" ht="15.75">
      <c r="A648" s="11" t="s">
        <v>152</v>
      </c>
      <c r="B648" s="15" t="s">
        <v>153</v>
      </c>
      <c r="C648" s="13">
        <v>11755</v>
      </c>
      <c r="D648" s="13">
        <v>5536</v>
      </c>
    </row>
    <row r="649" spans="1:4" ht="15.75">
      <c r="A649" s="11" t="s">
        <v>154</v>
      </c>
      <c r="B649" s="15" t="s">
        <v>155</v>
      </c>
      <c r="C649" s="13">
        <v>563</v>
      </c>
      <c r="D649" s="13">
        <v>0</v>
      </c>
    </row>
    <row r="650" spans="1:4" ht="15.75">
      <c r="A650" s="11" t="s">
        <v>126</v>
      </c>
      <c r="B650" s="15" t="s">
        <v>127</v>
      </c>
      <c r="C650" s="13">
        <v>1419</v>
      </c>
      <c r="D650" s="13">
        <v>285</v>
      </c>
    </row>
    <row r="651" spans="1:4" ht="15.75">
      <c r="A651" s="11" t="s">
        <v>128</v>
      </c>
      <c r="B651" s="15" t="s">
        <v>129</v>
      </c>
      <c r="C651" s="13">
        <v>11652</v>
      </c>
      <c r="D651" s="13">
        <v>4481</v>
      </c>
    </row>
    <row r="652" spans="1:4" ht="15.75">
      <c r="A652" s="11" t="s">
        <v>130</v>
      </c>
      <c r="B652" s="15" t="s">
        <v>131</v>
      </c>
      <c r="C652" s="13">
        <v>3538</v>
      </c>
      <c r="D652" s="13">
        <v>852</v>
      </c>
    </row>
    <row r="653" spans="1:4" ht="15.75">
      <c r="A653" s="11" t="s">
        <v>134</v>
      </c>
      <c r="B653" s="15" t="s">
        <v>135</v>
      </c>
      <c r="C653" s="13">
        <v>10</v>
      </c>
      <c r="D653" s="13">
        <v>0</v>
      </c>
    </row>
    <row r="654" spans="1:4" ht="31.5">
      <c r="A654" s="11" t="s">
        <v>136</v>
      </c>
      <c r="B654" s="15" t="s">
        <v>137</v>
      </c>
      <c r="C654" s="13">
        <v>10350</v>
      </c>
      <c r="D654" s="13">
        <v>0</v>
      </c>
    </row>
    <row r="655" spans="1:4" ht="15.75">
      <c r="A655" s="16" t="s">
        <v>101</v>
      </c>
      <c r="B655" s="16"/>
      <c r="C655" s="13">
        <v>106826</v>
      </c>
      <c r="D655" s="13">
        <v>46380</v>
      </c>
    </row>
    <row r="656" spans="1:4" ht="15.75">
      <c r="A656" s="14" t="s">
        <v>138</v>
      </c>
      <c r="B656" s="14"/>
      <c r="C656" s="14"/>
      <c r="D656" s="14"/>
    </row>
    <row r="657" spans="1:4" ht="15.75">
      <c r="A657" s="11" t="s">
        <v>141</v>
      </c>
      <c r="B657" s="15" t="s">
        <v>142</v>
      </c>
      <c r="C657" s="13">
        <v>720</v>
      </c>
      <c r="D657" s="13">
        <v>0</v>
      </c>
    </row>
    <row r="658" spans="1:4" ht="15.75">
      <c r="A658" s="11" t="s">
        <v>143</v>
      </c>
      <c r="B658" s="15" t="s">
        <v>144</v>
      </c>
      <c r="C658" s="13">
        <v>720</v>
      </c>
      <c r="D658" s="13">
        <v>0</v>
      </c>
    </row>
    <row r="659" spans="1:4" ht="15.75">
      <c r="A659" s="16" t="s">
        <v>147</v>
      </c>
      <c r="B659" s="16"/>
      <c r="C659" s="13">
        <v>720</v>
      </c>
      <c r="D659" s="13">
        <v>0</v>
      </c>
    </row>
    <row r="660" spans="1:4" ht="15.75">
      <c r="A660" s="11"/>
      <c r="B660" s="12"/>
      <c r="C660" s="13"/>
      <c r="D660" s="13"/>
    </row>
    <row r="661" spans="1:4" ht="15.75">
      <c r="A661" s="16" t="s">
        <v>249</v>
      </c>
      <c r="B661" s="16"/>
      <c r="C661" s="13">
        <v>107546</v>
      </c>
      <c r="D661" s="13">
        <v>46380</v>
      </c>
    </row>
    <row r="662" spans="1:4" ht="15.75">
      <c r="A662" s="11"/>
      <c r="B662" s="12"/>
      <c r="C662" s="13"/>
      <c r="D662" s="13"/>
    </row>
    <row r="663" spans="1:4" ht="15.75">
      <c r="A663" s="16" t="s">
        <v>250</v>
      </c>
      <c r="B663" s="16"/>
      <c r="C663" s="16"/>
      <c r="D663" s="16"/>
    </row>
    <row r="664" spans="1:4" ht="15.75">
      <c r="A664" s="14" t="s">
        <v>88</v>
      </c>
      <c r="B664" s="14"/>
      <c r="C664" s="14"/>
      <c r="D664" s="14"/>
    </row>
    <row r="665" spans="1:4" ht="15.75">
      <c r="A665" s="11" t="s">
        <v>89</v>
      </c>
      <c r="B665" s="15" t="s">
        <v>90</v>
      </c>
      <c r="C665" s="13">
        <v>74247</v>
      </c>
      <c r="D665" s="13">
        <v>74247</v>
      </c>
    </row>
    <row r="666" spans="1:4" ht="15.75">
      <c r="A666" s="11" t="s">
        <v>110</v>
      </c>
      <c r="B666" s="15" t="s">
        <v>111</v>
      </c>
      <c r="C666" s="13">
        <v>74247</v>
      </c>
      <c r="D666" s="13">
        <v>74247</v>
      </c>
    </row>
    <row r="667" spans="1:4" ht="15.75">
      <c r="A667" s="11" t="s">
        <v>93</v>
      </c>
      <c r="B667" s="15" t="s">
        <v>94</v>
      </c>
      <c r="C667" s="13">
        <v>5624</v>
      </c>
      <c r="D667" s="13">
        <v>5624</v>
      </c>
    </row>
    <row r="668" spans="1:4" ht="31.5">
      <c r="A668" s="11" t="s">
        <v>95</v>
      </c>
      <c r="B668" s="15" t="s">
        <v>96</v>
      </c>
      <c r="C668" s="13">
        <v>2357</v>
      </c>
      <c r="D668" s="13">
        <v>2357</v>
      </c>
    </row>
    <row r="669" spans="1:4" ht="15.75">
      <c r="A669" s="11" t="s">
        <v>97</v>
      </c>
      <c r="B669" s="15" t="s">
        <v>98</v>
      </c>
      <c r="C669" s="13">
        <v>2634</v>
      </c>
      <c r="D669" s="13">
        <v>2634</v>
      </c>
    </row>
    <row r="670" spans="1:4" ht="31.5">
      <c r="A670" s="11" t="s">
        <v>99</v>
      </c>
      <c r="B670" s="15" t="s">
        <v>100</v>
      </c>
      <c r="C670" s="13">
        <v>633</v>
      </c>
      <c r="D670" s="13">
        <v>633</v>
      </c>
    </row>
    <row r="671" spans="1:4" ht="31.5">
      <c r="A671" s="11" t="s">
        <v>197</v>
      </c>
      <c r="B671" s="15" t="s">
        <v>198</v>
      </c>
      <c r="C671" s="13">
        <v>25371</v>
      </c>
      <c r="D671" s="13">
        <v>25371</v>
      </c>
    </row>
    <row r="672" spans="1:4" ht="15.75">
      <c r="A672" s="11" t="s">
        <v>237</v>
      </c>
      <c r="B672" s="15" t="s">
        <v>238</v>
      </c>
      <c r="C672" s="13">
        <v>25371</v>
      </c>
      <c r="D672" s="13">
        <v>25371</v>
      </c>
    </row>
    <row r="673" spans="1:4" ht="15.75">
      <c r="A673" s="16" t="s">
        <v>101</v>
      </c>
      <c r="B673" s="16"/>
      <c r="C673" s="13">
        <v>105242</v>
      </c>
      <c r="D673" s="13">
        <v>105242</v>
      </c>
    </row>
    <row r="674" spans="1:4" ht="15.75">
      <c r="A674" s="11"/>
      <c r="B674" s="12"/>
      <c r="C674" s="13"/>
      <c r="D674" s="13"/>
    </row>
    <row r="675" spans="1:4" ht="15.75">
      <c r="A675" s="16" t="s">
        <v>251</v>
      </c>
      <c r="B675" s="16"/>
      <c r="C675" s="13">
        <v>105242</v>
      </c>
      <c r="D675" s="13">
        <v>105242</v>
      </c>
    </row>
    <row r="676" spans="1:4" ht="15.75">
      <c r="A676" s="11"/>
      <c r="B676" s="12"/>
      <c r="C676" s="13"/>
      <c r="D676" s="13"/>
    </row>
    <row r="677" spans="1:4" ht="15.75">
      <c r="A677" s="16" t="s">
        <v>252</v>
      </c>
      <c r="B677" s="16"/>
      <c r="C677" s="16"/>
      <c r="D677" s="16"/>
    </row>
    <row r="678" spans="1:4" ht="15.75">
      <c r="A678" s="14" t="s">
        <v>88</v>
      </c>
      <c r="B678" s="14"/>
      <c r="C678" s="14"/>
      <c r="D678" s="14"/>
    </row>
    <row r="679" spans="1:4" ht="31.5">
      <c r="A679" s="11" t="s">
        <v>104</v>
      </c>
      <c r="B679" s="15" t="s">
        <v>105</v>
      </c>
      <c r="C679" s="13">
        <v>1053006</v>
      </c>
      <c r="D679" s="13">
        <v>465179</v>
      </c>
    </row>
    <row r="680" spans="1:4" ht="31.5">
      <c r="A680" s="11" t="s">
        <v>106</v>
      </c>
      <c r="B680" s="15" t="s">
        <v>107</v>
      </c>
      <c r="C680" s="13">
        <v>1053006</v>
      </c>
      <c r="D680" s="13">
        <v>465179</v>
      </c>
    </row>
    <row r="681" spans="1:4" ht="15.75">
      <c r="A681" s="11" t="s">
        <v>89</v>
      </c>
      <c r="B681" s="15" t="s">
        <v>90</v>
      </c>
      <c r="C681" s="13">
        <v>64573</v>
      </c>
      <c r="D681" s="13">
        <v>27405</v>
      </c>
    </row>
    <row r="682" spans="1:4" ht="15.75">
      <c r="A682" s="11" t="s">
        <v>110</v>
      </c>
      <c r="B682" s="15" t="s">
        <v>111</v>
      </c>
      <c r="C682" s="13">
        <v>7800</v>
      </c>
      <c r="D682" s="13">
        <v>2340</v>
      </c>
    </row>
    <row r="683" spans="1:4" ht="31.5">
      <c r="A683" s="11" t="s">
        <v>112</v>
      </c>
      <c r="B683" s="15" t="s">
        <v>113</v>
      </c>
      <c r="C683" s="13">
        <v>30910</v>
      </c>
      <c r="D683" s="13">
        <v>7738</v>
      </c>
    </row>
    <row r="684" spans="1:4" ht="31.5">
      <c r="A684" s="11" t="s">
        <v>114</v>
      </c>
      <c r="B684" s="15" t="s">
        <v>115</v>
      </c>
      <c r="C684" s="13">
        <v>22501</v>
      </c>
      <c r="D684" s="13">
        <v>13965</v>
      </c>
    </row>
    <row r="685" spans="1:4" ht="15.75">
      <c r="A685" s="11" t="s">
        <v>116</v>
      </c>
      <c r="B685" s="15" t="s">
        <v>117</v>
      </c>
      <c r="C685" s="13">
        <v>3362</v>
      </c>
      <c r="D685" s="13">
        <v>3362</v>
      </c>
    </row>
    <row r="686" spans="1:4" ht="15.75">
      <c r="A686" s="11" t="s">
        <v>93</v>
      </c>
      <c r="B686" s="15" t="s">
        <v>94</v>
      </c>
      <c r="C686" s="13">
        <v>198030</v>
      </c>
      <c r="D686" s="13">
        <v>91784</v>
      </c>
    </row>
    <row r="687" spans="1:4" ht="31.5">
      <c r="A687" s="11" t="s">
        <v>95</v>
      </c>
      <c r="B687" s="15" t="s">
        <v>96</v>
      </c>
      <c r="C687" s="13">
        <v>119725</v>
      </c>
      <c r="D687" s="13">
        <v>58360</v>
      </c>
    </row>
    <row r="688" spans="1:4" ht="15.75">
      <c r="A688" s="11" t="s">
        <v>97</v>
      </c>
      <c r="B688" s="15" t="s">
        <v>98</v>
      </c>
      <c r="C688" s="13">
        <v>49456</v>
      </c>
      <c r="D688" s="13">
        <v>23846</v>
      </c>
    </row>
    <row r="689" spans="1:4" ht="31.5">
      <c r="A689" s="11" t="s">
        <v>99</v>
      </c>
      <c r="B689" s="15" t="s">
        <v>100</v>
      </c>
      <c r="C689" s="13">
        <v>28849</v>
      </c>
      <c r="D689" s="13">
        <v>9578</v>
      </c>
    </row>
    <row r="690" spans="1:4" ht="15.75">
      <c r="A690" s="11" t="s">
        <v>124</v>
      </c>
      <c r="B690" s="15" t="s">
        <v>125</v>
      </c>
      <c r="C690" s="13">
        <v>774812</v>
      </c>
      <c r="D690" s="13">
        <v>272451</v>
      </c>
    </row>
    <row r="691" spans="1:4" ht="15.75">
      <c r="A691" s="11" t="s">
        <v>152</v>
      </c>
      <c r="B691" s="15" t="s">
        <v>153</v>
      </c>
      <c r="C691" s="13">
        <v>243585</v>
      </c>
      <c r="D691" s="13">
        <v>88782</v>
      </c>
    </row>
    <row r="692" spans="1:4" ht="15.75">
      <c r="A692" s="11" t="s">
        <v>185</v>
      </c>
      <c r="B692" s="15" t="s">
        <v>186</v>
      </c>
      <c r="C692" s="13">
        <v>3000</v>
      </c>
      <c r="D692" s="13">
        <v>567</v>
      </c>
    </row>
    <row r="693" spans="1:4" ht="15.75">
      <c r="A693" s="11" t="s">
        <v>154</v>
      </c>
      <c r="B693" s="15" t="s">
        <v>155</v>
      </c>
      <c r="C693" s="13">
        <v>19650</v>
      </c>
      <c r="D693" s="13">
        <v>4404</v>
      </c>
    </row>
    <row r="694" spans="1:4" ht="15.75">
      <c r="A694" s="11" t="s">
        <v>126</v>
      </c>
      <c r="B694" s="15" t="s">
        <v>127</v>
      </c>
      <c r="C694" s="13">
        <v>88929</v>
      </c>
      <c r="D694" s="13">
        <v>26234</v>
      </c>
    </row>
    <row r="695" spans="1:4" ht="15.75">
      <c r="A695" s="11" t="s">
        <v>128</v>
      </c>
      <c r="B695" s="15" t="s">
        <v>129</v>
      </c>
      <c r="C695" s="13">
        <v>278248</v>
      </c>
      <c r="D695" s="13">
        <v>126652</v>
      </c>
    </row>
    <row r="696" spans="1:4" ht="15.75">
      <c r="A696" s="11" t="s">
        <v>130</v>
      </c>
      <c r="B696" s="15" t="s">
        <v>131</v>
      </c>
      <c r="C696" s="13">
        <v>96472</v>
      </c>
      <c r="D696" s="13">
        <v>24608</v>
      </c>
    </row>
    <row r="697" spans="1:4" ht="15.75">
      <c r="A697" s="11" t="s">
        <v>134</v>
      </c>
      <c r="B697" s="15" t="s">
        <v>135</v>
      </c>
      <c r="C697" s="13">
        <v>1121</v>
      </c>
      <c r="D697" s="13">
        <v>70</v>
      </c>
    </row>
    <row r="698" spans="1:4" ht="15.75">
      <c r="A698" s="11" t="s">
        <v>162</v>
      </c>
      <c r="B698" s="15" t="s">
        <v>163</v>
      </c>
      <c r="C698" s="13">
        <v>3076</v>
      </c>
      <c r="D698" s="13">
        <v>912</v>
      </c>
    </row>
    <row r="699" spans="1:4" ht="31.5">
      <c r="A699" s="11" t="s">
        <v>173</v>
      </c>
      <c r="B699" s="15" t="s">
        <v>174</v>
      </c>
      <c r="C699" s="13">
        <v>222</v>
      </c>
      <c r="D699" s="13">
        <v>222</v>
      </c>
    </row>
    <row r="700" spans="1:4" ht="31.5">
      <c r="A700" s="11" t="s">
        <v>136</v>
      </c>
      <c r="B700" s="15" t="s">
        <v>137</v>
      </c>
      <c r="C700" s="13">
        <v>40509</v>
      </c>
      <c r="D700" s="13">
        <v>0</v>
      </c>
    </row>
    <row r="701" spans="1:4" ht="15.75">
      <c r="A701" s="11" t="s">
        <v>175</v>
      </c>
      <c r="B701" s="15" t="s">
        <v>176</v>
      </c>
      <c r="C701" s="13">
        <v>6142</v>
      </c>
      <c r="D701" s="13">
        <v>6142</v>
      </c>
    </row>
    <row r="702" spans="1:4" ht="31.5">
      <c r="A702" s="11" t="s">
        <v>177</v>
      </c>
      <c r="B702" s="15" t="s">
        <v>178</v>
      </c>
      <c r="C702" s="13">
        <v>97</v>
      </c>
      <c r="D702" s="13">
        <v>97</v>
      </c>
    </row>
    <row r="703" spans="1:4" ht="31.5">
      <c r="A703" s="11" t="s">
        <v>179</v>
      </c>
      <c r="B703" s="15" t="s">
        <v>180</v>
      </c>
      <c r="C703" s="13">
        <v>6045</v>
      </c>
      <c r="D703" s="13">
        <v>6045</v>
      </c>
    </row>
    <row r="704" spans="1:4" ht="15.75">
      <c r="A704" s="16" t="s">
        <v>101</v>
      </c>
      <c r="B704" s="16"/>
      <c r="C704" s="13">
        <v>2096563</v>
      </c>
      <c r="D704" s="13">
        <v>862961</v>
      </c>
    </row>
    <row r="705" spans="1:4" ht="15.75">
      <c r="A705" s="14" t="s">
        <v>138</v>
      </c>
      <c r="B705" s="14"/>
      <c r="C705" s="14"/>
      <c r="D705" s="14"/>
    </row>
    <row r="706" spans="1:4" ht="15.75">
      <c r="A706" s="11" t="s">
        <v>141</v>
      </c>
      <c r="B706" s="15" t="s">
        <v>142</v>
      </c>
      <c r="C706" s="13">
        <v>14998</v>
      </c>
      <c r="D706" s="13">
        <v>0</v>
      </c>
    </row>
    <row r="707" spans="1:4" ht="31.5">
      <c r="A707" s="11" t="s">
        <v>145</v>
      </c>
      <c r="B707" s="15" t="s">
        <v>146</v>
      </c>
      <c r="C707" s="13">
        <v>14998</v>
      </c>
      <c r="D707" s="13">
        <v>0</v>
      </c>
    </row>
    <row r="708" spans="1:4" ht="15.75">
      <c r="A708" s="16" t="s">
        <v>147</v>
      </c>
      <c r="B708" s="16"/>
      <c r="C708" s="13">
        <v>14998</v>
      </c>
      <c r="D708" s="13">
        <v>0</v>
      </c>
    </row>
    <row r="709" spans="1:4" ht="15.75">
      <c r="A709" s="11"/>
      <c r="B709" s="12"/>
      <c r="C709" s="13"/>
      <c r="D709" s="13"/>
    </row>
    <row r="710" spans="1:4" ht="15.75">
      <c r="A710" s="16" t="s">
        <v>253</v>
      </c>
      <c r="B710" s="16"/>
      <c r="C710" s="13">
        <v>2111561</v>
      </c>
      <c r="D710" s="13">
        <v>862961</v>
      </c>
    </row>
    <row r="711" spans="1:4" ht="15.75">
      <c r="A711" s="11"/>
      <c r="B711" s="12"/>
      <c r="C711" s="13"/>
      <c r="D711" s="13"/>
    </row>
    <row r="712" spans="1:4" ht="15.75">
      <c r="A712" s="16" t="s">
        <v>254</v>
      </c>
      <c r="B712" s="16"/>
      <c r="C712" s="16"/>
      <c r="D712" s="16"/>
    </row>
    <row r="713" spans="1:4" ht="15.75">
      <c r="A713" s="14" t="s">
        <v>88</v>
      </c>
      <c r="B713" s="14"/>
      <c r="C713" s="14"/>
      <c r="D713" s="14"/>
    </row>
    <row r="714" spans="1:4" ht="31.5">
      <c r="A714" s="11" t="s">
        <v>104</v>
      </c>
      <c r="B714" s="15" t="s">
        <v>105</v>
      </c>
      <c r="C714" s="13">
        <v>992789</v>
      </c>
      <c r="D714" s="13">
        <v>443152</v>
      </c>
    </row>
    <row r="715" spans="1:4" ht="31.5">
      <c r="A715" s="11" t="s">
        <v>106</v>
      </c>
      <c r="B715" s="15" t="s">
        <v>107</v>
      </c>
      <c r="C715" s="13">
        <v>992789</v>
      </c>
      <c r="D715" s="13">
        <v>443152</v>
      </c>
    </row>
    <row r="716" spans="1:4" ht="15.75">
      <c r="A716" s="11" t="s">
        <v>89</v>
      </c>
      <c r="B716" s="15" t="s">
        <v>90</v>
      </c>
      <c r="C716" s="13">
        <v>42281</v>
      </c>
      <c r="D716" s="13">
        <v>18090</v>
      </c>
    </row>
    <row r="717" spans="1:4" ht="31.5">
      <c r="A717" s="11" t="s">
        <v>112</v>
      </c>
      <c r="B717" s="15" t="s">
        <v>113</v>
      </c>
      <c r="C717" s="13">
        <v>29226</v>
      </c>
      <c r="D717" s="13">
        <v>6900</v>
      </c>
    </row>
    <row r="718" spans="1:4" ht="31.5">
      <c r="A718" s="11" t="s">
        <v>114</v>
      </c>
      <c r="B718" s="15" t="s">
        <v>115</v>
      </c>
      <c r="C718" s="13">
        <v>8210</v>
      </c>
      <c r="D718" s="13">
        <v>6345</v>
      </c>
    </row>
    <row r="719" spans="1:4" ht="15.75">
      <c r="A719" s="11" t="s">
        <v>116</v>
      </c>
      <c r="B719" s="15" t="s">
        <v>117</v>
      </c>
      <c r="C719" s="13">
        <v>4845</v>
      </c>
      <c r="D719" s="13">
        <v>4845</v>
      </c>
    </row>
    <row r="720" spans="1:4" ht="15.75">
      <c r="A720" s="11" t="s">
        <v>93</v>
      </c>
      <c r="B720" s="15" t="s">
        <v>94</v>
      </c>
      <c r="C720" s="13">
        <v>187242</v>
      </c>
      <c r="D720" s="13">
        <v>87189</v>
      </c>
    </row>
    <row r="721" spans="1:4" ht="31.5">
      <c r="A721" s="11" t="s">
        <v>95</v>
      </c>
      <c r="B721" s="15" t="s">
        <v>96</v>
      </c>
      <c r="C721" s="13">
        <v>113202</v>
      </c>
      <c r="D721" s="13">
        <v>55981</v>
      </c>
    </row>
    <row r="722" spans="1:4" ht="15.75">
      <c r="A722" s="11" t="s">
        <v>97</v>
      </c>
      <c r="B722" s="15" t="s">
        <v>98</v>
      </c>
      <c r="C722" s="13">
        <v>46762</v>
      </c>
      <c r="D722" s="13">
        <v>22474</v>
      </c>
    </row>
    <row r="723" spans="1:4" ht="31.5">
      <c r="A723" s="11" t="s">
        <v>99</v>
      </c>
      <c r="B723" s="15" t="s">
        <v>100</v>
      </c>
      <c r="C723" s="13">
        <v>27278</v>
      </c>
      <c r="D723" s="13">
        <v>8734</v>
      </c>
    </row>
    <row r="724" spans="1:4" ht="15.75">
      <c r="A724" s="11" t="s">
        <v>124</v>
      </c>
      <c r="B724" s="15" t="s">
        <v>125</v>
      </c>
      <c r="C724" s="13">
        <v>583772</v>
      </c>
      <c r="D724" s="13">
        <v>320336</v>
      </c>
    </row>
    <row r="725" spans="1:4" ht="15.75">
      <c r="A725" s="11" t="s">
        <v>152</v>
      </c>
      <c r="B725" s="15" t="s">
        <v>153</v>
      </c>
      <c r="C725" s="13">
        <v>148287</v>
      </c>
      <c r="D725" s="13">
        <v>73239</v>
      </c>
    </row>
    <row r="726" spans="1:4" ht="15.75">
      <c r="A726" s="11" t="s">
        <v>185</v>
      </c>
      <c r="B726" s="15" t="s">
        <v>186</v>
      </c>
      <c r="C726" s="13">
        <v>390</v>
      </c>
      <c r="D726" s="13">
        <v>132</v>
      </c>
    </row>
    <row r="727" spans="1:4" ht="15.75">
      <c r="A727" s="11" t="s">
        <v>154</v>
      </c>
      <c r="B727" s="15" t="s">
        <v>155</v>
      </c>
      <c r="C727" s="13">
        <v>8700</v>
      </c>
      <c r="D727" s="13">
        <v>1212</v>
      </c>
    </row>
    <row r="728" spans="1:4" ht="15.75">
      <c r="A728" s="11" t="s">
        <v>126</v>
      </c>
      <c r="B728" s="15" t="s">
        <v>127</v>
      </c>
      <c r="C728" s="13">
        <v>17600</v>
      </c>
      <c r="D728" s="13">
        <v>7121</v>
      </c>
    </row>
    <row r="729" spans="1:4" ht="15.75">
      <c r="A729" s="11" t="s">
        <v>128</v>
      </c>
      <c r="B729" s="15" t="s">
        <v>129</v>
      </c>
      <c r="C729" s="13">
        <v>329638</v>
      </c>
      <c r="D729" s="13">
        <v>208861</v>
      </c>
    </row>
    <row r="730" spans="1:4" ht="15.75">
      <c r="A730" s="11" t="s">
        <v>130</v>
      </c>
      <c r="B730" s="15" t="s">
        <v>131</v>
      </c>
      <c r="C730" s="13">
        <v>44642</v>
      </c>
      <c r="D730" s="13">
        <v>27614</v>
      </c>
    </row>
    <row r="731" spans="1:4" ht="15.75">
      <c r="A731" s="11" t="s">
        <v>134</v>
      </c>
      <c r="B731" s="15" t="s">
        <v>135</v>
      </c>
      <c r="C731" s="13">
        <v>651</v>
      </c>
      <c r="D731" s="13">
        <v>70</v>
      </c>
    </row>
    <row r="732" spans="1:4" ht="15.75">
      <c r="A732" s="11" t="s">
        <v>162</v>
      </c>
      <c r="B732" s="15" t="s">
        <v>163</v>
      </c>
      <c r="C732" s="13">
        <v>3476</v>
      </c>
      <c r="D732" s="13">
        <v>2087</v>
      </c>
    </row>
    <row r="733" spans="1:4" ht="31.5">
      <c r="A733" s="11" t="s">
        <v>136</v>
      </c>
      <c r="B733" s="15" t="s">
        <v>137</v>
      </c>
      <c r="C733" s="13">
        <v>30388</v>
      </c>
      <c r="D733" s="13">
        <v>0</v>
      </c>
    </row>
    <row r="734" spans="1:4" ht="15.75">
      <c r="A734" s="11" t="s">
        <v>175</v>
      </c>
      <c r="B734" s="15" t="s">
        <v>176</v>
      </c>
      <c r="C734" s="13">
        <v>2830</v>
      </c>
      <c r="D734" s="13">
        <v>1417</v>
      </c>
    </row>
    <row r="735" spans="1:4" ht="31.5">
      <c r="A735" s="11" t="s">
        <v>177</v>
      </c>
      <c r="B735" s="15" t="s">
        <v>178</v>
      </c>
      <c r="C735" s="13">
        <v>1430</v>
      </c>
      <c r="D735" s="13">
        <v>175</v>
      </c>
    </row>
    <row r="736" spans="1:4" ht="31.5">
      <c r="A736" s="11" t="s">
        <v>179</v>
      </c>
      <c r="B736" s="15" t="s">
        <v>180</v>
      </c>
      <c r="C736" s="13">
        <v>1400</v>
      </c>
      <c r="D736" s="13">
        <v>1242</v>
      </c>
    </row>
    <row r="737" spans="1:4" ht="15.75">
      <c r="A737" s="16" t="s">
        <v>101</v>
      </c>
      <c r="B737" s="16"/>
      <c r="C737" s="13">
        <v>1808914</v>
      </c>
      <c r="D737" s="13">
        <v>870184</v>
      </c>
    </row>
    <row r="738" spans="1:4" ht="15.75">
      <c r="A738" s="14" t="s">
        <v>138</v>
      </c>
      <c r="B738" s="14"/>
      <c r="C738" s="14"/>
      <c r="D738" s="14"/>
    </row>
    <row r="739" spans="1:4" ht="15.75">
      <c r="A739" s="11" t="s">
        <v>141</v>
      </c>
      <c r="B739" s="15" t="s">
        <v>142</v>
      </c>
      <c r="C739" s="13">
        <v>33089</v>
      </c>
      <c r="D739" s="13">
        <v>0</v>
      </c>
    </row>
    <row r="740" spans="1:4" ht="15.75">
      <c r="A740" s="11" t="s">
        <v>143</v>
      </c>
      <c r="B740" s="15" t="s">
        <v>144</v>
      </c>
      <c r="C740" s="13">
        <v>2040</v>
      </c>
      <c r="D740" s="13">
        <v>0</v>
      </c>
    </row>
    <row r="741" spans="1:4" ht="31.5">
      <c r="A741" s="11" t="s">
        <v>145</v>
      </c>
      <c r="B741" s="15" t="s">
        <v>146</v>
      </c>
      <c r="C741" s="13">
        <v>3605</v>
      </c>
      <c r="D741" s="13">
        <v>0</v>
      </c>
    </row>
    <row r="742" spans="1:4" ht="15.75">
      <c r="A742" s="11" t="s">
        <v>181</v>
      </c>
      <c r="B742" s="15" t="s">
        <v>182</v>
      </c>
      <c r="C742" s="13">
        <v>27444</v>
      </c>
      <c r="D742" s="13">
        <v>0</v>
      </c>
    </row>
    <row r="743" spans="1:4" ht="15.75">
      <c r="A743" s="16" t="s">
        <v>147</v>
      </c>
      <c r="B743" s="16"/>
      <c r="C743" s="13">
        <v>33089</v>
      </c>
      <c r="D743" s="13">
        <v>0</v>
      </c>
    </row>
    <row r="744" spans="1:4" ht="15.75">
      <c r="A744" s="11"/>
      <c r="B744" s="12"/>
      <c r="C744" s="13"/>
      <c r="D744" s="13"/>
    </row>
    <row r="745" spans="1:4" ht="31.5">
      <c r="A745" s="16" t="s">
        <v>255</v>
      </c>
      <c r="B745" s="16"/>
      <c r="C745" s="13">
        <v>1842003</v>
      </c>
      <c r="D745" s="13">
        <v>870184</v>
      </c>
    </row>
    <row r="746" spans="1:4" ht="15.75">
      <c r="A746" s="11"/>
      <c r="B746" s="12"/>
      <c r="C746" s="13"/>
      <c r="D746" s="13"/>
    </row>
    <row r="747" spans="1:4" ht="15.75">
      <c r="A747" s="16" t="s">
        <v>256</v>
      </c>
      <c r="B747" s="16"/>
      <c r="C747" s="16"/>
      <c r="D747" s="16"/>
    </row>
    <row r="748" spans="1:4" ht="15.75">
      <c r="A748" s="14" t="s">
        <v>88</v>
      </c>
      <c r="B748" s="14"/>
      <c r="C748" s="14"/>
      <c r="D748" s="14"/>
    </row>
    <row r="749" spans="1:4" ht="15.75">
      <c r="A749" s="11" t="s">
        <v>124</v>
      </c>
      <c r="B749" s="15" t="s">
        <v>125</v>
      </c>
      <c r="C749" s="13">
        <v>61460</v>
      </c>
      <c r="D749" s="13">
        <v>31835</v>
      </c>
    </row>
    <row r="750" spans="1:4" ht="15.75">
      <c r="A750" s="11" t="s">
        <v>130</v>
      </c>
      <c r="B750" s="15" t="s">
        <v>131</v>
      </c>
      <c r="C750" s="13">
        <v>61460</v>
      </c>
      <c r="D750" s="13">
        <v>31835</v>
      </c>
    </row>
    <row r="751" spans="1:4" ht="15.75">
      <c r="A751" s="16" t="s">
        <v>101</v>
      </c>
      <c r="B751" s="16"/>
      <c r="C751" s="13">
        <v>61460</v>
      </c>
      <c r="D751" s="13">
        <v>31835</v>
      </c>
    </row>
    <row r="752" spans="1:4" ht="15.75">
      <c r="A752" s="11"/>
      <c r="B752" s="12"/>
      <c r="C752" s="13"/>
      <c r="D752" s="13"/>
    </row>
    <row r="753" spans="1:4" ht="15.75">
      <c r="A753" s="16" t="s">
        <v>257</v>
      </c>
      <c r="B753" s="16"/>
      <c r="C753" s="13">
        <v>61460</v>
      </c>
      <c r="D753" s="13">
        <v>31835</v>
      </c>
    </row>
    <row r="754" spans="1:4" ht="15.75">
      <c r="A754" s="11"/>
      <c r="B754" s="12"/>
      <c r="C754" s="13"/>
      <c r="D754" s="13"/>
    </row>
    <row r="755" spans="1:4" ht="31.5">
      <c r="A755" s="16" t="s">
        <v>258</v>
      </c>
      <c r="B755" s="16"/>
      <c r="C755" s="16"/>
      <c r="D755" s="16"/>
    </row>
    <row r="756" spans="1:4" ht="15.75">
      <c r="A756" s="14" t="s">
        <v>88</v>
      </c>
      <c r="B756" s="14"/>
      <c r="C756" s="14"/>
      <c r="D756" s="14"/>
    </row>
    <row r="757" spans="1:4" ht="31.5">
      <c r="A757" s="11" t="s">
        <v>104</v>
      </c>
      <c r="B757" s="15" t="s">
        <v>105</v>
      </c>
      <c r="C757" s="13">
        <v>276944</v>
      </c>
      <c r="D757" s="13">
        <v>117166</v>
      </c>
    </row>
    <row r="758" spans="1:4" ht="31.5">
      <c r="A758" s="11" t="s">
        <v>106</v>
      </c>
      <c r="B758" s="15" t="s">
        <v>107</v>
      </c>
      <c r="C758" s="13">
        <v>276944</v>
      </c>
      <c r="D758" s="13">
        <v>117166</v>
      </c>
    </row>
    <row r="759" spans="1:4" ht="15.75">
      <c r="A759" s="11" t="s">
        <v>89</v>
      </c>
      <c r="B759" s="15" t="s">
        <v>90</v>
      </c>
      <c r="C759" s="13">
        <v>26240</v>
      </c>
      <c r="D759" s="13">
        <v>6667</v>
      </c>
    </row>
    <row r="760" spans="1:4" ht="15.75">
      <c r="A760" s="11" t="s">
        <v>110</v>
      </c>
      <c r="B760" s="15" t="s">
        <v>111</v>
      </c>
      <c r="C760" s="13">
        <v>4720</v>
      </c>
      <c r="D760" s="13">
        <v>960</v>
      </c>
    </row>
    <row r="761" spans="1:4" ht="31.5">
      <c r="A761" s="11" t="s">
        <v>112</v>
      </c>
      <c r="B761" s="15" t="s">
        <v>113</v>
      </c>
      <c r="C761" s="13">
        <v>8420</v>
      </c>
      <c r="D761" s="13">
        <v>2185</v>
      </c>
    </row>
    <row r="762" spans="1:4" ht="31.5">
      <c r="A762" s="11" t="s">
        <v>114</v>
      </c>
      <c r="B762" s="15" t="s">
        <v>115</v>
      </c>
      <c r="C762" s="13">
        <v>9678</v>
      </c>
      <c r="D762" s="13">
        <v>100</v>
      </c>
    </row>
    <row r="763" spans="1:4" ht="15.75">
      <c r="A763" s="11" t="s">
        <v>116</v>
      </c>
      <c r="B763" s="15" t="s">
        <v>117</v>
      </c>
      <c r="C763" s="13">
        <v>3422</v>
      </c>
      <c r="D763" s="13">
        <v>3422</v>
      </c>
    </row>
    <row r="764" spans="1:4" ht="15.75">
      <c r="A764" s="11" t="s">
        <v>93</v>
      </c>
      <c r="B764" s="15" t="s">
        <v>94</v>
      </c>
      <c r="C764" s="13">
        <v>53589</v>
      </c>
      <c r="D764" s="13">
        <v>23472</v>
      </c>
    </row>
    <row r="765" spans="1:4" ht="31.5">
      <c r="A765" s="11" t="s">
        <v>95</v>
      </c>
      <c r="B765" s="15" t="s">
        <v>96</v>
      </c>
      <c r="C765" s="13">
        <v>32399</v>
      </c>
      <c r="D765" s="13">
        <v>14220</v>
      </c>
    </row>
    <row r="766" spans="1:4" ht="15.75">
      <c r="A766" s="11" t="s">
        <v>97</v>
      </c>
      <c r="B766" s="15" t="s">
        <v>98</v>
      </c>
      <c r="C766" s="13">
        <v>13383</v>
      </c>
      <c r="D766" s="13">
        <v>6062</v>
      </c>
    </row>
    <row r="767" spans="1:4" ht="31.5">
      <c r="A767" s="11" t="s">
        <v>99</v>
      </c>
      <c r="B767" s="15" t="s">
        <v>100</v>
      </c>
      <c r="C767" s="13">
        <v>7807</v>
      </c>
      <c r="D767" s="13">
        <v>3190</v>
      </c>
    </row>
    <row r="768" spans="1:4" ht="15.75">
      <c r="A768" s="11" t="s">
        <v>124</v>
      </c>
      <c r="B768" s="15" t="s">
        <v>125</v>
      </c>
      <c r="C768" s="13">
        <v>289179</v>
      </c>
      <c r="D768" s="13">
        <v>124824</v>
      </c>
    </row>
    <row r="769" spans="1:4" ht="15.75">
      <c r="A769" s="11" t="s">
        <v>185</v>
      </c>
      <c r="B769" s="15" t="s">
        <v>186</v>
      </c>
      <c r="C769" s="13">
        <v>400</v>
      </c>
      <c r="D769" s="13">
        <v>12</v>
      </c>
    </row>
    <row r="770" spans="1:4" ht="15.75">
      <c r="A770" s="11" t="s">
        <v>154</v>
      </c>
      <c r="B770" s="15" t="s">
        <v>155</v>
      </c>
      <c r="C770" s="13">
        <v>6000</v>
      </c>
      <c r="D770" s="13">
        <v>629</v>
      </c>
    </row>
    <row r="771" spans="1:4" ht="31.5">
      <c r="A771" s="11" t="s">
        <v>171</v>
      </c>
      <c r="B771" s="15" t="s">
        <v>172</v>
      </c>
      <c r="C771" s="13">
        <v>102</v>
      </c>
      <c r="D771" s="13">
        <v>102</v>
      </c>
    </row>
    <row r="772" spans="1:4" ht="15.75">
      <c r="A772" s="11" t="s">
        <v>126</v>
      </c>
      <c r="B772" s="15" t="s">
        <v>127</v>
      </c>
      <c r="C772" s="13">
        <v>8898</v>
      </c>
      <c r="D772" s="13">
        <v>2777</v>
      </c>
    </row>
    <row r="773" spans="1:4" ht="15.75">
      <c r="A773" s="11" t="s">
        <v>128</v>
      </c>
      <c r="B773" s="15" t="s">
        <v>129</v>
      </c>
      <c r="C773" s="13">
        <v>30432</v>
      </c>
      <c r="D773" s="13">
        <v>9368</v>
      </c>
    </row>
    <row r="774" spans="1:4" ht="15.75">
      <c r="A774" s="11" t="s">
        <v>130</v>
      </c>
      <c r="B774" s="15" t="s">
        <v>131</v>
      </c>
      <c r="C774" s="13">
        <v>217063</v>
      </c>
      <c r="D774" s="13">
        <v>110955</v>
      </c>
    </row>
    <row r="775" spans="1:4" ht="15.75">
      <c r="A775" s="11" t="s">
        <v>134</v>
      </c>
      <c r="B775" s="15" t="s">
        <v>135</v>
      </c>
      <c r="C775" s="13">
        <v>400</v>
      </c>
      <c r="D775" s="13">
        <v>150</v>
      </c>
    </row>
    <row r="776" spans="1:4" ht="15.75">
      <c r="A776" s="11" t="s">
        <v>162</v>
      </c>
      <c r="B776" s="15" t="s">
        <v>163</v>
      </c>
      <c r="C776" s="13">
        <v>2300</v>
      </c>
      <c r="D776" s="13">
        <v>831</v>
      </c>
    </row>
    <row r="777" spans="1:4" ht="31.5">
      <c r="A777" s="11" t="s">
        <v>136</v>
      </c>
      <c r="B777" s="15" t="s">
        <v>137</v>
      </c>
      <c r="C777" s="13">
        <v>23584</v>
      </c>
      <c r="D777" s="13">
        <v>0</v>
      </c>
    </row>
    <row r="778" spans="1:4" ht="15.75">
      <c r="A778" s="11" t="s">
        <v>175</v>
      </c>
      <c r="B778" s="15" t="s">
        <v>176</v>
      </c>
      <c r="C778" s="13">
        <v>2320</v>
      </c>
      <c r="D778" s="13">
        <v>2277</v>
      </c>
    </row>
    <row r="779" spans="1:4" ht="31.5">
      <c r="A779" s="11" t="s">
        <v>177</v>
      </c>
      <c r="B779" s="15" t="s">
        <v>178</v>
      </c>
      <c r="C779" s="13">
        <v>150</v>
      </c>
      <c r="D779" s="13">
        <v>107</v>
      </c>
    </row>
    <row r="780" spans="1:4" ht="31.5">
      <c r="A780" s="11" t="s">
        <v>179</v>
      </c>
      <c r="B780" s="15" t="s">
        <v>180</v>
      </c>
      <c r="C780" s="13">
        <v>2170</v>
      </c>
      <c r="D780" s="13">
        <v>2170</v>
      </c>
    </row>
    <row r="781" spans="1:4" ht="15.75">
      <c r="A781" s="16" t="s">
        <v>101</v>
      </c>
      <c r="B781" s="16"/>
      <c r="C781" s="13">
        <v>648272</v>
      </c>
      <c r="D781" s="13">
        <v>274406</v>
      </c>
    </row>
    <row r="782" spans="1:4" ht="15.75">
      <c r="A782" s="14" t="s">
        <v>138</v>
      </c>
      <c r="B782" s="14"/>
      <c r="C782" s="14"/>
      <c r="D782" s="14"/>
    </row>
    <row r="783" spans="1:4" ht="15.75">
      <c r="A783" s="11" t="s">
        <v>141</v>
      </c>
      <c r="B783" s="15" t="s">
        <v>142</v>
      </c>
      <c r="C783" s="13">
        <v>10132</v>
      </c>
      <c r="D783" s="13">
        <v>0</v>
      </c>
    </row>
    <row r="784" spans="1:4" ht="15.75">
      <c r="A784" s="11" t="s">
        <v>143</v>
      </c>
      <c r="B784" s="15" t="s">
        <v>144</v>
      </c>
      <c r="C784" s="13">
        <v>1889</v>
      </c>
      <c r="D784" s="13">
        <v>0</v>
      </c>
    </row>
    <row r="785" spans="1:4" ht="31.5">
      <c r="A785" s="11" t="s">
        <v>145</v>
      </c>
      <c r="B785" s="15" t="s">
        <v>146</v>
      </c>
      <c r="C785" s="13">
        <v>8243</v>
      </c>
      <c r="D785" s="13">
        <v>0</v>
      </c>
    </row>
    <row r="786" spans="1:4" ht="15.75">
      <c r="A786" s="16" t="s">
        <v>147</v>
      </c>
      <c r="B786" s="16"/>
      <c r="C786" s="13">
        <v>10132</v>
      </c>
      <c r="D786" s="13">
        <v>0</v>
      </c>
    </row>
    <row r="787" spans="1:4" ht="15.75">
      <c r="A787" s="11"/>
      <c r="B787" s="12"/>
      <c r="C787" s="13"/>
      <c r="D787" s="13"/>
    </row>
    <row r="788" spans="1:4" ht="31.5">
      <c r="A788" s="16" t="s">
        <v>259</v>
      </c>
      <c r="B788" s="16"/>
      <c r="C788" s="13">
        <v>658404</v>
      </c>
      <c r="D788" s="13">
        <v>274406</v>
      </c>
    </row>
    <row r="789" spans="1:4" ht="15.75">
      <c r="A789" s="11"/>
      <c r="B789" s="12"/>
      <c r="C789" s="13"/>
      <c r="D789" s="13"/>
    </row>
    <row r="790" spans="1:4" ht="15.75">
      <c r="A790" s="16" t="s">
        <v>260</v>
      </c>
      <c r="B790" s="16"/>
      <c r="C790" s="16"/>
      <c r="D790" s="16"/>
    </row>
    <row r="791" spans="1:4" ht="15.75">
      <c r="A791" s="14" t="s">
        <v>88</v>
      </c>
      <c r="B791" s="14"/>
      <c r="C791" s="14"/>
      <c r="D791" s="14"/>
    </row>
    <row r="792" spans="1:4" ht="31.5">
      <c r="A792" s="11" t="s">
        <v>104</v>
      </c>
      <c r="B792" s="15" t="s">
        <v>105</v>
      </c>
      <c r="C792" s="13">
        <v>250943</v>
      </c>
      <c r="D792" s="13">
        <v>99444</v>
      </c>
    </row>
    <row r="793" spans="1:4" ht="31.5">
      <c r="A793" s="11" t="s">
        <v>106</v>
      </c>
      <c r="B793" s="15" t="s">
        <v>107</v>
      </c>
      <c r="C793" s="13">
        <v>250943</v>
      </c>
      <c r="D793" s="13">
        <v>99444</v>
      </c>
    </row>
    <row r="794" spans="1:4" ht="15.75">
      <c r="A794" s="11" t="s">
        <v>89</v>
      </c>
      <c r="B794" s="15" t="s">
        <v>90</v>
      </c>
      <c r="C794" s="13">
        <v>19042</v>
      </c>
      <c r="D794" s="13">
        <v>8523</v>
      </c>
    </row>
    <row r="795" spans="1:4" ht="15.75">
      <c r="A795" s="11" t="s">
        <v>110</v>
      </c>
      <c r="B795" s="15" t="s">
        <v>111</v>
      </c>
      <c r="C795" s="13">
        <v>9420</v>
      </c>
      <c r="D795" s="13">
        <v>4665</v>
      </c>
    </row>
    <row r="796" spans="1:4" ht="31.5">
      <c r="A796" s="11" t="s">
        <v>112</v>
      </c>
      <c r="B796" s="15" t="s">
        <v>113</v>
      </c>
      <c r="C796" s="13">
        <v>7465</v>
      </c>
      <c r="D796" s="13">
        <v>1701</v>
      </c>
    </row>
    <row r="797" spans="1:4" ht="15.75">
      <c r="A797" s="11" t="s">
        <v>116</v>
      </c>
      <c r="B797" s="15" t="s">
        <v>117</v>
      </c>
      <c r="C797" s="13">
        <v>2157</v>
      </c>
      <c r="D797" s="13">
        <v>2157</v>
      </c>
    </row>
    <row r="798" spans="1:4" ht="15.75">
      <c r="A798" s="11" t="s">
        <v>93</v>
      </c>
      <c r="B798" s="15" t="s">
        <v>94</v>
      </c>
      <c r="C798" s="13">
        <v>68436</v>
      </c>
      <c r="D798" s="13">
        <v>22102</v>
      </c>
    </row>
    <row r="799" spans="1:4" ht="31.5">
      <c r="A799" s="11" t="s">
        <v>95</v>
      </c>
      <c r="B799" s="15" t="s">
        <v>96</v>
      </c>
      <c r="C799" s="13">
        <v>46161</v>
      </c>
      <c r="D799" s="13">
        <v>12195</v>
      </c>
    </row>
    <row r="800" spans="1:4" ht="31.5">
      <c r="A800" s="11" t="s">
        <v>169</v>
      </c>
      <c r="B800" s="15" t="s">
        <v>170</v>
      </c>
      <c r="C800" s="13">
        <v>1652</v>
      </c>
      <c r="D800" s="13">
        <v>1652</v>
      </c>
    </row>
    <row r="801" spans="1:4" ht="15.75">
      <c r="A801" s="11" t="s">
        <v>97</v>
      </c>
      <c r="B801" s="15" t="s">
        <v>98</v>
      </c>
      <c r="C801" s="13">
        <v>13025</v>
      </c>
      <c r="D801" s="13">
        <v>5533</v>
      </c>
    </row>
    <row r="802" spans="1:4" ht="31.5">
      <c r="A802" s="11" t="s">
        <v>99</v>
      </c>
      <c r="B802" s="15" t="s">
        <v>100</v>
      </c>
      <c r="C802" s="13">
        <v>7598</v>
      </c>
      <c r="D802" s="13">
        <v>2722</v>
      </c>
    </row>
    <row r="803" spans="1:4" ht="15.75">
      <c r="A803" s="11" t="s">
        <v>124</v>
      </c>
      <c r="B803" s="15" t="s">
        <v>125</v>
      </c>
      <c r="C803" s="13">
        <v>461681</v>
      </c>
      <c r="D803" s="13">
        <v>230611</v>
      </c>
    </row>
    <row r="804" spans="1:4" ht="15.75">
      <c r="A804" s="11" t="s">
        <v>152</v>
      </c>
      <c r="B804" s="15" t="s">
        <v>153</v>
      </c>
      <c r="C804" s="13">
        <v>10251</v>
      </c>
      <c r="D804" s="13">
        <v>3181</v>
      </c>
    </row>
    <row r="805" spans="1:4" ht="15.75">
      <c r="A805" s="11" t="s">
        <v>185</v>
      </c>
      <c r="B805" s="15" t="s">
        <v>186</v>
      </c>
      <c r="C805" s="13">
        <v>300</v>
      </c>
      <c r="D805" s="13">
        <v>80</v>
      </c>
    </row>
    <row r="806" spans="1:4" ht="15.75">
      <c r="A806" s="11" t="s">
        <v>154</v>
      </c>
      <c r="B806" s="15" t="s">
        <v>155</v>
      </c>
      <c r="C806" s="13">
        <v>4000</v>
      </c>
      <c r="D806" s="13">
        <v>105</v>
      </c>
    </row>
    <row r="807" spans="1:4" ht="31.5">
      <c r="A807" s="11" t="s">
        <v>171</v>
      </c>
      <c r="B807" s="15" t="s">
        <v>172</v>
      </c>
      <c r="C807" s="13">
        <v>1000</v>
      </c>
      <c r="D807" s="13">
        <v>39</v>
      </c>
    </row>
    <row r="808" spans="1:4" ht="15.75">
      <c r="A808" s="11" t="s">
        <v>126</v>
      </c>
      <c r="B808" s="15" t="s">
        <v>127</v>
      </c>
      <c r="C808" s="13">
        <v>15082</v>
      </c>
      <c r="D808" s="13">
        <v>4096</v>
      </c>
    </row>
    <row r="809" spans="1:4" ht="15.75">
      <c r="A809" s="11" t="s">
        <v>128</v>
      </c>
      <c r="B809" s="15" t="s">
        <v>129</v>
      </c>
      <c r="C809" s="13">
        <v>22688</v>
      </c>
      <c r="D809" s="13">
        <v>11742</v>
      </c>
    </row>
    <row r="810" spans="1:4" ht="15.75">
      <c r="A810" s="11" t="s">
        <v>130</v>
      </c>
      <c r="B810" s="15" t="s">
        <v>131</v>
      </c>
      <c r="C810" s="13">
        <v>389670</v>
      </c>
      <c r="D810" s="13">
        <v>210798</v>
      </c>
    </row>
    <row r="811" spans="1:4" ht="15.75">
      <c r="A811" s="11" t="s">
        <v>132</v>
      </c>
      <c r="B811" s="15" t="s">
        <v>133</v>
      </c>
      <c r="C811" s="13">
        <v>2700</v>
      </c>
      <c r="D811" s="13">
        <v>0</v>
      </c>
    </row>
    <row r="812" spans="1:4" ht="15.75">
      <c r="A812" s="11" t="s">
        <v>134</v>
      </c>
      <c r="B812" s="15" t="s">
        <v>135</v>
      </c>
      <c r="C812" s="13">
        <v>1200</v>
      </c>
      <c r="D812" s="13">
        <v>0</v>
      </c>
    </row>
    <row r="813" spans="1:4" ht="15.75">
      <c r="A813" s="11" t="s">
        <v>162</v>
      </c>
      <c r="B813" s="15" t="s">
        <v>163</v>
      </c>
      <c r="C813" s="13">
        <v>1200</v>
      </c>
      <c r="D813" s="13">
        <v>570</v>
      </c>
    </row>
    <row r="814" spans="1:4" ht="31.5">
      <c r="A814" s="11" t="s">
        <v>136</v>
      </c>
      <c r="B814" s="15" t="s">
        <v>137</v>
      </c>
      <c r="C814" s="13">
        <v>13590</v>
      </c>
      <c r="D814" s="13">
        <v>0</v>
      </c>
    </row>
    <row r="815" spans="1:4" ht="15.75">
      <c r="A815" s="11" t="s">
        <v>175</v>
      </c>
      <c r="B815" s="15" t="s">
        <v>176</v>
      </c>
      <c r="C815" s="13">
        <v>3818</v>
      </c>
      <c r="D815" s="13">
        <v>3665</v>
      </c>
    </row>
    <row r="816" spans="1:4" ht="31.5">
      <c r="A816" s="11" t="s">
        <v>177</v>
      </c>
      <c r="B816" s="15" t="s">
        <v>178</v>
      </c>
      <c r="C816" s="13">
        <v>250</v>
      </c>
      <c r="D816" s="13">
        <v>97</v>
      </c>
    </row>
    <row r="817" spans="1:4" ht="31.5">
      <c r="A817" s="11" t="s">
        <v>179</v>
      </c>
      <c r="B817" s="15" t="s">
        <v>180</v>
      </c>
      <c r="C817" s="13">
        <v>3568</v>
      </c>
      <c r="D817" s="13">
        <v>3568</v>
      </c>
    </row>
    <row r="818" spans="1:4" ht="15.75">
      <c r="A818" s="16" t="s">
        <v>101</v>
      </c>
      <c r="B818" s="16"/>
      <c r="C818" s="13">
        <v>803920</v>
      </c>
      <c r="D818" s="13">
        <v>364345</v>
      </c>
    </row>
    <row r="819" spans="1:4" ht="15.75">
      <c r="A819" s="14" t="s">
        <v>138</v>
      </c>
      <c r="B819" s="14"/>
      <c r="C819" s="14"/>
      <c r="D819" s="14"/>
    </row>
    <row r="820" spans="1:4" ht="15.75">
      <c r="A820" s="11" t="s">
        <v>139</v>
      </c>
      <c r="B820" s="15" t="s">
        <v>140</v>
      </c>
      <c r="C820" s="13">
        <v>181656</v>
      </c>
      <c r="D820" s="13">
        <v>0</v>
      </c>
    </row>
    <row r="821" spans="1:4" ht="15.75">
      <c r="A821" s="11" t="s">
        <v>141</v>
      </c>
      <c r="B821" s="15" t="s">
        <v>142</v>
      </c>
      <c r="C821" s="13">
        <v>19468</v>
      </c>
      <c r="D821" s="13">
        <v>0</v>
      </c>
    </row>
    <row r="822" spans="1:4" ht="15.75">
      <c r="A822" s="11" t="s">
        <v>143</v>
      </c>
      <c r="B822" s="15" t="s">
        <v>144</v>
      </c>
      <c r="C822" s="13">
        <v>12355</v>
      </c>
      <c r="D822" s="13">
        <v>0</v>
      </c>
    </row>
    <row r="823" spans="1:4" ht="31.5">
      <c r="A823" s="11" t="s">
        <v>145</v>
      </c>
      <c r="B823" s="15" t="s">
        <v>146</v>
      </c>
      <c r="C823" s="13">
        <v>7113</v>
      </c>
      <c r="D823" s="13">
        <v>0</v>
      </c>
    </row>
    <row r="824" spans="1:4" ht="15.75">
      <c r="A824" s="16" t="s">
        <v>147</v>
      </c>
      <c r="B824" s="16"/>
      <c r="C824" s="13">
        <v>201124</v>
      </c>
      <c r="D824" s="13">
        <v>0</v>
      </c>
    </row>
    <row r="825" spans="1:4" ht="15.75">
      <c r="A825" s="11"/>
      <c r="B825" s="12"/>
      <c r="C825" s="13"/>
      <c r="D825" s="13"/>
    </row>
    <row r="826" spans="1:4" ht="31.5">
      <c r="A826" s="16" t="s">
        <v>261</v>
      </c>
      <c r="B826" s="16"/>
      <c r="C826" s="13">
        <v>1005044</v>
      </c>
      <c r="D826" s="13">
        <v>364345</v>
      </c>
    </row>
    <row r="827" spans="1:4" ht="15.75">
      <c r="A827" s="11"/>
      <c r="B827" s="12"/>
      <c r="C827" s="13"/>
      <c r="D827" s="13"/>
    </row>
    <row r="828" spans="1:4" ht="15.75">
      <c r="A828" s="16" t="s">
        <v>262</v>
      </c>
      <c r="B828" s="16"/>
      <c r="C828" s="16"/>
      <c r="D828" s="16"/>
    </row>
    <row r="829" spans="1:4" ht="15.75">
      <c r="A829" s="14" t="s">
        <v>88</v>
      </c>
      <c r="B829" s="14"/>
      <c r="C829" s="14"/>
      <c r="D829" s="14"/>
    </row>
    <row r="830" spans="1:4" ht="31.5">
      <c r="A830" s="11" t="s">
        <v>104</v>
      </c>
      <c r="B830" s="15" t="s">
        <v>105</v>
      </c>
      <c r="C830" s="13">
        <v>226231</v>
      </c>
      <c r="D830" s="13">
        <v>94085</v>
      </c>
    </row>
    <row r="831" spans="1:4" ht="31.5">
      <c r="A831" s="11" t="s">
        <v>106</v>
      </c>
      <c r="B831" s="15" t="s">
        <v>107</v>
      </c>
      <c r="C831" s="13">
        <v>226231</v>
      </c>
      <c r="D831" s="13">
        <v>94085</v>
      </c>
    </row>
    <row r="832" spans="1:4" ht="15.75">
      <c r="A832" s="11" t="s">
        <v>89</v>
      </c>
      <c r="B832" s="15" t="s">
        <v>90</v>
      </c>
      <c r="C832" s="13">
        <v>12867</v>
      </c>
      <c r="D832" s="13">
        <v>4577</v>
      </c>
    </row>
    <row r="833" spans="1:4" ht="15.75">
      <c r="A833" s="11" t="s">
        <v>110</v>
      </c>
      <c r="B833" s="15" t="s">
        <v>111</v>
      </c>
      <c r="C833" s="13">
        <v>1740</v>
      </c>
      <c r="D833" s="13">
        <v>780</v>
      </c>
    </row>
    <row r="834" spans="1:4" ht="31.5">
      <c r="A834" s="11" t="s">
        <v>112</v>
      </c>
      <c r="B834" s="15" t="s">
        <v>113</v>
      </c>
      <c r="C834" s="13">
        <v>6872</v>
      </c>
      <c r="D834" s="13">
        <v>1629</v>
      </c>
    </row>
    <row r="835" spans="1:4" ht="31.5">
      <c r="A835" s="11" t="s">
        <v>114</v>
      </c>
      <c r="B835" s="15" t="s">
        <v>115</v>
      </c>
      <c r="C835" s="13">
        <v>2294</v>
      </c>
      <c r="D835" s="13">
        <v>207</v>
      </c>
    </row>
    <row r="836" spans="1:4" ht="15.75">
      <c r="A836" s="11" t="s">
        <v>116</v>
      </c>
      <c r="B836" s="15" t="s">
        <v>117</v>
      </c>
      <c r="C836" s="13">
        <v>1961</v>
      </c>
      <c r="D836" s="13">
        <v>1961</v>
      </c>
    </row>
    <row r="837" spans="1:4" ht="15.75">
      <c r="A837" s="11" t="s">
        <v>93</v>
      </c>
      <c r="B837" s="15" t="s">
        <v>94</v>
      </c>
      <c r="C837" s="13">
        <v>45684</v>
      </c>
      <c r="D837" s="13">
        <v>18831</v>
      </c>
    </row>
    <row r="838" spans="1:4" ht="31.5">
      <c r="A838" s="11" t="s">
        <v>95</v>
      </c>
      <c r="B838" s="15" t="s">
        <v>96</v>
      </c>
      <c r="C838" s="13">
        <v>27620</v>
      </c>
      <c r="D838" s="13">
        <v>11486</v>
      </c>
    </row>
    <row r="839" spans="1:4" ht="15.75">
      <c r="A839" s="11" t="s">
        <v>97</v>
      </c>
      <c r="B839" s="15" t="s">
        <v>98</v>
      </c>
      <c r="C839" s="13">
        <v>11409</v>
      </c>
      <c r="D839" s="13">
        <v>4941</v>
      </c>
    </row>
    <row r="840" spans="1:4" ht="31.5">
      <c r="A840" s="11" t="s">
        <v>99</v>
      </c>
      <c r="B840" s="15" t="s">
        <v>100</v>
      </c>
      <c r="C840" s="13">
        <v>6655</v>
      </c>
      <c r="D840" s="13">
        <v>2404</v>
      </c>
    </row>
    <row r="841" spans="1:4" ht="15.75">
      <c r="A841" s="11" t="s">
        <v>124</v>
      </c>
      <c r="B841" s="15" t="s">
        <v>125</v>
      </c>
      <c r="C841" s="13">
        <v>91311</v>
      </c>
      <c r="D841" s="13">
        <v>62370</v>
      </c>
    </row>
    <row r="842" spans="1:4" ht="15.75">
      <c r="A842" s="11" t="s">
        <v>152</v>
      </c>
      <c r="B842" s="15" t="s">
        <v>153</v>
      </c>
      <c r="C842" s="13">
        <v>22333</v>
      </c>
      <c r="D842" s="13">
        <v>9462</v>
      </c>
    </row>
    <row r="843" spans="1:4" ht="15.75">
      <c r="A843" s="11" t="s">
        <v>185</v>
      </c>
      <c r="B843" s="15" t="s">
        <v>186</v>
      </c>
      <c r="C843" s="13">
        <v>292</v>
      </c>
      <c r="D843" s="13">
        <v>0</v>
      </c>
    </row>
    <row r="844" spans="1:4" ht="15.75">
      <c r="A844" s="11" t="s">
        <v>154</v>
      </c>
      <c r="B844" s="15" t="s">
        <v>155</v>
      </c>
      <c r="C844" s="13">
        <v>1830</v>
      </c>
      <c r="D844" s="13">
        <v>1830</v>
      </c>
    </row>
    <row r="845" spans="1:4" ht="15.75">
      <c r="A845" s="11" t="s">
        <v>126</v>
      </c>
      <c r="B845" s="15" t="s">
        <v>127</v>
      </c>
      <c r="C845" s="13">
        <v>3511</v>
      </c>
      <c r="D845" s="13">
        <v>613</v>
      </c>
    </row>
    <row r="846" spans="1:4" ht="15.75">
      <c r="A846" s="11" t="s">
        <v>128</v>
      </c>
      <c r="B846" s="15" t="s">
        <v>129</v>
      </c>
      <c r="C846" s="13">
        <v>49407</v>
      </c>
      <c r="D846" s="13">
        <v>42998</v>
      </c>
    </row>
    <row r="847" spans="1:4" ht="15.75">
      <c r="A847" s="11" t="s">
        <v>130</v>
      </c>
      <c r="B847" s="15" t="s">
        <v>131</v>
      </c>
      <c r="C847" s="13">
        <v>12236</v>
      </c>
      <c r="D847" s="13">
        <v>7281</v>
      </c>
    </row>
    <row r="848" spans="1:4" ht="15.75">
      <c r="A848" s="11" t="s">
        <v>134</v>
      </c>
      <c r="B848" s="15" t="s">
        <v>135</v>
      </c>
      <c r="C848" s="13">
        <v>1402</v>
      </c>
      <c r="D848" s="13">
        <v>80</v>
      </c>
    </row>
    <row r="849" spans="1:4" ht="15.75">
      <c r="A849" s="11" t="s">
        <v>162</v>
      </c>
      <c r="B849" s="15" t="s">
        <v>163</v>
      </c>
      <c r="C849" s="13">
        <v>300</v>
      </c>
      <c r="D849" s="13">
        <v>106</v>
      </c>
    </row>
    <row r="850" spans="1:4" ht="15.75">
      <c r="A850" s="11" t="s">
        <v>175</v>
      </c>
      <c r="B850" s="15" t="s">
        <v>176</v>
      </c>
      <c r="C850" s="13">
        <v>1935</v>
      </c>
      <c r="D850" s="13">
        <v>1935</v>
      </c>
    </row>
    <row r="851" spans="1:4" ht="31.5">
      <c r="A851" s="11" t="s">
        <v>177</v>
      </c>
      <c r="B851" s="15" t="s">
        <v>178</v>
      </c>
      <c r="C851" s="13">
        <v>10</v>
      </c>
      <c r="D851" s="13">
        <v>10</v>
      </c>
    </row>
    <row r="852" spans="1:4" ht="31.5">
      <c r="A852" s="11" t="s">
        <v>179</v>
      </c>
      <c r="B852" s="15" t="s">
        <v>180</v>
      </c>
      <c r="C852" s="13">
        <v>1925</v>
      </c>
      <c r="D852" s="13">
        <v>1925</v>
      </c>
    </row>
    <row r="853" spans="1:4" ht="15.75">
      <c r="A853" s="16" t="s">
        <v>101</v>
      </c>
      <c r="B853" s="16"/>
      <c r="C853" s="13">
        <v>378028</v>
      </c>
      <c r="D853" s="13">
        <v>181798</v>
      </c>
    </row>
    <row r="854" spans="1:4" ht="15.75">
      <c r="A854" s="11"/>
      <c r="B854" s="12"/>
      <c r="C854" s="13"/>
      <c r="D854" s="13"/>
    </row>
    <row r="855" spans="1:4" ht="15.75">
      <c r="A855" s="16" t="s">
        <v>263</v>
      </c>
      <c r="B855" s="16"/>
      <c r="C855" s="13">
        <v>378028</v>
      </c>
      <c r="D855" s="13">
        <v>181798</v>
      </c>
    </row>
    <row r="856" spans="1:4" ht="15.75">
      <c r="A856" s="11"/>
      <c r="B856" s="12"/>
      <c r="C856" s="13"/>
      <c r="D856" s="13"/>
    </row>
    <row r="857" spans="1:4" ht="15.75">
      <c r="A857" s="16" t="s">
        <v>264</v>
      </c>
      <c r="B857" s="16"/>
      <c r="C857" s="16"/>
      <c r="D857" s="16"/>
    </row>
    <row r="858" spans="1:4" ht="15.75">
      <c r="A858" s="14" t="s">
        <v>88</v>
      </c>
      <c r="B858" s="14"/>
      <c r="C858" s="14"/>
      <c r="D858" s="14"/>
    </row>
    <row r="859" spans="1:4" ht="31.5">
      <c r="A859" s="11" t="s">
        <v>104</v>
      </c>
      <c r="B859" s="15" t="s">
        <v>105</v>
      </c>
      <c r="C859" s="13">
        <v>789703</v>
      </c>
      <c r="D859" s="13">
        <v>324914</v>
      </c>
    </row>
    <row r="860" spans="1:4" ht="31.5">
      <c r="A860" s="11" t="s">
        <v>106</v>
      </c>
      <c r="B860" s="15" t="s">
        <v>107</v>
      </c>
      <c r="C860" s="13">
        <v>789703</v>
      </c>
      <c r="D860" s="13">
        <v>324914</v>
      </c>
    </row>
    <row r="861" spans="1:4" ht="15.75">
      <c r="A861" s="11" t="s">
        <v>89</v>
      </c>
      <c r="B861" s="15" t="s">
        <v>90</v>
      </c>
      <c r="C861" s="13">
        <v>29732</v>
      </c>
      <c r="D861" s="13">
        <v>11628</v>
      </c>
    </row>
    <row r="862" spans="1:4" ht="31.5">
      <c r="A862" s="11" t="s">
        <v>112</v>
      </c>
      <c r="B862" s="15" t="s">
        <v>113</v>
      </c>
      <c r="C862" s="13">
        <v>23176</v>
      </c>
      <c r="D862" s="13">
        <v>6378</v>
      </c>
    </row>
    <row r="863" spans="1:4" ht="31.5">
      <c r="A863" s="11" t="s">
        <v>114</v>
      </c>
      <c r="B863" s="15" t="s">
        <v>115</v>
      </c>
      <c r="C863" s="13">
        <v>1926</v>
      </c>
      <c r="D863" s="13">
        <v>620</v>
      </c>
    </row>
    <row r="864" spans="1:4" ht="15.75">
      <c r="A864" s="11" t="s">
        <v>116</v>
      </c>
      <c r="B864" s="15" t="s">
        <v>117</v>
      </c>
      <c r="C864" s="13">
        <v>4630</v>
      </c>
      <c r="D864" s="13">
        <v>4630</v>
      </c>
    </row>
    <row r="865" spans="1:4" ht="15.75">
      <c r="A865" s="11" t="s">
        <v>93</v>
      </c>
      <c r="B865" s="15" t="s">
        <v>94</v>
      </c>
      <c r="C865" s="13">
        <v>157905</v>
      </c>
      <c r="D865" s="13">
        <v>64623</v>
      </c>
    </row>
    <row r="866" spans="1:4" ht="31.5">
      <c r="A866" s="11" t="s">
        <v>95</v>
      </c>
      <c r="B866" s="15" t="s">
        <v>96</v>
      </c>
      <c r="C866" s="13">
        <v>95466</v>
      </c>
      <c r="D866" s="13">
        <v>40410</v>
      </c>
    </row>
    <row r="867" spans="1:4" ht="15.75">
      <c r="A867" s="11" t="s">
        <v>97</v>
      </c>
      <c r="B867" s="15" t="s">
        <v>98</v>
      </c>
      <c r="C867" s="13">
        <v>39435</v>
      </c>
      <c r="D867" s="13">
        <v>16729</v>
      </c>
    </row>
    <row r="868" spans="1:4" ht="31.5">
      <c r="A868" s="11" t="s">
        <v>99</v>
      </c>
      <c r="B868" s="15" t="s">
        <v>100</v>
      </c>
      <c r="C868" s="13">
        <v>23004</v>
      </c>
      <c r="D868" s="13">
        <v>7484</v>
      </c>
    </row>
    <row r="869" spans="1:4" ht="15.75">
      <c r="A869" s="11" t="s">
        <v>124</v>
      </c>
      <c r="B869" s="15" t="s">
        <v>125</v>
      </c>
      <c r="C869" s="13">
        <v>16276</v>
      </c>
      <c r="D869" s="13">
        <v>12808</v>
      </c>
    </row>
    <row r="870" spans="1:4" ht="15.75">
      <c r="A870" s="11" t="s">
        <v>154</v>
      </c>
      <c r="B870" s="15" t="s">
        <v>155</v>
      </c>
      <c r="C870" s="13">
        <v>5780</v>
      </c>
      <c r="D870" s="13">
        <v>5780</v>
      </c>
    </row>
    <row r="871" spans="1:4" ht="15.75">
      <c r="A871" s="11" t="s">
        <v>126</v>
      </c>
      <c r="B871" s="15" t="s">
        <v>127</v>
      </c>
      <c r="C871" s="13">
        <v>6253</v>
      </c>
      <c r="D871" s="13">
        <v>2785</v>
      </c>
    </row>
    <row r="872" spans="1:4" ht="15.75">
      <c r="A872" s="11" t="s">
        <v>130</v>
      </c>
      <c r="B872" s="15" t="s">
        <v>131</v>
      </c>
      <c r="C872" s="13">
        <v>4243</v>
      </c>
      <c r="D872" s="13">
        <v>4243</v>
      </c>
    </row>
    <row r="873" spans="1:4" ht="31.5">
      <c r="A873" s="11" t="s">
        <v>136</v>
      </c>
      <c r="B873" s="15" t="s">
        <v>137</v>
      </c>
      <c r="C873" s="13">
        <v>0</v>
      </c>
      <c r="D873" s="13">
        <v>0</v>
      </c>
    </row>
    <row r="874" spans="1:4" ht="15.75">
      <c r="A874" s="16" t="s">
        <v>101</v>
      </c>
      <c r="B874" s="16"/>
      <c r="C874" s="13">
        <v>993616</v>
      </c>
      <c r="D874" s="13">
        <v>413973</v>
      </c>
    </row>
    <row r="875" spans="1:4" ht="15.75">
      <c r="A875" s="14" t="s">
        <v>138</v>
      </c>
      <c r="B875" s="14"/>
      <c r="C875" s="14"/>
      <c r="D875" s="14"/>
    </row>
    <row r="876" spans="1:4" ht="15.75">
      <c r="A876" s="11" t="s">
        <v>141</v>
      </c>
      <c r="B876" s="15" t="s">
        <v>142</v>
      </c>
      <c r="C876" s="13">
        <v>1994</v>
      </c>
      <c r="D876" s="13">
        <v>0</v>
      </c>
    </row>
    <row r="877" spans="1:4" ht="15.75">
      <c r="A877" s="11" t="s">
        <v>143</v>
      </c>
      <c r="B877" s="15" t="s">
        <v>144</v>
      </c>
      <c r="C877" s="13">
        <v>1994</v>
      </c>
      <c r="D877" s="13">
        <v>0</v>
      </c>
    </row>
    <row r="878" spans="1:4" ht="15.75">
      <c r="A878" s="16" t="s">
        <v>147</v>
      </c>
      <c r="B878" s="16"/>
      <c r="C878" s="13">
        <v>1994</v>
      </c>
      <c r="D878" s="13">
        <v>0</v>
      </c>
    </row>
    <row r="879" spans="1:4" ht="15.75">
      <c r="A879" s="11"/>
      <c r="B879" s="12"/>
      <c r="C879" s="13"/>
      <c r="D879" s="13"/>
    </row>
    <row r="880" spans="1:4" ht="15.75">
      <c r="A880" s="16" t="s">
        <v>265</v>
      </c>
      <c r="B880" s="16"/>
      <c r="C880" s="13">
        <v>995610</v>
      </c>
      <c r="D880" s="13">
        <v>413973</v>
      </c>
    </row>
    <row r="881" spans="1:4" ht="15.75">
      <c r="A881" s="11"/>
      <c r="B881" s="12"/>
      <c r="C881" s="13"/>
      <c r="D881" s="13"/>
    </row>
    <row r="882" spans="1:4" ht="15.75">
      <c r="A882" s="16" t="s">
        <v>266</v>
      </c>
      <c r="B882" s="16"/>
      <c r="C882" s="16"/>
      <c r="D882" s="16"/>
    </row>
    <row r="883" spans="1:4" ht="15.75">
      <c r="A883" s="14" t="s">
        <v>88</v>
      </c>
      <c r="B883" s="14"/>
      <c r="C883" s="14"/>
      <c r="D883" s="14"/>
    </row>
    <row r="884" spans="1:4" ht="31.5">
      <c r="A884" s="11" t="s">
        <v>104</v>
      </c>
      <c r="B884" s="15" t="s">
        <v>105</v>
      </c>
      <c r="C884" s="13">
        <v>21906</v>
      </c>
      <c r="D884" s="13">
        <v>21906</v>
      </c>
    </row>
    <row r="885" spans="1:4" ht="31.5">
      <c r="A885" s="11" t="s">
        <v>106</v>
      </c>
      <c r="B885" s="15" t="s">
        <v>107</v>
      </c>
      <c r="C885" s="13">
        <v>21906</v>
      </c>
      <c r="D885" s="13">
        <v>21906</v>
      </c>
    </row>
    <row r="886" spans="1:4" ht="15.75">
      <c r="A886" s="11" t="s">
        <v>89</v>
      </c>
      <c r="B886" s="15" t="s">
        <v>90</v>
      </c>
      <c r="C886" s="13">
        <v>1170571</v>
      </c>
      <c r="D886" s="13">
        <v>1153439</v>
      </c>
    </row>
    <row r="887" spans="1:4" ht="31.5">
      <c r="A887" s="11" t="s">
        <v>91</v>
      </c>
      <c r="B887" s="15" t="s">
        <v>92</v>
      </c>
      <c r="C887" s="13">
        <v>1155114</v>
      </c>
      <c r="D887" s="13">
        <v>1137982</v>
      </c>
    </row>
    <row r="888" spans="1:4" ht="31.5">
      <c r="A888" s="11" t="s">
        <v>112</v>
      </c>
      <c r="B888" s="15" t="s">
        <v>113</v>
      </c>
      <c r="C888" s="13">
        <v>428</v>
      </c>
      <c r="D888" s="13">
        <v>428</v>
      </c>
    </row>
    <row r="889" spans="1:4" ht="31.5">
      <c r="A889" s="11" t="s">
        <v>114</v>
      </c>
      <c r="B889" s="15" t="s">
        <v>115</v>
      </c>
      <c r="C889" s="13">
        <v>11443</v>
      </c>
      <c r="D889" s="13">
        <v>11443</v>
      </c>
    </row>
    <row r="890" spans="1:4" ht="15.75">
      <c r="A890" s="11" t="s">
        <v>116</v>
      </c>
      <c r="B890" s="15" t="s">
        <v>117</v>
      </c>
      <c r="C890" s="13">
        <v>3586</v>
      </c>
      <c r="D890" s="13">
        <v>3586</v>
      </c>
    </row>
    <row r="891" spans="1:4" ht="15.75">
      <c r="A891" s="11" t="s">
        <v>93</v>
      </c>
      <c r="B891" s="15" t="s">
        <v>94</v>
      </c>
      <c r="C891" s="13">
        <v>221825</v>
      </c>
      <c r="D891" s="13">
        <v>221825</v>
      </c>
    </row>
    <row r="892" spans="1:4" ht="31.5">
      <c r="A892" s="11" t="s">
        <v>95</v>
      </c>
      <c r="B892" s="15" t="s">
        <v>96</v>
      </c>
      <c r="C892" s="13">
        <v>147194</v>
      </c>
      <c r="D892" s="13">
        <v>147194</v>
      </c>
    </row>
    <row r="893" spans="1:4" ht="15.75">
      <c r="A893" s="11" t="s">
        <v>97</v>
      </c>
      <c r="B893" s="15" t="s">
        <v>98</v>
      </c>
      <c r="C893" s="13">
        <v>56310</v>
      </c>
      <c r="D893" s="13">
        <v>56310</v>
      </c>
    </row>
    <row r="894" spans="1:4" ht="31.5">
      <c r="A894" s="11" t="s">
        <v>99</v>
      </c>
      <c r="B894" s="15" t="s">
        <v>100</v>
      </c>
      <c r="C894" s="13">
        <v>18321</v>
      </c>
      <c r="D894" s="13">
        <v>18321</v>
      </c>
    </row>
    <row r="895" spans="1:4" ht="15.75">
      <c r="A895" s="11" t="s">
        <v>124</v>
      </c>
      <c r="B895" s="15" t="s">
        <v>125</v>
      </c>
      <c r="C895" s="13">
        <v>574</v>
      </c>
      <c r="D895" s="13">
        <v>574</v>
      </c>
    </row>
    <row r="896" spans="1:4" ht="15.75">
      <c r="A896" s="11" t="s">
        <v>154</v>
      </c>
      <c r="B896" s="15" t="s">
        <v>155</v>
      </c>
      <c r="C896" s="13">
        <v>215</v>
      </c>
      <c r="D896" s="13">
        <v>215</v>
      </c>
    </row>
    <row r="897" spans="1:4" ht="15.75">
      <c r="A897" s="11" t="s">
        <v>126</v>
      </c>
      <c r="B897" s="15" t="s">
        <v>127</v>
      </c>
      <c r="C897" s="13">
        <v>295</v>
      </c>
      <c r="D897" s="13">
        <v>295</v>
      </c>
    </row>
    <row r="898" spans="1:4" ht="15.75">
      <c r="A898" s="11" t="s">
        <v>128</v>
      </c>
      <c r="B898" s="15" t="s">
        <v>129</v>
      </c>
      <c r="C898" s="13">
        <v>0</v>
      </c>
      <c r="D898" s="13">
        <v>0</v>
      </c>
    </row>
    <row r="899" spans="1:4" ht="15.75">
      <c r="A899" s="11" t="s">
        <v>130</v>
      </c>
      <c r="B899" s="15" t="s">
        <v>131</v>
      </c>
      <c r="C899" s="13">
        <v>64</v>
      </c>
      <c r="D899" s="13">
        <v>64</v>
      </c>
    </row>
    <row r="900" spans="1:4" ht="15.75">
      <c r="A900" s="16" t="s">
        <v>101</v>
      </c>
      <c r="B900" s="16"/>
      <c r="C900" s="13">
        <v>1414876</v>
      </c>
      <c r="D900" s="13">
        <v>1397744</v>
      </c>
    </row>
    <row r="901" spans="1:4" ht="15.75">
      <c r="A901" s="11"/>
      <c r="B901" s="12"/>
      <c r="C901" s="13"/>
      <c r="D901" s="13"/>
    </row>
    <row r="902" spans="1:4" ht="15.75">
      <c r="A902" s="16" t="s">
        <v>267</v>
      </c>
      <c r="B902" s="16"/>
      <c r="C902" s="13">
        <v>1414876</v>
      </c>
      <c r="D902" s="13">
        <v>1397744</v>
      </c>
    </row>
    <row r="903" spans="1:4" ht="15.75">
      <c r="A903" s="11"/>
      <c r="B903" s="12"/>
      <c r="C903" s="13"/>
      <c r="D903" s="13"/>
    </row>
    <row r="904" spans="1:4" ht="31.5">
      <c r="A904" s="16" t="s">
        <v>268</v>
      </c>
      <c r="B904" s="16"/>
      <c r="C904" s="16"/>
      <c r="D904" s="16"/>
    </row>
    <row r="905" spans="1:4" ht="15.75">
      <c r="A905" s="14" t="s">
        <v>88</v>
      </c>
      <c r="B905" s="14"/>
      <c r="C905" s="14"/>
      <c r="D905" s="14"/>
    </row>
    <row r="906" spans="1:4" ht="15.75">
      <c r="A906" s="11" t="s">
        <v>124</v>
      </c>
      <c r="B906" s="15" t="s">
        <v>125</v>
      </c>
      <c r="C906" s="13">
        <v>66840</v>
      </c>
      <c r="D906" s="13">
        <v>54812</v>
      </c>
    </row>
    <row r="907" spans="1:4" ht="15.75">
      <c r="A907" s="11" t="s">
        <v>152</v>
      </c>
      <c r="B907" s="15" t="s">
        <v>153</v>
      </c>
      <c r="C907" s="13">
        <v>56140</v>
      </c>
      <c r="D907" s="13">
        <v>46108</v>
      </c>
    </row>
    <row r="908" spans="1:4" ht="15.75">
      <c r="A908" s="11" t="s">
        <v>126</v>
      </c>
      <c r="B908" s="15" t="s">
        <v>127</v>
      </c>
      <c r="C908" s="13">
        <v>3056</v>
      </c>
      <c r="D908" s="13">
        <v>2527</v>
      </c>
    </row>
    <row r="909" spans="1:4" ht="15.75">
      <c r="A909" s="11" t="s">
        <v>128</v>
      </c>
      <c r="B909" s="15" t="s">
        <v>129</v>
      </c>
      <c r="C909" s="13">
        <v>7502</v>
      </c>
      <c r="D909" s="13">
        <v>6035</v>
      </c>
    </row>
    <row r="910" spans="1:4" ht="15.75">
      <c r="A910" s="11" t="s">
        <v>130</v>
      </c>
      <c r="B910" s="15" t="s">
        <v>131</v>
      </c>
      <c r="C910" s="13">
        <v>142</v>
      </c>
      <c r="D910" s="13">
        <v>142</v>
      </c>
    </row>
    <row r="911" spans="1:4" ht="31.5">
      <c r="A911" s="11" t="s">
        <v>197</v>
      </c>
      <c r="B911" s="15" t="s">
        <v>198</v>
      </c>
      <c r="C911" s="13">
        <v>294206</v>
      </c>
      <c r="D911" s="13">
        <v>162433</v>
      </c>
    </row>
    <row r="912" spans="1:4" ht="15.75">
      <c r="A912" s="11" t="s">
        <v>199</v>
      </c>
      <c r="B912" s="15" t="s">
        <v>200</v>
      </c>
      <c r="C912" s="13">
        <v>294206</v>
      </c>
      <c r="D912" s="13">
        <v>162433</v>
      </c>
    </row>
    <row r="913" spans="1:4" ht="15.75">
      <c r="A913" s="16" t="s">
        <v>101</v>
      </c>
      <c r="B913" s="16"/>
      <c r="C913" s="13">
        <v>361046</v>
      </c>
      <c r="D913" s="13">
        <v>217245</v>
      </c>
    </row>
    <row r="914" spans="1:4" ht="15.75">
      <c r="A914" s="14" t="s">
        <v>138</v>
      </c>
      <c r="B914" s="14"/>
      <c r="C914" s="14"/>
      <c r="D914" s="14"/>
    </row>
    <row r="915" spans="1:4" ht="15.75">
      <c r="A915" s="11" t="s">
        <v>141</v>
      </c>
      <c r="B915" s="15" t="s">
        <v>142</v>
      </c>
      <c r="C915" s="13">
        <v>60534</v>
      </c>
      <c r="D915" s="13">
        <v>60534</v>
      </c>
    </row>
    <row r="916" spans="1:4" ht="15.75">
      <c r="A916" s="11" t="s">
        <v>158</v>
      </c>
      <c r="B916" s="15" t="s">
        <v>159</v>
      </c>
      <c r="C916" s="13">
        <v>60534</v>
      </c>
      <c r="D916" s="13">
        <v>60534</v>
      </c>
    </row>
    <row r="917" spans="1:4" ht="15.75">
      <c r="A917" s="16" t="s">
        <v>147</v>
      </c>
      <c r="B917" s="16"/>
      <c r="C917" s="13">
        <v>60534</v>
      </c>
      <c r="D917" s="13">
        <v>60534</v>
      </c>
    </row>
    <row r="918" spans="1:4" ht="15.75">
      <c r="A918" s="11"/>
      <c r="B918" s="12"/>
      <c r="C918" s="13"/>
      <c r="D918" s="13"/>
    </row>
    <row r="919" spans="1:4" ht="47.25">
      <c r="A919" s="16" t="s">
        <v>269</v>
      </c>
      <c r="B919" s="16"/>
      <c r="C919" s="13">
        <v>421580</v>
      </c>
      <c r="D919" s="13">
        <v>277779</v>
      </c>
    </row>
    <row r="920" spans="1:4" ht="15.75">
      <c r="A920" s="11"/>
      <c r="B920" s="12"/>
      <c r="C920" s="13"/>
      <c r="D920" s="13"/>
    </row>
    <row r="921" spans="1:4" ht="47.25">
      <c r="A921" s="16" t="s">
        <v>270</v>
      </c>
      <c r="B921" s="16"/>
      <c r="C921" s="13">
        <v>13458321</v>
      </c>
      <c r="D921" s="13">
        <v>6709382</v>
      </c>
    </row>
    <row r="922" spans="1:4" ht="15.75">
      <c r="A922" s="11"/>
      <c r="B922" s="12"/>
      <c r="C922" s="13"/>
      <c r="D922" s="13"/>
    </row>
    <row r="923" spans="1:4" ht="31.5">
      <c r="A923" s="16" t="s">
        <v>271</v>
      </c>
      <c r="B923" s="16"/>
      <c r="C923" s="13">
        <v>13458321</v>
      </c>
      <c r="D923" s="13">
        <v>6709382</v>
      </c>
    </row>
    <row r="924" spans="1:4" ht="15.75">
      <c r="A924" s="11"/>
      <c r="B924" s="12"/>
      <c r="C924" s="13"/>
      <c r="D924" s="13"/>
    </row>
    <row r="925" spans="1:4" ht="15.75">
      <c r="A925" s="11"/>
      <c r="B925" s="12"/>
      <c r="C925" s="13"/>
      <c r="D925" s="13"/>
    </row>
    <row r="926" spans="1:4" ht="31.5">
      <c r="A926" s="16" t="s">
        <v>272</v>
      </c>
      <c r="B926" s="16"/>
      <c r="C926" s="16"/>
      <c r="D926" s="16"/>
    </row>
    <row r="927" spans="1:4" ht="15.75">
      <c r="A927" s="16" t="s">
        <v>273</v>
      </c>
      <c r="B927" s="16"/>
      <c r="C927" s="16"/>
      <c r="D927" s="16"/>
    </row>
    <row r="928" spans="1:4" ht="15.75">
      <c r="A928" s="16" t="s">
        <v>274</v>
      </c>
      <c r="B928" s="16"/>
      <c r="C928" s="16"/>
      <c r="D928" s="16"/>
    </row>
    <row r="929" spans="1:4" ht="15.75">
      <c r="A929" s="14" t="s">
        <v>88</v>
      </c>
      <c r="B929" s="14"/>
      <c r="C929" s="14"/>
      <c r="D929" s="14"/>
    </row>
    <row r="930" spans="1:4" ht="15.75">
      <c r="A930" s="11" t="s">
        <v>124</v>
      </c>
      <c r="B930" s="15" t="s">
        <v>125</v>
      </c>
      <c r="C930" s="13">
        <v>38960</v>
      </c>
      <c r="D930" s="13">
        <v>9510</v>
      </c>
    </row>
    <row r="931" spans="1:4" ht="15.75">
      <c r="A931" s="11" t="s">
        <v>152</v>
      </c>
      <c r="B931" s="15" t="s">
        <v>153</v>
      </c>
      <c r="C931" s="13">
        <v>71</v>
      </c>
      <c r="D931" s="13">
        <v>71</v>
      </c>
    </row>
    <row r="932" spans="1:4" ht="15.75">
      <c r="A932" s="11" t="s">
        <v>154</v>
      </c>
      <c r="B932" s="15" t="s">
        <v>155</v>
      </c>
      <c r="C932" s="13">
        <v>248</v>
      </c>
      <c r="D932" s="13">
        <v>248</v>
      </c>
    </row>
    <row r="933" spans="1:4" ht="31.5">
      <c r="A933" s="11" t="s">
        <v>171</v>
      </c>
      <c r="B933" s="15" t="s">
        <v>172</v>
      </c>
      <c r="C933" s="13">
        <v>1692</v>
      </c>
      <c r="D933" s="13">
        <v>1692</v>
      </c>
    </row>
    <row r="934" spans="1:4" ht="15.75">
      <c r="A934" s="11" t="s">
        <v>126</v>
      </c>
      <c r="B934" s="15" t="s">
        <v>127</v>
      </c>
      <c r="C934" s="13">
        <v>6643</v>
      </c>
      <c r="D934" s="13">
        <v>5581</v>
      </c>
    </row>
    <row r="935" spans="1:4" ht="15.75">
      <c r="A935" s="11" t="s">
        <v>130</v>
      </c>
      <c r="B935" s="15" t="s">
        <v>131</v>
      </c>
      <c r="C935" s="13">
        <v>1918</v>
      </c>
      <c r="D935" s="13">
        <v>1918</v>
      </c>
    </row>
    <row r="936" spans="1:4" ht="31.5">
      <c r="A936" s="11" t="s">
        <v>136</v>
      </c>
      <c r="B936" s="15" t="s">
        <v>137</v>
      </c>
      <c r="C936" s="13">
        <v>28388</v>
      </c>
      <c r="D936" s="13">
        <v>0</v>
      </c>
    </row>
    <row r="937" spans="1:4" ht="31.5">
      <c r="A937" s="11" t="s">
        <v>197</v>
      </c>
      <c r="B937" s="15" t="s">
        <v>198</v>
      </c>
      <c r="C937" s="13">
        <v>2534</v>
      </c>
      <c r="D937" s="13">
        <v>2534</v>
      </c>
    </row>
    <row r="938" spans="1:4" ht="15.75">
      <c r="A938" s="11" t="s">
        <v>199</v>
      </c>
      <c r="B938" s="15" t="s">
        <v>200</v>
      </c>
      <c r="C938" s="13">
        <v>2534</v>
      </c>
      <c r="D938" s="13">
        <v>2534</v>
      </c>
    </row>
    <row r="939" spans="1:4" ht="15.75">
      <c r="A939" s="16" t="s">
        <v>101</v>
      </c>
      <c r="B939" s="16"/>
      <c r="C939" s="13">
        <v>41494</v>
      </c>
      <c r="D939" s="13">
        <v>12044</v>
      </c>
    </row>
    <row r="940" spans="1:4" ht="15.75">
      <c r="A940" s="11"/>
      <c r="B940" s="12"/>
      <c r="C940" s="13"/>
      <c r="D940" s="13"/>
    </row>
    <row r="941" spans="1:4" ht="15.75">
      <c r="A941" s="16" t="s">
        <v>275</v>
      </c>
      <c r="B941" s="16"/>
      <c r="C941" s="13">
        <v>41494</v>
      </c>
      <c r="D941" s="13">
        <v>12044</v>
      </c>
    </row>
    <row r="942" spans="1:4" ht="15.75">
      <c r="A942" s="11"/>
      <c r="B942" s="12"/>
      <c r="C942" s="13"/>
      <c r="D942" s="13"/>
    </row>
    <row r="943" spans="1:4" ht="15.75">
      <c r="A943" s="16" t="s">
        <v>276</v>
      </c>
      <c r="B943" s="16"/>
      <c r="C943" s="13">
        <v>41494</v>
      </c>
      <c r="D943" s="13">
        <v>12044</v>
      </c>
    </row>
    <row r="944" spans="1:4" ht="15.75">
      <c r="A944" s="11"/>
      <c r="B944" s="12"/>
      <c r="C944" s="13"/>
      <c r="D944" s="13"/>
    </row>
    <row r="945" spans="1:4" ht="15.75">
      <c r="A945" s="16" t="s">
        <v>277</v>
      </c>
      <c r="B945" s="16"/>
      <c r="C945" s="16"/>
      <c r="D945" s="16"/>
    </row>
    <row r="946" spans="1:4" ht="15.75">
      <c r="A946" s="16" t="s">
        <v>278</v>
      </c>
      <c r="B946" s="16"/>
      <c r="C946" s="16"/>
      <c r="D946" s="16"/>
    </row>
    <row r="947" spans="1:4" ht="15.75">
      <c r="A947" s="14" t="s">
        <v>201</v>
      </c>
      <c r="B947" s="14"/>
      <c r="C947" s="14"/>
      <c r="D947" s="14"/>
    </row>
    <row r="948" spans="1:4" ht="31.5">
      <c r="A948" s="11" t="s">
        <v>279</v>
      </c>
      <c r="B948" s="15" t="s">
        <v>28</v>
      </c>
      <c r="C948" s="13">
        <v>1200230</v>
      </c>
      <c r="D948" s="13">
        <v>627692</v>
      </c>
    </row>
    <row r="949" spans="1:4" ht="15.75">
      <c r="A949" s="16" t="s">
        <v>206</v>
      </c>
      <c r="B949" s="16"/>
      <c r="C949" s="13">
        <v>1200230</v>
      </c>
      <c r="D949" s="13">
        <v>627692</v>
      </c>
    </row>
    <row r="950" spans="1:4" ht="15.75">
      <c r="A950" s="11"/>
      <c r="B950" s="12"/>
      <c r="C950" s="13"/>
      <c r="D950" s="13"/>
    </row>
    <row r="951" spans="1:4" ht="15.75">
      <c r="A951" s="16" t="s">
        <v>280</v>
      </c>
      <c r="B951" s="16"/>
      <c r="C951" s="13">
        <v>1200230</v>
      </c>
      <c r="D951" s="13">
        <v>627692</v>
      </c>
    </row>
    <row r="952" spans="1:4" ht="15.75">
      <c r="A952" s="11"/>
      <c r="B952" s="12"/>
      <c r="C952" s="13"/>
      <c r="D952" s="13"/>
    </row>
    <row r="953" spans="1:4" ht="47.25">
      <c r="A953" s="16" t="s">
        <v>281</v>
      </c>
      <c r="B953" s="16"/>
      <c r="C953" s="16"/>
      <c r="D953" s="16"/>
    </row>
    <row r="954" spans="1:4" ht="15.75">
      <c r="A954" s="14" t="s">
        <v>88</v>
      </c>
      <c r="B954" s="14"/>
      <c r="C954" s="14"/>
      <c r="D954" s="14"/>
    </row>
    <row r="955" spans="1:4" ht="31.5">
      <c r="A955" s="11" t="s">
        <v>104</v>
      </c>
      <c r="B955" s="15" t="s">
        <v>105</v>
      </c>
      <c r="C955" s="13">
        <v>2249090</v>
      </c>
      <c r="D955" s="13">
        <v>662501</v>
      </c>
    </row>
    <row r="956" spans="1:4" ht="31.5">
      <c r="A956" s="11" t="s">
        <v>106</v>
      </c>
      <c r="B956" s="15" t="s">
        <v>107</v>
      </c>
      <c r="C956" s="13">
        <v>2249090</v>
      </c>
      <c r="D956" s="13">
        <v>662501</v>
      </c>
    </row>
    <row r="957" spans="1:4" ht="15.75">
      <c r="A957" s="11" t="s">
        <v>89</v>
      </c>
      <c r="B957" s="15" t="s">
        <v>90</v>
      </c>
      <c r="C957" s="13">
        <v>147335</v>
      </c>
      <c r="D957" s="13">
        <v>32802</v>
      </c>
    </row>
    <row r="958" spans="1:4" ht="15.75">
      <c r="A958" s="11" t="s">
        <v>110</v>
      </c>
      <c r="B958" s="15" t="s">
        <v>111</v>
      </c>
      <c r="C958" s="13">
        <v>35789</v>
      </c>
      <c r="D958" s="13">
        <v>14504</v>
      </c>
    </row>
    <row r="959" spans="1:4" ht="31.5">
      <c r="A959" s="11" t="s">
        <v>112</v>
      </c>
      <c r="B959" s="15" t="s">
        <v>113</v>
      </c>
      <c r="C959" s="13">
        <v>46290</v>
      </c>
      <c r="D959" s="13">
        <v>9653</v>
      </c>
    </row>
    <row r="960" spans="1:4" ht="31.5">
      <c r="A960" s="11" t="s">
        <v>114</v>
      </c>
      <c r="B960" s="15" t="s">
        <v>115</v>
      </c>
      <c r="C960" s="13">
        <v>59700</v>
      </c>
      <c r="D960" s="13">
        <v>4169</v>
      </c>
    </row>
    <row r="961" spans="1:4" ht="15.75">
      <c r="A961" s="11" t="s">
        <v>116</v>
      </c>
      <c r="B961" s="15" t="s">
        <v>117</v>
      </c>
      <c r="C961" s="13">
        <v>5556</v>
      </c>
      <c r="D961" s="13">
        <v>4476</v>
      </c>
    </row>
    <row r="962" spans="1:4" ht="15.75">
      <c r="A962" s="11" t="s">
        <v>93</v>
      </c>
      <c r="B962" s="15" t="s">
        <v>94</v>
      </c>
      <c r="C962" s="13">
        <v>438902</v>
      </c>
      <c r="D962" s="13">
        <v>128255</v>
      </c>
    </row>
    <row r="963" spans="1:4" ht="31.5">
      <c r="A963" s="11" t="s">
        <v>95</v>
      </c>
      <c r="B963" s="15" t="s">
        <v>96</v>
      </c>
      <c r="C963" s="13">
        <v>268552</v>
      </c>
      <c r="D963" s="13">
        <v>80225</v>
      </c>
    </row>
    <row r="964" spans="1:4" ht="15.75">
      <c r="A964" s="11" t="s">
        <v>97</v>
      </c>
      <c r="B964" s="15" t="s">
        <v>98</v>
      </c>
      <c r="C964" s="13">
        <v>110329</v>
      </c>
      <c r="D964" s="13">
        <v>33057</v>
      </c>
    </row>
    <row r="965" spans="1:4" ht="31.5">
      <c r="A965" s="11" t="s">
        <v>99</v>
      </c>
      <c r="B965" s="15" t="s">
        <v>100</v>
      </c>
      <c r="C965" s="13">
        <v>60021</v>
      </c>
      <c r="D965" s="13">
        <v>14973</v>
      </c>
    </row>
    <row r="966" spans="1:4" ht="15.75">
      <c r="A966" s="11" t="s">
        <v>124</v>
      </c>
      <c r="B966" s="15" t="s">
        <v>125</v>
      </c>
      <c r="C966" s="13">
        <v>544144</v>
      </c>
      <c r="D966" s="13">
        <v>265408</v>
      </c>
    </row>
    <row r="967" spans="1:4" ht="15.75">
      <c r="A967" s="11" t="s">
        <v>154</v>
      </c>
      <c r="B967" s="15" t="s">
        <v>155</v>
      </c>
      <c r="C967" s="13">
        <v>76677</v>
      </c>
      <c r="D967" s="13">
        <v>76677</v>
      </c>
    </row>
    <row r="968" spans="1:4" ht="31.5">
      <c r="A968" s="11" t="s">
        <v>171</v>
      </c>
      <c r="B968" s="15" t="s">
        <v>172</v>
      </c>
      <c r="C968" s="13">
        <v>1600</v>
      </c>
      <c r="D968" s="13">
        <v>600</v>
      </c>
    </row>
    <row r="969" spans="1:4" ht="15.75">
      <c r="A969" s="11" t="s">
        <v>126</v>
      </c>
      <c r="B969" s="15" t="s">
        <v>127</v>
      </c>
      <c r="C969" s="13">
        <v>77412</v>
      </c>
      <c r="D969" s="13">
        <v>26944</v>
      </c>
    </row>
    <row r="970" spans="1:4" ht="15.75">
      <c r="A970" s="11" t="s">
        <v>128</v>
      </c>
      <c r="B970" s="15" t="s">
        <v>129</v>
      </c>
      <c r="C970" s="13">
        <v>230700</v>
      </c>
      <c r="D970" s="13">
        <v>86574</v>
      </c>
    </row>
    <row r="971" spans="1:4" ht="15.75">
      <c r="A971" s="11" t="s">
        <v>130</v>
      </c>
      <c r="B971" s="15" t="s">
        <v>131</v>
      </c>
      <c r="C971" s="13">
        <v>138761</v>
      </c>
      <c r="D971" s="13">
        <v>65834</v>
      </c>
    </row>
    <row r="972" spans="1:4" ht="15.75">
      <c r="A972" s="11" t="s">
        <v>134</v>
      </c>
      <c r="B972" s="15" t="s">
        <v>135</v>
      </c>
      <c r="C972" s="13">
        <v>7850</v>
      </c>
      <c r="D972" s="13">
        <v>1715</v>
      </c>
    </row>
    <row r="973" spans="1:4" ht="15.75">
      <c r="A973" s="11" t="s">
        <v>189</v>
      </c>
      <c r="B973" s="15" t="s">
        <v>190</v>
      </c>
      <c r="C973" s="13">
        <v>594</v>
      </c>
      <c r="D973" s="13">
        <v>594</v>
      </c>
    </row>
    <row r="974" spans="1:4" ht="15.75">
      <c r="A974" s="11" t="s">
        <v>162</v>
      </c>
      <c r="B974" s="15" t="s">
        <v>163</v>
      </c>
      <c r="C974" s="13">
        <v>4450</v>
      </c>
      <c r="D974" s="13">
        <v>4428</v>
      </c>
    </row>
    <row r="975" spans="1:4" ht="15.75">
      <c r="A975" s="11" t="s">
        <v>191</v>
      </c>
      <c r="B975" s="15" t="s">
        <v>192</v>
      </c>
      <c r="C975" s="13">
        <v>6100</v>
      </c>
      <c r="D975" s="13">
        <v>2042</v>
      </c>
    </row>
    <row r="976" spans="1:4" ht="15.75">
      <c r="A976" s="11" t="s">
        <v>175</v>
      </c>
      <c r="B976" s="15" t="s">
        <v>176</v>
      </c>
      <c r="C976" s="13">
        <v>25558</v>
      </c>
      <c r="D976" s="13">
        <v>25507</v>
      </c>
    </row>
    <row r="977" spans="1:4" ht="31.5">
      <c r="A977" s="11" t="s">
        <v>177</v>
      </c>
      <c r="B977" s="15" t="s">
        <v>178</v>
      </c>
      <c r="C977" s="13">
        <v>250</v>
      </c>
      <c r="D977" s="13">
        <v>204</v>
      </c>
    </row>
    <row r="978" spans="1:4" ht="31.5">
      <c r="A978" s="11" t="s">
        <v>179</v>
      </c>
      <c r="B978" s="15" t="s">
        <v>180</v>
      </c>
      <c r="C978" s="13">
        <v>25308</v>
      </c>
      <c r="D978" s="13">
        <v>25303</v>
      </c>
    </row>
    <row r="979" spans="1:4" ht="15.75">
      <c r="A979" s="16" t="s">
        <v>101</v>
      </c>
      <c r="B979" s="16"/>
      <c r="C979" s="13">
        <v>3405029</v>
      </c>
      <c r="D979" s="13">
        <v>1114473</v>
      </c>
    </row>
    <row r="980" spans="1:4" ht="15.75">
      <c r="A980" s="14" t="s">
        <v>201</v>
      </c>
      <c r="B980" s="14"/>
      <c r="C980" s="14"/>
      <c r="D980" s="14"/>
    </row>
    <row r="981" spans="1:4" ht="31.5">
      <c r="A981" s="11" t="s">
        <v>282</v>
      </c>
      <c r="B981" s="15" t="s">
        <v>283</v>
      </c>
      <c r="C981" s="13">
        <v>120</v>
      </c>
      <c r="D981" s="13">
        <v>120</v>
      </c>
    </row>
    <row r="982" spans="1:4" ht="15.75">
      <c r="A982" s="16" t="s">
        <v>206</v>
      </c>
      <c r="B982" s="16"/>
      <c r="C982" s="13">
        <v>120</v>
      </c>
      <c r="D982" s="13">
        <v>120</v>
      </c>
    </row>
    <row r="983" spans="1:4" ht="15.75">
      <c r="A983" s="14" t="s">
        <v>138</v>
      </c>
      <c r="B983" s="14"/>
      <c r="C983" s="14"/>
      <c r="D983" s="14"/>
    </row>
    <row r="984" spans="1:4" ht="15.75">
      <c r="A984" s="11" t="s">
        <v>141</v>
      </c>
      <c r="B984" s="15" t="s">
        <v>142</v>
      </c>
      <c r="C984" s="13">
        <v>21060</v>
      </c>
      <c r="D984" s="13">
        <v>6000</v>
      </c>
    </row>
    <row r="985" spans="1:4" ht="15.75">
      <c r="A985" s="11" t="s">
        <v>143</v>
      </c>
      <c r="B985" s="15" t="s">
        <v>144</v>
      </c>
      <c r="C985" s="13">
        <v>15060</v>
      </c>
      <c r="D985" s="13">
        <v>0</v>
      </c>
    </row>
    <row r="986" spans="1:4" ht="31.5">
      <c r="A986" s="11" t="s">
        <v>145</v>
      </c>
      <c r="B986" s="15" t="s">
        <v>146</v>
      </c>
      <c r="C986" s="13">
        <v>6000</v>
      </c>
      <c r="D986" s="13">
        <v>6000</v>
      </c>
    </row>
    <row r="987" spans="1:4" ht="15.75">
      <c r="A987" s="16" t="s">
        <v>147</v>
      </c>
      <c r="B987" s="16"/>
      <c r="C987" s="13">
        <v>21060</v>
      </c>
      <c r="D987" s="13">
        <v>6000</v>
      </c>
    </row>
    <row r="988" spans="1:4" ht="15.75">
      <c r="A988" s="11"/>
      <c r="B988" s="12"/>
      <c r="C988" s="13"/>
      <c r="D988" s="13"/>
    </row>
    <row r="989" spans="1:4" ht="47.25">
      <c r="A989" s="16" t="s">
        <v>284</v>
      </c>
      <c r="B989" s="16"/>
      <c r="C989" s="13">
        <v>3426209</v>
      </c>
      <c r="D989" s="13">
        <v>1120593</v>
      </c>
    </row>
    <row r="990" spans="1:4" ht="15.75">
      <c r="A990" s="11"/>
      <c r="B990" s="12"/>
      <c r="C990" s="13"/>
      <c r="D990" s="13"/>
    </row>
    <row r="991" spans="1:4" ht="31.5">
      <c r="A991" s="16" t="s">
        <v>285</v>
      </c>
      <c r="B991" s="16"/>
      <c r="C991" s="16"/>
      <c r="D991" s="16"/>
    </row>
    <row r="992" spans="1:4" ht="15.75">
      <c r="A992" s="14" t="s">
        <v>88</v>
      </c>
      <c r="B992" s="14"/>
      <c r="C992" s="14"/>
      <c r="D992" s="14"/>
    </row>
    <row r="993" spans="1:4" ht="31.5">
      <c r="A993" s="11" t="s">
        <v>104</v>
      </c>
      <c r="B993" s="15" t="s">
        <v>105</v>
      </c>
      <c r="C993" s="13">
        <v>752488</v>
      </c>
      <c r="D993" s="13">
        <v>303242</v>
      </c>
    </row>
    <row r="994" spans="1:4" ht="31.5">
      <c r="A994" s="11" t="s">
        <v>106</v>
      </c>
      <c r="B994" s="15" t="s">
        <v>107</v>
      </c>
      <c r="C994" s="13">
        <v>752488</v>
      </c>
      <c r="D994" s="13">
        <v>303242</v>
      </c>
    </row>
    <row r="995" spans="1:4" ht="15.75">
      <c r="A995" s="11" t="s">
        <v>89</v>
      </c>
      <c r="B995" s="15" t="s">
        <v>90</v>
      </c>
      <c r="C995" s="13">
        <v>40240</v>
      </c>
      <c r="D995" s="13">
        <v>24432</v>
      </c>
    </row>
    <row r="996" spans="1:4" ht="15.75">
      <c r="A996" s="11" t="s">
        <v>110</v>
      </c>
      <c r="B996" s="15" t="s">
        <v>111</v>
      </c>
      <c r="C996" s="13">
        <v>11400</v>
      </c>
      <c r="D996" s="13">
        <v>9794</v>
      </c>
    </row>
    <row r="997" spans="1:4" ht="31.5">
      <c r="A997" s="11" t="s">
        <v>112</v>
      </c>
      <c r="B997" s="15" t="s">
        <v>113</v>
      </c>
      <c r="C997" s="13">
        <v>17887</v>
      </c>
      <c r="D997" s="13">
        <v>3685</v>
      </c>
    </row>
    <row r="998" spans="1:4" ht="31.5">
      <c r="A998" s="11" t="s">
        <v>114</v>
      </c>
      <c r="B998" s="15" t="s">
        <v>115</v>
      </c>
      <c r="C998" s="13">
        <v>10953</v>
      </c>
      <c r="D998" s="13">
        <v>10953</v>
      </c>
    </row>
    <row r="999" spans="1:4" ht="15.75">
      <c r="A999" s="11" t="s">
        <v>93</v>
      </c>
      <c r="B999" s="15" t="s">
        <v>94</v>
      </c>
      <c r="C999" s="13">
        <v>149749</v>
      </c>
      <c r="D999" s="13">
        <v>58738</v>
      </c>
    </row>
    <row r="1000" spans="1:4" ht="31.5">
      <c r="A1000" s="11" t="s">
        <v>95</v>
      </c>
      <c r="B1000" s="15" t="s">
        <v>96</v>
      </c>
      <c r="C1000" s="13">
        <v>89912</v>
      </c>
      <c r="D1000" s="13">
        <v>35651</v>
      </c>
    </row>
    <row r="1001" spans="1:4" ht="15.75">
      <c r="A1001" s="11" t="s">
        <v>97</v>
      </c>
      <c r="B1001" s="15" t="s">
        <v>98</v>
      </c>
      <c r="C1001" s="13">
        <v>37792</v>
      </c>
      <c r="D1001" s="13">
        <v>15021</v>
      </c>
    </row>
    <row r="1002" spans="1:4" ht="31.5">
      <c r="A1002" s="11" t="s">
        <v>99</v>
      </c>
      <c r="B1002" s="15" t="s">
        <v>100</v>
      </c>
      <c r="C1002" s="13">
        <v>22045</v>
      </c>
      <c r="D1002" s="13">
        <v>8066</v>
      </c>
    </row>
    <row r="1003" spans="1:4" ht="15.75">
      <c r="A1003" s="11" t="s">
        <v>124</v>
      </c>
      <c r="B1003" s="15" t="s">
        <v>125</v>
      </c>
      <c r="C1003" s="13">
        <v>152634</v>
      </c>
      <c r="D1003" s="13">
        <v>148784</v>
      </c>
    </row>
    <row r="1004" spans="1:4" ht="15.75">
      <c r="A1004" s="11" t="s">
        <v>154</v>
      </c>
      <c r="B1004" s="15" t="s">
        <v>155</v>
      </c>
      <c r="C1004" s="13">
        <v>68</v>
      </c>
      <c r="D1004" s="13">
        <v>68</v>
      </c>
    </row>
    <row r="1005" spans="1:4" ht="31.5">
      <c r="A1005" s="11" t="s">
        <v>171</v>
      </c>
      <c r="B1005" s="15" t="s">
        <v>172</v>
      </c>
      <c r="C1005" s="13">
        <v>11267</v>
      </c>
      <c r="D1005" s="13">
        <v>11267</v>
      </c>
    </row>
    <row r="1006" spans="1:4" ht="15.75">
      <c r="A1006" s="11" t="s">
        <v>126</v>
      </c>
      <c r="B1006" s="15" t="s">
        <v>127</v>
      </c>
      <c r="C1006" s="13">
        <v>12236</v>
      </c>
      <c r="D1006" s="13">
        <v>12236</v>
      </c>
    </row>
    <row r="1007" spans="1:4" ht="15.75">
      <c r="A1007" s="11" t="s">
        <v>128</v>
      </c>
      <c r="B1007" s="15" t="s">
        <v>129</v>
      </c>
      <c r="C1007" s="13">
        <v>88164</v>
      </c>
      <c r="D1007" s="13">
        <v>88164</v>
      </c>
    </row>
    <row r="1008" spans="1:4" ht="15.75">
      <c r="A1008" s="11" t="s">
        <v>130</v>
      </c>
      <c r="B1008" s="15" t="s">
        <v>131</v>
      </c>
      <c r="C1008" s="13">
        <v>23875</v>
      </c>
      <c r="D1008" s="13">
        <v>20025</v>
      </c>
    </row>
    <row r="1009" spans="1:4" ht="15.75">
      <c r="A1009" s="11" t="s">
        <v>132</v>
      </c>
      <c r="B1009" s="15" t="s">
        <v>133</v>
      </c>
      <c r="C1009" s="13">
        <v>13519</v>
      </c>
      <c r="D1009" s="13">
        <v>13519</v>
      </c>
    </row>
    <row r="1010" spans="1:4" ht="15.75">
      <c r="A1010" s="11" t="s">
        <v>134</v>
      </c>
      <c r="B1010" s="15" t="s">
        <v>135</v>
      </c>
      <c r="C1010" s="13">
        <v>815</v>
      </c>
      <c r="D1010" s="13">
        <v>815</v>
      </c>
    </row>
    <row r="1011" spans="1:4" ht="15.75">
      <c r="A1011" s="11" t="s">
        <v>162</v>
      </c>
      <c r="B1011" s="15" t="s">
        <v>163</v>
      </c>
      <c r="C1011" s="13">
        <v>2355</v>
      </c>
      <c r="D1011" s="13">
        <v>2355</v>
      </c>
    </row>
    <row r="1012" spans="1:4" ht="31.5">
      <c r="A1012" s="11" t="s">
        <v>173</v>
      </c>
      <c r="B1012" s="15" t="s">
        <v>174</v>
      </c>
      <c r="C1012" s="13">
        <v>335</v>
      </c>
      <c r="D1012" s="13">
        <v>335</v>
      </c>
    </row>
    <row r="1013" spans="1:4" ht="31.5">
      <c r="A1013" s="11" t="s">
        <v>136</v>
      </c>
      <c r="B1013" s="15" t="s">
        <v>137</v>
      </c>
      <c r="C1013" s="13">
        <v>0</v>
      </c>
      <c r="D1013" s="13">
        <v>0</v>
      </c>
    </row>
    <row r="1014" spans="1:4" ht="15.75">
      <c r="A1014" s="11" t="s">
        <v>175</v>
      </c>
      <c r="B1014" s="15" t="s">
        <v>176</v>
      </c>
      <c r="C1014" s="13">
        <v>1627</v>
      </c>
      <c r="D1014" s="13">
        <v>1627</v>
      </c>
    </row>
    <row r="1015" spans="1:4" ht="31.5">
      <c r="A1015" s="11" t="s">
        <v>177</v>
      </c>
      <c r="B1015" s="15" t="s">
        <v>178</v>
      </c>
      <c r="C1015" s="13">
        <v>97</v>
      </c>
      <c r="D1015" s="13">
        <v>97</v>
      </c>
    </row>
    <row r="1016" spans="1:4" ht="31.5">
      <c r="A1016" s="11" t="s">
        <v>179</v>
      </c>
      <c r="B1016" s="15" t="s">
        <v>180</v>
      </c>
      <c r="C1016" s="13">
        <v>1530</v>
      </c>
      <c r="D1016" s="13">
        <v>1530</v>
      </c>
    </row>
    <row r="1017" spans="1:4" ht="15.75">
      <c r="A1017" s="16" t="s">
        <v>101</v>
      </c>
      <c r="B1017" s="16"/>
      <c r="C1017" s="13">
        <v>1096738</v>
      </c>
      <c r="D1017" s="13">
        <v>536823</v>
      </c>
    </row>
    <row r="1018" spans="1:4" ht="15.75">
      <c r="A1018" s="14" t="s">
        <v>138</v>
      </c>
      <c r="B1018" s="14"/>
      <c r="C1018" s="14"/>
      <c r="D1018" s="14"/>
    </row>
    <row r="1019" spans="1:4" ht="15.75">
      <c r="A1019" s="11" t="s">
        <v>139</v>
      </c>
      <c r="B1019" s="15" t="s">
        <v>140</v>
      </c>
      <c r="C1019" s="13">
        <v>96000</v>
      </c>
      <c r="D1019" s="13">
        <v>0</v>
      </c>
    </row>
    <row r="1020" spans="1:4" ht="15.75">
      <c r="A1020" s="11" t="s">
        <v>141</v>
      </c>
      <c r="B1020" s="15" t="s">
        <v>142</v>
      </c>
      <c r="C1020" s="13">
        <v>12500</v>
      </c>
      <c r="D1020" s="13">
        <v>0</v>
      </c>
    </row>
    <row r="1021" spans="1:4" ht="15.75">
      <c r="A1021" s="11" t="s">
        <v>143</v>
      </c>
      <c r="B1021" s="15" t="s">
        <v>144</v>
      </c>
      <c r="C1021" s="13">
        <v>10500</v>
      </c>
      <c r="D1021" s="13">
        <v>0</v>
      </c>
    </row>
    <row r="1022" spans="1:4" ht="15.75">
      <c r="A1022" s="11" t="s">
        <v>181</v>
      </c>
      <c r="B1022" s="15" t="s">
        <v>182</v>
      </c>
      <c r="C1022" s="13">
        <v>2000</v>
      </c>
      <c r="D1022" s="13">
        <v>0</v>
      </c>
    </row>
    <row r="1023" spans="1:4" ht="15.75">
      <c r="A1023" s="11" t="s">
        <v>286</v>
      </c>
      <c r="B1023" s="15" t="s">
        <v>287</v>
      </c>
      <c r="C1023" s="13">
        <v>2470</v>
      </c>
      <c r="D1023" s="13">
        <v>359</v>
      </c>
    </row>
    <row r="1024" spans="1:4" ht="31.5">
      <c r="A1024" s="11" t="s">
        <v>288</v>
      </c>
      <c r="B1024" s="15" t="s">
        <v>289</v>
      </c>
      <c r="C1024" s="13">
        <v>2470</v>
      </c>
      <c r="D1024" s="13">
        <v>359</v>
      </c>
    </row>
    <row r="1025" spans="1:4" ht="15.75">
      <c r="A1025" s="16" t="s">
        <v>147</v>
      </c>
      <c r="B1025" s="16"/>
      <c r="C1025" s="13">
        <v>110970</v>
      </c>
      <c r="D1025" s="13">
        <v>359</v>
      </c>
    </row>
    <row r="1026" spans="1:4" ht="15.75">
      <c r="A1026" s="11"/>
      <c r="B1026" s="12"/>
      <c r="C1026" s="13"/>
      <c r="D1026" s="13"/>
    </row>
    <row r="1027" spans="1:4" ht="31.5">
      <c r="A1027" s="16" t="s">
        <v>290</v>
      </c>
      <c r="B1027" s="16"/>
      <c r="C1027" s="13">
        <v>1207708</v>
      </c>
      <c r="D1027" s="13">
        <v>537182</v>
      </c>
    </row>
    <row r="1028" spans="1:4" ht="15.75">
      <c r="A1028" s="11"/>
      <c r="B1028" s="12"/>
      <c r="C1028" s="13"/>
      <c r="D1028" s="13"/>
    </row>
    <row r="1029" spans="1:4" ht="15.75">
      <c r="A1029" s="16" t="s">
        <v>291</v>
      </c>
      <c r="B1029" s="16"/>
      <c r="C1029" s="16"/>
      <c r="D1029" s="16"/>
    </row>
    <row r="1030" spans="1:4" ht="15.75">
      <c r="A1030" s="14" t="s">
        <v>88</v>
      </c>
      <c r="B1030" s="14"/>
      <c r="C1030" s="14"/>
      <c r="D1030" s="14"/>
    </row>
    <row r="1031" spans="1:4" ht="15.75">
      <c r="A1031" s="11" t="s">
        <v>124</v>
      </c>
      <c r="B1031" s="15" t="s">
        <v>125</v>
      </c>
      <c r="C1031" s="13">
        <v>15000</v>
      </c>
      <c r="D1031" s="13">
        <v>0</v>
      </c>
    </row>
    <row r="1032" spans="1:4" ht="15.75">
      <c r="A1032" s="11" t="s">
        <v>132</v>
      </c>
      <c r="B1032" s="15" t="s">
        <v>133</v>
      </c>
      <c r="C1032" s="13">
        <v>15000</v>
      </c>
      <c r="D1032" s="13">
        <v>0</v>
      </c>
    </row>
    <row r="1033" spans="1:4" ht="15.75">
      <c r="A1033" s="16" t="s">
        <v>101</v>
      </c>
      <c r="B1033" s="16"/>
      <c r="C1033" s="13">
        <v>15000</v>
      </c>
      <c r="D1033" s="13">
        <v>0</v>
      </c>
    </row>
    <row r="1034" spans="1:4" ht="15.75">
      <c r="A1034" s="11"/>
      <c r="B1034" s="12"/>
      <c r="C1034" s="13"/>
      <c r="D1034" s="13"/>
    </row>
    <row r="1035" spans="1:4" ht="15.75">
      <c r="A1035" s="16" t="s">
        <v>292</v>
      </c>
      <c r="B1035" s="16"/>
      <c r="C1035" s="13">
        <v>15000</v>
      </c>
      <c r="D1035" s="13">
        <v>0</v>
      </c>
    </row>
    <row r="1036" spans="1:4" ht="15.75">
      <c r="A1036" s="11"/>
      <c r="B1036" s="12"/>
      <c r="C1036" s="13"/>
      <c r="D1036" s="13"/>
    </row>
    <row r="1037" spans="1:4" ht="15.75">
      <c r="A1037" s="16" t="s">
        <v>293</v>
      </c>
      <c r="B1037" s="16"/>
      <c r="C1037" s="13">
        <v>5849147</v>
      </c>
      <c r="D1037" s="13">
        <v>2285467</v>
      </c>
    </row>
    <row r="1038" spans="1:4" ht="15.75">
      <c r="A1038" s="11"/>
      <c r="B1038" s="12"/>
      <c r="C1038" s="13"/>
      <c r="D1038" s="13"/>
    </row>
    <row r="1039" spans="1:4" ht="31.5">
      <c r="A1039" s="16" t="s">
        <v>294</v>
      </c>
      <c r="B1039" s="16"/>
      <c r="C1039" s="13">
        <v>5890641</v>
      </c>
      <c r="D1039" s="13">
        <v>2297511</v>
      </c>
    </row>
    <row r="1040" spans="1:4" ht="15.75">
      <c r="A1040" s="11"/>
      <c r="B1040" s="12"/>
      <c r="C1040" s="13"/>
      <c r="D1040" s="13"/>
    </row>
    <row r="1041" spans="1:4" ht="15.75">
      <c r="A1041" s="11"/>
      <c r="B1041" s="12"/>
      <c r="C1041" s="13"/>
      <c r="D1041" s="13"/>
    </row>
    <row r="1042" spans="1:4" ht="15.75">
      <c r="A1042" s="16" t="s">
        <v>295</v>
      </c>
      <c r="B1042" s="16"/>
      <c r="C1042" s="16"/>
      <c r="D1042" s="16"/>
    </row>
    <row r="1043" spans="1:4" ht="15.75">
      <c r="A1043" s="16" t="s">
        <v>296</v>
      </c>
      <c r="B1043" s="16"/>
      <c r="C1043" s="16"/>
      <c r="D1043" s="16"/>
    </row>
    <row r="1044" spans="1:4" ht="47.25">
      <c r="A1044" s="16" t="s">
        <v>297</v>
      </c>
      <c r="B1044" s="16"/>
      <c r="C1044" s="16"/>
      <c r="D1044" s="16"/>
    </row>
    <row r="1045" spans="1:4" ht="15.75">
      <c r="A1045" s="14" t="s">
        <v>201</v>
      </c>
      <c r="B1045" s="14"/>
      <c r="C1045" s="14"/>
      <c r="D1045" s="14"/>
    </row>
    <row r="1046" spans="1:4" ht="31.5">
      <c r="A1046" s="11" t="s">
        <v>202</v>
      </c>
      <c r="B1046" s="15" t="s">
        <v>203</v>
      </c>
      <c r="C1046" s="13">
        <v>422186</v>
      </c>
      <c r="D1046" s="13">
        <v>354781</v>
      </c>
    </row>
    <row r="1047" spans="1:4" ht="15.75">
      <c r="A1047" s="11" t="s">
        <v>204</v>
      </c>
      <c r="B1047" s="15" t="s">
        <v>205</v>
      </c>
      <c r="C1047" s="13">
        <v>422186</v>
      </c>
      <c r="D1047" s="13">
        <v>354781</v>
      </c>
    </row>
    <row r="1048" spans="1:4" ht="15.75">
      <c r="A1048" s="16" t="s">
        <v>206</v>
      </c>
      <c r="B1048" s="16"/>
      <c r="C1048" s="13">
        <v>422186</v>
      </c>
      <c r="D1048" s="13">
        <v>354781</v>
      </c>
    </row>
    <row r="1049" spans="1:4" ht="15.75">
      <c r="A1049" s="11"/>
      <c r="B1049" s="12"/>
      <c r="C1049" s="13"/>
      <c r="D1049" s="13"/>
    </row>
    <row r="1050" spans="1:4" ht="47.25">
      <c r="A1050" s="16" t="s">
        <v>298</v>
      </c>
      <c r="B1050" s="16"/>
      <c r="C1050" s="13">
        <v>422186</v>
      </c>
      <c r="D1050" s="13">
        <v>354781</v>
      </c>
    </row>
    <row r="1051" spans="1:4" ht="15.75">
      <c r="A1051" s="11"/>
      <c r="B1051" s="12"/>
      <c r="C1051" s="13"/>
      <c r="D1051" s="13"/>
    </row>
    <row r="1052" spans="1:4" ht="15.75">
      <c r="A1052" s="16" t="s">
        <v>299</v>
      </c>
      <c r="B1052" s="16"/>
      <c r="C1052" s="13">
        <v>422186</v>
      </c>
      <c r="D1052" s="13">
        <v>354781</v>
      </c>
    </row>
    <row r="1053" spans="1:4" ht="15.75">
      <c r="A1053" s="11"/>
      <c r="B1053" s="12"/>
      <c r="C1053" s="13"/>
      <c r="D1053" s="13"/>
    </row>
    <row r="1054" spans="1:4" ht="15.75">
      <c r="A1054" s="16" t="s">
        <v>300</v>
      </c>
      <c r="B1054" s="16"/>
      <c r="C1054" s="16"/>
      <c r="D1054" s="16"/>
    </row>
    <row r="1055" spans="1:4" ht="15.75">
      <c r="A1055" s="16" t="s">
        <v>301</v>
      </c>
      <c r="B1055" s="16"/>
      <c r="C1055" s="16"/>
      <c r="D1055" s="16"/>
    </row>
    <row r="1056" spans="1:4" ht="15.75">
      <c r="A1056" s="14" t="s">
        <v>88</v>
      </c>
      <c r="B1056" s="14"/>
      <c r="C1056" s="14"/>
      <c r="D1056" s="14"/>
    </row>
    <row r="1057" spans="1:4" ht="15.75">
      <c r="A1057" s="11" t="s">
        <v>124</v>
      </c>
      <c r="B1057" s="15" t="s">
        <v>125</v>
      </c>
      <c r="C1057" s="13">
        <v>29923</v>
      </c>
      <c r="D1057" s="13">
        <v>19634</v>
      </c>
    </row>
    <row r="1058" spans="1:4" ht="15.75">
      <c r="A1058" s="11" t="s">
        <v>130</v>
      </c>
      <c r="B1058" s="15" t="s">
        <v>131</v>
      </c>
      <c r="C1058" s="13">
        <v>13522</v>
      </c>
      <c r="D1058" s="13">
        <v>11083</v>
      </c>
    </row>
    <row r="1059" spans="1:4" ht="15.75">
      <c r="A1059" s="11" t="s">
        <v>191</v>
      </c>
      <c r="B1059" s="15" t="s">
        <v>192</v>
      </c>
      <c r="C1059" s="13">
        <v>16401</v>
      </c>
      <c r="D1059" s="13">
        <v>8551</v>
      </c>
    </row>
    <row r="1060" spans="1:4" ht="15.75">
      <c r="A1060" s="16" t="s">
        <v>101</v>
      </c>
      <c r="B1060" s="16"/>
      <c r="C1060" s="13">
        <v>29923</v>
      </c>
      <c r="D1060" s="13">
        <v>19634</v>
      </c>
    </row>
    <row r="1061" spans="1:4" ht="15.75">
      <c r="A1061" s="11"/>
      <c r="B1061" s="12"/>
      <c r="C1061" s="13"/>
      <c r="D1061" s="13"/>
    </row>
    <row r="1062" spans="1:4" ht="15.75">
      <c r="A1062" s="16" t="s">
        <v>302</v>
      </c>
      <c r="B1062" s="16"/>
      <c r="C1062" s="13">
        <v>29923</v>
      </c>
      <c r="D1062" s="13">
        <v>19634</v>
      </c>
    </row>
    <row r="1063" spans="1:4" ht="15.75">
      <c r="A1063" s="11"/>
      <c r="B1063" s="12"/>
      <c r="C1063" s="13"/>
      <c r="D1063" s="13"/>
    </row>
    <row r="1064" spans="1:4" ht="31.5">
      <c r="A1064" s="16" t="s">
        <v>303</v>
      </c>
      <c r="B1064" s="16"/>
      <c r="C1064" s="13">
        <v>29923</v>
      </c>
      <c r="D1064" s="13">
        <v>19634</v>
      </c>
    </row>
    <row r="1065" spans="1:4" ht="15.75">
      <c r="A1065" s="11"/>
      <c r="B1065" s="12"/>
      <c r="C1065" s="13"/>
      <c r="D1065" s="13"/>
    </row>
    <row r="1066" spans="1:4" ht="31.5">
      <c r="A1066" s="16" t="s">
        <v>304</v>
      </c>
      <c r="B1066" s="16"/>
      <c r="C1066" s="13">
        <v>452109</v>
      </c>
      <c r="D1066" s="13">
        <v>374415</v>
      </c>
    </row>
    <row r="1067" spans="1:4" ht="15.75">
      <c r="A1067" s="11"/>
      <c r="B1067" s="12"/>
      <c r="C1067" s="13"/>
      <c r="D1067" s="13"/>
    </row>
    <row r="1068" spans="1:237" s="20" customFormat="1" ht="24.75" customHeight="1">
      <c r="A1068" s="16" t="s">
        <v>504</v>
      </c>
      <c r="B1068" s="12"/>
      <c r="C1068" s="12">
        <v>80182520</v>
      </c>
      <c r="D1068" s="12">
        <v>33508360</v>
      </c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17"/>
      <c r="DJ1068" s="17"/>
      <c r="DK1068" s="17"/>
      <c r="DL1068" s="17"/>
      <c r="DM1068" s="17"/>
      <c r="DN1068" s="17"/>
      <c r="DO1068" s="17"/>
      <c r="DP1068" s="17"/>
      <c r="DQ1068" s="17"/>
      <c r="DR1068" s="17"/>
      <c r="DS1068" s="17"/>
      <c r="DT1068" s="17"/>
      <c r="DU1068" s="17"/>
      <c r="DV1068" s="17"/>
      <c r="DW1068" s="17"/>
      <c r="DX1068" s="17"/>
      <c r="DY1068" s="17"/>
      <c r="DZ1068" s="17"/>
      <c r="EA1068" s="17"/>
      <c r="EB1068" s="17"/>
      <c r="EC1068" s="17"/>
      <c r="ED1068" s="17"/>
      <c r="EE1068" s="17"/>
      <c r="EF1068" s="17"/>
      <c r="EG1068" s="17"/>
      <c r="EH1068" s="17"/>
      <c r="EI1068" s="17"/>
      <c r="EJ1068" s="17"/>
      <c r="EK1068" s="17"/>
      <c r="EL1068" s="17"/>
      <c r="EM1068" s="17"/>
      <c r="EN1068" s="17"/>
      <c r="EO1068" s="17"/>
      <c r="EP1068" s="17"/>
      <c r="EQ1068" s="17"/>
      <c r="ER1068" s="17"/>
      <c r="ES1068" s="17"/>
      <c r="ET1068" s="17"/>
      <c r="EU1068" s="17"/>
      <c r="EV1068" s="17"/>
      <c r="EW1068" s="17"/>
      <c r="EX1068" s="17"/>
      <c r="EY1068" s="17"/>
      <c r="EZ1068" s="17"/>
      <c r="FA1068" s="17"/>
      <c r="FB1068" s="17"/>
      <c r="FC1068" s="17"/>
      <c r="FD1068" s="17"/>
      <c r="FE1068" s="17"/>
      <c r="FF1068" s="17"/>
      <c r="FG1068" s="17"/>
      <c r="FH1068" s="17"/>
      <c r="FI1068" s="17"/>
      <c r="FJ1068" s="17"/>
      <c r="FK1068" s="17"/>
      <c r="FL1068" s="17"/>
      <c r="FM1068" s="17"/>
      <c r="FN1068" s="17"/>
      <c r="FO1068" s="17"/>
      <c r="FP1068" s="17"/>
      <c r="FQ1068" s="17"/>
      <c r="FR1068" s="17"/>
      <c r="FS1068" s="17"/>
      <c r="FT1068" s="17"/>
      <c r="FU1068" s="17"/>
      <c r="FV1068" s="17"/>
      <c r="FW1068" s="17"/>
      <c r="FX1068" s="17"/>
      <c r="FY1068" s="17"/>
      <c r="FZ1068" s="17"/>
      <c r="GA1068" s="17"/>
      <c r="GB1068" s="17"/>
      <c r="GC1068" s="17"/>
      <c r="GD1068" s="17"/>
      <c r="GE1068" s="17"/>
      <c r="GF1068" s="17"/>
      <c r="GG1068" s="17"/>
      <c r="GH1068" s="17"/>
      <c r="GI1068" s="17"/>
      <c r="GJ1068" s="17"/>
      <c r="GK1068" s="17"/>
      <c r="GL1068" s="17"/>
      <c r="GM1068" s="17"/>
      <c r="GN1068" s="17"/>
      <c r="GO1068" s="17"/>
      <c r="GP1068" s="17"/>
      <c r="GQ1068" s="17"/>
      <c r="GR1068" s="17"/>
      <c r="GS1068" s="17"/>
      <c r="GT1068" s="17"/>
      <c r="GU1068" s="17"/>
      <c r="GV1068" s="17"/>
      <c r="GW1068" s="17"/>
      <c r="GX1068" s="17"/>
      <c r="GY1068" s="17"/>
      <c r="GZ1068" s="17"/>
      <c r="HA1068" s="17"/>
      <c r="HB1068" s="17"/>
      <c r="HC1068" s="17"/>
      <c r="HD1068" s="17"/>
      <c r="HE1068" s="17"/>
      <c r="HF1068" s="17"/>
      <c r="HG1068" s="17"/>
      <c r="HH1068" s="17"/>
      <c r="HI1068" s="17"/>
      <c r="HJ1068" s="17"/>
      <c r="HK1068" s="17"/>
      <c r="HL1068" s="17"/>
      <c r="HM1068" s="17"/>
      <c r="HN1068" s="17"/>
      <c r="HO1068" s="17"/>
      <c r="HP1068" s="17"/>
      <c r="HQ1068" s="17"/>
      <c r="HR1068" s="17"/>
      <c r="HS1068" s="17"/>
      <c r="HT1068" s="17"/>
      <c r="HU1068" s="17"/>
      <c r="HV1068" s="17"/>
      <c r="HW1068" s="17"/>
      <c r="HX1068" s="17"/>
      <c r="HY1068" s="17"/>
      <c r="HZ1068" s="17"/>
      <c r="IA1068" s="17"/>
      <c r="IB1068" s="17"/>
      <c r="IC1068" s="17"/>
    </row>
    <row r="1069" spans="1:237" s="20" customFormat="1" ht="15.75">
      <c r="A1069" s="16"/>
      <c r="B1069" s="12"/>
      <c r="C1069" s="12"/>
      <c r="D1069" s="12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17"/>
      <c r="DJ1069" s="17"/>
      <c r="DK1069" s="17"/>
      <c r="DL1069" s="17"/>
      <c r="DM1069" s="17"/>
      <c r="DN1069" s="17"/>
      <c r="DO1069" s="17"/>
      <c r="DP1069" s="17"/>
      <c r="DQ1069" s="17"/>
      <c r="DR1069" s="17"/>
      <c r="DS1069" s="17"/>
      <c r="DT1069" s="17"/>
      <c r="DU1069" s="17"/>
      <c r="DV1069" s="17"/>
      <c r="DW1069" s="17"/>
      <c r="DX1069" s="17"/>
      <c r="DY1069" s="17"/>
      <c r="DZ1069" s="17"/>
      <c r="EA1069" s="17"/>
      <c r="EB1069" s="17"/>
      <c r="EC1069" s="17"/>
      <c r="ED1069" s="17"/>
      <c r="EE1069" s="17"/>
      <c r="EF1069" s="17"/>
      <c r="EG1069" s="17"/>
      <c r="EH1069" s="17"/>
      <c r="EI1069" s="17"/>
      <c r="EJ1069" s="17"/>
      <c r="EK1069" s="17"/>
      <c r="EL1069" s="17"/>
      <c r="EM1069" s="17"/>
      <c r="EN1069" s="17"/>
      <c r="EO1069" s="17"/>
      <c r="EP1069" s="17"/>
      <c r="EQ1069" s="17"/>
      <c r="ER1069" s="17"/>
      <c r="ES1069" s="17"/>
      <c r="ET1069" s="17"/>
      <c r="EU1069" s="17"/>
      <c r="EV1069" s="17"/>
      <c r="EW1069" s="17"/>
      <c r="EX1069" s="17"/>
      <c r="EY1069" s="17"/>
      <c r="EZ1069" s="17"/>
      <c r="FA1069" s="17"/>
      <c r="FB1069" s="17"/>
      <c r="FC1069" s="17"/>
      <c r="FD1069" s="17"/>
      <c r="FE1069" s="17"/>
      <c r="FF1069" s="17"/>
      <c r="FG1069" s="17"/>
      <c r="FH1069" s="17"/>
      <c r="FI1069" s="17"/>
      <c r="FJ1069" s="17"/>
      <c r="FK1069" s="17"/>
      <c r="FL1069" s="17"/>
      <c r="FM1069" s="17"/>
      <c r="FN1069" s="17"/>
      <c r="FO1069" s="17"/>
      <c r="FP1069" s="17"/>
      <c r="FQ1069" s="17"/>
      <c r="FR1069" s="17"/>
      <c r="FS1069" s="17"/>
      <c r="FT1069" s="17"/>
      <c r="FU1069" s="17"/>
      <c r="FV1069" s="17"/>
      <c r="FW1069" s="17"/>
      <c r="FX1069" s="17"/>
      <c r="FY1069" s="17"/>
      <c r="FZ1069" s="17"/>
      <c r="GA1069" s="17"/>
      <c r="GB1069" s="17"/>
      <c r="GC1069" s="17"/>
      <c r="GD1069" s="17"/>
      <c r="GE1069" s="17"/>
      <c r="GF1069" s="17"/>
      <c r="GG1069" s="17"/>
      <c r="GH1069" s="17"/>
      <c r="GI1069" s="17"/>
      <c r="GJ1069" s="17"/>
      <c r="GK1069" s="17"/>
      <c r="GL1069" s="17"/>
      <c r="GM1069" s="17"/>
      <c r="GN1069" s="17"/>
      <c r="GO1069" s="17"/>
      <c r="GP1069" s="17"/>
      <c r="GQ1069" s="17"/>
      <c r="GR1069" s="17"/>
      <c r="GS1069" s="17"/>
      <c r="GT1069" s="17"/>
      <c r="GU1069" s="17"/>
      <c r="GV1069" s="17"/>
      <c r="GW1069" s="17"/>
      <c r="GX1069" s="17"/>
      <c r="GY1069" s="17"/>
      <c r="GZ1069" s="17"/>
      <c r="HA1069" s="17"/>
      <c r="HB1069" s="17"/>
      <c r="HC1069" s="17"/>
      <c r="HD1069" s="17"/>
      <c r="HE1069" s="17"/>
      <c r="HF1069" s="17"/>
      <c r="HG1069" s="17"/>
      <c r="HH1069" s="17"/>
      <c r="HI1069" s="17"/>
      <c r="HJ1069" s="17"/>
      <c r="HK1069" s="17"/>
      <c r="HL1069" s="17"/>
      <c r="HM1069" s="17"/>
      <c r="HN1069" s="17"/>
      <c r="HO1069" s="17"/>
      <c r="HP1069" s="17"/>
      <c r="HQ1069" s="17"/>
      <c r="HR1069" s="17"/>
      <c r="HS1069" s="17"/>
      <c r="HT1069" s="17"/>
      <c r="HU1069" s="17"/>
      <c r="HV1069" s="17"/>
      <c r="HW1069" s="17"/>
      <c r="HX1069" s="17"/>
      <c r="HY1069" s="17"/>
      <c r="HZ1069" s="17"/>
      <c r="IA1069" s="17"/>
      <c r="IB1069" s="17"/>
      <c r="IC1069" s="17"/>
    </row>
    <row r="1070" spans="1:4" ht="15.75">
      <c r="A1070" s="16" t="s">
        <v>316</v>
      </c>
      <c r="B1070" s="16"/>
      <c r="C1070" s="16"/>
      <c r="D1070" s="16"/>
    </row>
    <row r="1071" spans="1:4" ht="15.75">
      <c r="A1071" s="16"/>
      <c r="B1071" s="16"/>
      <c r="C1071" s="16"/>
      <c r="D1071" s="16"/>
    </row>
    <row r="1072" spans="1:4" ht="15.75">
      <c r="A1072" s="16" t="s">
        <v>85</v>
      </c>
      <c r="B1072" s="16"/>
      <c r="C1072" s="16"/>
      <c r="D1072" s="16"/>
    </row>
    <row r="1073" spans="1:4" ht="15.75">
      <c r="A1073" s="16" t="s">
        <v>86</v>
      </c>
      <c r="B1073" s="16"/>
      <c r="C1073" s="16"/>
      <c r="D1073" s="16"/>
    </row>
    <row r="1074" spans="1:4" ht="15.75">
      <c r="A1074" s="16" t="s">
        <v>103</v>
      </c>
      <c r="B1074" s="16"/>
      <c r="C1074" s="16"/>
      <c r="D1074" s="16"/>
    </row>
    <row r="1075" spans="1:4" ht="15.75">
      <c r="A1075" s="14" t="s">
        <v>88</v>
      </c>
      <c r="B1075" s="14"/>
      <c r="C1075" s="14"/>
      <c r="D1075" s="14"/>
    </row>
    <row r="1076" spans="1:4" ht="15.75">
      <c r="A1076" s="11" t="s">
        <v>124</v>
      </c>
      <c r="B1076" s="15" t="s">
        <v>125</v>
      </c>
      <c r="C1076" s="13">
        <v>2440880</v>
      </c>
      <c r="D1076" s="13">
        <v>1055051</v>
      </c>
    </row>
    <row r="1077" spans="1:4" ht="15.75">
      <c r="A1077" s="11" t="s">
        <v>185</v>
      </c>
      <c r="B1077" s="15" t="s">
        <v>186</v>
      </c>
      <c r="C1077" s="13">
        <v>1000</v>
      </c>
      <c r="D1077" s="13">
        <v>0</v>
      </c>
    </row>
    <row r="1078" spans="1:4" ht="15.75">
      <c r="A1078" s="11" t="s">
        <v>154</v>
      </c>
      <c r="B1078" s="15" t="s">
        <v>155</v>
      </c>
      <c r="C1078" s="13">
        <v>14352</v>
      </c>
      <c r="D1078" s="13">
        <v>14352</v>
      </c>
    </row>
    <row r="1079" spans="1:4" ht="15.75">
      <c r="A1079" s="11" t="s">
        <v>126</v>
      </c>
      <c r="B1079" s="15" t="s">
        <v>127</v>
      </c>
      <c r="C1079" s="13">
        <v>294361</v>
      </c>
      <c r="D1079" s="13">
        <v>107790</v>
      </c>
    </row>
    <row r="1080" spans="1:4" ht="15.75">
      <c r="A1080" s="11" t="s">
        <v>128</v>
      </c>
      <c r="B1080" s="15" t="s">
        <v>129</v>
      </c>
      <c r="C1080" s="13">
        <v>696742</v>
      </c>
      <c r="D1080" s="13">
        <v>251256</v>
      </c>
    </row>
    <row r="1081" spans="1:4" ht="15.75">
      <c r="A1081" s="11" t="s">
        <v>130</v>
      </c>
      <c r="B1081" s="15" t="s">
        <v>131</v>
      </c>
      <c r="C1081" s="13">
        <v>1205093</v>
      </c>
      <c r="D1081" s="13">
        <v>641835</v>
      </c>
    </row>
    <row r="1082" spans="1:4" ht="15.75">
      <c r="A1082" s="11" t="s">
        <v>132</v>
      </c>
      <c r="B1082" s="15" t="s">
        <v>133</v>
      </c>
      <c r="C1082" s="13">
        <v>60580</v>
      </c>
      <c r="D1082" s="13">
        <v>11704</v>
      </c>
    </row>
    <row r="1083" spans="1:4" ht="15.75">
      <c r="A1083" s="11" t="s">
        <v>134</v>
      </c>
      <c r="B1083" s="15" t="s">
        <v>135</v>
      </c>
      <c r="C1083" s="13">
        <v>27249</v>
      </c>
      <c r="D1083" s="13">
        <v>9078</v>
      </c>
    </row>
    <row r="1084" spans="1:4" ht="15.75">
      <c r="A1084" s="11" t="s">
        <v>189</v>
      </c>
      <c r="B1084" s="15" t="s">
        <v>190</v>
      </c>
      <c r="C1084" s="13">
        <v>3300</v>
      </c>
      <c r="D1084" s="13">
        <v>295</v>
      </c>
    </row>
    <row r="1085" spans="1:4" ht="15.75">
      <c r="A1085" s="11" t="s">
        <v>162</v>
      </c>
      <c r="B1085" s="15" t="s">
        <v>163</v>
      </c>
      <c r="C1085" s="13">
        <v>18868</v>
      </c>
      <c r="D1085" s="13">
        <v>10410</v>
      </c>
    </row>
    <row r="1086" spans="1:4" ht="15.75">
      <c r="A1086" s="11" t="s">
        <v>191</v>
      </c>
      <c r="B1086" s="15" t="s">
        <v>192</v>
      </c>
      <c r="C1086" s="13">
        <v>59</v>
      </c>
      <c r="D1086" s="13">
        <v>59</v>
      </c>
    </row>
    <row r="1087" spans="1:4" ht="31.5">
      <c r="A1087" s="11" t="s">
        <v>173</v>
      </c>
      <c r="B1087" s="15" t="s">
        <v>174</v>
      </c>
      <c r="C1087" s="13">
        <v>8931</v>
      </c>
      <c r="D1087" s="13">
        <v>8272</v>
      </c>
    </row>
    <row r="1088" spans="1:4" ht="31.5">
      <c r="A1088" s="11" t="s">
        <v>136</v>
      </c>
      <c r="B1088" s="15" t="s">
        <v>137</v>
      </c>
      <c r="C1088" s="13">
        <v>110345</v>
      </c>
      <c r="D1088" s="13">
        <v>0</v>
      </c>
    </row>
    <row r="1089" spans="1:4" ht="15.75">
      <c r="A1089" s="11" t="s">
        <v>175</v>
      </c>
      <c r="B1089" s="15" t="s">
        <v>176</v>
      </c>
      <c r="C1089" s="13">
        <v>236564</v>
      </c>
      <c r="D1089" s="13">
        <v>155842</v>
      </c>
    </row>
    <row r="1090" spans="1:4" ht="31.5">
      <c r="A1090" s="11" t="s">
        <v>177</v>
      </c>
      <c r="B1090" s="15" t="s">
        <v>178</v>
      </c>
      <c r="C1090" s="13">
        <v>28866</v>
      </c>
      <c r="D1090" s="13">
        <v>28466</v>
      </c>
    </row>
    <row r="1091" spans="1:4" ht="31.5">
      <c r="A1091" s="11" t="s">
        <v>179</v>
      </c>
      <c r="B1091" s="15" t="s">
        <v>180</v>
      </c>
      <c r="C1091" s="13">
        <v>207698</v>
      </c>
      <c r="D1091" s="13">
        <v>127376</v>
      </c>
    </row>
    <row r="1092" spans="1:4" ht="31.5">
      <c r="A1092" s="11" t="s">
        <v>197</v>
      </c>
      <c r="B1092" s="15" t="s">
        <v>198</v>
      </c>
      <c r="C1092" s="13">
        <v>60000</v>
      </c>
      <c r="D1092" s="13">
        <v>0</v>
      </c>
    </row>
    <row r="1093" spans="1:4" ht="31.5">
      <c r="A1093" s="11" t="s">
        <v>317</v>
      </c>
      <c r="B1093" s="15" t="s">
        <v>318</v>
      </c>
      <c r="C1093" s="13">
        <v>60000</v>
      </c>
      <c r="D1093" s="13">
        <v>0</v>
      </c>
    </row>
    <row r="1094" spans="1:4" ht="15.75">
      <c r="A1094" s="16" t="s">
        <v>101</v>
      </c>
      <c r="B1094" s="16"/>
      <c r="C1094" s="13">
        <v>2737444</v>
      </c>
      <c r="D1094" s="13">
        <v>1210893</v>
      </c>
    </row>
    <row r="1095" spans="1:4" ht="15.75">
      <c r="A1095" s="14" t="s">
        <v>201</v>
      </c>
      <c r="B1095" s="14"/>
      <c r="C1095" s="14"/>
      <c r="D1095" s="14"/>
    </row>
    <row r="1096" spans="1:4" ht="31.5">
      <c r="A1096" s="11" t="s">
        <v>282</v>
      </c>
      <c r="B1096" s="15" t="s">
        <v>283</v>
      </c>
      <c r="C1096" s="13">
        <v>40723</v>
      </c>
      <c r="D1096" s="13">
        <v>40723</v>
      </c>
    </row>
    <row r="1097" spans="1:4" ht="15.75">
      <c r="A1097" s="16" t="s">
        <v>206</v>
      </c>
      <c r="B1097" s="16"/>
      <c r="C1097" s="13">
        <v>40723</v>
      </c>
      <c r="D1097" s="13">
        <v>40723</v>
      </c>
    </row>
    <row r="1098" spans="1:4" ht="15.75">
      <c r="A1098" s="14" t="s">
        <v>138</v>
      </c>
      <c r="B1098" s="14"/>
      <c r="C1098" s="14"/>
      <c r="D1098" s="14"/>
    </row>
    <row r="1099" spans="1:4" ht="15.75">
      <c r="A1099" s="11" t="s">
        <v>139</v>
      </c>
      <c r="B1099" s="15" t="s">
        <v>140</v>
      </c>
      <c r="C1099" s="13">
        <v>466619</v>
      </c>
      <c r="D1099" s="13">
        <v>29163</v>
      </c>
    </row>
    <row r="1100" spans="1:4" ht="15.75">
      <c r="A1100" s="11" t="s">
        <v>141</v>
      </c>
      <c r="B1100" s="15" t="s">
        <v>142</v>
      </c>
      <c r="C1100" s="13">
        <v>42559</v>
      </c>
      <c r="D1100" s="13">
        <v>6179</v>
      </c>
    </row>
    <row r="1101" spans="1:4" ht="15.75">
      <c r="A1101" s="11" t="s">
        <v>143</v>
      </c>
      <c r="B1101" s="15" t="s">
        <v>144</v>
      </c>
      <c r="C1101" s="13">
        <v>22559</v>
      </c>
      <c r="D1101" s="13">
        <v>6179</v>
      </c>
    </row>
    <row r="1102" spans="1:4" ht="31.5">
      <c r="A1102" s="11" t="s">
        <v>145</v>
      </c>
      <c r="B1102" s="15" t="s">
        <v>146</v>
      </c>
      <c r="C1102" s="13">
        <v>20000</v>
      </c>
      <c r="D1102" s="13">
        <v>0</v>
      </c>
    </row>
    <row r="1103" spans="1:4" ht="15.75">
      <c r="A1103" s="11" t="s">
        <v>286</v>
      </c>
      <c r="B1103" s="15" t="s">
        <v>287</v>
      </c>
      <c r="C1103" s="13">
        <v>67020</v>
      </c>
      <c r="D1103" s="13">
        <v>0</v>
      </c>
    </row>
    <row r="1104" spans="1:4" ht="31.5">
      <c r="A1104" s="11" t="s">
        <v>288</v>
      </c>
      <c r="B1104" s="15" t="s">
        <v>289</v>
      </c>
      <c r="C1104" s="13">
        <v>67020</v>
      </c>
      <c r="D1104" s="13">
        <v>0</v>
      </c>
    </row>
    <row r="1105" spans="1:4" ht="15.75">
      <c r="A1105" s="16" t="s">
        <v>147</v>
      </c>
      <c r="B1105" s="16"/>
      <c r="C1105" s="13">
        <v>576198</v>
      </c>
      <c r="D1105" s="13">
        <v>35342</v>
      </c>
    </row>
    <row r="1106" spans="1:4" ht="15.75">
      <c r="A1106" s="11"/>
      <c r="B1106" s="12"/>
      <c r="C1106" s="13"/>
      <c r="D1106" s="13"/>
    </row>
    <row r="1107" spans="1:4" ht="15.75">
      <c r="A1107" s="16" t="s">
        <v>118</v>
      </c>
      <c r="B1107" s="16"/>
      <c r="C1107" s="13">
        <v>3354365</v>
      </c>
      <c r="D1107" s="13">
        <v>1286958</v>
      </c>
    </row>
    <row r="1108" spans="1:4" ht="15.75">
      <c r="A1108" s="11"/>
      <c r="B1108" s="12"/>
      <c r="C1108" s="13"/>
      <c r="D1108" s="13"/>
    </row>
    <row r="1109" spans="1:4" ht="15.75">
      <c r="A1109" s="16" t="s">
        <v>319</v>
      </c>
      <c r="B1109" s="16"/>
      <c r="C1109" s="16"/>
      <c r="D1109" s="16"/>
    </row>
    <row r="1110" spans="1:4" ht="15.75">
      <c r="A1110" s="14" t="s">
        <v>88</v>
      </c>
      <c r="B1110" s="14"/>
      <c r="C1110" s="14"/>
      <c r="D1110" s="14"/>
    </row>
    <row r="1111" spans="1:4" ht="31.5">
      <c r="A1111" s="11" t="s">
        <v>104</v>
      </c>
      <c r="B1111" s="15" t="s">
        <v>105</v>
      </c>
      <c r="C1111" s="13">
        <v>456784</v>
      </c>
      <c r="D1111" s="13">
        <v>233676</v>
      </c>
    </row>
    <row r="1112" spans="1:4" ht="31.5">
      <c r="A1112" s="11" t="s">
        <v>106</v>
      </c>
      <c r="B1112" s="15" t="s">
        <v>107</v>
      </c>
      <c r="C1112" s="13">
        <v>438563</v>
      </c>
      <c r="D1112" s="13">
        <v>224451</v>
      </c>
    </row>
    <row r="1113" spans="1:4" ht="31.5">
      <c r="A1113" s="11" t="s">
        <v>108</v>
      </c>
      <c r="B1113" s="15" t="s">
        <v>109</v>
      </c>
      <c r="C1113" s="13">
        <v>18221</v>
      </c>
      <c r="D1113" s="13">
        <v>9225</v>
      </c>
    </row>
    <row r="1114" spans="1:4" ht="15.75">
      <c r="A1114" s="11" t="s">
        <v>89</v>
      </c>
      <c r="B1114" s="15" t="s">
        <v>90</v>
      </c>
      <c r="C1114" s="13">
        <v>15473</v>
      </c>
      <c r="D1114" s="13">
        <v>6402</v>
      </c>
    </row>
    <row r="1115" spans="1:4" ht="15.75">
      <c r="A1115" s="11" t="s">
        <v>110</v>
      </c>
      <c r="B1115" s="15" t="s">
        <v>111</v>
      </c>
      <c r="C1115" s="13">
        <v>11000</v>
      </c>
      <c r="D1115" s="13">
        <v>4420</v>
      </c>
    </row>
    <row r="1116" spans="1:4" ht="31.5">
      <c r="A1116" s="11" t="s">
        <v>112</v>
      </c>
      <c r="B1116" s="15" t="s">
        <v>113</v>
      </c>
      <c r="C1116" s="13">
        <v>4251</v>
      </c>
      <c r="D1116" s="13">
        <v>1760</v>
      </c>
    </row>
    <row r="1117" spans="1:4" ht="15.75">
      <c r="A1117" s="11" t="s">
        <v>116</v>
      </c>
      <c r="B1117" s="15" t="s">
        <v>117</v>
      </c>
      <c r="C1117" s="13">
        <v>222</v>
      </c>
      <c r="D1117" s="13">
        <v>222</v>
      </c>
    </row>
    <row r="1118" spans="1:4" ht="15.75">
      <c r="A1118" s="11" t="s">
        <v>93</v>
      </c>
      <c r="B1118" s="15" t="s">
        <v>94</v>
      </c>
      <c r="C1118" s="13">
        <v>101327</v>
      </c>
      <c r="D1118" s="13">
        <v>37746</v>
      </c>
    </row>
    <row r="1119" spans="1:4" ht="31.5">
      <c r="A1119" s="11" t="s">
        <v>95</v>
      </c>
      <c r="B1119" s="15" t="s">
        <v>96</v>
      </c>
      <c r="C1119" s="13">
        <v>56151</v>
      </c>
      <c r="D1119" s="13">
        <v>23468</v>
      </c>
    </row>
    <row r="1120" spans="1:4" ht="15.75">
      <c r="A1120" s="11" t="s">
        <v>97</v>
      </c>
      <c r="B1120" s="15" t="s">
        <v>98</v>
      </c>
      <c r="C1120" s="13">
        <v>29807</v>
      </c>
      <c r="D1120" s="13">
        <v>9398</v>
      </c>
    </row>
    <row r="1121" spans="1:4" ht="31.5">
      <c r="A1121" s="11" t="s">
        <v>99</v>
      </c>
      <c r="B1121" s="15" t="s">
        <v>100</v>
      </c>
      <c r="C1121" s="13">
        <v>15369</v>
      </c>
      <c r="D1121" s="13">
        <v>4880</v>
      </c>
    </row>
    <row r="1122" spans="1:4" ht="15.75">
      <c r="A1122" s="11" t="s">
        <v>124</v>
      </c>
      <c r="B1122" s="15" t="s">
        <v>125</v>
      </c>
      <c r="C1122" s="13">
        <v>291670</v>
      </c>
      <c r="D1122" s="13">
        <v>155335</v>
      </c>
    </row>
    <row r="1123" spans="1:4" ht="15.75">
      <c r="A1123" s="11" t="s">
        <v>126</v>
      </c>
      <c r="B1123" s="15" t="s">
        <v>127</v>
      </c>
      <c r="C1123" s="13">
        <v>6000</v>
      </c>
      <c r="D1123" s="13">
        <v>3020</v>
      </c>
    </row>
    <row r="1124" spans="1:4" ht="15.75">
      <c r="A1124" s="11" t="s">
        <v>128</v>
      </c>
      <c r="B1124" s="15" t="s">
        <v>129</v>
      </c>
      <c r="C1124" s="13">
        <v>45000</v>
      </c>
      <c r="D1124" s="13">
        <v>16708</v>
      </c>
    </row>
    <row r="1125" spans="1:4" ht="15.75">
      <c r="A1125" s="11" t="s">
        <v>130</v>
      </c>
      <c r="B1125" s="15" t="s">
        <v>131</v>
      </c>
      <c r="C1125" s="13">
        <v>236411</v>
      </c>
      <c r="D1125" s="13">
        <v>132491</v>
      </c>
    </row>
    <row r="1126" spans="1:4" ht="15.75">
      <c r="A1126" s="11" t="s">
        <v>134</v>
      </c>
      <c r="B1126" s="15" t="s">
        <v>135</v>
      </c>
      <c r="C1126" s="13">
        <v>1859</v>
      </c>
      <c r="D1126" s="13">
        <v>1859</v>
      </c>
    </row>
    <row r="1127" spans="1:4" ht="15.75">
      <c r="A1127" s="11" t="s">
        <v>189</v>
      </c>
      <c r="B1127" s="15" t="s">
        <v>190</v>
      </c>
      <c r="C1127" s="13">
        <v>1000</v>
      </c>
      <c r="D1127" s="13">
        <v>0</v>
      </c>
    </row>
    <row r="1128" spans="1:4" ht="15.75">
      <c r="A1128" s="11" t="s">
        <v>162</v>
      </c>
      <c r="B1128" s="15" t="s">
        <v>163</v>
      </c>
      <c r="C1128" s="13">
        <v>400</v>
      </c>
      <c r="D1128" s="13">
        <v>257</v>
      </c>
    </row>
    <row r="1129" spans="1:4" ht="31.5">
      <c r="A1129" s="11" t="s">
        <v>173</v>
      </c>
      <c r="B1129" s="15" t="s">
        <v>174</v>
      </c>
      <c r="C1129" s="13">
        <v>1000</v>
      </c>
      <c r="D1129" s="13">
        <v>1000</v>
      </c>
    </row>
    <row r="1130" spans="1:4" ht="15.75">
      <c r="A1130" s="11" t="s">
        <v>175</v>
      </c>
      <c r="B1130" s="15" t="s">
        <v>176</v>
      </c>
      <c r="C1130" s="13">
        <v>1250</v>
      </c>
      <c r="D1130" s="13">
        <v>1222</v>
      </c>
    </row>
    <row r="1131" spans="1:4" ht="31.5">
      <c r="A1131" s="11" t="s">
        <v>177</v>
      </c>
      <c r="B1131" s="15" t="s">
        <v>178</v>
      </c>
      <c r="C1131" s="13">
        <v>1050</v>
      </c>
      <c r="D1131" s="13">
        <v>1050</v>
      </c>
    </row>
    <row r="1132" spans="1:4" ht="31.5">
      <c r="A1132" s="11" t="s">
        <v>179</v>
      </c>
      <c r="B1132" s="15" t="s">
        <v>180</v>
      </c>
      <c r="C1132" s="13">
        <v>200</v>
      </c>
      <c r="D1132" s="13">
        <v>172</v>
      </c>
    </row>
    <row r="1133" spans="1:4" ht="15.75">
      <c r="A1133" s="16" t="s">
        <v>101</v>
      </c>
      <c r="B1133" s="16"/>
      <c r="C1133" s="13">
        <v>866504</v>
      </c>
      <c r="D1133" s="13">
        <v>434381</v>
      </c>
    </row>
    <row r="1134" spans="1:4" ht="15.75">
      <c r="A1134" s="14" t="s">
        <v>201</v>
      </c>
      <c r="B1134" s="14"/>
      <c r="C1134" s="14"/>
      <c r="D1134" s="14"/>
    </row>
    <row r="1135" spans="1:4" ht="31.5">
      <c r="A1135" s="11" t="s">
        <v>282</v>
      </c>
      <c r="B1135" s="15" t="s">
        <v>283</v>
      </c>
      <c r="C1135" s="13">
        <v>1200</v>
      </c>
      <c r="D1135" s="13">
        <v>1110</v>
      </c>
    </row>
    <row r="1136" spans="1:4" ht="15.75">
      <c r="A1136" s="16" t="s">
        <v>206</v>
      </c>
      <c r="B1136" s="16"/>
      <c r="C1136" s="13">
        <v>1200</v>
      </c>
      <c r="D1136" s="13">
        <v>1110</v>
      </c>
    </row>
    <row r="1137" spans="1:4" ht="15.75">
      <c r="A1137" s="11"/>
      <c r="B1137" s="12"/>
      <c r="C1137" s="13"/>
      <c r="D1137" s="13"/>
    </row>
    <row r="1138" spans="1:4" ht="15.75">
      <c r="A1138" s="16" t="s">
        <v>320</v>
      </c>
      <c r="B1138" s="16"/>
      <c r="C1138" s="13">
        <v>867704</v>
      </c>
      <c r="D1138" s="13">
        <v>435491</v>
      </c>
    </row>
    <row r="1139" spans="1:4" ht="15.75">
      <c r="A1139" s="11"/>
      <c r="B1139" s="12"/>
      <c r="C1139" s="13"/>
      <c r="D1139" s="13"/>
    </row>
    <row r="1140" spans="1:4" ht="31.5">
      <c r="A1140" s="16" t="s">
        <v>119</v>
      </c>
      <c r="B1140" s="16"/>
      <c r="C1140" s="13">
        <v>4222069</v>
      </c>
      <c r="D1140" s="13">
        <v>1722449</v>
      </c>
    </row>
    <row r="1141" spans="1:4" ht="15.75">
      <c r="A1141" s="11"/>
      <c r="B1141" s="12"/>
      <c r="C1141" s="13"/>
      <c r="D1141" s="13"/>
    </row>
    <row r="1142" spans="1:4" ht="15.75">
      <c r="A1142" s="16" t="s">
        <v>120</v>
      </c>
      <c r="B1142" s="16"/>
      <c r="C1142" s="13">
        <v>4222069</v>
      </c>
      <c r="D1142" s="13">
        <v>1722449</v>
      </c>
    </row>
    <row r="1143" spans="1:4" ht="15.75">
      <c r="A1143" s="11"/>
      <c r="B1143" s="12"/>
      <c r="C1143" s="13"/>
      <c r="D1143" s="13"/>
    </row>
    <row r="1144" spans="1:4" ht="15.75">
      <c r="A1144" s="16" t="s">
        <v>121</v>
      </c>
      <c r="B1144" s="16"/>
      <c r="C1144" s="16"/>
      <c r="D1144" s="16"/>
    </row>
    <row r="1145" spans="1:4" ht="31.5">
      <c r="A1145" s="16" t="s">
        <v>150</v>
      </c>
      <c r="B1145" s="16"/>
      <c r="C1145" s="16"/>
      <c r="D1145" s="16"/>
    </row>
    <row r="1146" spans="1:4" ht="31.5">
      <c r="A1146" s="16" t="s">
        <v>321</v>
      </c>
      <c r="B1146" s="16"/>
      <c r="C1146" s="16"/>
      <c r="D1146" s="16"/>
    </row>
    <row r="1147" spans="1:4" ht="15.75">
      <c r="A1147" s="14" t="s">
        <v>88</v>
      </c>
      <c r="B1147" s="14"/>
      <c r="C1147" s="14"/>
      <c r="D1147" s="14"/>
    </row>
    <row r="1148" spans="1:4" ht="15.75">
      <c r="A1148" s="11" t="s">
        <v>124</v>
      </c>
      <c r="B1148" s="15" t="s">
        <v>125</v>
      </c>
      <c r="C1148" s="13">
        <v>56251</v>
      </c>
      <c r="D1148" s="13">
        <v>48032</v>
      </c>
    </row>
    <row r="1149" spans="1:4" ht="15.75">
      <c r="A1149" s="11" t="s">
        <v>130</v>
      </c>
      <c r="B1149" s="15" t="s">
        <v>131</v>
      </c>
      <c r="C1149" s="13">
        <v>55851</v>
      </c>
      <c r="D1149" s="13">
        <v>48032</v>
      </c>
    </row>
    <row r="1150" spans="1:4" ht="15.75">
      <c r="A1150" s="11" t="s">
        <v>162</v>
      </c>
      <c r="B1150" s="15" t="s">
        <v>163</v>
      </c>
      <c r="C1150" s="13">
        <v>400</v>
      </c>
      <c r="D1150" s="13">
        <v>0</v>
      </c>
    </row>
    <row r="1151" spans="1:4" ht="15.75">
      <c r="A1151" s="16" t="s">
        <v>101</v>
      </c>
      <c r="B1151" s="16"/>
      <c r="C1151" s="13">
        <v>56251</v>
      </c>
      <c r="D1151" s="13">
        <v>48032</v>
      </c>
    </row>
    <row r="1152" spans="1:4" ht="15.75">
      <c r="A1152" s="14" t="s">
        <v>138</v>
      </c>
      <c r="B1152" s="14"/>
      <c r="C1152" s="14"/>
      <c r="D1152" s="14"/>
    </row>
    <row r="1153" spans="1:4" ht="15.75">
      <c r="A1153" s="11" t="s">
        <v>141</v>
      </c>
      <c r="B1153" s="15" t="s">
        <v>142</v>
      </c>
      <c r="C1153" s="13">
        <v>19744</v>
      </c>
      <c r="D1153" s="13">
        <v>15784</v>
      </c>
    </row>
    <row r="1154" spans="1:4" ht="15.75">
      <c r="A1154" s="11" t="s">
        <v>158</v>
      </c>
      <c r="B1154" s="15" t="s">
        <v>159</v>
      </c>
      <c r="C1154" s="13">
        <v>19744</v>
      </c>
      <c r="D1154" s="13">
        <v>15784</v>
      </c>
    </row>
    <row r="1155" spans="1:4" ht="15.75">
      <c r="A1155" s="16" t="s">
        <v>147</v>
      </c>
      <c r="B1155" s="16"/>
      <c r="C1155" s="13">
        <v>19744</v>
      </c>
      <c r="D1155" s="13">
        <v>15784</v>
      </c>
    </row>
    <row r="1156" spans="1:4" ht="15.75">
      <c r="A1156" s="11"/>
      <c r="B1156" s="12"/>
      <c r="C1156" s="13"/>
      <c r="D1156" s="13"/>
    </row>
    <row r="1157" spans="1:4" ht="31.5">
      <c r="A1157" s="16" t="s">
        <v>322</v>
      </c>
      <c r="B1157" s="16"/>
      <c r="C1157" s="13">
        <v>75995</v>
      </c>
      <c r="D1157" s="13">
        <v>63816</v>
      </c>
    </row>
    <row r="1158" spans="1:4" ht="15.75">
      <c r="A1158" s="11"/>
      <c r="B1158" s="12"/>
      <c r="C1158" s="13"/>
      <c r="D1158" s="13"/>
    </row>
    <row r="1159" spans="1:4" ht="31.5">
      <c r="A1159" s="16" t="s">
        <v>157</v>
      </c>
      <c r="B1159" s="16"/>
      <c r="C1159" s="16"/>
      <c r="D1159" s="16"/>
    </row>
    <row r="1160" spans="1:4" ht="15.75">
      <c r="A1160" s="14" t="s">
        <v>88</v>
      </c>
      <c r="B1160" s="14"/>
      <c r="C1160" s="14"/>
      <c r="D1160" s="14"/>
    </row>
    <row r="1161" spans="1:4" ht="15.75">
      <c r="A1161" s="11" t="s">
        <v>124</v>
      </c>
      <c r="B1161" s="15" t="s">
        <v>125</v>
      </c>
      <c r="C1161" s="13">
        <v>50000</v>
      </c>
      <c r="D1161" s="13">
        <v>0</v>
      </c>
    </row>
    <row r="1162" spans="1:4" ht="15.75">
      <c r="A1162" s="11" t="s">
        <v>130</v>
      </c>
      <c r="B1162" s="15" t="s">
        <v>131</v>
      </c>
      <c r="C1162" s="13">
        <v>50000</v>
      </c>
      <c r="D1162" s="13">
        <v>0</v>
      </c>
    </row>
    <row r="1163" spans="1:4" ht="15.75">
      <c r="A1163" s="16" t="s">
        <v>101</v>
      </c>
      <c r="B1163" s="16"/>
      <c r="C1163" s="13">
        <v>50000</v>
      </c>
      <c r="D1163" s="13">
        <v>0</v>
      </c>
    </row>
    <row r="1164" spans="1:4" ht="15.75">
      <c r="A1164" s="14" t="s">
        <v>138</v>
      </c>
      <c r="B1164" s="14"/>
      <c r="C1164" s="14"/>
      <c r="D1164" s="14"/>
    </row>
    <row r="1165" spans="1:4" ht="15.75">
      <c r="A1165" s="11" t="s">
        <v>139</v>
      </c>
      <c r="B1165" s="15" t="s">
        <v>140</v>
      </c>
      <c r="C1165" s="13">
        <v>50000</v>
      </c>
      <c r="D1165" s="13">
        <v>20105</v>
      </c>
    </row>
    <row r="1166" spans="1:4" ht="15.75">
      <c r="A1166" s="16" t="s">
        <v>147</v>
      </c>
      <c r="B1166" s="16"/>
      <c r="C1166" s="13">
        <v>50000</v>
      </c>
      <c r="D1166" s="13">
        <v>20105</v>
      </c>
    </row>
    <row r="1167" spans="1:4" ht="15.75">
      <c r="A1167" s="11"/>
      <c r="B1167" s="12"/>
      <c r="C1167" s="13"/>
      <c r="D1167" s="13"/>
    </row>
    <row r="1168" spans="1:4" ht="31.5">
      <c r="A1168" s="16" t="s">
        <v>160</v>
      </c>
      <c r="B1168" s="16"/>
      <c r="C1168" s="13">
        <v>100000</v>
      </c>
      <c r="D1168" s="13">
        <v>20105</v>
      </c>
    </row>
    <row r="1169" spans="1:4" ht="15.75">
      <c r="A1169" s="11"/>
      <c r="B1169" s="12"/>
      <c r="C1169" s="13"/>
      <c r="D1169" s="13"/>
    </row>
    <row r="1170" spans="1:4" ht="47.25">
      <c r="A1170" s="16" t="s">
        <v>165</v>
      </c>
      <c r="B1170" s="16"/>
      <c r="C1170" s="13">
        <v>175995</v>
      </c>
      <c r="D1170" s="13">
        <v>83921</v>
      </c>
    </row>
    <row r="1171" spans="1:4" ht="15.75">
      <c r="A1171" s="11"/>
      <c r="B1171" s="12"/>
      <c r="C1171" s="13"/>
      <c r="D1171" s="13"/>
    </row>
    <row r="1172" spans="1:4" ht="15.75">
      <c r="A1172" s="16" t="s">
        <v>166</v>
      </c>
      <c r="B1172" s="16"/>
      <c r="C1172" s="13">
        <v>175995</v>
      </c>
      <c r="D1172" s="13">
        <v>83921</v>
      </c>
    </row>
    <row r="1173" spans="1:4" ht="15.75">
      <c r="A1173" s="11"/>
      <c r="B1173" s="12"/>
      <c r="C1173" s="13"/>
      <c r="D1173" s="13"/>
    </row>
    <row r="1174" spans="1:4" ht="15.75">
      <c r="A1174" s="11"/>
      <c r="B1174" s="12"/>
      <c r="C1174" s="13"/>
      <c r="D1174" s="13"/>
    </row>
    <row r="1175" spans="1:4" ht="15.75">
      <c r="A1175" s="16" t="s">
        <v>167</v>
      </c>
      <c r="B1175" s="16"/>
      <c r="C1175" s="16"/>
      <c r="D1175" s="16"/>
    </row>
    <row r="1176" spans="1:4" ht="15.75">
      <c r="A1176" s="16" t="s">
        <v>2</v>
      </c>
      <c r="B1176" s="16"/>
      <c r="C1176" s="16"/>
      <c r="D1176" s="16"/>
    </row>
    <row r="1177" spans="1:4" ht="15.75">
      <c r="A1177" s="16" t="s">
        <v>168</v>
      </c>
      <c r="B1177" s="16"/>
      <c r="C1177" s="16"/>
      <c r="D1177" s="16"/>
    </row>
    <row r="1178" spans="1:4" ht="15.75">
      <c r="A1178" s="14" t="s">
        <v>88</v>
      </c>
      <c r="B1178" s="14"/>
      <c r="C1178" s="14"/>
      <c r="D1178" s="14"/>
    </row>
    <row r="1179" spans="1:4" ht="15.75">
      <c r="A1179" s="11" t="s">
        <v>124</v>
      </c>
      <c r="B1179" s="15" t="s">
        <v>125</v>
      </c>
      <c r="C1179" s="13">
        <v>793561</v>
      </c>
      <c r="D1179" s="13">
        <v>705650</v>
      </c>
    </row>
    <row r="1180" spans="1:4" ht="15.75">
      <c r="A1180" s="11" t="s">
        <v>152</v>
      </c>
      <c r="B1180" s="15" t="s">
        <v>153</v>
      </c>
      <c r="C1180" s="13">
        <v>152142</v>
      </c>
      <c r="D1180" s="13">
        <v>152142</v>
      </c>
    </row>
    <row r="1181" spans="1:4" ht="15.75">
      <c r="A1181" s="11" t="s">
        <v>154</v>
      </c>
      <c r="B1181" s="15" t="s">
        <v>155</v>
      </c>
      <c r="C1181" s="13">
        <v>5663</v>
      </c>
      <c r="D1181" s="13">
        <v>4387</v>
      </c>
    </row>
    <row r="1182" spans="1:4" ht="31.5">
      <c r="A1182" s="11" t="s">
        <v>171</v>
      </c>
      <c r="B1182" s="15" t="s">
        <v>172</v>
      </c>
      <c r="C1182" s="13">
        <v>3808</v>
      </c>
      <c r="D1182" s="13">
        <v>968</v>
      </c>
    </row>
    <row r="1183" spans="1:4" ht="15.75">
      <c r="A1183" s="11" t="s">
        <v>126</v>
      </c>
      <c r="B1183" s="15" t="s">
        <v>127</v>
      </c>
      <c r="C1183" s="13">
        <v>28428</v>
      </c>
      <c r="D1183" s="13">
        <v>28114</v>
      </c>
    </row>
    <row r="1184" spans="1:4" ht="15.75">
      <c r="A1184" s="11" t="s">
        <v>128</v>
      </c>
      <c r="B1184" s="15" t="s">
        <v>129</v>
      </c>
      <c r="C1184" s="13">
        <v>221325</v>
      </c>
      <c r="D1184" s="13">
        <v>221325</v>
      </c>
    </row>
    <row r="1185" spans="1:4" ht="15.75">
      <c r="A1185" s="11" t="s">
        <v>130</v>
      </c>
      <c r="B1185" s="15" t="s">
        <v>131</v>
      </c>
      <c r="C1185" s="13">
        <v>119664</v>
      </c>
      <c r="D1185" s="13">
        <v>97980</v>
      </c>
    </row>
    <row r="1186" spans="1:4" ht="15.75">
      <c r="A1186" s="11" t="s">
        <v>132</v>
      </c>
      <c r="B1186" s="15" t="s">
        <v>133</v>
      </c>
      <c r="C1186" s="13">
        <v>245694</v>
      </c>
      <c r="D1186" s="13">
        <v>198778</v>
      </c>
    </row>
    <row r="1187" spans="1:4" ht="15.75">
      <c r="A1187" s="11" t="s">
        <v>162</v>
      </c>
      <c r="B1187" s="15" t="s">
        <v>163</v>
      </c>
      <c r="C1187" s="13">
        <v>378</v>
      </c>
      <c r="D1187" s="13">
        <v>378</v>
      </c>
    </row>
    <row r="1188" spans="1:4" ht="31.5">
      <c r="A1188" s="11" t="s">
        <v>173</v>
      </c>
      <c r="B1188" s="15" t="s">
        <v>174</v>
      </c>
      <c r="C1188" s="13">
        <v>1578</v>
      </c>
      <c r="D1188" s="13">
        <v>1578</v>
      </c>
    </row>
    <row r="1189" spans="1:4" ht="31.5">
      <c r="A1189" s="11" t="s">
        <v>136</v>
      </c>
      <c r="B1189" s="15" t="s">
        <v>137</v>
      </c>
      <c r="C1189" s="13">
        <v>14881</v>
      </c>
      <c r="D1189" s="13">
        <v>0</v>
      </c>
    </row>
    <row r="1190" spans="1:4" ht="15.75">
      <c r="A1190" s="11" t="s">
        <v>175</v>
      </c>
      <c r="B1190" s="15" t="s">
        <v>176</v>
      </c>
      <c r="C1190" s="13">
        <v>158</v>
      </c>
      <c r="D1190" s="13">
        <v>158</v>
      </c>
    </row>
    <row r="1191" spans="1:4" ht="31.5">
      <c r="A1191" s="11" t="s">
        <v>177</v>
      </c>
      <c r="B1191" s="15" t="s">
        <v>178</v>
      </c>
      <c r="C1191" s="13">
        <v>158</v>
      </c>
      <c r="D1191" s="13">
        <v>158</v>
      </c>
    </row>
    <row r="1192" spans="1:4" ht="15.75">
      <c r="A1192" s="16" t="s">
        <v>101</v>
      </c>
      <c r="B1192" s="16"/>
      <c r="C1192" s="13">
        <v>793719</v>
      </c>
      <c r="D1192" s="13">
        <v>705808</v>
      </c>
    </row>
    <row r="1193" spans="1:4" ht="15.75">
      <c r="A1193" s="14" t="s">
        <v>138</v>
      </c>
      <c r="B1193" s="14"/>
      <c r="C1193" s="14"/>
      <c r="D1193" s="14"/>
    </row>
    <row r="1194" spans="1:4" ht="15.75">
      <c r="A1194" s="11" t="s">
        <v>141</v>
      </c>
      <c r="B1194" s="15" t="s">
        <v>142</v>
      </c>
      <c r="C1194" s="13">
        <v>4980</v>
      </c>
      <c r="D1194" s="13">
        <v>4980</v>
      </c>
    </row>
    <row r="1195" spans="1:4" ht="15.75">
      <c r="A1195" s="11" t="s">
        <v>323</v>
      </c>
      <c r="B1195" s="15" t="s">
        <v>324</v>
      </c>
      <c r="C1195" s="13">
        <v>4980</v>
      </c>
      <c r="D1195" s="13">
        <v>4980</v>
      </c>
    </row>
    <row r="1196" spans="1:4" ht="15.75">
      <c r="A1196" s="16" t="s">
        <v>147</v>
      </c>
      <c r="B1196" s="16"/>
      <c r="C1196" s="13">
        <v>4980</v>
      </c>
      <c r="D1196" s="13">
        <v>4980</v>
      </c>
    </row>
    <row r="1197" spans="1:4" ht="15.75">
      <c r="A1197" s="11"/>
      <c r="B1197" s="12"/>
      <c r="C1197" s="13"/>
      <c r="D1197" s="13"/>
    </row>
    <row r="1198" spans="1:4" ht="15.75">
      <c r="A1198" s="16" t="s">
        <v>183</v>
      </c>
      <c r="B1198" s="16"/>
      <c r="C1198" s="13">
        <v>798699</v>
      </c>
      <c r="D1198" s="13">
        <v>710788</v>
      </c>
    </row>
    <row r="1199" spans="1:4" ht="15.75">
      <c r="A1199" s="11"/>
      <c r="B1199" s="12"/>
      <c r="C1199" s="13"/>
      <c r="D1199" s="13"/>
    </row>
    <row r="1200" spans="1:4" ht="15.75">
      <c r="A1200" s="16" t="s">
        <v>325</v>
      </c>
      <c r="B1200" s="16"/>
      <c r="C1200" s="16"/>
      <c r="D1200" s="16"/>
    </row>
    <row r="1201" spans="1:4" ht="15.75">
      <c r="A1201" s="14" t="s">
        <v>88</v>
      </c>
      <c r="B1201" s="14"/>
      <c r="C1201" s="14"/>
      <c r="D1201" s="14"/>
    </row>
    <row r="1202" spans="1:4" ht="31.5">
      <c r="A1202" s="11" t="s">
        <v>104</v>
      </c>
      <c r="B1202" s="15" t="s">
        <v>105</v>
      </c>
      <c r="C1202" s="13">
        <v>146700</v>
      </c>
      <c r="D1202" s="13">
        <v>62367</v>
      </c>
    </row>
    <row r="1203" spans="1:4" ht="31.5">
      <c r="A1203" s="11" t="s">
        <v>106</v>
      </c>
      <c r="B1203" s="15" t="s">
        <v>107</v>
      </c>
      <c r="C1203" s="13">
        <v>146700</v>
      </c>
      <c r="D1203" s="13">
        <v>62367</v>
      </c>
    </row>
    <row r="1204" spans="1:4" ht="15.75">
      <c r="A1204" s="11" t="s">
        <v>89</v>
      </c>
      <c r="B1204" s="15" t="s">
        <v>90</v>
      </c>
      <c r="C1204" s="13">
        <v>10424</v>
      </c>
      <c r="D1204" s="13">
        <v>1452</v>
      </c>
    </row>
    <row r="1205" spans="1:4" ht="31.5">
      <c r="A1205" s="11" t="s">
        <v>112</v>
      </c>
      <c r="B1205" s="15" t="s">
        <v>113</v>
      </c>
      <c r="C1205" s="13">
        <v>9588</v>
      </c>
      <c r="D1205" s="13">
        <v>616</v>
      </c>
    </row>
    <row r="1206" spans="1:4" ht="15.75">
      <c r="A1206" s="11" t="s">
        <v>116</v>
      </c>
      <c r="B1206" s="15" t="s">
        <v>117</v>
      </c>
      <c r="C1206" s="13">
        <v>836</v>
      </c>
      <c r="D1206" s="13">
        <v>836</v>
      </c>
    </row>
    <row r="1207" spans="1:4" ht="15.75">
      <c r="A1207" s="11" t="s">
        <v>93</v>
      </c>
      <c r="B1207" s="15" t="s">
        <v>94</v>
      </c>
      <c r="C1207" s="13">
        <v>28062</v>
      </c>
      <c r="D1207" s="13">
        <v>11561</v>
      </c>
    </row>
    <row r="1208" spans="1:4" ht="31.5">
      <c r="A1208" s="11" t="s">
        <v>95</v>
      </c>
      <c r="B1208" s="15" t="s">
        <v>96</v>
      </c>
      <c r="C1208" s="13">
        <v>18250</v>
      </c>
      <c r="D1208" s="13">
        <v>7430</v>
      </c>
    </row>
    <row r="1209" spans="1:4" ht="15.75">
      <c r="A1209" s="11" t="s">
        <v>97</v>
      </c>
      <c r="B1209" s="15" t="s">
        <v>98</v>
      </c>
      <c r="C1209" s="13">
        <v>7082</v>
      </c>
      <c r="D1209" s="13">
        <v>2956</v>
      </c>
    </row>
    <row r="1210" spans="1:4" ht="31.5">
      <c r="A1210" s="11" t="s">
        <v>99</v>
      </c>
      <c r="B1210" s="15" t="s">
        <v>100</v>
      </c>
      <c r="C1210" s="13">
        <v>2730</v>
      </c>
      <c r="D1210" s="13">
        <v>1175</v>
      </c>
    </row>
    <row r="1211" spans="1:4" ht="15.75">
      <c r="A1211" s="11" t="s">
        <v>124</v>
      </c>
      <c r="B1211" s="15" t="s">
        <v>125</v>
      </c>
      <c r="C1211" s="13">
        <v>61850</v>
      </c>
      <c r="D1211" s="13">
        <v>29370</v>
      </c>
    </row>
    <row r="1212" spans="1:4" ht="15.75">
      <c r="A1212" s="11" t="s">
        <v>185</v>
      </c>
      <c r="B1212" s="15" t="s">
        <v>186</v>
      </c>
      <c r="C1212" s="13">
        <v>421</v>
      </c>
      <c r="D1212" s="13">
        <v>421</v>
      </c>
    </row>
    <row r="1213" spans="1:4" ht="15.75">
      <c r="A1213" s="11" t="s">
        <v>154</v>
      </c>
      <c r="B1213" s="15" t="s">
        <v>155</v>
      </c>
      <c r="C1213" s="13">
        <v>3600</v>
      </c>
      <c r="D1213" s="13">
        <v>428</v>
      </c>
    </row>
    <row r="1214" spans="1:4" ht="15.75">
      <c r="A1214" s="11" t="s">
        <v>126</v>
      </c>
      <c r="B1214" s="15" t="s">
        <v>127</v>
      </c>
      <c r="C1214" s="13">
        <v>11579</v>
      </c>
      <c r="D1214" s="13">
        <v>4618</v>
      </c>
    </row>
    <row r="1215" spans="1:4" ht="15.75">
      <c r="A1215" s="11" t="s">
        <v>128</v>
      </c>
      <c r="B1215" s="15" t="s">
        <v>129</v>
      </c>
      <c r="C1215" s="13">
        <v>35000</v>
      </c>
      <c r="D1215" s="13">
        <v>19127</v>
      </c>
    </row>
    <row r="1216" spans="1:4" ht="15.75">
      <c r="A1216" s="11" t="s">
        <v>130</v>
      </c>
      <c r="B1216" s="15" t="s">
        <v>131</v>
      </c>
      <c r="C1216" s="13">
        <v>11000</v>
      </c>
      <c r="D1216" s="13">
        <v>4662</v>
      </c>
    </row>
    <row r="1217" spans="1:4" ht="15.75">
      <c r="A1217" s="11" t="s">
        <v>134</v>
      </c>
      <c r="B1217" s="15" t="s">
        <v>135</v>
      </c>
      <c r="C1217" s="13">
        <v>100</v>
      </c>
      <c r="D1217" s="13">
        <v>36</v>
      </c>
    </row>
    <row r="1218" spans="1:4" ht="15.75">
      <c r="A1218" s="11" t="s">
        <v>162</v>
      </c>
      <c r="B1218" s="15" t="s">
        <v>163</v>
      </c>
      <c r="C1218" s="13">
        <v>150</v>
      </c>
      <c r="D1218" s="13">
        <v>78</v>
      </c>
    </row>
    <row r="1219" spans="1:4" ht="15.75">
      <c r="A1219" s="11" t="s">
        <v>175</v>
      </c>
      <c r="B1219" s="15" t="s">
        <v>176</v>
      </c>
      <c r="C1219" s="13">
        <v>100</v>
      </c>
      <c r="D1219" s="13">
        <v>38</v>
      </c>
    </row>
    <row r="1220" spans="1:4" ht="31.5">
      <c r="A1220" s="11" t="s">
        <v>179</v>
      </c>
      <c r="B1220" s="15" t="s">
        <v>180</v>
      </c>
      <c r="C1220" s="13">
        <v>100</v>
      </c>
      <c r="D1220" s="13">
        <v>38</v>
      </c>
    </row>
    <row r="1221" spans="1:4" ht="15.75">
      <c r="A1221" s="16" t="s">
        <v>101</v>
      </c>
      <c r="B1221" s="16"/>
      <c r="C1221" s="13">
        <v>247136</v>
      </c>
      <c r="D1221" s="13">
        <v>104788</v>
      </c>
    </row>
    <row r="1222" spans="1:4" ht="15.75">
      <c r="A1222" s="11"/>
      <c r="B1222" s="12"/>
      <c r="C1222" s="13"/>
      <c r="D1222" s="13"/>
    </row>
    <row r="1223" spans="1:4" ht="15.75">
      <c r="A1223" s="16" t="s">
        <v>326</v>
      </c>
      <c r="B1223" s="16"/>
      <c r="C1223" s="13">
        <v>247136</v>
      </c>
      <c r="D1223" s="13">
        <v>104788</v>
      </c>
    </row>
    <row r="1224" spans="1:4" ht="15.75">
      <c r="A1224" s="11"/>
      <c r="B1224" s="12"/>
      <c r="C1224" s="13"/>
      <c r="D1224" s="13"/>
    </row>
    <row r="1225" spans="1:4" ht="15.75">
      <c r="A1225" s="16" t="s">
        <v>214</v>
      </c>
      <c r="B1225" s="16"/>
      <c r="C1225" s="16"/>
      <c r="D1225" s="16"/>
    </row>
    <row r="1226" spans="1:4" ht="15.75">
      <c r="A1226" s="14" t="s">
        <v>88</v>
      </c>
      <c r="B1226" s="14"/>
      <c r="C1226" s="14"/>
      <c r="D1226" s="14"/>
    </row>
    <row r="1227" spans="1:4" ht="15.75">
      <c r="A1227" s="11" t="s">
        <v>124</v>
      </c>
      <c r="B1227" s="15" t="s">
        <v>125</v>
      </c>
      <c r="C1227" s="13">
        <v>57042</v>
      </c>
      <c r="D1227" s="13">
        <v>33824</v>
      </c>
    </row>
    <row r="1228" spans="1:4" ht="31.5">
      <c r="A1228" s="11" t="s">
        <v>171</v>
      </c>
      <c r="B1228" s="15" t="s">
        <v>172</v>
      </c>
      <c r="C1228" s="13">
        <v>5295</v>
      </c>
      <c r="D1228" s="13">
        <v>0</v>
      </c>
    </row>
    <row r="1229" spans="1:4" ht="15.75">
      <c r="A1229" s="11" t="s">
        <v>126</v>
      </c>
      <c r="B1229" s="15" t="s">
        <v>127</v>
      </c>
      <c r="C1229" s="13">
        <v>3500</v>
      </c>
      <c r="D1229" s="13">
        <v>1239</v>
      </c>
    </row>
    <row r="1230" spans="1:4" ht="15.75">
      <c r="A1230" s="11" t="s">
        <v>128</v>
      </c>
      <c r="B1230" s="15" t="s">
        <v>129</v>
      </c>
      <c r="C1230" s="13">
        <v>33500</v>
      </c>
      <c r="D1230" s="13">
        <v>27751</v>
      </c>
    </row>
    <row r="1231" spans="1:4" ht="15.75">
      <c r="A1231" s="11" t="s">
        <v>130</v>
      </c>
      <c r="B1231" s="15" t="s">
        <v>131</v>
      </c>
      <c r="C1231" s="13">
        <v>11500</v>
      </c>
      <c r="D1231" s="13">
        <v>4225</v>
      </c>
    </row>
    <row r="1232" spans="1:4" ht="15.75">
      <c r="A1232" s="11" t="s">
        <v>162</v>
      </c>
      <c r="B1232" s="15" t="s">
        <v>163</v>
      </c>
      <c r="C1232" s="13">
        <v>3000</v>
      </c>
      <c r="D1232" s="13">
        <v>609</v>
      </c>
    </row>
    <row r="1233" spans="1:4" ht="31.5">
      <c r="A1233" s="11" t="s">
        <v>136</v>
      </c>
      <c r="B1233" s="15" t="s">
        <v>137</v>
      </c>
      <c r="C1233" s="13">
        <v>247</v>
      </c>
      <c r="D1233" s="13">
        <v>0</v>
      </c>
    </row>
    <row r="1234" spans="1:4" ht="15.75">
      <c r="A1234" s="11" t="s">
        <v>175</v>
      </c>
      <c r="B1234" s="15" t="s">
        <v>176</v>
      </c>
      <c r="C1234" s="13">
        <v>18205</v>
      </c>
      <c r="D1234" s="13">
        <v>18205</v>
      </c>
    </row>
    <row r="1235" spans="1:4" ht="31.5">
      <c r="A1235" s="11" t="s">
        <v>179</v>
      </c>
      <c r="B1235" s="15" t="s">
        <v>180</v>
      </c>
      <c r="C1235" s="13">
        <v>18205</v>
      </c>
      <c r="D1235" s="13">
        <v>18205</v>
      </c>
    </row>
    <row r="1236" spans="1:4" ht="15.75">
      <c r="A1236" s="16" t="s">
        <v>101</v>
      </c>
      <c r="B1236" s="16"/>
      <c r="C1236" s="13">
        <v>75247</v>
      </c>
      <c r="D1236" s="13">
        <v>52029</v>
      </c>
    </row>
    <row r="1237" spans="1:4" ht="15.75">
      <c r="A1237" s="11"/>
      <c r="B1237" s="12"/>
      <c r="C1237" s="13"/>
      <c r="D1237" s="13"/>
    </row>
    <row r="1238" spans="1:4" ht="31.5">
      <c r="A1238" s="16" t="s">
        <v>215</v>
      </c>
      <c r="B1238" s="16"/>
      <c r="C1238" s="13">
        <v>75247</v>
      </c>
      <c r="D1238" s="13">
        <v>52029</v>
      </c>
    </row>
    <row r="1239" spans="1:4" ht="15.75">
      <c r="A1239" s="11"/>
      <c r="B1239" s="12"/>
      <c r="C1239" s="13"/>
      <c r="D1239" s="13"/>
    </row>
    <row r="1240" spans="1:4" ht="15.75">
      <c r="A1240" s="16" t="s">
        <v>327</v>
      </c>
      <c r="B1240" s="16"/>
      <c r="C1240" s="16"/>
      <c r="D1240" s="16"/>
    </row>
    <row r="1241" spans="1:4" ht="15.75">
      <c r="A1241" s="14" t="s">
        <v>88</v>
      </c>
      <c r="B1241" s="14"/>
      <c r="C1241" s="14"/>
      <c r="D1241" s="14"/>
    </row>
    <row r="1242" spans="1:4" ht="15.75">
      <c r="A1242" s="11" t="s">
        <v>124</v>
      </c>
      <c r="B1242" s="15" t="s">
        <v>125</v>
      </c>
      <c r="C1242" s="13">
        <v>10000</v>
      </c>
      <c r="D1242" s="13">
        <v>256</v>
      </c>
    </row>
    <row r="1243" spans="1:4" ht="15.75">
      <c r="A1243" s="11" t="s">
        <v>126</v>
      </c>
      <c r="B1243" s="15" t="s">
        <v>127</v>
      </c>
      <c r="C1243" s="13">
        <v>9744</v>
      </c>
      <c r="D1243" s="13">
        <v>0</v>
      </c>
    </row>
    <row r="1244" spans="1:4" ht="15.75">
      <c r="A1244" s="11" t="s">
        <v>130</v>
      </c>
      <c r="B1244" s="15" t="s">
        <v>131</v>
      </c>
      <c r="C1244" s="13">
        <v>171</v>
      </c>
      <c r="D1244" s="13">
        <v>171</v>
      </c>
    </row>
    <row r="1245" spans="1:4" ht="31.5">
      <c r="A1245" s="11" t="s">
        <v>136</v>
      </c>
      <c r="B1245" s="15" t="s">
        <v>137</v>
      </c>
      <c r="C1245" s="13">
        <v>85</v>
      </c>
      <c r="D1245" s="13">
        <v>85</v>
      </c>
    </row>
    <row r="1246" spans="1:4" ht="15.75">
      <c r="A1246" s="16" t="s">
        <v>101</v>
      </c>
      <c r="B1246" s="16"/>
      <c r="C1246" s="13">
        <v>10000</v>
      </c>
      <c r="D1246" s="13">
        <v>256</v>
      </c>
    </row>
    <row r="1247" spans="1:4" ht="15.75">
      <c r="A1247" s="11"/>
      <c r="B1247" s="12"/>
      <c r="C1247" s="13"/>
      <c r="D1247" s="13"/>
    </row>
    <row r="1248" spans="1:4" ht="15.75">
      <c r="A1248" s="16" t="s">
        <v>328</v>
      </c>
      <c r="B1248" s="16"/>
      <c r="C1248" s="13">
        <v>10000</v>
      </c>
      <c r="D1248" s="13">
        <v>256</v>
      </c>
    </row>
    <row r="1249" spans="1:4" ht="15.75">
      <c r="A1249" s="11"/>
      <c r="B1249" s="12"/>
      <c r="C1249" s="13"/>
      <c r="D1249" s="13"/>
    </row>
    <row r="1250" spans="1:4" ht="15.75">
      <c r="A1250" s="16" t="s">
        <v>220</v>
      </c>
      <c r="B1250" s="16"/>
      <c r="C1250" s="16"/>
      <c r="D1250" s="16"/>
    </row>
    <row r="1251" spans="1:4" ht="15.75">
      <c r="A1251" s="14" t="s">
        <v>88</v>
      </c>
      <c r="B1251" s="14"/>
      <c r="C1251" s="14"/>
      <c r="D1251" s="14"/>
    </row>
    <row r="1252" spans="1:4" ht="31.5">
      <c r="A1252" s="11" t="s">
        <v>104</v>
      </c>
      <c r="B1252" s="15" t="s">
        <v>105</v>
      </c>
      <c r="C1252" s="13">
        <v>134853</v>
      </c>
      <c r="D1252" s="13">
        <v>42589</v>
      </c>
    </row>
    <row r="1253" spans="1:4" ht="31.5">
      <c r="A1253" s="11" t="s">
        <v>106</v>
      </c>
      <c r="B1253" s="15" t="s">
        <v>107</v>
      </c>
      <c r="C1253" s="13">
        <v>134853</v>
      </c>
      <c r="D1253" s="13">
        <v>42589</v>
      </c>
    </row>
    <row r="1254" spans="1:4" ht="15.75">
      <c r="A1254" s="11" t="s">
        <v>89</v>
      </c>
      <c r="B1254" s="15" t="s">
        <v>90</v>
      </c>
      <c r="C1254" s="13">
        <v>7084</v>
      </c>
      <c r="D1254" s="13">
        <v>4206</v>
      </c>
    </row>
    <row r="1255" spans="1:4" ht="15.75">
      <c r="A1255" s="11" t="s">
        <v>110</v>
      </c>
      <c r="B1255" s="15" t="s">
        <v>111</v>
      </c>
      <c r="C1255" s="13">
        <v>1775</v>
      </c>
      <c r="D1255" s="13">
        <v>1775</v>
      </c>
    </row>
    <row r="1256" spans="1:4" ht="31.5">
      <c r="A1256" s="11" t="s">
        <v>112</v>
      </c>
      <c r="B1256" s="15" t="s">
        <v>113</v>
      </c>
      <c r="C1256" s="13">
        <v>4797</v>
      </c>
      <c r="D1256" s="13">
        <v>1919</v>
      </c>
    </row>
    <row r="1257" spans="1:4" ht="15.75">
      <c r="A1257" s="11" t="s">
        <v>116</v>
      </c>
      <c r="B1257" s="15" t="s">
        <v>117</v>
      </c>
      <c r="C1257" s="13">
        <v>512</v>
      </c>
      <c r="D1257" s="13">
        <v>512</v>
      </c>
    </row>
    <row r="1258" spans="1:4" ht="15.75">
      <c r="A1258" s="11" t="s">
        <v>93</v>
      </c>
      <c r="B1258" s="15" t="s">
        <v>94</v>
      </c>
      <c r="C1258" s="13">
        <v>24587</v>
      </c>
      <c r="D1258" s="13">
        <v>8728</v>
      </c>
    </row>
    <row r="1259" spans="1:4" ht="31.5">
      <c r="A1259" s="11" t="s">
        <v>95</v>
      </c>
      <c r="B1259" s="15" t="s">
        <v>96</v>
      </c>
      <c r="C1259" s="13">
        <v>14554</v>
      </c>
      <c r="D1259" s="13">
        <v>5508</v>
      </c>
    </row>
    <row r="1260" spans="1:4" ht="31.5">
      <c r="A1260" s="11" t="s">
        <v>169</v>
      </c>
      <c r="B1260" s="15" t="s">
        <v>170</v>
      </c>
      <c r="C1260" s="13">
        <v>993</v>
      </c>
      <c r="D1260" s="13">
        <v>0</v>
      </c>
    </row>
    <row r="1261" spans="1:4" ht="15.75">
      <c r="A1261" s="11" t="s">
        <v>97</v>
      </c>
      <c r="B1261" s="15" t="s">
        <v>98</v>
      </c>
      <c r="C1261" s="13">
        <v>5954</v>
      </c>
      <c r="D1261" s="13">
        <v>2233</v>
      </c>
    </row>
    <row r="1262" spans="1:4" ht="31.5">
      <c r="A1262" s="11" t="s">
        <v>99</v>
      </c>
      <c r="B1262" s="15" t="s">
        <v>100</v>
      </c>
      <c r="C1262" s="13">
        <v>3086</v>
      </c>
      <c r="D1262" s="13">
        <v>987</v>
      </c>
    </row>
    <row r="1263" spans="1:4" ht="15.75">
      <c r="A1263" s="11" t="s">
        <v>124</v>
      </c>
      <c r="B1263" s="15" t="s">
        <v>125</v>
      </c>
      <c r="C1263" s="13">
        <v>428618</v>
      </c>
      <c r="D1263" s="13">
        <v>60711</v>
      </c>
    </row>
    <row r="1264" spans="1:4" ht="31.5">
      <c r="A1264" s="11" t="s">
        <v>171</v>
      </c>
      <c r="B1264" s="15" t="s">
        <v>172</v>
      </c>
      <c r="C1264" s="13">
        <v>10000</v>
      </c>
      <c r="D1264" s="13">
        <v>4167</v>
      </c>
    </row>
    <row r="1265" spans="1:4" ht="15.75">
      <c r="A1265" s="11" t="s">
        <v>126</v>
      </c>
      <c r="B1265" s="15" t="s">
        <v>127</v>
      </c>
      <c r="C1265" s="13">
        <v>17178</v>
      </c>
      <c r="D1265" s="13">
        <v>10283</v>
      </c>
    </row>
    <row r="1266" spans="1:4" ht="15.75">
      <c r="A1266" s="11" t="s">
        <v>128</v>
      </c>
      <c r="B1266" s="15" t="s">
        <v>129</v>
      </c>
      <c r="C1266" s="13">
        <v>3735</v>
      </c>
      <c r="D1266" s="13">
        <v>2854</v>
      </c>
    </row>
    <row r="1267" spans="1:4" ht="15.75">
      <c r="A1267" s="11" t="s">
        <v>130</v>
      </c>
      <c r="B1267" s="15" t="s">
        <v>131</v>
      </c>
      <c r="C1267" s="13">
        <v>75000</v>
      </c>
      <c r="D1267" s="13">
        <v>29086</v>
      </c>
    </row>
    <row r="1268" spans="1:4" ht="15.75">
      <c r="A1268" s="11" t="s">
        <v>134</v>
      </c>
      <c r="B1268" s="15" t="s">
        <v>135</v>
      </c>
      <c r="C1268" s="13">
        <v>13953</v>
      </c>
      <c r="D1268" s="13">
        <v>13953</v>
      </c>
    </row>
    <row r="1269" spans="1:4" ht="15.75">
      <c r="A1269" s="11" t="s">
        <v>162</v>
      </c>
      <c r="B1269" s="15" t="s">
        <v>163</v>
      </c>
      <c r="C1269" s="13">
        <v>1000</v>
      </c>
      <c r="D1269" s="13">
        <v>0</v>
      </c>
    </row>
    <row r="1270" spans="1:4" ht="31.5">
      <c r="A1270" s="11" t="s">
        <v>173</v>
      </c>
      <c r="B1270" s="15" t="s">
        <v>174</v>
      </c>
      <c r="C1270" s="13">
        <v>67</v>
      </c>
      <c r="D1270" s="13">
        <v>67</v>
      </c>
    </row>
    <row r="1271" spans="1:4" ht="31.5">
      <c r="A1271" s="11" t="s">
        <v>136</v>
      </c>
      <c r="B1271" s="15" t="s">
        <v>137</v>
      </c>
      <c r="C1271" s="13">
        <v>307685</v>
      </c>
      <c r="D1271" s="13">
        <v>301</v>
      </c>
    </row>
    <row r="1272" spans="1:4" ht="15.75">
      <c r="A1272" s="11" t="s">
        <v>175</v>
      </c>
      <c r="B1272" s="15" t="s">
        <v>176</v>
      </c>
      <c r="C1272" s="13">
        <v>5200</v>
      </c>
      <c r="D1272" s="13">
        <v>739</v>
      </c>
    </row>
    <row r="1273" spans="1:4" ht="31.5">
      <c r="A1273" s="11" t="s">
        <v>177</v>
      </c>
      <c r="B1273" s="15" t="s">
        <v>178</v>
      </c>
      <c r="C1273" s="13">
        <v>200</v>
      </c>
      <c r="D1273" s="13">
        <v>17</v>
      </c>
    </row>
    <row r="1274" spans="1:4" ht="31.5">
      <c r="A1274" s="11" t="s">
        <v>179</v>
      </c>
      <c r="B1274" s="15" t="s">
        <v>180</v>
      </c>
      <c r="C1274" s="13">
        <v>5000</v>
      </c>
      <c r="D1274" s="13">
        <v>722</v>
      </c>
    </row>
    <row r="1275" spans="1:4" ht="15.75">
      <c r="A1275" s="16" t="s">
        <v>101</v>
      </c>
      <c r="B1275" s="16"/>
      <c r="C1275" s="13">
        <v>600342</v>
      </c>
      <c r="D1275" s="13">
        <v>116973</v>
      </c>
    </row>
    <row r="1276" spans="1:4" ht="15.75">
      <c r="A1276" s="11"/>
      <c r="B1276" s="12"/>
      <c r="C1276" s="13"/>
      <c r="D1276" s="13"/>
    </row>
    <row r="1277" spans="1:4" ht="15.75">
      <c r="A1277" s="16" t="s">
        <v>221</v>
      </c>
      <c r="B1277" s="16"/>
      <c r="C1277" s="13">
        <v>600342</v>
      </c>
      <c r="D1277" s="13">
        <v>116973</v>
      </c>
    </row>
    <row r="1278" spans="1:4" ht="15.75">
      <c r="A1278" s="11"/>
      <c r="B1278" s="12"/>
      <c r="C1278" s="13"/>
      <c r="D1278" s="13"/>
    </row>
    <row r="1279" spans="1:4" ht="15.75">
      <c r="A1279" s="16" t="s">
        <v>223</v>
      </c>
      <c r="B1279" s="16"/>
      <c r="C1279" s="13">
        <v>1731424</v>
      </c>
      <c r="D1279" s="13">
        <v>984834</v>
      </c>
    </row>
    <row r="1280" spans="1:4" ht="15.75">
      <c r="A1280" s="11"/>
      <c r="B1280" s="12"/>
      <c r="C1280" s="13"/>
      <c r="D1280" s="13"/>
    </row>
    <row r="1281" spans="1:4" ht="15.75">
      <c r="A1281" s="11"/>
      <c r="B1281" s="12"/>
      <c r="C1281" s="13"/>
      <c r="D1281" s="13"/>
    </row>
    <row r="1282" spans="1:4" ht="15.75">
      <c r="A1282" s="16" t="s">
        <v>224</v>
      </c>
      <c r="B1282" s="16"/>
      <c r="C1282" s="16"/>
      <c r="D1282" s="16"/>
    </row>
    <row r="1283" spans="1:4" ht="15.75">
      <c r="A1283" s="16" t="s">
        <v>2</v>
      </c>
      <c r="B1283" s="16"/>
      <c r="C1283" s="16"/>
      <c r="D1283" s="16"/>
    </row>
    <row r="1284" spans="1:4" ht="31.5">
      <c r="A1284" s="16" t="s">
        <v>225</v>
      </c>
      <c r="B1284" s="16"/>
      <c r="C1284" s="16"/>
      <c r="D1284" s="16"/>
    </row>
    <row r="1285" spans="1:4" ht="15.75">
      <c r="A1285" s="14" t="s">
        <v>88</v>
      </c>
      <c r="B1285" s="14"/>
      <c r="C1285" s="14"/>
      <c r="D1285" s="14"/>
    </row>
    <row r="1286" spans="1:4" ht="15.75">
      <c r="A1286" s="11" t="s">
        <v>124</v>
      </c>
      <c r="B1286" s="15" t="s">
        <v>125</v>
      </c>
      <c r="C1286" s="13">
        <v>336490</v>
      </c>
      <c r="D1286" s="13">
        <v>329566</v>
      </c>
    </row>
    <row r="1287" spans="1:4" ht="15.75">
      <c r="A1287" s="11" t="s">
        <v>152</v>
      </c>
      <c r="B1287" s="15" t="s">
        <v>153</v>
      </c>
      <c r="C1287" s="13">
        <v>76781</v>
      </c>
      <c r="D1287" s="13">
        <v>76781</v>
      </c>
    </row>
    <row r="1288" spans="1:4" ht="15.75">
      <c r="A1288" s="11" t="s">
        <v>185</v>
      </c>
      <c r="B1288" s="15" t="s">
        <v>186</v>
      </c>
      <c r="C1288" s="13">
        <v>0</v>
      </c>
      <c r="D1288" s="13">
        <v>0</v>
      </c>
    </row>
    <row r="1289" spans="1:4" ht="31.5">
      <c r="A1289" s="11" t="s">
        <v>171</v>
      </c>
      <c r="B1289" s="15" t="s">
        <v>172</v>
      </c>
      <c r="C1289" s="13">
        <v>740</v>
      </c>
      <c r="D1289" s="13">
        <v>740</v>
      </c>
    </row>
    <row r="1290" spans="1:4" ht="15.75">
      <c r="A1290" s="11" t="s">
        <v>126</v>
      </c>
      <c r="B1290" s="15" t="s">
        <v>127</v>
      </c>
      <c r="C1290" s="13">
        <v>99696</v>
      </c>
      <c r="D1290" s="13">
        <v>93277</v>
      </c>
    </row>
    <row r="1291" spans="1:4" ht="15.75">
      <c r="A1291" s="11" t="s">
        <v>128</v>
      </c>
      <c r="B1291" s="15" t="s">
        <v>129</v>
      </c>
      <c r="C1291" s="13">
        <v>134000</v>
      </c>
      <c r="D1291" s="13">
        <v>134000</v>
      </c>
    </row>
    <row r="1292" spans="1:4" ht="15.75">
      <c r="A1292" s="11" t="s">
        <v>130</v>
      </c>
      <c r="B1292" s="15" t="s">
        <v>131</v>
      </c>
      <c r="C1292" s="13">
        <v>23419</v>
      </c>
      <c r="D1292" s="13">
        <v>22928</v>
      </c>
    </row>
    <row r="1293" spans="1:4" ht="15.75">
      <c r="A1293" s="11" t="s">
        <v>132</v>
      </c>
      <c r="B1293" s="15" t="s">
        <v>133</v>
      </c>
      <c r="C1293" s="13">
        <v>182</v>
      </c>
      <c r="D1293" s="13">
        <v>182</v>
      </c>
    </row>
    <row r="1294" spans="1:4" ht="15.75">
      <c r="A1294" s="11" t="s">
        <v>134</v>
      </c>
      <c r="B1294" s="15" t="s">
        <v>135</v>
      </c>
      <c r="C1294" s="13">
        <v>20</v>
      </c>
      <c r="D1294" s="13">
        <v>6</v>
      </c>
    </row>
    <row r="1295" spans="1:4" ht="15.75">
      <c r="A1295" s="11" t="s">
        <v>162</v>
      </c>
      <c r="B1295" s="15" t="s">
        <v>163</v>
      </c>
      <c r="C1295" s="13">
        <v>1558</v>
      </c>
      <c r="D1295" s="13">
        <v>1558</v>
      </c>
    </row>
    <row r="1296" spans="1:4" ht="31.5">
      <c r="A1296" s="11" t="s">
        <v>173</v>
      </c>
      <c r="B1296" s="15" t="s">
        <v>174</v>
      </c>
      <c r="C1296" s="13">
        <v>94</v>
      </c>
      <c r="D1296" s="13">
        <v>94</v>
      </c>
    </row>
    <row r="1297" spans="1:4" ht="15.75">
      <c r="A1297" s="11" t="s">
        <v>175</v>
      </c>
      <c r="B1297" s="15" t="s">
        <v>176</v>
      </c>
      <c r="C1297" s="13">
        <v>10264</v>
      </c>
      <c r="D1297" s="13">
        <v>10264</v>
      </c>
    </row>
    <row r="1298" spans="1:4" ht="31.5">
      <c r="A1298" s="11" t="s">
        <v>177</v>
      </c>
      <c r="B1298" s="15" t="s">
        <v>178</v>
      </c>
      <c r="C1298" s="13">
        <v>194</v>
      </c>
      <c r="D1298" s="13">
        <v>194</v>
      </c>
    </row>
    <row r="1299" spans="1:4" ht="31.5">
      <c r="A1299" s="11" t="s">
        <v>179</v>
      </c>
      <c r="B1299" s="15" t="s">
        <v>180</v>
      </c>
      <c r="C1299" s="13">
        <v>10070</v>
      </c>
      <c r="D1299" s="13">
        <v>10070</v>
      </c>
    </row>
    <row r="1300" spans="1:4" ht="15.75">
      <c r="A1300" s="16" t="s">
        <v>101</v>
      </c>
      <c r="B1300" s="16"/>
      <c r="C1300" s="13">
        <v>346754</v>
      </c>
      <c r="D1300" s="13">
        <v>339830</v>
      </c>
    </row>
    <row r="1301" spans="1:4" ht="15.75">
      <c r="A1301" s="11"/>
      <c r="B1301" s="12"/>
      <c r="C1301" s="13"/>
      <c r="D1301" s="13"/>
    </row>
    <row r="1302" spans="1:4" ht="31.5">
      <c r="A1302" s="16" t="s">
        <v>226</v>
      </c>
      <c r="B1302" s="16"/>
      <c r="C1302" s="13">
        <v>346754</v>
      </c>
      <c r="D1302" s="13">
        <v>339830</v>
      </c>
    </row>
    <row r="1303" spans="1:4" ht="15.75">
      <c r="A1303" s="11"/>
      <c r="B1303" s="12"/>
      <c r="C1303" s="13"/>
      <c r="D1303" s="13"/>
    </row>
    <row r="1304" spans="1:4" ht="15.75">
      <c r="A1304" s="16" t="s">
        <v>229</v>
      </c>
      <c r="B1304" s="16"/>
      <c r="C1304" s="16"/>
      <c r="D1304" s="16"/>
    </row>
    <row r="1305" spans="1:4" ht="15.75">
      <c r="A1305" s="14" t="s">
        <v>88</v>
      </c>
      <c r="B1305" s="14"/>
      <c r="C1305" s="14"/>
      <c r="D1305" s="14"/>
    </row>
    <row r="1306" spans="1:4" ht="15.75">
      <c r="A1306" s="11" t="s">
        <v>124</v>
      </c>
      <c r="B1306" s="15" t="s">
        <v>125</v>
      </c>
      <c r="C1306" s="13">
        <v>39000</v>
      </c>
      <c r="D1306" s="13">
        <v>1822</v>
      </c>
    </row>
    <row r="1307" spans="1:4" ht="15.75">
      <c r="A1307" s="11" t="s">
        <v>126</v>
      </c>
      <c r="B1307" s="15" t="s">
        <v>127</v>
      </c>
      <c r="C1307" s="13">
        <v>0</v>
      </c>
      <c r="D1307" s="13">
        <v>-339</v>
      </c>
    </row>
    <row r="1308" spans="1:4" ht="15.75">
      <c r="A1308" s="11" t="s">
        <v>130</v>
      </c>
      <c r="B1308" s="15" t="s">
        <v>131</v>
      </c>
      <c r="C1308" s="13">
        <v>10000</v>
      </c>
      <c r="D1308" s="13">
        <v>2099</v>
      </c>
    </row>
    <row r="1309" spans="1:4" ht="15.75">
      <c r="A1309" s="11" t="s">
        <v>162</v>
      </c>
      <c r="B1309" s="15" t="s">
        <v>163</v>
      </c>
      <c r="C1309" s="13">
        <v>62</v>
      </c>
      <c r="D1309" s="13">
        <v>62</v>
      </c>
    </row>
    <row r="1310" spans="1:4" ht="31.5">
      <c r="A1310" s="11" t="s">
        <v>136</v>
      </c>
      <c r="B1310" s="15" t="s">
        <v>137</v>
      </c>
      <c r="C1310" s="13">
        <v>28938</v>
      </c>
      <c r="D1310" s="13">
        <v>0</v>
      </c>
    </row>
    <row r="1311" spans="1:4" ht="31.5">
      <c r="A1311" s="11" t="s">
        <v>197</v>
      </c>
      <c r="B1311" s="15" t="s">
        <v>198</v>
      </c>
      <c r="C1311" s="13">
        <v>71000</v>
      </c>
      <c r="D1311" s="13">
        <v>8053</v>
      </c>
    </row>
    <row r="1312" spans="1:4" ht="31.5">
      <c r="A1312" s="11" t="s">
        <v>317</v>
      </c>
      <c r="B1312" s="15" t="s">
        <v>318</v>
      </c>
      <c r="C1312" s="13">
        <v>71000</v>
      </c>
      <c r="D1312" s="13">
        <v>8053</v>
      </c>
    </row>
    <row r="1313" spans="1:4" ht="15.75">
      <c r="A1313" s="16" t="s">
        <v>101</v>
      </c>
      <c r="B1313" s="16"/>
      <c r="C1313" s="13">
        <v>110000</v>
      </c>
      <c r="D1313" s="13">
        <v>9875</v>
      </c>
    </row>
    <row r="1314" spans="1:4" ht="15.75">
      <c r="A1314" s="11"/>
      <c r="B1314" s="12"/>
      <c r="C1314" s="13"/>
      <c r="D1314" s="13"/>
    </row>
    <row r="1315" spans="1:4" ht="31.5">
      <c r="A1315" s="16" t="s">
        <v>230</v>
      </c>
      <c r="B1315" s="16"/>
      <c r="C1315" s="13">
        <v>110000</v>
      </c>
      <c r="D1315" s="13">
        <v>9875</v>
      </c>
    </row>
    <row r="1316" spans="1:4" ht="15.75">
      <c r="A1316" s="11"/>
      <c r="B1316" s="12"/>
      <c r="C1316" s="13"/>
      <c r="D1316" s="13"/>
    </row>
    <row r="1317" spans="1:4" ht="15.75">
      <c r="A1317" s="16" t="s">
        <v>231</v>
      </c>
      <c r="B1317" s="16"/>
      <c r="C1317" s="13">
        <v>456754</v>
      </c>
      <c r="D1317" s="13">
        <v>349705</v>
      </c>
    </row>
    <row r="1318" spans="1:4" ht="15.75">
      <c r="A1318" s="11"/>
      <c r="B1318" s="12"/>
      <c r="C1318" s="13"/>
      <c r="D1318" s="13"/>
    </row>
    <row r="1319" spans="1:4" ht="31.5">
      <c r="A1319" s="16" t="s">
        <v>232</v>
      </c>
      <c r="B1319" s="16"/>
      <c r="C1319" s="16"/>
      <c r="D1319" s="16"/>
    </row>
    <row r="1320" spans="1:4" ht="31.5">
      <c r="A1320" s="16" t="s">
        <v>233</v>
      </c>
      <c r="B1320" s="16"/>
      <c r="C1320" s="16"/>
      <c r="D1320" s="16"/>
    </row>
    <row r="1321" spans="1:4" ht="15.75">
      <c r="A1321" s="16" t="s">
        <v>329</v>
      </c>
      <c r="B1321" s="16"/>
      <c r="C1321" s="16"/>
      <c r="D1321" s="16"/>
    </row>
    <row r="1322" spans="1:4" ht="15.75">
      <c r="A1322" s="14" t="s">
        <v>88</v>
      </c>
      <c r="B1322" s="14"/>
      <c r="C1322" s="14"/>
      <c r="D1322" s="14"/>
    </row>
    <row r="1323" spans="1:4" ht="31.5">
      <c r="A1323" s="11" t="s">
        <v>104</v>
      </c>
      <c r="B1323" s="15" t="s">
        <v>105</v>
      </c>
      <c r="C1323" s="13">
        <v>609381</v>
      </c>
      <c r="D1323" s="13">
        <v>229635</v>
      </c>
    </row>
    <row r="1324" spans="1:4" ht="31.5">
      <c r="A1324" s="11" t="s">
        <v>106</v>
      </c>
      <c r="B1324" s="15" t="s">
        <v>107</v>
      </c>
      <c r="C1324" s="13">
        <v>609381</v>
      </c>
      <c r="D1324" s="13">
        <v>229635</v>
      </c>
    </row>
    <row r="1325" spans="1:4" ht="15.75">
      <c r="A1325" s="11" t="s">
        <v>89</v>
      </c>
      <c r="B1325" s="15" t="s">
        <v>90</v>
      </c>
      <c r="C1325" s="13">
        <v>50151</v>
      </c>
      <c r="D1325" s="13">
        <v>6371</v>
      </c>
    </row>
    <row r="1326" spans="1:4" ht="15.75">
      <c r="A1326" s="11" t="s">
        <v>110</v>
      </c>
      <c r="B1326" s="15" t="s">
        <v>111</v>
      </c>
      <c r="C1326" s="13">
        <v>680</v>
      </c>
      <c r="D1326" s="13">
        <v>0</v>
      </c>
    </row>
    <row r="1327" spans="1:4" ht="31.5">
      <c r="A1327" s="11" t="s">
        <v>112</v>
      </c>
      <c r="B1327" s="15" t="s">
        <v>113</v>
      </c>
      <c r="C1327" s="13">
        <v>18339</v>
      </c>
      <c r="D1327" s="13">
        <v>4283</v>
      </c>
    </row>
    <row r="1328" spans="1:4" ht="31.5">
      <c r="A1328" s="11" t="s">
        <v>114</v>
      </c>
      <c r="B1328" s="15" t="s">
        <v>115</v>
      </c>
      <c r="C1328" s="13">
        <v>29537</v>
      </c>
      <c r="D1328" s="13">
        <v>493</v>
      </c>
    </row>
    <row r="1329" spans="1:4" ht="15.75">
      <c r="A1329" s="11" t="s">
        <v>116</v>
      </c>
      <c r="B1329" s="15" t="s">
        <v>117</v>
      </c>
      <c r="C1329" s="13">
        <v>1595</v>
      </c>
      <c r="D1329" s="13">
        <v>1595</v>
      </c>
    </row>
    <row r="1330" spans="1:4" ht="15.75">
      <c r="A1330" s="11" t="s">
        <v>93</v>
      </c>
      <c r="B1330" s="15" t="s">
        <v>94</v>
      </c>
      <c r="C1330" s="13">
        <v>111291</v>
      </c>
      <c r="D1330" s="13">
        <v>45291</v>
      </c>
    </row>
    <row r="1331" spans="1:4" ht="31.5">
      <c r="A1331" s="11" t="s">
        <v>95</v>
      </c>
      <c r="B1331" s="15" t="s">
        <v>96</v>
      </c>
      <c r="C1331" s="13">
        <v>67284</v>
      </c>
      <c r="D1331" s="13">
        <v>27263</v>
      </c>
    </row>
    <row r="1332" spans="1:4" ht="15.75">
      <c r="A1332" s="11" t="s">
        <v>97</v>
      </c>
      <c r="B1332" s="15" t="s">
        <v>98</v>
      </c>
      <c r="C1332" s="13">
        <v>27794</v>
      </c>
      <c r="D1332" s="13">
        <v>11750</v>
      </c>
    </row>
    <row r="1333" spans="1:4" ht="31.5">
      <c r="A1333" s="11" t="s">
        <v>99</v>
      </c>
      <c r="B1333" s="15" t="s">
        <v>100</v>
      </c>
      <c r="C1333" s="13">
        <v>16213</v>
      </c>
      <c r="D1333" s="13">
        <v>6278</v>
      </c>
    </row>
    <row r="1334" spans="1:4" ht="15.75">
      <c r="A1334" s="11" t="s">
        <v>124</v>
      </c>
      <c r="B1334" s="15" t="s">
        <v>125</v>
      </c>
      <c r="C1334" s="13">
        <v>483089</v>
      </c>
      <c r="D1334" s="13">
        <v>224526</v>
      </c>
    </row>
    <row r="1335" spans="1:4" ht="15.75">
      <c r="A1335" s="11" t="s">
        <v>152</v>
      </c>
      <c r="B1335" s="15" t="s">
        <v>153</v>
      </c>
      <c r="C1335" s="13">
        <v>320000</v>
      </c>
      <c r="D1335" s="13">
        <v>155067</v>
      </c>
    </row>
    <row r="1336" spans="1:4" ht="15.75">
      <c r="A1336" s="11" t="s">
        <v>185</v>
      </c>
      <c r="B1336" s="15" t="s">
        <v>186</v>
      </c>
      <c r="C1336" s="13">
        <v>550</v>
      </c>
      <c r="D1336" s="13">
        <v>34</v>
      </c>
    </row>
    <row r="1337" spans="1:4" ht="15.75">
      <c r="A1337" s="11" t="s">
        <v>154</v>
      </c>
      <c r="B1337" s="15" t="s">
        <v>155</v>
      </c>
      <c r="C1337" s="13">
        <v>17000</v>
      </c>
      <c r="D1337" s="13">
        <v>7012</v>
      </c>
    </row>
    <row r="1338" spans="1:4" ht="15.75">
      <c r="A1338" s="11" t="s">
        <v>126</v>
      </c>
      <c r="B1338" s="15" t="s">
        <v>127</v>
      </c>
      <c r="C1338" s="13">
        <v>42890</v>
      </c>
      <c r="D1338" s="13">
        <v>8467</v>
      </c>
    </row>
    <row r="1339" spans="1:4" ht="15.75">
      <c r="A1339" s="11" t="s">
        <v>128</v>
      </c>
      <c r="B1339" s="15" t="s">
        <v>129</v>
      </c>
      <c r="C1339" s="13">
        <v>57007</v>
      </c>
      <c r="D1339" s="13">
        <v>36238</v>
      </c>
    </row>
    <row r="1340" spans="1:4" ht="15.75">
      <c r="A1340" s="11" t="s">
        <v>130</v>
      </c>
      <c r="B1340" s="15" t="s">
        <v>131</v>
      </c>
      <c r="C1340" s="13">
        <v>38675</v>
      </c>
      <c r="D1340" s="13">
        <v>15279</v>
      </c>
    </row>
    <row r="1341" spans="1:4" ht="15.75">
      <c r="A1341" s="11" t="s">
        <v>132</v>
      </c>
      <c r="B1341" s="15" t="s">
        <v>133</v>
      </c>
      <c r="C1341" s="13">
        <v>2000</v>
      </c>
      <c r="D1341" s="13">
        <v>0</v>
      </c>
    </row>
    <row r="1342" spans="1:4" ht="15.75">
      <c r="A1342" s="11" t="s">
        <v>134</v>
      </c>
      <c r="B1342" s="15" t="s">
        <v>135</v>
      </c>
      <c r="C1342" s="13">
        <v>647</v>
      </c>
      <c r="D1342" s="13">
        <v>647</v>
      </c>
    </row>
    <row r="1343" spans="1:4" ht="15.75">
      <c r="A1343" s="11" t="s">
        <v>162</v>
      </c>
      <c r="B1343" s="15" t="s">
        <v>163</v>
      </c>
      <c r="C1343" s="13">
        <v>4300</v>
      </c>
      <c r="D1343" s="13">
        <v>1781</v>
      </c>
    </row>
    <row r="1344" spans="1:4" ht="31.5">
      <c r="A1344" s="11" t="s">
        <v>173</v>
      </c>
      <c r="B1344" s="15" t="s">
        <v>174</v>
      </c>
      <c r="C1344" s="13">
        <v>20</v>
      </c>
      <c r="D1344" s="13">
        <v>1</v>
      </c>
    </row>
    <row r="1345" spans="1:4" ht="15.75">
      <c r="A1345" s="11" t="s">
        <v>175</v>
      </c>
      <c r="B1345" s="15" t="s">
        <v>176</v>
      </c>
      <c r="C1345" s="13">
        <v>1549</v>
      </c>
      <c r="D1345" s="13">
        <v>1052</v>
      </c>
    </row>
    <row r="1346" spans="1:4" ht="31.5">
      <c r="A1346" s="11" t="s">
        <v>177</v>
      </c>
      <c r="B1346" s="15" t="s">
        <v>178</v>
      </c>
      <c r="C1346" s="13">
        <v>1100</v>
      </c>
      <c r="D1346" s="13">
        <v>603</v>
      </c>
    </row>
    <row r="1347" spans="1:4" ht="31.5">
      <c r="A1347" s="11" t="s">
        <v>179</v>
      </c>
      <c r="B1347" s="15" t="s">
        <v>180</v>
      </c>
      <c r="C1347" s="13">
        <v>449</v>
      </c>
      <c r="D1347" s="13">
        <v>449</v>
      </c>
    </row>
    <row r="1348" spans="1:4" ht="15.75">
      <c r="A1348" s="16" t="s">
        <v>101</v>
      </c>
      <c r="B1348" s="16"/>
      <c r="C1348" s="13">
        <v>1255461</v>
      </c>
      <c r="D1348" s="13">
        <v>506875</v>
      </c>
    </row>
    <row r="1349" spans="1:4" ht="15.75">
      <c r="A1349" s="14" t="s">
        <v>138</v>
      </c>
      <c r="B1349" s="14"/>
      <c r="C1349" s="14"/>
      <c r="D1349" s="14"/>
    </row>
    <row r="1350" spans="1:4" ht="15.75">
      <c r="A1350" s="11" t="s">
        <v>139</v>
      </c>
      <c r="B1350" s="15" t="s">
        <v>140</v>
      </c>
      <c r="C1350" s="13">
        <v>2939</v>
      </c>
      <c r="D1350" s="13">
        <v>0</v>
      </c>
    </row>
    <row r="1351" spans="1:4" ht="15.75">
      <c r="A1351" s="16" t="s">
        <v>147</v>
      </c>
      <c r="B1351" s="16"/>
      <c r="C1351" s="13">
        <v>2939</v>
      </c>
      <c r="D1351" s="13">
        <v>0</v>
      </c>
    </row>
    <row r="1352" spans="1:4" ht="15.75">
      <c r="A1352" s="11"/>
      <c r="B1352" s="12"/>
      <c r="C1352" s="13"/>
      <c r="D1352" s="13"/>
    </row>
    <row r="1353" spans="1:4" ht="15.75">
      <c r="A1353" s="16" t="s">
        <v>330</v>
      </c>
      <c r="B1353" s="16"/>
      <c r="C1353" s="13">
        <v>1258400</v>
      </c>
      <c r="D1353" s="13">
        <v>506875</v>
      </c>
    </row>
    <row r="1354" spans="1:4" ht="15.75">
      <c r="A1354" s="11"/>
      <c r="B1354" s="12"/>
      <c r="C1354" s="13"/>
      <c r="D1354" s="13"/>
    </row>
    <row r="1355" spans="1:4" ht="15.75">
      <c r="A1355" s="16" t="s">
        <v>331</v>
      </c>
      <c r="B1355" s="16"/>
      <c r="C1355" s="16"/>
      <c r="D1355" s="16"/>
    </row>
    <row r="1356" spans="1:4" ht="15.75">
      <c r="A1356" s="14" t="s">
        <v>88</v>
      </c>
      <c r="B1356" s="14"/>
      <c r="C1356" s="14"/>
      <c r="D1356" s="14"/>
    </row>
    <row r="1357" spans="1:4" ht="31.5">
      <c r="A1357" s="11" t="s">
        <v>104</v>
      </c>
      <c r="B1357" s="15" t="s">
        <v>105</v>
      </c>
      <c r="C1357" s="13">
        <v>557323</v>
      </c>
      <c r="D1357" s="13">
        <v>239540</v>
      </c>
    </row>
    <row r="1358" spans="1:4" ht="31.5">
      <c r="A1358" s="11" t="s">
        <v>106</v>
      </c>
      <c r="B1358" s="15" t="s">
        <v>107</v>
      </c>
      <c r="C1358" s="13">
        <v>557323</v>
      </c>
      <c r="D1358" s="13">
        <v>239540</v>
      </c>
    </row>
    <row r="1359" spans="1:4" ht="15.75">
      <c r="A1359" s="11" t="s">
        <v>89</v>
      </c>
      <c r="B1359" s="15" t="s">
        <v>90</v>
      </c>
      <c r="C1359" s="13">
        <v>29149</v>
      </c>
      <c r="D1359" s="13">
        <v>8109</v>
      </c>
    </row>
    <row r="1360" spans="1:4" ht="31.5">
      <c r="A1360" s="11" t="s">
        <v>112</v>
      </c>
      <c r="B1360" s="15" t="s">
        <v>113</v>
      </c>
      <c r="C1360" s="13">
        <v>16825</v>
      </c>
      <c r="D1360" s="13">
        <v>4667</v>
      </c>
    </row>
    <row r="1361" spans="1:4" ht="31.5">
      <c r="A1361" s="11" t="s">
        <v>114</v>
      </c>
      <c r="B1361" s="15" t="s">
        <v>115</v>
      </c>
      <c r="C1361" s="13">
        <v>9457</v>
      </c>
      <c r="D1361" s="13">
        <v>575</v>
      </c>
    </row>
    <row r="1362" spans="1:4" ht="15.75">
      <c r="A1362" s="11" t="s">
        <v>116</v>
      </c>
      <c r="B1362" s="15" t="s">
        <v>117</v>
      </c>
      <c r="C1362" s="13">
        <v>2867</v>
      </c>
      <c r="D1362" s="13">
        <v>2867</v>
      </c>
    </row>
    <row r="1363" spans="1:4" ht="15.75">
      <c r="A1363" s="11" t="s">
        <v>93</v>
      </c>
      <c r="B1363" s="15" t="s">
        <v>94</v>
      </c>
      <c r="C1363" s="13">
        <v>107791</v>
      </c>
      <c r="D1363" s="13">
        <v>47963</v>
      </c>
    </row>
    <row r="1364" spans="1:4" ht="31.5">
      <c r="A1364" s="11" t="s">
        <v>95</v>
      </c>
      <c r="B1364" s="15" t="s">
        <v>96</v>
      </c>
      <c r="C1364" s="13">
        <v>65168</v>
      </c>
      <c r="D1364" s="13">
        <v>29559</v>
      </c>
    </row>
    <row r="1365" spans="1:4" ht="15.75">
      <c r="A1365" s="11" t="s">
        <v>97</v>
      </c>
      <c r="B1365" s="15" t="s">
        <v>98</v>
      </c>
      <c r="C1365" s="13">
        <v>26920</v>
      </c>
      <c r="D1365" s="13">
        <v>12805</v>
      </c>
    </row>
    <row r="1366" spans="1:4" ht="31.5">
      <c r="A1366" s="11" t="s">
        <v>99</v>
      </c>
      <c r="B1366" s="15" t="s">
        <v>100</v>
      </c>
      <c r="C1366" s="13">
        <v>15703</v>
      </c>
      <c r="D1366" s="13">
        <v>5599</v>
      </c>
    </row>
    <row r="1367" spans="1:4" ht="15.75">
      <c r="A1367" s="11" t="s">
        <v>124</v>
      </c>
      <c r="B1367" s="15" t="s">
        <v>125</v>
      </c>
      <c r="C1367" s="13">
        <v>105054</v>
      </c>
      <c r="D1367" s="13">
        <v>36837</v>
      </c>
    </row>
    <row r="1368" spans="1:4" ht="15.75">
      <c r="A1368" s="11" t="s">
        <v>154</v>
      </c>
      <c r="B1368" s="15" t="s">
        <v>155</v>
      </c>
      <c r="C1368" s="13">
        <v>8400</v>
      </c>
      <c r="D1368" s="13">
        <v>0</v>
      </c>
    </row>
    <row r="1369" spans="1:4" ht="15.75">
      <c r="A1369" s="11" t="s">
        <v>126</v>
      </c>
      <c r="B1369" s="15" t="s">
        <v>127</v>
      </c>
      <c r="C1369" s="13">
        <v>17800</v>
      </c>
      <c r="D1369" s="13">
        <v>2312</v>
      </c>
    </row>
    <row r="1370" spans="1:4" ht="15.75">
      <c r="A1370" s="11" t="s">
        <v>128</v>
      </c>
      <c r="B1370" s="15" t="s">
        <v>129</v>
      </c>
      <c r="C1370" s="13">
        <v>61900</v>
      </c>
      <c r="D1370" s="13">
        <v>24755</v>
      </c>
    </row>
    <row r="1371" spans="1:4" ht="15.75">
      <c r="A1371" s="11" t="s">
        <v>130</v>
      </c>
      <c r="B1371" s="15" t="s">
        <v>131</v>
      </c>
      <c r="C1371" s="13">
        <v>13400</v>
      </c>
      <c r="D1371" s="13">
        <v>9516</v>
      </c>
    </row>
    <row r="1372" spans="1:4" ht="15.75">
      <c r="A1372" s="11" t="s">
        <v>132</v>
      </c>
      <c r="B1372" s="15" t="s">
        <v>133</v>
      </c>
      <c r="C1372" s="13">
        <v>3300</v>
      </c>
      <c r="D1372" s="13">
        <v>0</v>
      </c>
    </row>
    <row r="1373" spans="1:4" ht="15.75">
      <c r="A1373" s="11" t="s">
        <v>162</v>
      </c>
      <c r="B1373" s="15" t="s">
        <v>163</v>
      </c>
      <c r="C1373" s="13">
        <v>254</v>
      </c>
      <c r="D1373" s="13">
        <v>254</v>
      </c>
    </row>
    <row r="1374" spans="1:4" ht="15.75">
      <c r="A1374" s="11" t="s">
        <v>175</v>
      </c>
      <c r="B1374" s="15" t="s">
        <v>176</v>
      </c>
      <c r="C1374" s="13">
        <v>380</v>
      </c>
      <c r="D1374" s="13">
        <v>380</v>
      </c>
    </row>
    <row r="1375" spans="1:4" ht="31.5">
      <c r="A1375" s="11" t="s">
        <v>179</v>
      </c>
      <c r="B1375" s="15" t="s">
        <v>180</v>
      </c>
      <c r="C1375" s="13">
        <v>380</v>
      </c>
      <c r="D1375" s="13">
        <v>380</v>
      </c>
    </row>
    <row r="1376" spans="1:4" ht="15.75">
      <c r="A1376" s="16" t="s">
        <v>101</v>
      </c>
      <c r="B1376" s="16"/>
      <c r="C1376" s="13">
        <v>799697</v>
      </c>
      <c r="D1376" s="13">
        <v>332829</v>
      </c>
    </row>
    <row r="1377" spans="1:4" ht="15.75">
      <c r="A1377" s="14" t="s">
        <v>138</v>
      </c>
      <c r="B1377" s="14"/>
      <c r="C1377" s="14"/>
      <c r="D1377" s="14"/>
    </row>
    <row r="1378" spans="1:4" ht="15.75">
      <c r="A1378" s="11" t="s">
        <v>139</v>
      </c>
      <c r="B1378" s="15" t="s">
        <v>140</v>
      </c>
      <c r="C1378" s="13">
        <v>12886</v>
      </c>
      <c r="D1378" s="13">
        <v>0</v>
      </c>
    </row>
    <row r="1379" spans="1:4" ht="15.75">
      <c r="A1379" s="16" t="s">
        <v>147</v>
      </c>
      <c r="B1379" s="16"/>
      <c r="C1379" s="13">
        <v>12886</v>
      </c>
      <c r="D1379" s="13">
        <v>0</v>
      </c>
    </row>
    <row r="1380" spans="1:4" ht="15.75">
      <c r="A1380" s="11"/>
      <c r="B1380" s="12"/>
      <c r="C1380" s="13"/>
      <c r="D1380" s="13"/>
    </row>
    <row r="1381" spans="1:4" ht="31.5">
      <c r="A1381" s="16" t="s">
        <v>332</v>
      </c>
      <c r="B1381" s="16"/>
      <c r="C1381" s="13">
        <v>812583</v>
      </c>
      <c r="D1381" s="13">
        <v>332829</v>
      </c>
    </row>
    <row r="1382" spans="1:4" ht="15.75">
      <c r="A1382" s="11"/>
      <c r="B1382" s="12"/>
      <c r="C1382" s="13"/>
      <c r="D1382" s="13"/>
    </row>
    <row r="1383" spans="1:4" ht="15.75">
      <c r="A1383" s="16" t="s">
        <v>244</v>
      </c>
      <c r="B1383" s="16"/>
      <c r="C1383" s="16"/>
      <c r="D1383" s="16"/>
    </row>
    <row r="1384" spans="1:4" ht="15.75">
      <c r="A1384" s="14" t="s">
        <v>88</v>
      </c>
      <c r="B1384" s="14"/>
      <c r="C1384" s="14"/>
      <c r="D1384" s="14"/>
    </row>
    <row r="1385" spans="1:4" ht="15.75">
      <c r="A1385" s="11" t="s">
        <v>124</v>
      </c>
      <c r="B1385" s="15" t="s">
        <v>125</v>
      </c>
      <c r="C1385" s="13">
        <v>5193</v>
      </c>
      <c r="D1385" s="13">
        <v>3999</v>
      </c>
    </row>
    <row r="1386" spans="1:4" ht="15.75">
      <c r="A1386" s="11" t="s">
        <v>130</v>
      </c>
      <c r="B1386" s="15" t="s">
        <v>131</v>
      </c>
      <c r="C1386" s="13">
        <v>5093</v>
      </c>
      <c r="D1386" s="13">
        <v>3999</v>
      </c>
    </row>
    <row r="1387" spans="1:4" ht="15.75">
      <c r="A1387" s="11" t="s">
        <v>162</v>
      </c>
      <c r="B1387" s="15" t="s">
        <v>163</v>
      </c>
      <c r="C1387" s="13">
        <v>100</v>
      </c>
      <c r="D1387" s="13">
        <v>0</v>
      </c>
    </row>
    <row r="1388" spans="1:4" ht="15.75">
      <c r="A1388" s="16" t="s">
        <v>101</v>
      </c>
      <c r="B1388" s="16"/>
      <c r="C1388" s="13">
        <v>5193</v>
      </c>
      <c r="D1388" s="13">
        <v>3999</v>
      </c>
    </row>
    <row r="1389" spans="1:4" ht="15.75">
      <c r="A1389" s="11"/>
      <c r="B1389" s="12"/>
      <c r="C1389" s="13"/>
      <c r="D1389" s="13"/>
    </row>
    <row r="1390" spans="1:4" ht="15.75">
      <c r="A1390" s="16" t="s">
        <v>245</v>
      </c>
      <c r="B1390" s="16"/>
      <c r="C1390" s="13">
        <v>5193</v>
      </c>
      <c r="D1390" s="13">
        <v>3999</v>
      </c>
    </row>
    <row r="1391" spans="1:4" ht="15.75">
      <c r="A1391" s="11"/>
      <c r="B1391" s="12"/>
      <c r="C1391" s="13"/>
      <c r="D1391" s="13"/>
    </row>
    <row r="1392" spans="1:4" ht="31.5">
      <c r="A1392" s="16" t="s">
        <v>268</v>
      </c>
      <c r="B1392" s="16"/>
      <c r="C1392" s="16"/>
      <c r="D1392" s="16"/>
    </row>
    <row r="1393" spans="1:4" ht="15.75">
      <c r="A1393" s="14" t="s">
        <v>88</v>
      </c>
      <c r="B1393" s="14"/>
      <c r="C1393" s="14"/>
      <c r="D1393" s="14"/>
    </row>
    <row r="1394" spans="1:4" ht="31.5">
      <c r="A1394" s="11" t="s">
        <v>104</v>
      </c>
      <c r="B1394" s="15" t="s">
        <v>105</v>
      </c>
      <c r="C1394" s="13">
        <v>253864</v>
      </c>
      <c r="D1394" s="13">
        <v>101165</v>
      </c>
    </row>
    <row r="1395" spans="1:4" ht="31.5">
      <c r="A1395" s="11" t="s">
        <v>106</v>
      </c>
      <c r="B1395" s="15" t="s">
        <v>107</v>
      </c>
      <c r="C1395" s="13">
        <v>253864</v>
      </c>
      <c r="D1395" s="13">
        <v>101165</v>
      </c>
    </row>
    <row r="1396" spans="1:4" ht="15.75">
      <c r="A1396" s="11" t="s">
        <v>89</v>
      </c>
      <c r="B1396" s="15" t="s">
        <v>90</v>
      </c>
      <c r="C1396" s="13">
        <v>9456</v>
      </c>
      <c r="D1396" s="13">
        <v>7628</v>
      </c>
    </row>
    <row r="1397" spans="1:4" ht="15.75">
      <c r="A1397" s="11" t="s">
        <v>110</v>
      </c>
      <c r="B1397" s="15" t="s">
        <v>111</v>
      </c>
      <c r="C1397" s="13">
        <v>650</v>
      </c>
      <c r="D1397" s="13">
        <v>650</v>
      </c>
    </row>
    <row r="1398" spans="1:4" ht="31.5">
      <c r="A1398" s="11" t="s">
        <v>112</v>
      </c>
      <c r="B1398" s="15" t="s">
        <v>113</v>
      </c>
      <c r="C1398" s="13">
        <v>7495</v>
      </c>
      <c r="D1398" s="13">
        <v>5667</v>
      </c>
    </row>
    <row r="1399" spans="1:4" ht="15.75">
      <c r="A1399" s="11" t="s">
        <v>116</v>
      </c>
      <c r="B1399" s="15" t="s">
        <v>117</v>
      </c>
      <c r="C1399" s="13">
        <v>1311</v>
      </c>
      <c r="D1399" s="13">
        <v>1311</v>
      </c>
    </row>
    <row r="1400" spans="1:4" ht="15.75">
      <c r="A1400" s="11" t="s">
        <v>93</v>
      </c>
      <c r="B1400" s="15" t="s">
        <v>94</v>
      </c>
      <c r="C1400" s="13">
        <v>48017</v>
      </c>
      <c r="D1400" s="13">
        <v>20648</v>
      </c>
    </row>
    <row r="1401" spans="1:4" ht="31.5">
      <c r="A1401" s="11" t="s">
        <v>95</v>
      </c>
      <c r="B1401" s="15" t="s">
        <v>96</v>
      </c>
      <c r="C1401" s="13">
        <v>29030</v>
      </c>
      <c r="D1401" s="13">
        <v>12252</v>
      </c>
    </row>
    <row r="1402" spans="1:4" ht="15.75">
      <c r="A1402" s="11" t="s">
        <v>97</v>
      </c>
      <c r="B1402" s="15" t="s">
        <v>98</v>
      </c>
      <c r="C1402" s="13">
        <v>11992</v>
      </c>
      <c r="D1402" s="13">
        <v>5391</v>
      </c>
    </row>
    <row r="1403" spans="1:4" ht="31.5">
      <c r="A1403" s="11" t="s">
        <v>99</v>
      </c>
      <c r="B1403" s="15" t="s">
        <v>100</v>
      </c>
      <c r="C1403" s="13">
        <v>6995</v>
      </c>
      <c r="D1403" s="13">
        <v>3005</v>
      </c>
    </row>
    <row r="1404" spans="1:4" ht="15.75">
      <c r="A1404" s="11" t="s">
        <v>124</v>
      </c>
      <c r="B1404" s="15" t="s">
        <v>125</v>
      </c>
      <c r="C1404" s="13">
        <v>74382</v>
      </c>
      <c r="D1404" s="13">
        <v>36277</v>
      </c>
    </row>
    <row r="1405" spans="1:4" ht="15.75">
      <c r="A1405" s="11" t="s">
        <v>154</v>
      </c>
      <c r="B1405" s="15" t="s">
        <v>155</v>
      </c>
      <c r="C1405" s="13">
        <v>5000</v>
      </c>
      <c r="D1405" s="13">
        <v>0</v>
      </c>
    </row>
    <row r="1406" spans="1:4" ht="31.5">
      <c r="A1406" s="11" t="s">
        <v>171</v>
      </c>
      <c r="B1406" s="15" t="s">
        <v>172</v>
      </c>
      <c r="C1406" s="13">
        <v>40</v>
      </c>
      <c r="D1406" s="13">
        <v>40</v>
      </c>
    </row>
    <row r="1407" spans="1:4" ht="15.75">
      <c r="A1407" s="11" t="s">
        <v>126</v>
      </c>
      <c r="B1407" s="15" t="s">
        <v>127</v>
      </c>
      <c r="C1407" s="13">
        <v>13142</v>
      </c>
      <c r="D1407" s="13">
        <v>7082</v>
      </c>
    </row>
    <row r="1408" spans="1:4" ht="15.75">
      <c r="A1408" s="11" t="s">
        <v>128</v>
      </c>
      <c r="B1408" s="15" t="s">
        <v>129</v>
      </c>
      <c r="C1408" s="13">
        <v>8645</v>
      </c>
      <c r="D1408" s="13">
        <v>6860</v>
      </c>
    </row>
    <row r="1409" spans="1:4" ht="15.75">
      <c r="A1409" s="11" t="s">
        <v>130</v>
      </c>
      <c r="B1409" s="15" t="s">
        <v>131</v>
      </c>
      <c r="C1409" s="13">
        <v>35000</v>
      </c>
      <c r="D1409" s="13">
        <v>21962</v>
      </c>
    </row>
    <row r="1410" spans="1:4" ht="15.75">
      <c r="A1410" s="11" t="s">
        <v>134</v>
      </c>
      <c r="B1410" s="15" t="s">
        <v>135</v>
      </c>
      <c r="C1410" s="13">
        <v>700</v>
      </c>
      <c r="D1410" s="13">
        <v>330</v>
      </c>
    </row>
    <row r="1411" spans="1:4" ht="15.75">
      <c r="A1411" s="11" t="s">
        <v>162</v>
      </c>
      <c r="B1411" s="15" t="s">
        <v>163</v>
      </c>
      <c r="C1411" s="13">
        <v>2000</v>
      </c>
      <c r="D1411" s="13">
        <v>0</v>
      </c>
    </row>
    <row r="1412" spans="1:4" ht="31.5">
      <c r="A1412" s="11" t="s">
        <v>173</v>
      </c>
      <c r="B1412" s="15" t="s">
        <v>174</v>
      </c>
      <c r="C1412" s="13">
        <v>3</v>
      </c>
      <c r="D1412" s="13">
        <v>3</v>
      </c>
    </row>
    <row r="1413" spans="1:4" ht="31.5">
      <c r="A1413" s="11" t="s">
        <v>136</v>
      </c>
      <c r="B1413" s="15" t="s">
        <v>137</v>
      </c>
      <c r="C1413" s="13">
        <v>9852</v>
      </c>
      <c r="D1413" s="13">
        <v>0</v>
      </c>
    </row>
    <row r="1414" spans="1:4" ht="15.75">
      <c r="A1414" s="11" t="s">
        <v>175</v>
      </c>
      <c r="B1414" s="15" t="s">
        <v>176</v>
      </c>
      <c r="C1414" s="13">
        <v>919</v>
      </c>
      <c r="D1414" s="13">
        <v>822</v>
      </c>
    </row>
    <row r="1415" spans="1:4" ht="31.5">
      <c r="A1415" s="11" t="s">
        <v>177</v>
      </c>
      <c r="B1415" s="15" t="s">
        <v>178</v>
      </c>
      <c r="C1415" s="13">
        <v>97</v>
      </c>
      <c r="D1415" s="13">
        <v>0</v>
      </c>
    </row>
    <row r="1416" spans="1:4" ht="31.5">
      <c r="A1416" s="11" t="s">
        <v>179</v>
      </c>
      <c r="B1416" s="15" t="s">
        <v>180</v>
      </c>
      <c r="C1416" s="13">
        <v>822</v>
      </c>
      <c r="D1416" s="13">
        <v>822</v>
      </c>
    </row>
    <row r="1417" spans="1:4" ht="31.5">
      <c r="A1417" s="11" t="s">
        <v>197</v>
      </c>
      <c r="B1417" s="15" t="s">
        <v>198</v>
      </c>
      <c r="C1417" s="13">
        <v>60000</v>
      </c>
      <c r="D1417" s="13">
        <v>0</v>
      </c>
    </row>
    <row r="1418" spans="1:4" ht="31.5">
      <c r="A1418" s="11" t="s">
        <v>317</v>
      </c>
      <c r="B1418" s="15" t="s">
        <v>318</v>
      </c>
      <c r="C1418" s="13">
        <v>60000</v>
      </c>
      <c r="D1418" s="13">
        <v>0</v>
      </c>
    </row>
    <row r="1419" spans="1:4" ht="15.75">
      <c r="A1419" s="16" t="s">
        <v>101</v>
      </c>
      <c r="B1419" s="16"/>
      <c r="C1419" s="13">
        <v>446638</v>
      </c>
      <c r="D1419" s="13">
        <v>166540</v>
      </c>
    </row>
    <row r="1420" spans="1:4" ht="15.75">
      <c r="A1420" s="11"/>
      <c r="B1420" s="12"/>
      <c r="C1420" s="13"/>
      <c r="D1420" s="13"/>
    </row>
    <row r="1421" spans="1:4" ht="47.25">
      <c r="A1421" s="16" t="s">
        <v>269</v>
      </c>
      <c r="B1421" s="16"/>
      <c r="C1421" s="13">
        <v>446638</v>
      </c>
      <c r="D1421" s="13">
        <v>166540</v>
      </c>
    </row>
    <row r="1422" spans="1:4" ht="15.75">
      <c r="A1422" s="11"/>
      <c r="B1422" s="12"/>
      <c r="C1422" s="13"/>
      <c r="D1422" s="13"/>
    </row>
    <row r="1423" spans="1:4" ht="47.25">
      <c r="A1423" s="16" t="s">
        <v>270</v>
      </c>
      <c r="B1423" s="16"/>
      <c r="C1423" s="13">
        <v>2522814</v>
      </c>
      <c r="D1423" s="13">
        <v>1010243</v>
      </c>
    </row>
    <row r="1424" spans="1:4" ht="15.75">
      <c r="A1424" s="11"/>
      <c r="B1424" s="12"/>
      <c r="C1424" s="13"/>
      <c r="D1424" s="13"/>
    </row>
    <row r="1425" spans="1:4" ht="31.5">
      <c r="A1425" s="16" t="s">
        <v>271</v>
      </c>
      <c r="B1425" s="16"/>
      <c r="C1425" s="13">
        <v>2522814</v>
      </c>
      <c r="D1425" s="13">
        <v>1010243</v>
      </c>
    </row>
    <row r="1426" spans="1:4" ht="15.75">
      <c r="A1426" s="11"/>
      <c r="B1426" s="12"/>
      <c r="C1426" s="13"/>
      <c r="D1426" s="13"/>
    </row>
    <row r="1427" spans="1:4" ht="15.75">
      <c r="A1427" s="11"/>
      <c r="B1427" s="12"/>
      <c r="C1427" s="13"/>
      <c r="D1427" s="13"/>
    </row>
    <row r="1428" spans="1:4" ht="47.25">
      <c r="A1428" s="16" t="s">
        <v>333</v>
      </c>
      <c r="B1428" s="16"/>
      <c r="C1428" s="16"/>
      <c r="D1428" s="16"/>
    </row>
    <row r="1429" spans="1:4" ht="31.5">
      <c r="A1429" s="16" t="s">
        <v>334</v>
      </c>
      <c r="B1429" s="16"/>
      <c r="C1429" s="16"/>
      <c r="D1429" s="16"/>
    </row>
    <row r="1430" spans="1:4" ht="15.75">
      <c r="A1430" s="16" t="s">
        <v>335</v>
      </c>
      <c r="B1430" s="16"/>
      <c r="C1430" s="16"/>
      <c r="D1430" s="16"/>
    </row>
    <row r="1431" spans="1:4" ht="15.75">
      <c r="A1431" s="14" t="s">
        <v>88</v>
      </c>
      <c r="B1431" s="14"/>
      <c r="C1431" s="14"/>
      <c r="D1431" s="14"/>
    </row>
    <row r="1432" spans="1:4" ht="15.75">
      <c r="A1432" s="11" t="s">
        <v>124</v>
      </c>
      <c r="B1432" s="15" t="s">
        <v>125</v>
      </c>
      <c r="C1432" s="13">
        <v>210184</v>
      </c>
      <c r="D1432" s="13">
        <v>30633</v>
      </c>
    </row>
    <row r="1433" spans="1:4" ht="15.75">
      <c r="A1433" s="11" t="s">
        <v>126</v>
      </c>
      <c r="B1433" s="15" t="s">
        <v>127</v>
      </c>
      <c r="C1433" s="13">
        <v>3450</v>
      </c>
      <c r="D1433" s="13">
        <v>133</v>
      </c>
    </row>
    <row r="1434" spans="1:4" ht="15.75">
      <c r="A1434" s="11" t="s">
        <v>128</v>
      </c>
      <c r="B1434" s="15" t="s">
        <v>129</v>
      </c>
      <c r="C1434" s="13">
        <v>133030</v>
      </c>
      <c r="D1434" s="13">
        <v>28147</v>
      </c>
    </row>
    <row r="1435" spans="1:4" ht="15.75">
      <c r="A1435" s="11" t="s">
        <v>130</v>
      </c>
      <c r="B1435" s="15" t="s">
        <v>131</v>
      </c>
      <c r="C1435" s="13">
        <v>71630</v>
      </c>
      <c r="D1435" s="13">
        <v>279</v>
      </c>
    </row>
    <row r="1436" spans="1:4" ht="15.75">
      <c r="A1436" s="11" t="s">
        <v>132</v>
      </c>
      <c r="B1436" s="15" t="s">
        <v>133</v>
      </c>
      <c r="C1436" s="13">
        <v>2074</v>
      </c>
      <c r="D1436" s="13">
        <v>2074</v>
      </c>
    </row>
    <row r="1437" spans="1:4" ht="15.75">
      <c r="A1437" s="16" t="s">
        <v>101</v>
      </c>
      <c r="B1437" s="16"/>
      <c r="C1437" s="13">
        <v>210184</v>
      </c>
      <c r="D1437" s="13">
        <v>30633</v>
      </c>
    </row>
    <row r="1438" spans="1:4" ht="15.75">
      <c r="A1438" s="14" t="s">
        <v>138</v>
      </c>
      <c r="B1438" s="14"/>
      <c r="C1438" s="14"/>
      <c r="D1438" s="14"/>
    </row>
    <row r="1439" spans="1:4" ht="15.75">
      <c r="A1439" s="11" t="s">
        <v>139</v>
      </c>
      <c r="B1439" s="15" t="s">
        <v>140</v>
      </c>
      <c r="C1439" s="13">
        <v>46230</v>
      </c>
      <c r="D1439" s="13">
        <v>0</v>
      </c>
    </row>
    <row r="1440" spans="1:4" ht="15.75">
      <c r="A1440" s="16" t="s">
        <v>147</v>
      </c>
      <c r="B1440" s="16"/>
      <c r="C1440" s="13">
        <v>46230</v>
      </c>
      <c r="D1440" s="13">
        <v>0</v>
      </c>
    </row>
    <row r="1441" spans="1:4" ht="15.75">
      <c r="A1441" s="11"/>
      <c r="B1441" s="12"/>
      <c r="C1441" s="13"/>
      <c r="D1441" s="13"/>
    </row>
    <row r="1442" spans="1:4" ht="15.75">
      <c r="A1442" s="16" t="s">
        <v>336</v>
      </c>
      <c r="B1442" s="16"/>
      <c r="C1442" s="13">
        <v>256414</v>
      </c>
      <c r="D1442" s="13">
        <v>30633</v>
      </c>
    </row>
    <row r="1443" spans="1:4" ht="15.75">
      <c r="A1443" s="11"/>
      <c r="B1443" s="12"/>
      <c r="C1443" s="13"/>
      <c r="D1443" s="13"/>
    </row>
    <row r="1444" spans="1:4" ht="15.75">
      <c r="A1444" s="16" t="s">
        <v>337</v>
      </c>
      <c r="B1444" s="16"/>
      <c r="C1444" s="16"/>
      <c r="D1444" s="16"/>
    </row>
    <row r="1445" spans="1:4" ht="15.75">
      <c r="A1445" s="14" t="s">
        <v>88</v>
      </c>
      <c r="B1445" s="14"/>
      <c r="C1445" s="14"/>
      <c r="D1445" s="14"/>
    </row>
    <row r="1446" spans="1:4" ht="15.75">
      <c r="A1446" s="11" t="s">
        <v>124</v>
      </c>
      <c r="B1446" s="15" t="s">
        <v>125</v>
      </c>
      <c r="C1446" s="13">
        <v>3919058</v>
      </c>
      <c r="D1446" s="13">
        <v>1669206</v>
      </c>
    </row>
    <row r="1447" spans="1:4" ht="15.75">
      <c r="A1447" s="11" t="s">
        <v>126</v>
      </c>
      <c r="B1447" s="15" t="s">
        <v>127</v>
      </c>
      <c r="C1447" s="13">
        <v>67270</v>
      </c>
      <c r="D1447" s="13">
        <v>24294</v>
      </c>
    </row>
    <row r="1448" spans="1:4" ht="15.75">
      <c r="A1448" s="11" t="s">
        <v>128</v>
      </c>
      <c r="B1448" s="15" t="s">
        <v>129</v>
      </c>
      <c r="C1448" s="13">
        <v>3059367</v>
      </c>
      <c r="D1448" s="13">
        <v>1295172</v>
      </c>
    </row>
    <row r="1449" spans="1:4" ht="15.75">
      <c r="A1449" s="11" t="s">
        <v>130</v>
      </c>
      <c r="B1449" s="15" t="s">
        <v>131</v>
      </c>
      <c r="C1449" s="13">
        <v>781740</v>
      </c>
      <c r="D1449" s="13">
        <v>340890</v>
      </c>
    </row>
    <row r="1450" spans="1:4" ht="15.75">
      <c r="A1450" s="11" t="s">
        <v>132</v>
      </c>
      <c r="B1450" s="15" t="s">
        <v>133</v>
      </c>
      <c r="C1450" s="13">
        <v>10000</v>
      </c>
      <c r="D1450" s="13">
        <v>8169</v>
      </c>
    </row>
    <row r="1451" spans="1:4" ht="31.5">
      <c r="A1451" s="11" t="s">
        <v>173</v>
      </c>
      <c r="B1451" s="15" t="s">
        <v>174</v>
      </c>
      <c r="C1451" s="13">
        <v>681</v>
      </c>
      <c r="D1451" s="13">
        <v>681</v>
      </c>
    </row>
    <row r="1452" spans="1:4" ht="15.75">
      <c r="A1452" s="16" t="s">
        <v>101</v>
      </c>
      <c r="B1452" s="16"/>
      <c r="C1452" s="13">
        <v>3919058</v>
      </c>
      <c r="D1452" s="13">
        <v>1669206</v>
      </c>
    </row>
    <row r="1453" spans="1:4" ht="15.75">
      <c r="A1453" s="14" t="s">
        <v>138</v>
      </c>
      <c r="B1453" s="14"/>
      <c r="C1453" s="14"/>
      <c r="D1453" s="14"/>
    </row>
    <row r="1454" spans="1:4" ht="15.75">
      <c r="A1454" s="11" t="s">
        <v>139</v>
      </c>
      <c r="B1454" s="15" t="s">
        <v>140</v>
      </c>
      <c r="C1454" s="13">
        <v>130942</v>
      </c>
      <c r="D1454" s="13">
        <v>32620</v>
      </c>
    </row>
    <row r="1455" spans="1:4" ht="15.75">
      <c r="A1455" s="11" t="s">
        <v>141</v>
      </c>
      <c r="B1455" s="15" t="s">
        <v>142</v>
      </c>
      <c r="C1455" s="13">
        <v>4086</v>
      </c>
      <c r="D1455" s="13">
        <v>0</v>
      </c>
    </row>
    <row r="1456" spans="1:4" ht="15.75">
      <c r="A1456" s="11" t="s">
        <v>158</v>
      </c>
      <c r="B1456" s="15" t="s">
        <v>159</v>
      </c>
      <c r="C1456" s="13">
        <v>4086</v>
      </c>
      <c r="D1456" s="13">
        <v>0</v>
      </c>
    </row>
    <row r="1457" spans="1:4" ht="15.75">
      <c r="A1457" s="16" t="s">
        <v>147</v>
      </c>
      <c r="B1457" s="16"/>
      <c r="C1457" s="13">
        <v>135028</v>
      </c>
      <c r="D1457" s="13">
        <v>32620</v>
      </c>
    </row>
    <row r="1458" spans="1:4" ht="15.75">
      <c r="A1458" s="11"/>
      <c r="B1458" s="12"/>
      <c r="C1458" s="13"/>
      <c r="D1458" s="13"/>
    </row>
    <row r="1459" spans="1:4" ht="15.75">
      <c r="A1459" s="16" t="s">
        <v>338</v>
      </c>
      <c r="B1459" s="16"/>
      <c r="C1459" s="13">
        <v>4054086</v>
      </c>
      <c r="D1459" s="13">
        <v>1701826</v>
      </c>
    </row>
    <row r="1460" spans="1:4" ht="15.75">
      <c r="A1460" s="11"/>
      <c r="B1460" s="12"/>
      <c r="C1460" s="13"/>
      <c r="D1460" s="13"/>
    </row>
    <row r="1461" spans="1:4" ht="31.5">
      <c r="A1461" s="16" t="s">
        <v>339</v>
      </c>
      <c r="B1461" s="16"/>
      <c r="C1461" s="16"/>
      <c r="D1461" s="16"/>
    </row>
    <row r="1462" spans="1:4" ht="15.75">
      <c r="A1462" s="14" t="s">
        <v>340</v>
      </c>
      <c r="B1462" s="14"/>
      <c r="C1462" s="14"/>
      <c r="D1462" s="14"/>
    </row>
    <row r="1463" spans="1:4" ht="15.75">
      <c r="A1463" s="11" t="s">
        <v>341</v>
      </c>
      <c r="B1463" s="15" t="s">
        <v>342</v>
      </c>
      <c r="C1463" s="13">
        <v>639749</v>
      </c>
      <c r="D1463" s="13">
        <v>0</v>
      </c>
    </row>
    <row r="1464" spans="1:4" ht="15.75">
      <c r="A1464" s="16" t="s">
        <v>343</v>
      </c>
      <c r="B1464" s="16"/>
      <c r="C1464" s="13">
        <v>639749</v>
      </c>
      <c r="D1464" s="13">
        <v>0</v>
      </c>
    </row>
    <row r="1465" spans="1:4" ht="15.75">
      <c r="A1465" s="14" t="s">
        <v>88</v>
      </c>
      <c r="B1465" s="14"/>
      <c r="C1465" s="14"/>
      <c r="D1465" s="14"/>
    </row>
    <row r="1466" spans="1:4" ht="15.75">
      <c r="A1466" s="11" t="s">
        <v>124</v>
      </c>
      <c r="B1466" s="15" t="s">
        <v>125</v>
      </c>
      <c r="C1466" s="13">
        <v>1197822</v>
      </c>
      <c r="D1466" s="13">
        <v>693415</v>
      </c>
    </row>
    <row r="1467" spans="1:4" ht="15.75">
      <c r="A1467" s="11" t="s">
        <v>126</v>
      </c>
      <c r="B1467" s="15" t="s">
        <v>127</v>
      </c>
      <c r="C1467" s="13">
        <v>5725</v>
      </c>
      <c r="D1467" s="13">
        <v>1915</v>
      </c>
    </row>
    <row r="1468" spans="1:4" ht="15.75">
      <c r="A1468" s="11" t="s">
        <v>130</v>
      </c>
      <c r="B1468" s="15" t="s">
        <v>131</v>
      </c>
      <c r="C1468" s="13">
        <v>18322</v>
      </c>
      <c r="D1468" s="13">
        <v>6418</v>
      </c>
    </row>
    <row r="1469" spans="1:4" ht="15.75">
      <c r="A1469" s="11" t="s">
        <v>132</v>
      </c>
      <c r="B1469" s="15" t="s">
        <v>133</v>
      </c>
      <c r="C1469" s="13">
        <v>1173775</v>
      </c>
      <c r="D1469" s="13">
        <v>685082</v>
      </c>
    </row>
    <row r="1470" spans="1:4" ht="15.75">
      <c r="A1470" s="11" t="s">
        <v>175</v>
      </c>
      <c r="B1470" s="15" t="s">
        <v>176</v>
      </c>
      <c r="C1470" s="13">
        <v>1500</v>
      </c>
      <c r="D1470" s="13">
        <v>35</v>
      </c>
    </row>
    <row r="1471" spans="1:4" ht="31.5">
      <c r="A1471" s="11" t="s">
        <v>177</v>
      </c>
      <c r="B1471" s="15" t="s">
        <v>178</v>
      </c>
      <c r="C1471" s="13">
        <v>1500</v>
      </c>
      <c r="D1471" s="13">
        <v>35</v>
      </c>
    </row>
    <row r="1472" spans="1:4" ht="15.75">
      <c r="A1472" s="16" t="s">
        <v>101</v>
      </c>
      <c r="B1472" s="16"/>
      <c r="C1472" s="13">
        <v>1199322</v>
      </c>
      <c r="D1472" s="13">
        <v>693450</v>
      </c>
    </row>
    <row r="1473" spans="1:4" ht="15.75">
      <c r="A1473" s="14" t="s">
        <v>138</v>
      </c>
      <c r="B1473" s="14"/>
      <c r="C1473" s="14"/>
      <c r="D1473" s="14"/>
    </row>
    <row r="1474" spans="1:4" ht="15.75">
      <c r="A1474" s="11" t="s">
        <v>139</v>
      </c>
      <c r="B1474" s="15" t="s">
        <v>140</v>
      </c>
      <c r="C1474" s="13">
        <v>8718639</v>
      </c>
      <c r="D1474" s="13">
        <v>1714766</v>
      </c>
    </row>
    <row r="1475" spans="1:4" ht="15.75">
      <c r="A1475" s="11" t="s">
        <v>141</v>
      </c>
      <c r="B1475" s="15" t="s">
        <v>142</v>
      </c>
      <c r="C1475" s="13">
        <v>4908498</v>
      </c>
      <c r="D1475" s="13">
        <v>363615</v>
      </c>
    </row>
    <row r="1476" spans="1:4" ht="15.75">
      <c r="A1476" s="11" t="s">
        <v>158</v>
      </c>
      <c r="B1476" s="15" t="s">
        <v>159</v>
      </c>
      <c r="C1476" s="13">
        <v>4908498</v>
      </c>
      <c r="D1476" s="13">
        <v>363615</v>
      </c>
    </row>
    <row r="1477" spans="1:4" ht="15.75">
      <c r="A1477" s="11" t="s">
        <v>344</v>
      </c>
      <c r="B1477" s="15" t="s">
        <v>345</v>
      </c>
      <c r="C1477" s="13">
        <v>100000</v>
      </c>
      <c r="D1477" s="13">
        <v>59630</v>
      </c>
    </row>
    <row r="1478" spans="1:4" ht="15.75">
      <c r="A1478" s="16" t="s">
        <v>147</v>
      </c>
      <c r="B1478" s="16"/>
      <c r="C1478" s="13">
        <v>13727137</v>
      </c>
      <c r="D1478" s="13">
        <v>2138011</v>
      </c>
    </row>
    <row r="1479" spans="1:4" ht="15.75">
      <c r="A1479" s="11"/>
      <c r="B1479" s="12"/>
      <c r="C1479" s="13"/>
      <c r="D1479" s="13"/>
    </row>
    <row r="1480" spans="1:4" ht="31.5">
      <c r="A1480" s="16" t="s">
        <v>346</v>
      </c>
      <c r="B1480" s="16"/>
      <c r="C1480" s="13">
        <v>15566208</v>
      </c>
      <c r="D1480" s="13">
        <v>2831461</v>
      </c>
    </row>
    <row r="1481" spans="1:4" ht="15.75">
      <c r="A1481" s="11"/>
      <c r="B1481" s="12"/>
      <c r="C1481" s="13"/>
      <c r="D1481" s="13"/>
    </row>
    <row r="1482" spans="1:4" ht="31.5">
      <c r="A1482" s="16" t="s">
        <v>347</v>
      </c>
      <c r="B1482" s="16"/>
      <c r="C1482" s="16"/>
      <c r="D1482" s="16"/>
    </row>
    <row r="1483" spans="1:4" ht="15.75">
      <c r="A1483" s="14" t="s">
        <v>88</v>
      </c>
      <c r="B1483" s="14"/>
      <c r="C1483" s="14"/>
      <c r="D1483" s="14"/>
    </row>
    <row r="1484" spans="1:4" ht="31.5">
      <c r="A1484" s="11" t="s">
        <v>104</v>
      </c>
      <c r="B1484" s="15" t="s">
        <v>105</v>
      </c>
      <c r="C1484" s="13">
        <v>184870</v>
      </c>
      <c r="D1484" s="13">
        <v>54440</v>
      </c>
    </row>
    <row r="1485" spans="1:4" ht="31.5">
      <c r="A1485" s="11" t="s">
        <v>106</v>
      </c>
      <c r="B1485" s="15" t="s">
        <v>107</v>
      </c>
      <c r="C1485" s="13">
        <v>184870</v>
      </c>
      <c r="D1485" s="13">
        <v>54440</v>
      </c>
    </row>
    <row r="1486" spans="1:4" ht="15.75">
      <c r="A1486" s="11" t="s">
        <v>89</v>
      </c>
      <c r="B1486" s="15" t="s">
        <v>90</v>
      </c>
      <c r="C1486" s="13">
        <v>10477</v>
      </c>
      <c r="D1486" s="13">
        <v>5736</v>
      </c>
    </row>
    <row r="1487" spans="1:4" ht="15.75">
      <c r="A1487" s="11" t="s">
        <v>110</v>
      </c>
      <c r="B1487" s="15" t="s">
        <v>111</v>
      </c>
      <c r="C1487" s="13">
        <v>727</v>
      </c>
      <c r="D1487" s="13">
        <v>727</v>
      </c>
    </row>
    <row r="1488" spans="1:4" ht="31.5">
      <c r="A1488" s="11" t="s">
        <v>112</v>
      </c>
      <c r="B1488" s="15" t="s">
        <v>113</v>
      </c>
      <c r="C1488" s="13">
        <v>5562</v>
      </c>
      <c r="D1488" s="13">
        <v>2084</v>
      </c>
    </row>
    <row r="1489" spans="1:4" ht="31.5">
      <c r="A1489" s="11" t="s">
        <v>114</v>
      </c>
      <c r="B1489" s="15" t="s">
        <v>115</v>
      </c>
      <c r="C1489" s="13">
        <v>2115</v>
      </c>
      <c r="D1489" s="13">
        <v>852</v>
      </c>
    </row>
    <row r="1490" spans="1:4" ht="15.75">
      <c r="A1490" s="11" t="s">
        <v>116</v>
      </c>
      <c r="B1490" s="15" t="s">
        <v>117</v>
      </c>
      <c r="C1490" s="13">
        <v>2073</v>
      </c>
      <c r="D1490" s="13">
        <v>2073</v>
      </c>
    </row>
    <row r="1491" spans="1:4" ht="15.75">
      <c r="A1491" s="11" t="s">
        <v>93</v>
      </c>
      <c r="B1491" s="15" t="s">
        <v>94</v>
      </c>
      <c r="C1491" s="13">
        <v>36461</v>
      </c>
      <c r="D1491" s="13">
        <v>11456</v>
      </c>
    </row>
    <row r="1492" spans="1:4" ht="31.5">
      <c r="A1492" s="11" t="s">
        <v>95</v>
      </c>
      <c r="B1492" s="15" t="s">
        <v>96</v>
      </c>
      <c r="C1492" s="13">
        <v>24472</v>
      </c>
      <c r="D1492" s="13">
        <v>7224</v>
      </c>
    </row>
    <row r="1493" spans="1:4" ht="15.75">
      <c r="A1493" s="11" t="s">
        <v>97</v>
      </c>
      <c r="B1493" s="15" t="s">
        <v>98</v>
      </c>
      <c r="C1493" s="13">
        <v>9189</v>
      </c>
      <c r="D1493" s="13">
        <v>2925</v>
      </c>
    </row>
    <row r="1494" spans="1:4" ht="31.5">
      <c r="A1494" s="11" t="s">
        <v>99</v>
      </c>
      <c r="B1494" s="15" t="s">
        <v>100</v>
      </c>
      <c r="C1494" s="13">
        <v>2800</v>
      </c>
      <c r="D1494" s="13">
        <v>1307</v>
      </c>
    </row>
    <row r="1495" spans="1:4" ht="15.75">
      <c r="A1495" s="11" t="s">
        <v>124</v>
      </c>
      <c r="B1495" s="15" t="s">
        <v>125</v>
      </c>
      <c r="C1495" s="13">
        <v>885031</v>
      </c>
      <c r="D1495" s="13">
        <v>390163</v>
      </c>
    </row>
    <row r="1496" spans="1:4" ht="15.75">
      <c r="A1496" s="11" t="s">
        <v>185</v>
      </c>
      <c r="B1496" s="15" t="s">
        <v>186</v>
      </c>
      <c r="C1496" s="13">
        <v>150</v>
      </c>
      <c r="D1496" s="13">
        <v>0</v>
      </c>
    </row>
    <row r="1497" spans="1:4" ht="15.75">
      <c r="A1497" s="11" t="s">
        <v>154</v>
      </c>
      <c r="B1497" s="15" t="s">
        <v>155</v>
      </c>
      <c r="C1497" s="13">
        <v>3900</v>
      </c>
      <c r="D1497" s="13">
        <v>0</v>
      </c>
    </row>
    <row r="1498" spans="1:4" ht="15.75">
      <c r="A1498" s="11" t="s">
        <v>126</v>
      </c>
      <c r="B1498" s="15" t="s">
        <v>127</v>
      </c>
      <c r="C1498" s="13">
        <v>118695</v>
      </c>
      <c r="D1498" s="13">
        <v>31810</v>
      </c>
    </row>
    <row r="1499" spans="1:4" ht="15.75">
      <c r="A1499" s="11" t="s">
        <v>128</v>
      </c>
      <c r="B1499" s="15" t="s">
        <v>129</v>
      </c>
      <c r="C1499" s="13">
        <v>22954</v>
      </c>
      <c r="D1499" s="13">
        <v>4556</v>
      </c>
    </row>
    <row r="1500" spans="1:4" ht="15.75">
      <c r="A1500" s="11" t="s">
        <v>130</v>
      </c>
      <c r="B1500" s="15" t="s">
        <v>131</v>
      </c>
      <c r="C1500" s="13">
        <v>532359</v>
      </c>
      <c r="D1500" s="13">
        <v>276529</v>
      </c>
    </row>
    <row r="1501" spans="1:4" ht="15.75">
      <c r="A1501" s="11" t="s">
        <v>132</v>
      </c>
      <c r="B1501" s="15" t="s">
        <v>133</v>
      </c>
      <c r="C1501" s="13">
        <v>204221</v>
      </c>
      <c r="D1501" s="13">
        <v>77138</v>
      </c>
    </row>
    <row r="1502" spans="1:4" ht="15.75">
      <c r="A1502" s="11" t="s">
        <v>162</v>
      </c>
      <c r="B1502" s="15" t="s">
        <v>163</v>
      </c>
      <c r="C1502" s="13">
        <v>2500</v>
      </c>
      <c r="D1502" s="13">
        <v>129</v>
      </c>
    </row>
    <row r="1503" spans="1:4" ht="31.5">
      <c r="A1503" s="11" t="s">
        <v>173</v>
      </c>
      <c r="B1503" s="15" t="s">
        <v>174</v>
      </c>
      <c r="C1503" s="13">
        <v>1</v>
      </c>
      <c r="D1503" s="13">
        <v>1</v>
      </c>
    </row>
    <row r="1504" spans="1:4" ht="31.5">
      <c r="A1504" s="11" t="s">
        <v>136</v>
      </c>
      <c r="B1504" s="15" t="s">
        <v>137</v>
      </c>
      <c r="C1504" s="13">
        <v>251</v>
      </c>
      <c r="D1504" s="13">
        <v>0</v>
      </c>
    </row>
    <row r="1505" spans="1:4" ht="15.75">
      <c r="A1505" s="11" t="s">
        <v>175</v>
      </c>
      <c r="B1505" s="15" t="s">
        <v>176</v>
      </c>
      <c r="C1505" s="13">
        <v>413</v>
      </c>
      <c r="D1505" s="13">
        <v>413</v>
      </c>
    </row>
    <row r="1506" spans="1:4" ht="31.5">
      <c r="A1506" s="11" t="s">
        <v>177</v>
      </c>
      <c r="B1506" s="15" t="s">
        <v>178</v>
      </c>
      <c r="C1506" s="13">
        <v>194</v>
      </c>
      <c r="D1506" s="13">
        <v>194</v>
      </c>
    </row>
    <row r="1507" spans="1:4" ht="31.5">
      <c r="A1507" s="11" t="s">
        <v>179</v>
      </c>
      <c r="B1507" s="15" t="s">
        <v>180</v>
      </c>
      <c r="C1507" s="13">
        <v>219</v>
      </c>
      <c r="D1507" s="13">
        <v>219</v>
      </c>
    </row>
    <row r="1508" spans="1:4" ht="15.75">
      <c r="A1508" s="16" t="s">
        <v>101</v>
      </c>
      <c r="B1508" s="16"/>
      <c r="C1508" s="13">
        <v>1117252</v>
      </c>
      <c r="D1508" s="13">
        <v>462208</v>
      </c>
    </row>
    <row r="1509" spans="1:4" ht="15.75">
      <c r="A1509" s="14" t="s">
        <v>138</v>
      </c>
      <c r="B1509" s="14"/>
      <c r="C1509" s="14"/>
      <c r="D1509" s="14"/>
    </row>
    <row r="1510" spans="1:4" ht="15.75">
      <c r="A1510" s="11" t="s">
        <v>139</v>
      </c>
      <c r="B1510" s="15" t="s">
        <v>140</v>
      </c>
      <c r="C1510" s="13">
        <v>0</v>
      </c>
      <c r="D1510" s="13">
        <v>0</v>
      </c>
    </row>
    <row r="1511" spans="1:4" ht="15.75">
      <c r="A1511" s="11" t="s">
        <v>141</v>
      </c>
      <c r="B1511" s="15" t="s">
        <v>142</v>
      </c>
      <c r="C1511" s="13">
        <v>238676</v>
      </c>
      <c r="D1511" s="13">
        <v>24364</v>
      </c>
    </row>
    <row r="1512" spans="1:4" ht="15.75">
      <c r="A1512" s="11" t="s">
        <v>241</v>
      </c>
      <c r="B1512" s="15" t="s">
        <v>242</v>
      </c>
      <c r="C1512" s="13">
        <v>60000</v>
      </c>
      <c r="D1512" s="13">
        <v>0</v>
      </c>
    </row>
    <row r="1513" spans="1:4" ht="15.75">
      <c r="A1513" s="11" t="s">
        <v>158</v>
      </c>
      <c r="B1513" s="15" t="s">
        <v>159</v>
      </c>
      <c r="C1513" s="13">
        <v>178676</v>
      </c>
      <c r="D1513" s="13">
        <v>24364</v>
      </c>
    </row>
    <row r="1514" spans="1:4" ht="15.75">
      <c r="A1514" s="11" t="s">
        <v>344</v>
      </c>
      <c r="B1514" s="15" t="s">
        <v>345</v>
      </c>
      <c r="C1514" s="13">
        <v>10352</v>
      </c>
      <c r="D1514" s="13">
        <v>10352</v>
      </c>
    </row>
    <row r="1515" spans="1:4" ht="15.75">
      <c r="A1515" s="16" t="s">
        <v>147</v>
      </c>
      <c r="B1515" s="16"/>
      <c r="C1515" s="13">
        <v>249028</v>
      </c>
      <c r="D1515" s="13">
        <v>34716</v>
      </c>
    </row>
    <row r="1516" spans="1:4" ht="15.75">
      <c r="A1516" s="11"/>
      <c r="B1516" s="12"/>
      <c r="C1516" s="13"/>
      <c r="D1516" s="13"/>
    </row>
    <row r="1517" spans="1:4" ht="47.25">
      <c r="A1517" s="16" t="s">
        <v>348</v>
      </c>
      <c r="B1517" s="16"/>
      <c r="C1517" s="13">
        <v>1366280</v>
      </c>
      <c r="D1517" s="13">
        <v>496924</v>
      </c>
    </row>
    <row r="1518" spans="1:4" ht="15.75">
      <c r="A1518" s="11"/>
      <c r="B1518" s="12"/>
      <c r="C1518" s="13"/>
      <c r="D1518" s="13"/>
    </row>
    <row r="1519" spans="1:4" ht="31.5">
      <c r="A1519" s="16" t="s">
        <v>349</v>
      </c>
      <c r="B1519" s="16"/>
      <c r="C1519" s="13">
        <v>21242988</v>
      </c>
      <c r="D1519" s="13">
        <v>5060844</v>
      </c>
    </row>
    <row r="1520" spans="1:4" ht="15.75">
      <c r="A1520" s="11"/>
      <c r="B1520" s="12"/>
      <c r="C1520" s="13"/>
      <c r="D1520" s="13"/>
    </row>
    <row r="1521" spans="1:4" ht="15.75">
      <c r="A1521" s="16" t="s">
        <v>350</v>
      </c>
      <c r="B1521" s="16"/>
      <c r="C1521" s="16"/>
      <c r="D1521" s="16"/>
    </row>
    <row r="1522" spans="1:4" ht="31.5">
      <c r="A1522" s="16" t="s">
        <v>351</v>
      </c>
      <c r="B1522" s="16"/>
      <c r="C1522" s="16"/>
      <c r="D1522" s="16"/>
    </row>
    <row r="1523" spans="1:4" ht="15.75">
      <c r="A1523" s="14" t="s">
        <v>88</v>
      </c>
      <c r="B1523" s="14"/>
      <c r="C1523" s="14"/>
      <c r="D1523" s="14"/>
    </row>
    <row r="1524" spans="1:4" ht="31.5">
      <c r="A1524" s="11" t="s">
        <v>104</v>
      </c>
      <c r="B1524" s="15" t="s">
        <v>105</v>
      </c>
      <c r="C1524" s="13">
        <v>58685</v>
      </c>
      <c r="D1524" s="13">
        <v>25744</v>
      </c>
    </row>
    <row r="1525" spans="1:4" ht="31.5">
      <c r="A1525" s="11" t="s">
        <v>106</v>
      </c>
      <c r="B1525" s="15" t="s">
        <v>107</v>
      </c>
      <c r="C1525" s="13">
        <v>58685</v>
      </c>
      <c r="D1525" s="13">
        <v>25744</v>
      </c>
    </row>
    <row r="1526" spans="1:4" ht="15.75">
      <c r="A1526" s="11" t="s">
        <v>89</v>
      </c>
      <c r="B1526" s="15" t="s">
        <v>90</v>
      </c>
      <c r="C1526" s="13">
        <v>3079</v>
      </c>
      <c r="D1526" s="13">
        <v>1985</v>
      </c>
    </row>
    <row r="1527" spans="1:4" ht="31.5">
      <c r="A1527" s="11" t="s">
        <v>112</v>
      </c>
      <c r="B1527" s="15" t="s">
        <v>113</v>
      </c>
      <c r="C1527" s="13">
        <v>1761</v>
      </c>
      <c r="D1527" s="13">
        <v>1172</v>
      </c>
    </row>
    <row r="1528" spans="1:4" ht="31.5">
      <c r="A1528" s="11" t="s">
        <v>114</v>
      </c>
      <c r="B1528" s="15" t="s">
        <v>115</v>
      </c>
      <c r="C1528" s="13">
        <v>1000</v>
      </c>
      <c r="D1528" s="13">
        <v>495</v>
      </c>
    </row>
    <row r="1529" spans="1:4" ht="15.75">
      <c r="A1529" s="11" t="s">
        <v>116</v>
      </c>
      <c r="B1529" s="15" t="s">
        <v>117</v>
      </c>
      <c r="C1529" s="13">
        <v>318</v>
      </c>
      <c r="D1529" s="13">
        <v>318</v>
      </c>
    </row>
    <row r="1530" spans="1:4" ht="15.75">
      <c r="A1530" s="11" t="s">
        <v>93</v>
      </c>
      <c r="B1530" s="15" t="s">
        <v>94</v>
      </c>
      <c r="C1530" s="13">
        <v>11436</v>
      </c>
      <c r="D1530" s="13">
        <v>5293</v>
      </c>
    </row>
    <row r="1531" spans="1:4" ht="31.5">
      <c r="A1531" s="11" t="s">
        <v>95</v>
      </c>
      <c r="B1531" s="15" t="s">
        <v>96</v>
      </c>
      <c r="C1531" s="13">
        <v>6845</v>
      </c>
      <c r="D1531" s="13">
        <v>3425</v>
      </c>
    </row>
    <row r="1532" spans="1:4" ht="15.75">
      <c r="A1532" s="11" t="s">
        <v>97</v>
      </c>
      <c r="B1532" s="15" t="s">
        <v>98</v>
      </c>
      <c r="C1532" s="13">
        <v>2901</v>
      </c>
      <c r="D1532" s="13">
        <v>1326</v>
      </c>
    </row>
    <row r="1533" spans="1:4" ht="31.5">
      <c r="A1533" s="11" t="s">
        <v>99</v>
      </c>
      <c r="B1533" s="15" t="s">
        <v>100</v>
      </c>
      <c r="C1533" s="13">
        <v>1690</v>
      </c>
      <c r="D1533" s="13">
        <v>542</v>
      </c>
    </row>
    <row r="1534" spans="1:4" ht="15.75">
      <c r="A1534" s="11" t="s">
        <v>124</v>
      </c>
      <c r="B1534" s="15" t="s">
        <v>125</v>
      </c>
      <c r="C1534" s="13">
        <v>2432</v>
      </c>
      <c r="D1534" s="13">
        <v>198</v>
      </c>
    </row>
    <row r="1535" spans="1:4" ht="15.75">
      <c r="A1535" s="11" t="s">
        <v>185</v>
      </c>
      <c r="B1535" s="15" t="s">
        <v>186</v>
      </c>
      <c r="C1535" s="13">
        <v>150</v>
      </c>
      <c r="D1535" s="13">
        <v>0</v>
      </c>
    </row>
    <row r="1536" spans="1:4" ht="15.75">
      <c r="A1536" s="11" t="s">
        <v>154</v>
      </c>
      <c r="B1536" s="15" t="s">
        <v>155</v>
      </c>
      <c r="C1536" s="13">
        <v>1038</v>
      </c>
      <c r="D1536" s="13">
        <v>0</v>
      </c>
    </row>
    <row r="1537" spans="1:4" ht="15.75">
      <c r="A1537" s="11" t="s">
        <v>126</v>
      </c>
      <c r="B1537" s="15" t="s">
        <v>127</v>
      </c>
      <c r="C1537" s="13">
        <v>200</v>
      </c>
      <c r="D1537" s="13">
        <v>0</v>
      </c>
    </row>
    <row r="1538" spans="1:4" ht="15.75">
      <c r="A1538" s="11" t="s">
        <v>130</v>
      </c>
      <c r="B1538" s="15" t="s">
        <v>131</v>
      </c>
      <c r="C1538" s="13">
        <v>894</v>
      </c>
      <c r="D1538" s="13">
        <v>198</v>
      </c>
    </row>
    <row r="1539" spans="1:4" ht="15.75">
      <c r="A1539" s="11" t="s">
        <v>162</v>
      </c>
      <c r="B1539" s="15" t="s">
        <v>163</v>
      </c>
      <c r="C1539" s="13">
        <v>150</v>
      </c>
      <c r="D1539" s="13">
        <v>0</v>
      </c>
    </row>
    <row r="1540" spans="1:4" ht="15.75">
      <c r="A1540" s="16" t="s">
        <v>101</v>
      </c>
      <c r="B1540" s="16"/>
      <c r="C1540" s="13">
        <v>75632</v>
      </c>
      <c r="D1540" s="13">
        <v>33220</v>
      </c>
    </row>
    <row r="1541" spans="1:4" ht="15.75">
      <c r="A1541" s="11"/>
      <c r="B1541" s="12"/>
      <c r="C1541" s="13"/>
      <c r="D1541" s="13"/>
    </row>
    <row r="1542" spans="1:4" ht="31.5">
      <c r="A1542" s="16" t="s">
        <v>352</v>
      </c>
      <c r="B1542" s="16"/>
      <c r="C1542" s="13">
        <v>75632</v>
      </c>
      <c r="D1542" s="13">
        <v>33220</v>
      </c>
    </row>
    <row r="1543" spans="1:4" ht="15.75">
      <c r="A1543" s="11"/>
      <c r="B1543" s="12"/>
      <c r="C1543" s="13"/>
      <c r="D1543" s="13"/>
    </row>
    <row r="1544" spans="1:4" ht="15.75">
      <c r="A1544" s="16" t="s">
        <v>353</v>
      </c>
      <c r="B1544" s="16"/>
      <c r="C1544" s="16"/>
      <c r="D1544" s="16"/>
    </row>
    <row r="1545" spans="1:4" ht="15.75">
      <c r="A1545" s="14" t="s">
        <v>88</v>
      </c>
      <c r="B1545" s="14"/>
      <c r="C1545" s="14"/>
      <c r="D1545" s="14"/>
    </row>
    <row r="1546" spans="1:4" ht="31.5">
      <c r="A1546" s="11" t="s">
        <v>104</v>
      </c>
      <c r="B1546" s="15" t="s">
        <v>105</v>
      </c>
      <c r="C1546" s="13">
        <v>401180</v>
      </c>
      <c r="D1546" s="13">
        <v>170158</v>
      </c>
    </row>
    <row r="1547" spans="1:4" ht="31.5">
      <c r="A1547" s="11" t="s">
        <v>106</v>
      </c>
      <c r="B1547" s="15" t="s">
        <v>107</v>
      </c>
      <c r="C1547" s="13">
        <v>401180</v>
      </c>
      <c r="D1547" s="13">
        <v>170158</v>
      </c>
    </row>
    <row r="1548" spans="1:4" ht="15.75">
      <c r="A1548" s="11" t="s">
        <v>89</v>
      </c>
      <c r="B1548" s="15" t="s">
        <v>90</v>
      </c>
      <c r="C1548" s="13">
        <v>15356</v>
      </c>
      <c r="D1548" s="13">
        <v>3469</v>
      </c>
    </row>
    <row r="1549" spans="1:4" ht="31.5">
      <c r="A1549" s="11" t="s">
        <v>112</v>
      </c>
      <c r="B1549" s="15" t="s">
        <v>113</v>
      </c>
      <c r="C1549" s="13">
        <v>12061</v>
      </c>
      <c r="D1549" s="13">
        <v>1607</v>
      </c>
    </row>
    <row r="1550" spans="1:4" ht="31.5">
      <c r="A1550" s="11" t="s">
        <v>114</v>
      </c>
      <c r="B1550" s="15" t="s">
        <v>115</v>
      </c>
      <c r="C1550" s="13">
        <v>1500</v>
      </c>
      <c r="D1550" s="13">
        <v>76</v>
      </c>
    </row>
    <row r="1551" spans="1:4" ht="15.75">
      <c r="A1551" s="11" t="s">
        <v>116</v>
      </c>
      <c r="B1551" s="15" t="s">
        <v>117</v>
      </c>
      <c r="C1551" s="13">
        <v>1795</v>
      </c>
      <c r="D1551" s="13">
        <v>1786</v>
      </c>
    </row>
    <row r="1552" spans="1:4" ht="15.75">
      <c r="A1552" s="11" t="s">
        <v>93</v>
      </c>
      <c r="B1552" s="15" t="s">
        <v>94</v>
      </c>
      <c r="C1552" s="13">
        <v>78758</v>
      </c>
      <c r="D1552" s="13">
        <v>33356</v>
      </c>
    </row>
    <row r="1553" spans="1:4" ht="31.5">
      <c r="A1553" s="11" t="s">
        <v>95</v>
      </c>
      <c r="B1553" s="15" t="s">
        <v>96</v>
      </c>
      <c r="C1553" s="13">
        <v>49523</v>
      </c>
      <c r="D1553" s="13">
        <v>21060</v>
      </c>
    </row>
    <row r="1554" spans="1:4" ht="15.75">
      <c r="A1554" s="11" t="s">
        <v>97</v>
      </c>
      <c r="B1554" s="15" t="s">
        <v>98</v>
      </c>
      <c r="C1554" s="13">
        <v>19875</v>
      </c>
      <c r="D1554" s="13">
        <v>8600</v>
      </c>
    </row>
    <row r="1555" spans="1:4" ht="31.5">
      <c r="A1555" s="11" t="s">
        <v>99</v>
      </c>
      <c r="B1555" s="15" t="s">
        <v>100</v>
      </c>
      <c r="C1555" s="13">
        <v>9360</v>
      </c>
      <c r="D1555" s="13">
        <v>3696</v>
      </c>
    </row>
    <row r="1556" spans="1:4" ht="15.75">
      <c r="A1556" s="11" t="s">
        <v>124</v>
      </c>
      <c r="B1556" s="15" t="s">
        <v>125</v>
      </c>
      <c r="C1556" s="13">
        <v>364227</v>
      </c>
      <c r="D1556" s="13">
        <v>96416</v>
      </c>
    </row>
    <row r="1557" spans="1:4" ht="15.75">
      <c r="A1557" s="11" t="s">
        <v>185</v>
      </c>
      <c r="B1557" s="15" t="s">
        <v>186</v>
      </c>
      <c r="C1557" s="13">
        <v>150</v>
      </c>
      <c r="D1557" s="13">
        <v>0</v>
      </c>
    </row>
    <row r="1558" spans="1:4" ht="15.75">
      <c r="A1558" s="11" t="s">
        <v>154</v>
      </c>
      <c r="B1558" s="15" t="s">
        <v>155</v>
      </c>
      <c r="C1558" s="13">
        <v>7790</v>
      </c>
      <c r="D1558" s="13">
        <v>0</v>
      </c>
    </row>
    <row r="1559" spans="1:4" ht="15.75">
      <c r="A1559" s="11" t="s">
        <v>126</v>
      </c>
      <c r="B1559" s="15" t="s">
        <v>127</v>
      </c>
      <c r="C1559" s="13">
        <v>120348</v>
      </c>
      <c r="D1559" s="13">
        <v>35212</v>
      </c>
    </row>
    <row r="1560" spans="1:4" ht="15.75">
      <c r="A1560" s="11" t="s">
        <v>128</v>
      </c>
      <c r="B1560" s="15" t="s">
        <v>129</v>
      </c>
      <c r="C1560" s="13">
        <v>49175</v>
      </c>
      <c r="D1560" s="13">
        <v>5162</v>
      </c>
    </row>
    <row r="1561" spans="1:4" ht="15.75">
      <c r="A1561" s="11" t="s">
        <v>130</v>
      </c>
      <c r="B1561" s="15" t="s">
        <v>131</v>
      </c>
      <c r="C1561" s="13">
        <v>184317</v>
      </c>
      <c r="D1561" s="13">
        <v>54692</v>
      </c>
    </row>
    <row r="1562" spans="1:4" ht="15.75">
      <c r="A1562" s="11" t="s">
        <v>132</v>
      </c>
      <c r="B1562" s="15" t="s">
        <v>133</v>
      </c>
      <c r="C1562" s="13">
        <v>1350</v>
      </c>
      <c r="D1562" s="13">
        <v>1350</v>
      </c>
    </row>
    <row r="1563" spans="1:4" ht="15.75">
      <c r="A1563" s="11" t="s">
        <v>134</v>
      </c>
      <c r="B1563" s="15" t="s">
        <v>135</v>
      </c>
      <c r="C1563" s="13">
        <v>60</v>
      </c>
      <c r="D1563" s="13">
        <v>0</v>
      </c>
    </row>
    <row r="1564" spans="1:4" ht="15.75">
      <c r="A1564" s="11" t="s">
        <v>162</v>
      </c>
      <c r="B1564" s="15" t="s">
        <v>163</v>
      </c>
      <c r="C1564" s="13">
        <v>1037</v>
      </c>
      <c r="D1564" s="13">
        <v>0</v>
      </c>
    </row>
    <row r="1565" spans="1:4" ht="15.75">
      <c r="A1565" s="11" t="s">
        <v>175</v>
      </c>
      <c r="B1565" s="15" t="s">
        <v>176</v>
      </c>
      <c r="C1565" s="13">
        <v>163</v>
      </c>
      <c r="D1565" s="13">
        <v>163</v>
      </c>
    </row>
    <row r="1566" spans="1:4" ht="31.5">
      <c r="A1566" s="11" t="s">
        <v>179</v>
      </c>
      <c r="B1566" s="15" t="s">
        <v>180</v>
      </c>
      <c r="C1566" s="13">
        <v>163</v>
      </c>
      <c r="D1566" s="13">
        <v>163</v>
      </c>
    </row>
    <row r="1567" spans="1:4" ht="15.75">
      <c r="A1567" s="16" t="s">
        <v>101</v>
      </c>
      <c r="B1567" s="16"/>
      <c r="C1567" s="13">
        <v>859684</v>
      </c>
      <c r="D1567" s="13">
        <v>303562</v>
      </c>
    </row>
    <row r="1568" spans="1:4" ht="15.75">
      <c r="A1568" s="14" t="s">
        <v>138</v>
      </c>
      <c r="B1568" s="14"/>
      <c r="C1568" s="14"/>
      <c r="D1568" s="14"/>
    </row>
    <row r="1569" spans="1:4" ht="15.75">
      <c r="A1569" s="11" t="s">
        <v>141</v>
      </c>
      <c r="B1569" s="15" t="s">
        <v>142</v>
      </c>
      <c r="C1569" s="13">
        <v>8719</v>
      </c>
      <c r="D1569" s="13">
        <v>0</v>
      </c>
    </row>
    <row r="1570" spans="1:4" ht="15.75">
      <c r="A1570" s="11" t="s">
        <v>181</v>
      </c>
      <c r="B1570" s="15" t="s">
        <v>182</v>
      </c>
      <c r="C1570" s="13">
        <v>8719</v>
      </c>
      <c r="D1570" s="13">
        <v>0</v>
      </c>
    </row>
    <row r="1571" spans="1:4" ht="15.75">
      <c r="A1571" s="16" t="s">
        <v>147</v>
      </c>
      <c r="B1571" s="16"/>
      <c r="C1571" s="13">
        <v>8719</v>
      </c>
      <c r="D1571" s="13">
        <v>0</v>
      </c>
    </row>
    <row r="1572" spans="1:4" ht="15.75">
      <c r="A1572" s="11"/>
      <c r="B1572" s="12"/>
      <c r="C1572" s="13"/>
      <c r="D1572" s="13"/>
    </row>
    <row r="1573" spans="1:4" ht="15.75">
      <c r="A1573" s="16" t="s">
        <v>354</v>
      </c>
      <c r="B1573" s="16"/>
      <c r="C1573" s="13">
        <v>868403</v>
      </c>
      <c r="D1573" s="13">
        <v>303562</v>
      </c>
    </row>
    <row r="1574" spans="1:4" ht="15.75">
      <c r="A1574" s="11"/>
      <c r="B1574" s="12"/>
      <c r="C1574" s="13"/>
      <c r="D1574" s="13"/>
    </row>
    <row r="1575" spans="1:4" ht="15.75">
      <c r="A1575" s="16" t="s">
        <v>355</v>
      </c>
      <c r="B1575" s="16"/>
      <c r="C1575" s="16"/>
      <c r="D1575" s="16"/>
    </row>
    <row r="1576" spans="1:4" ht="15.75">
      <c r="A1576" s="14" t="s">
        <v>88</v>
      </c>
      <c r="B1576" s="14"/>
      <c r="C1576" s="14"/>
      <c r="D1576" s="14"/>
    </row>
    <row r="1577" spans="1:4" ht="31.5">
      <c r="A1577" s="11" t="s">
        <v>104</v>
      </c>
      <c r="B1577" s="15" t="s">
        <v>105</v>
      </c>
      <c r="C1577" s="13">
        <v>2093934</v>
      </c>
      <c r="D1577" s="13">
        <v>1002380</v>
      </c>
    </row>
    <row r="1578" spans="1:4" ht="31.5">
      <c r="A1578" s="11" t="s">
        <v>106</v>
      </c>
      <c r="B1578" s="15" t="s">
        <v>107</v>
      </c>
      <c r="C1578" s="13">
        <v>2093934</v>
      </c>
      <c r="D1578" s="13">
        <v>1002380</v>
      </c>
    </row>
    <row r="1579" spans="1:4" ht="15.75">
      <c r="A1579" s="11" t="s">
        <v>89</v>
      </c>
      <c r="B1579" s="15" t="s">
        <v>90</v>
      </c>
      <c r="C1579" s="13">
        <v>272177</v>
      </c>
      <c r="D1579" s="13">
        <v>128118</v>
      </c>
    </row>
    <row r="1580" spans="1:4" ht="15.75">
      <c r="A1580" s="11" t="s">
        <v>110</v>
      </c>
      <c r="B1580" s="15" t="s">
        <v>111</v>
      </c>
      <c r="C1580" s="13">
        <v>184700</v>
      </c>
      <c r="D1580" s="13">
        <v>67804</v>
      </c>
    </row>
    <row r="1581" spans="1:4" ht="31.5">
      <c r="A1581" s="11" t="s">
        <v>112</v>
      </c>
      <c r="B1581" s="15" t="s">
        <v>113</v>
      </c>
      <c r="C1581" s="13">
        <v>50309</v>
      </c>
      <c r="D1581" s="13">
        <v>39470</v>
      </c>
    </row>
    <row r="1582" spans="1:4" ht="31.5">
      <c r="A1582" s="11" t="s">
        <v>114</v>
      </c>
      <c r="B1582" s="15" t="s">
        <v>115</v>
      </c>
      <c r="C1582" s="13">
        <v>26072</v>
      </c>
      <c r="D1582" s="13">
        <v>9760</v>
      </c>
    </row>
    <row r="1583" spans="1:4" ht="15.75">
      <c r="A1583" s="11" t="s">
        <v>116</v>
      </c>
      <c r="B1583" s="15" t="s">
        <v>117</v>
      </c>
      <c r="C1583" s="13">
        <v>11096</v>
      </c>
      <c r="D1583" s="13">
        <v>11084</v>
      </c>
    </row>
    <row r="1584" spans="1:4" ht="15.75">
      <c r="A1584" s="11" t="s">
        <v>93</v>
      </c>
      <c r="B1584" s="15" t="s">
        <v>94</v>
      </c>
      <c r="C1584" s="13">
        <v>405557</v>
      </c>
      <c r="D1584" s="13">
        <v>205972</v>
      </c>
    </row>
    <row r="1585" spans="1:4" ht="31.5">
      <c r="A1585" s="11" t="s">
        <v>95</v>
      </c>
      <c r="B1585" s="15" t="s">
        <v>96</v>
      </c>
      <c r="C1585" s="13">
        <v>247108</v>
      </c>
      <c r="D1585" s="13">
        <v>134231</v>
      </c>
    </row>
    <row r="1586" spans="1:4" ht="15.75">
      <c r="A1586" s="11" t="s">
        <v>97</v>
      </c>
      <c r="B1586" s="15" t="s">
        <v>98</v>
      </c>
      <c r="C1586" s="13">
        <v>102030</v>
      </c>
      <c r="D1586" s="13">
        <v>52002</v>
      </c>
    </row>
    <row r="1587" spans="1:4" ht="31.5">
      <c r="A1587" s="11" t="s">
        <v>99</v>
      </c>
      <c r="B1587" s="15" t="s">
        <v>100</v>
      </c>
      <c r="C1587" s="13">
        <v>56419</v>
      </c>
      <c r="D1587" s="13">
        <v>19739</v>
      </c>
    </row>
    <row r="1588" spans="1:4" ht="15.75">
      <c r="A1588" s="11" t="s">
        <v>124</v>
      </c>
      <c r="B1588" s="15" t="s">
        <v>125</v>
      </c>
      <c r="C1588" s="13">
        <v>7398703</v>
      </c>
      <c r="D1588" s="13">
        <v>3240878</v>
      </c>
    </row>
    <row r="1589" spans="1:4" ht="15.75">
      <c r="A1589" s="11" t="s">
        <v>185</v>
      </c>
      <c r="B1589" s="15" t="s">
        <v>186</v>
      </c>
      <c r="C1589" s="13">
        <v>550</v>
      </c>
      <c r="D1589" s="13">
        <v>0</v>
      </c>
    </row>
    <row r="1590" spans="1:4" ht="15.75">
      <c r="A1590" s="11" t="s">
        <v>154</v>
      </c>
      <c r="B1590" s="15" t="s">
        <v>155</v>
      </c>
      <c r="C1590" s="13">
        <v>35908</v>
      </c>
      <c r="D1590" s="13">
        <v>2513</v>
      </c>
    </row>
    <row r="1591" spans="1:4" ht="15.75">
      <c r="A1591" s="11" t="s">
        <v>126</v>
      </c>
      <c r="B1591" s="15" t="s">
        <v>127</v>
      </c>
      <c r="C1591" s="13">
        <v>563120</v>
      </c>
      <c r="D1591" s="13">
        <v>263924</v>
      </c>
    </row>
    <row r="1592" spans="1:4" ht="15.75">
      <c r="A1592" s="11" t="s">
        <v>128</v>
      </c>
      <c r="B1592" s="15" t="s">
        <v>129</v>
      </c>
      <c r="C1592" s="13">
        <v>273942</v>
      </c>
      <c r="D1592" s="13">
        <v>101704</v>
      </c>
    </row>
    <row r="1593" spans="1:4" ht="15.75">
      <c r="A1593" s="11" t="s">
        <v>130</v>
      </c>
      <c r="B1593" s="15" t="s">
        <v>131</v>
      </c>
      <c r="C1593" s="13">
        <v>6379539</v>
      </c>
      <c r="D1593" s="13">
        <v>2862274</v>
      </c>
    </row>
    <row r="1594" spans="1:4" ht="15.75">
      <c r="A1594" s="11" t="s">
        <v>132</v>
      </c>
      <c r="B1594" s="15" t="s">
        <v>133</v>
      </c>
      <c r="C1594" s="13">
        <v>122400</v>
      </c>
      <c r="D1594" s="13">
        <v>180</v>
      </c>
    </row>
    <row r="1595" spans="1:4" ht="15.75">
      <c r="A1595" s="11" t="s">
        <v>134</v>
      </c>
      <c r="B1595" s="15" t="s">
        <v>135</v>
      </c>
      <c r="C1595" s="13">
        <v>1500</v>
      </c>
      <c r="D1595" s="13">
        <v>309</v>
      </c>
    </row>
    <row r="1596" spans="1:4" ht="15.75">
      <c r="A1596" s="11" t="s">
        <v>162</v>
      </c>
      <c r="B1596" s="15" t="s">
        <v>163</v>
      </c>
      <c r="C1596" s="13">
        <v>21713</v>
      </c>
      <c r="D1596" s="13">
        <v>9943</v>
      </c>
    </row>
    <row r="1597" spans="1:4" ht="15.75">
      <c r="A1597" s="11" t="s">
        <v>191</v>
      </c>
      <c r="B1597" s="15" t="s">
        <v>192</v>
      </c>
      <c r="C1597" s="13">
        <v>30</v>
      </c>
      <c r="D1597" s="13">
        <v>30</v>
      </c>
    </row>
    <row r="1598" spans="1:4" ht="31.5">
      <c r="A1598" s="11" t="s">
        <v>173</v>
      </c>
      <c r="B1598" s="15" t="s">
        <v>174</v>
      </c>
      <c r="C1598" s="13">
        <v>1</v>
      </c>
      <c r="D1598" s="13">
        <v>1</v>
      </c>
    </row>
    <row r="1599" spans="1:4" ht="15.75">
      <c r="A1599" s="11" t="s">
        <v>175</v>
      </c>
      <c r="B1599" s="15" t="s">
        <v>176</v>
      </c>
      <c r="C1599" s="13">
        <v>10271</v>
      </c>
      <c r="D1599" s="13">
        <v>7474</v>
      </c>
    </row>
    <row r="1600" spans="1:4" ht="31.5">
      <c r="A1600" s="11" t="s">
        <v>177</v>
      </c>
      <c r="B1600" s="15" t="s">
        <v>178</v>
      </c>
      <c r="C1600" s="13">
        <v>4215</v>
      </c>
      <c r="D1600" s="13">
        <v>2122</v>
      </c>
    </row>
    <row r="1601" spans="1:4" ht="31.5">
      <c r="A1601" s="11" t="s">
        <v>179</v>
      </c>
      <c r="B1601" s="15" t="s">
        <v>180</v>
      </c>
      <c r="C1601" s="13">
        <v>6056</v>
      </c>
      <c r="D1601" s="13">
        <v>5352</v>
      </c>
    </row>
    <row r="1602" spans="1:4" ht="15.75">
      <c r="A1602" s="16" t="s">
        <v>101</v>
      </c>
      <c r="B1602" s="16"/>
      <c r="C1602" s="13">
        <v>10180642</v>
      </c>
      <c r="D1602" s="13">
        <v>4584822</v>
      </c>
    </row>
    <row r="1603" spans="1:4" ht="15.75">
      <c r="A1603" s="14" t="s">
        <v>201</v>
      </c>
      <c r="B1603" s="14"/>
      <c r="C1603" s="14"/>
      <c r="D1603" s="14"/>
    </row>
    <row r="1604" spans="1:4" ht="31.5">
      <c r="A1604" s="11" t="s">
        <v>282</v>
      </c>
      <c r="B1604" s="15" t="s">
        <v>283</v>
      </c>
      <c r="C1604" s="13">
        <v>90000</v>
      </c>
      <c r="D1604" s="13">
        <v>0</v>
      </c>
    </row>
    <row r="1605" spans="1:4" ht="15.75">
      <c r="A1605" s="16" t="s">
        <v>206</v>
      </c>
      <c r="B1605" s="16"/>
      <c r="C1605" s="13">
        <v>90000</v>
      </c>
      <c r="D1605" s="13">
        <v>0</v>
      </c>
    </row>
    <row r="1606" spans="1:4" ht="15.75">
      <c r="A1606" s="14" t="s">
        <v>138</v>
      </c>
      <c r="B1606" s="14"/>
      <c r="C1606" s="14"/>
      <c r="D1606" s="14"/>
    </row>
    <row r="1607" spans="1:4" ht="15.75">
      <c r="A1607" s="11" t="s">
        <v>141</v>
      </c>
      <c r="B1607" s="15" t="s">
        <v>142</v>
      </c>
      <c r="C1607" s="13">
        <v>429358</v>
      </c>
      <c r="D1607" s="13">
        <v>1665</v>
      </c>
    </row>
    <row r="1608" spans="1:4" ht="15.75">
      <c r="A1608" s="11" t="s">
        <v>241</v>
      </c>
      <c r="B1608" s="15" t="s">
        <v>242</v>
      </c>
      <c r="C1608" s="13">
        <v>408000</v>
      </c>
      <c r="D1608" s="13">
        <v>0</v>
      </c>
    </row>
    <row r="1609" spans="1:4" ht="15.75">
      <c r="A1609" s="11" t="s">
        <v>181</v>
      </c>
      <c r="B1609" s="15" t="s">
        <v>182</v>
      </c>
      <c r="C1609" s="13">
        <v>3032</v>
      </c>
      <c r="D1609" s="13">
        <v>1665</v>
      </c>
    </row>
    <row r="1610" spans="1:4" ht="15.75">
      <c r="A1610" s="11" t="s">
        <v>158</v>
      </c>
      <c r="B1610" s="15" t="s">
        <v>159</v>
      </c>
      <c r="C1610" s="13">
        <v>18326</v>
      </c>
      <c r="D1610" s="13">
        <v>0</v>
      </c>
    </row>
    <row r="1611" spans="1:4" ht="15.75">
      <c r="A1611" s="16" t="s">
        <v>147</v>
      </c>
      <c r="B1611" s="16"/>
      <c r="C1611" s="13">
        <v>429358</v>
      </c>
      <c r="D1611" s="13">
        <v>1665</v>
      </c>
    </row>
    <row r="1612" spans="1:4" ht="15.75">
      <c r="A1612" s="11"/>
      <c r="B1612" s="12"/>
      <c r="C1612" s="13"/>
      <c r="D1612" s="13"/>
    </row>
    <row r="1613" spans="1:4" ht="15.75">
      <c r="A1613" s="16" t="s">
        <v>356</v>
      </c>
      <c r="B1613" s="16"/>
      <c r="C1613" s="13">
        <v>10700000</v>
      </c>
      <c r="D1613" s="13">
        <v>4586487</v>
      </c>
    </row>
    <row r="1614" spans="1:4" ht="15.75">
      <c r="A1614" s="11"/>
      <c r="B1614" s="12"/>
      <c r="C1614" s="13"/>
      <c r="D1614" s="13"/>
    </row>
    <row r="1615" spans="1:4" ht="31.5">
      <c r="A1615" s="16" t="s">
        <v>357</v>
      </c>
      <c r="B1615" s="16"/>
      <c r="C1615" s="16"/>
      <c r="D1615" s="16"/>
    </row>
    <row r="1616" spans="1:4" ht="15.75">
      <c r="A1616" s="14" t="s">
        <v>88</v>
      </c>
      <c r="B1616" s="14"/>
      <c r="C1616" s="14"/>
      <c r="D1616" s="14"/>
    </row>
    <row r="1617" spans="1:4" ht="15.75">
      <c r="A1617" s="11" t="s">
        <v>124</v>
      </c>
      <c r="B1617" s="15" t="s">
        <v>125</v>
      </c>
      <c r="C1617" s="13">
        <v>216560</v>
      </c>
      <c r="D1617" s="13">
        <v>78943</v>
      </c>
    </row>
    <row r="1618" spans="1:4" ht="15.75">
      <c r="A1618" s="11" t="s">
        <v>126</v>
      </c>
      <c r="B1618" s="15" t="s">
        <v>127</v>
      </c>
      <c r="C1618" s="13">
        <v>2000</v>
      </c>
      <c r="D1618" s="13">
        <v>96</v>
      </c>
    </row>
    <row r="1619" spans="1:4" ht="15.75">
      <c r="A1619" s="11" t="s">
        <v>128</v>
      </c>
      <c r="B1619" s="15" t="s">
        <v>129</v>
      </c>
      <c r="C1619" s="13">
        <v>5000</v>
      </c>
      <c r="D1619" s="13">
        <v>854</v>
      </c>
    </row>
    <row r="1620" spans="1:4" ht="15.75">
      <c r="A1620" s="11" t="s">
        <v>130</v>
      </c>
      <c r="B1620" s="15" t="s">
        <v>131</v>
      </c>
      <c r="C1620" s="13">
        <v>199560</v>
      </c>
      <c r="D1620" s="13">
        <v>77993</v>
      </c>
    </row>
    <row r="1621" spans="1:4" ht="15.75">
      <c r="A1621" s="11" t="s">
        <v>132</v>
      </c>
      <c r="B1621" s="15" t="s">
        <v>133</v>
      </c>
      <c r="C1621" s="13">
        <v>10000</v>
      </c>
      <c r="D1621" s="13">
        <v>0</v>
      </c>
    </row>
    <row r="1622" spans="1:4" ht="15.75">
      <c r="A1622" s="16" t="s">
        <v>101</v>
      </c>
      <c r="B1622" s="16"/>
      <c r="C1622" s="13">
        <v>216560</v>
      </c>
      <c r="D1622" s="13">
        <v>78943</v>
      </c>
    </row>
    <row r="1623" spans="1:4" ht="15.75">
      <c r="A1623" s="11"/>
      <c r="B1623" s="12"/>
      <c r="C1623" s="13"/>
      <c r="D1623" s="13"/>
    </row>
    <row r="1624" spans="1:4" ht="31.5">
      <c r="A1624" s="16" t="s">
        <v>358</v>
      </c>
      <c r="B1624" s="16"/>
      <c r="C1624" s="13">
        <v>216560</v>
      </c>
      <c r="D1624" s="13">
        <v>78943</v>
      </c>
    </row>
    <row r="1625" spans="1:4" ht="15.75">
      <c r="A1625" s="11"/>
      <c r="B1625" s="12"/>
      <c r="C1625" s="13"/>
      <c r="D1625" s="13"/>
    </row>
    <row r="1626" spans="1:4" ht="15.75">
      <c r="A1626" s="16" t="s">
        <v>359</v>
      </c>
      <c r="B1626" s="16"/>
      <c r="C1626" s="13">
        <v>11860595</v>
      </c>
      <c r="D1626" s="13">
        <v>5002212</v>
      </c>
    </row>
    <row r="1627" spans="1:4" ht="15.75">
      <c r="A1627" s="11"/>
      <c r="B1627" s="12"/>
      <c r="C1627" s="13"/>
      <c r="D1627" s="13"/>
    </row>
    <row r="1628" spans="1:4" ht="47.25">
      <c r="A1628" s="16" t="s">
        <v>360</v>
      </c>
      <c r="B1628" s="16"/>
      <c r="C1628" s="13">
        <v>33103583</v>
      </c>
      <c r="D1628" s="13">
        <v>10063056</v>
      </c>
    </row>
    <row r="1629" spans="1:4" ht="15.75">
      <c r="A1629" s="11"/>
      <c r="B1629" s="12"/>
      <c r="C1629" s="13"/>
      <c r="D1629" s="13"/>
    </row>
    <row r="1630" spans="1:4" ht="31.5">
      <c r="A1630" s="16" t="s">
        <v>272</v>
      </c>
      <c r="B1630" s="16"/>
      <c r="C1630" s="16"/>
      <c r="D1630" s="16"/>
    </row>
    <row r="1631" spans="1:4" ht="15.75">
      <c r="A1631" s="16" t="s">
        <v>361</v>
      </c>
      <c r="B1631" s="16"/>
      <c r="C1631" s="16"/>
      <c r="D1631" s="16"/>
    </row>
    <row r="1632" spans="1:4" ht="31.5">
      <c r="A1632" s="16" t="s">
        <v>362</v>
      </c>
      <c r="B1632" s="16"/>
      <c r="C1632" s="16"/>
      <c r="D1632" s="16"/>
    </row>
    <row r="1633" spans="1:4" ht="15.75">
      <c r="A1633" s="14" t="s">
        <v>88</v>
      </c>
      <c r="B1633" s="14"/>
      <c r="C1633" s="14"/>
      <c r="D1633" s="14"/>
    </row>
    <row r="1634" spans="1:4" ht="15.75">
      <c r="A1634" s="11" t="s">
        <v>124</v>
      </c>
      <c r="B1634" s="15" t="s">
        <v>125</v>
      </c>
      <c r="C1634" s="13">
        <v>25500</v>
      </c>
      <c r="D1634" s="13">
        <v>10745</v>
      </c>
    </row>
    <row r="1635" spans="1:4" ht="15.75">
      <c r="A1635" s="11" t="s">
        <v>126</v>
      </c>
      <c r="B1635" s="15" t="s">
        <v>127</v>
      </c>
      <c r="C1635" s="13">
        <v>2500</v>
      </c>
      <c r="D1635" s="13">
        <v>1583</v>
      </c>
    </row>
    <row r="1636" spans="1:4" ht="15.75">
      <c r="A1636" s="11" t="s">
        <v>128</v>
      </c>
      <c r="B1636" s="15" t="s">
        <v>129</v>
      </c>
      <c r="C1636" s="13">
        <v>2000</v>
      </c>
      <c r="D1636" s="13">
        <v>1263</v>
      </c>
    </row>
    <row r="1637" spans="1:4" ht="15.75">
      <c r="A1637" s="11" t="s">
        <v>130</v>
      </c>
      <c r="B1637" s="15" t="s">
        <v>131</v>
      </c>
      <c r="C1637" s="13">
        <v>21000</v>
      </c>
      <c r="D1637" s="13">
        <v>7899</v>
      </c>
    </row>
    <row r="1638" spans="1:4" ht="15.75">
      <c r="A1638" s="11" t="s">
        <v>175</v>
      </c>
      <c r="B1638" s="15" t="s">
        <v>176</v>
      </c>
      <c r="C1638" s="13">
        <v>250</v>
      </c>
      <c r="D1638" s="13">
        <v>208</v>
      </c>
    </row>
    <row r="1639" spans="1:4" ht="31.5">
      <c r="A1639" s="11" t="s">
        <v>179</v>
      </c>
      <c r="B1639" s="15" t="s">
        <v>180</v>
      </c>
      <c r="C1639" s="13">
        <v>250</v>
      </c>
      <c r="D1639" s="13">
        <v>208</v>
      </c>
    </row>
    <row r="1640" spans="1:4" ht="15.75">
      <c r="A1640" s="16" t="s">
        <v>101</v>
      </c>
      <c r="B1640" s="16"/>
      <c r="C1640" s="13">
        <v>25750</v>
      </c>
      <c r="D1640" s="13">
        <v>10953</v>
      </c>
    </row>
    <row r="1641" spans="1:4" ht="15.75">
      <c r="A1641" s="11"/>
      <c r="B1641" s="12"/>
      <c r="C1641" s="13"/>
      <c r="D1641" s="13"/>
    </row>
    <row r="1642" spans="1:4" ht="31.5">
      <c r="A1642" s="16" t="s">
        <v>363</v>
      </c>
      <c r="B1642" s="16"/>
      <c r="C1642" s="13">
        <v>25750</v>
      </c>
      <c r="D1642" s="13">
        <v>10953</v>
      </c>
    </row>
    <row r="1643" spans="1:4" ht="15.75">
      <c r="A1643" s="11"/>
      <c r="B1643" s="12"/>
      <c r="C1643" s="13"/>
      <c r="D1643" s="13"/>
    </row>
    <row r="1644" spans="1:4" ht="15.75">
      <c r="A1644" s="16" t="s">
        <v>364</v>
      </c>
      <c r="B1644" s="16"/>
      <c r="C1644" s="13">
        <v>25750</v>
      </c>
      <c r="D1644" s="13">
        <v>10953</v>
      </c>
    </row>
    <row r="1645" spans="1:4" ht="15.75">
      <c r="A1645" s="11"/>
      <c r="B1645" s="12"/>
      <c r="C1645" s="13"/>
      <c r="D1645" s="13"/>
    </row>
    <row r="1646" spans="1:4" ht="15.75">
      <c r="A1646" s="16" t="s">
        <v>273</v>
      </c>
      <c r="B1646" s="16"/>
      <c r="C1646" s="16"/>
      <c r="D1646" s="16"/>
    </row>
    <row r="1647" spans="1:4" ht="15.75">
      <c r="A1647" s="16" t="s">
        <v>365</v>
      </c>
      <c r="B1647" s="16"/>
      <c r="C1647" s="16"/>
      <c r="D1647" s="16"/>
    </row>
    <row r="1648" spans="1:4" ht="15.75">
      <c r="A1648" s="14" t="s">
        <v>88</v>
      </c>
      <c r="B1648" s="14"/>
      <c r="C1648" s="14"/>
      <c r="D1648" s="14"/>
    </row>
    <row r="1649" spans="1:4" ht="31.5">
      <c r="A1649" s="11" t="s">
        <v>104</v>
      </c>
      <c r="B1649" s="15" t="s">
        <v>105</v>
      </c>
      <c r="C1649" s="13">
        <v>345152</v>
      </c>
      <c r="D1649" s="13">
        <v>163062</v>
      </c>
    </row>
    <row r="1650" spans="1:4" ht="31.5">
      <c r="A1650" s="11" t="s">
        <v>106</v>
      </c>
      <c r="B1650" s="15" t="s">
        <v>107</v>
      </c>
      <c r="C1650" s="13">
        <v>345152</v>
      </c>
      <c r="D1650" s="13">
        <v>163062</v>
      </c>
    </row>
    <row r="1651" spans="1:4" ht="15.75">
      <c r="A1651" s="11" t="s">
        <v>89</v>
      </c>
      <c r="B1651" s="15" t="s">
        <v>90</v>
      </c>
      <c r="C1651" s="13">
        <v>34550</v>
      </c>
      <c r="D1651" s="13">
        <v>13067</v>
      </c>
    </row>
    <row r="1652" spans="1:4" ht="15.75">
      <c r="A1652" s="11" t="s">
        <v>110</v>
      </c>
      <c r="B1652" s="15" t="s">
        <v>111</v>
      </c>
      <c r="C1652" s="13">
        <v>21379</v>
      </c>
      <c r="D1652" s="13">
        <v>9918</v>
      </c>
    </row>
    <row r="1653" spans="1:4" ht="31.5">
      <c r="A1653" s="11" t="s">
        <v>112</v>
      </c>
      <c r="B1653" s="15" t="s">
        <v>113</v>
      </c>
      <c r="C1653" s="13">
        <v>6788</v>
      </c>
      <c r="D1653" s="13">
        <v>2687</v>
      </c>
    </row>
    <row r="1654" spans="1:4" ht="31.5">
      <c r="A1654" s="11" t="s">
        <v>114</v>
      </c>
      <c r="B1654" s="15" t="s">
        <v>115</v>
      </c>
      <c r="C1654" s="13">
        <v>5921</v>
      </c>
      <c r="D1654" s="13">
        <v>0</v>
      </c>
    </row>
    <row r="1655" spans="1:4" ht="15.75">
      <c r="A1655" s="11" t="s">
        <v>116</v>
      </c>
      <c r="B1655" s="15" t="s">
        <v>117</v>
      </c>
      <c r="C1655" s="13">
        <v>462</v>
      </c>
      <c r="D1655" s="13">
        <v>462</v>
      </c>
    </row>
    <row r="1656" spans="1:4" ht="15.75">
      <c r="A1656" s="11" t="s">
        <v>93</v>
      </c>
      <c r="B1656" s="15" t="s">
        <v>94</v>
      </c>
      <c r="C1656" s="13">
        <v>67266</v>
      </c>
      <c r="D1656" s="13">
        <v>31159</v>
      </c>
    </row>
    <row r="1657" spans="1:4" ht="31.5">
      <c r="A1657" s="11" t="s">
        <v>95</v>
      </c>
      <c r="B1657" s="15" t="s">
        <v>96</v>
      </c>
      <c r="C1657" s="13">
        <v>42057</v>
      </c>
      <c r="D1657" s="13">
        <v>19230</v>
      </c>
    </row>
    <row r="1658" spans="1:4" ht="15.75">
      <c r="A1658" s="11" t="s">
        <v>97</v>
      </c>
      <c r="B1658" s="15" t="s">
        <v>98</v>
      </c>
      <c r="C1658" s="13">
        <v>16786</v>
      </c>
      <c r="D1658" s="13">
        <v>7840</v>
      </c>
    </row>
    <row r="1659" spans="1:4" ht="31.5">
      <c r="A1659" s="11" t="s">
        <v>99</v>
      </c>
      <c r="B1659" s="15" t="s">
        <v>100</v>
      </c>
      <c r="C1659" s="13">
        <v>8423</v>
      </c>
      <c r="D1659" s="13">
        <v>4089</v>
      </c>
    </row>
    <row r="1660" spans="1:4" ht="15.75">
      <c r="A1660" s="11" t="s">
        <v>124</v>
      </c>
      <c r="B1660" s="15" t="s">
        <v>125</v>
      </c>
      <c r="C1660" s="13">
        <v>847339</v>
      </c>
      <c r="D1660" s="13">
        <v>232010</v>
      </c>
    </row>
    <row r="1661" spans="1:4" ht="15.75">
      <c r="A1661" s="11" t="s">
        <v>152</v>
      </c>
      <c r="B1661" s="15" t="s">
        <v>153</v>
      </c>
      <c r="C1661" s="13">
        <v>500</v>
      </c>
      <c r="D1661" s="13">
        <v>500</v>
      </c>
    </row>
    <row r="1662" spans="1:4" ht="15.75">
      <c r="A1662" s="11" t="s">
        <v>185</v>
      </c>
      <c r="B1662" s="15" t="s">
        <v>186</v>
      </c>
      <c r="C1662" s="13">
        <v>200</v>
      </c>
      <c r="D1662" s="13">
        <v>0</v>
      </c>
    </row>
    <row r="1663" spans="1:4" ht="15.75">
      <c r="A1663" s="11" t="s">
        <v>154</v>
      </c>
      <c r="B1663" s="15" t="s">
        <v>155</v>
      </c>
      <c r="C1663" s="13">
        <v>5610</v>
      </c>
      <c r="D1663" s="13">
        <v>1177</v>
      </c>
    </row>
    <row r="1664" spans="1:4" ht="15.75">
      <c r="A1664" s="11" t="s">
        <v>126</v>
      </c>
      <c r="B1664" s="15" t="s">
        <v>127</v>
      </c>
      <c r="C1664" s="13">
        <v>65681</v>
      </c>
      <c r="D1664" s="13">
        <v>24299</v>
      </c>
    </row>
    <row r="1665" spans="1:4" ht="15.75">
      <c r="A1665" s="11" t="s">
        <v>128</v>
      </c>
      <c r="B1665" s="15" t="s">
        <v>129</v>
      </c>
      <c r="C1665" s="13">
        <v>348121</v>
      </c>
      <c r="D1665" s="13">
        <v>114359</v>
      </c>
    </row>
    <row r="1666" spans="1:4" ht="15.75">
      <c r="A1666" s="11" t="s">
        <v>130</v>
      </c>
      <c r="B1666" s="15" t="s">
        <v>131</v>
      </c>
      <c r="C1666" s="13">
        <v>136564</v>
      </c>
      <c r="D1666" s="13">
        <v>76233</v>
      </c>
    </row>
    <row r="1667" spans="1:4" ht="15.75">
      <c r="A1667" s="11" t="s">
        <v>132</v>
      </c>
      <c r="B1667" s="15" t="s">
        <v>133</v>
      </c>
      <c r="C1667" s="13">
        <v>15034</v>
      </c>
      <c r="D1667" s="13">
        <v>9486</v>
      </c>
    </row>
    <row r="1668" spans="1:4" ht="15.75">
      <c r="A1668" s="11" t="s">
        <v>134</v>
      </c>
      <c r="B1668" s="15" t="s">
        <v>135</v>
      </c>
      <c r="C1668" s="13">
        <v>40</v>
      </c>
      <c r="D1668" s="13">
        <v>40</v>
      </c>
    </row>
    <row r="1669" spans="1:4" ht="15.75">
      <c r="A1669" s="11" t="s">
        <v>162</v>
      </c>
      <c r="B1669" s="15" t="s">
        <v>163</v>
      </c>
      <c r="C1669" s="13">
        <v>15000</v>
      </c>
      <c r="D1669" s="13">
        <v>4292</v>
      </c>
    </row>
    <row r="1670" spans="1:4" ht="31.5">
      <c r="A1670" s="11" t="s">
        <v>173</v>
      </c>
      <c r="B1670" s="15" t="s">
        <v>174</v>
      </c>
      <c r="C1670" s="13">
        <v>1624</v>
      </c>
      <c r="D1670" s="13">
        <v>1624</v>
      </c>
    </row>
    <row r="1671" spans="1:4" ht="31.5">
      <c r="A1671" s="11" t="s">
        <v>136</v>
      </c>
      <c r="B1671" s="15" t="s">
        <v>137</v>
      </c>
      <c r="C1671" s="13">
        <v>258965</v>
      </c>
      <c r="D1671" s="13">
        <v>0</v>
      </c>
    </row>
    <row r="1672" spans="1:4" ht="15.75">
      <c r="A1672" s="11" t="s">
        <v>175</v>
      </c>
      <c r="B1672" s="15" t="s">
        <v>176</v>
      </c>
      <c r="C1672" s="13">
        <v>147807</v>
      </c>
      <c r="D1672" s="13">
        <v>147807</v>
      </c>
    </row>
    <row r="1673" spans="1:4" ht="31.5">
      <c r="A1673" s="11" t="s">
        <v>179</v>
      </c>
      <c r="B1673" s="15" t="s">
        <v>180</v>
      </c>
      <c r="C1673" s="13">
        <v>147807</v>
      </c>
      <c r="D1673" s="13">
        <v>147807</v>
      </c>
    </row>
    <row r="1674" spans="1:4" ht="31.5">
      <c r="A1674" s="11" t="s">
        <v>197</v>
      </c>
      <c r="B1674" s="15" t="s">
        <v>198</v>
      </c>
      <c r="C1674" s="13">
        <v>18890</v>
      </c>
      <c r="D1674" s="13">
        <v>18890</v>
      </c>
    </row>
    <row r="1675" spans="1:4" ht="15.75">
      <c r="A1675" s="11" t="s">
        <v>199</v>
      </c>
      <c r="B1675" s="15" t="s">
        <v>200</v>
      </c>
      <c r="C1675" s="13">
        <v>18890</v>
      </c>
      <c r="D1675" s="13">
        <v>18890</v>
      </c>
    </row>
    <row r="1676" spans="1:4" ht="15.75">
      <c r="A1676" s="16" t="s">
        <v>101</v>
      </c>
      <c r="B1676" s="16"/>
      <c r="C1676" s="13">
        <v>1461004</v>
      </c>
      <c r="D1676" s="13">
        <v>605995</v>
      </c>
    </row>
    <row r="1677" spans="1:4" ht="15.75">
      <c r="A1677" s="14" t="s">
        <v>201</v>
      </c>
      <c r="B1677" s="14"/>
      <c r="C1677" s="14"/>
      <c r="D1677" s="14"/>
    </row>
    <row r="1678" spans="1:4" ht="31.5">
      <c r="A1678" s="11" t="s">
        <v>279</v>
      </c>
      <c r="B1678" s="15" t="s">
        <v>28</v>
      </c>
      <c r="C1678" s="13">
        <v>202000</v>
      </c>
      <c r="D1678" s="13">
        <v>159000</v>
      </c>
    </row>
    <row r="1679" spans="1:4" ht="15.75">
      <c r="A1679" s="16" t="s">
        <v>206</v>
      </c>
      <c r="B1679" s="16"/>
      <c r="C1679" s="13">
        <v>202000</v>
      </c>
      <c r="D1679" s="13">
        <v>159000</v>
      </c>
    </row>
    <row r="1680" spans="1:4" ht="15.75">
      <c r="A1680" s="14" t="s">
        <v>138</v>
      </c>
      <c r="B1680" s="14"/>
      <c r="C1680" s="14"/>
      <c r="D1680" s="14"/>
    </row>
    <row r="1681" spans="1:4" ht="15.75">
      <c r="A1681" s="11" t="s">
        <v>139</v>
      </c>
      <c r="B1681" s="15" t="s">
        <v>140</v>
      </c>
      <c r="C1681" s="13">
        <v>214080</v>
      </c>
      <c r="D1681" s="13">
        <v>25088</v>
      </c>
    </row>
    <row r="1682" spans="1:4" ht="15.75">
      <c r="A1682" s="11" t="s">
        <v>141</v>
      </c>
      <c r="B1682" s="15" t="s">
        <v>142</v>
      </c>
      <c r="C1682" s="13">
        <v>180000</v>
      </c>
      <c r="D1682" s="13">
        <v>8400</v>
      </c>
    </row>
    <row r="1683" spans="1:4" ht="31.5">
      <c r="A1683" s="11" t="s">
        <v>145</v>
      </c>
      <c r="B1683" s="15" t="s">
        <v>146</v>
      </c>
      <c r="C1683" s="13">
        <v>3000</v>
      </c>
      <c r="D1683" s="13">
        <v>0</v>
      </c>
    </row>
    <row r="1684" spans="1:4" ht="15.75">
      <c r="A1684" s="11" t="s">
        <v>158</v>
      </c>
      <c r="B1684" s="15" t="s">
        <v>159</v>
      </c>
      <c r="C1684" s="13">
        <v>177000</v>
      </c>
      <c r="D1684" s="13">
        <v>8400</v>
      </c>
    </row>
    <row r="1685" spans="1:4" ht="15.75">
      <c r="A1685" s="16" t="s">
        <v>147</v>
      </c>
      <c r="B1685" s="16"/>
      <c r="C1685" s="13">
        <v>394080</v>
      </c>
      <c r="D1685" s="13">
        <v>33488</v>
      </c>
    </row>
    <row r="1686" spans="1:4" ht="15.75">
      <c r="A1686" s="11"/>
      <c r="B1686" s="12"/>
      <c r="C1686" s="13"/>
      <c r="D1686" s="13"/>
    </row>
    <row r="1687" spans="1:4" ht="15.75">
      <c r="A1687" s="16" t="s">
        <v>366</v>
      </c>
      <c r="B1687" s="16"/>
      <c r="C1687" s="13">
        <v>2057084</v>
      </c>
      <c r="D1687" s="13">
        <v>798483</v>
      </c>
    </row>
    <row r="1688" spans="1:4" ht="15.75">
      <c r="A1688" s="11"/>
      <c r="B1688" s="12"/>
      <c r="C1688" s="13"/>
      <c r="D1688" s="13"/>
    </row>
    <row r="1689" spans="1:4" ht="15.75">
      <c r="A1689" s="16" t="s">
        <v>276</v>
      </c>
      <c r="B1689" s="16"/>
      <c r="C1689" s="13">
        <v>2057084</v>
      </c>
      <c r="D1689" s="13">
        <v>798483</v>
      </c>
    </row>
    <row r="1690" spans="1:4" ht="15.75">
      <c r="A1690" s="16" t="s">
        <v>277</v>
      </c>
      <c r="B1690" s="16"/>
      <c r="C1690" s="16"/>
      <c r="D1690" s="16"/>
    </row>
    <row r="1691" spans="1:4" ht="15.75">
      <c r="A1691" s="16" t="s">
        <v>367</v>
      </c>
      <c r="B1691" s="16"/>
      <c r="C1691" s="16"/>
      <c r="D1691" s="16"/>
    </row>
    <row r="1692" spans="1:4" ht="15.75">
      <c r="A1692" s="14" t="s">
        <v>88</v>
      </c>
      <c r="B1692" s="14"/>
      <c r="C1692" s="14"/>
      <c r="D1692" s="14"/>
    </row>
    <row r="1693" spans="1:4" ht="15.75">
      <c r="A1693" s="11" t="s">
        <v>124</v>
      </c>
      <c r="B1693" s="15" t="s">
        <v>125</v>
      </c>
      <c r="C1693" s="13">
        <v>71544</v>
      </c>
      <c r="D1693" s="13">
        <v>28151</v>
      </c>
    </row>
    <row r="1694" spans="1:4" ht="15.75">
      <c r="A1694" s="11" t="s">
        <v>126</v>
      </c>
      <c r="B1694" s="15" t="s">
        <v>127</v>
      </c>
      <c r="C1694" s="13">
        <v>500</v>
      </c>
      <c r="D1694" s="13">
        <v>60</v>
      </c>
    </row>
    <row r="1695" spans="1:4" ht="15.75">
      <c r="A1695" s="11" t="s">
        <v>128</v>
      </c>
      <c r="B1695" s="15" t="s">
        <v>129</v>
      </c>
      <c r="C1695" s="13">
        <v>29456</v>
      </c>
      <c r="D1695" s="13">
        <v>5511</v>
      </c>
    </row>
    <row r="1696" spans="1:4" ht="15.75">
      <c r="A1696" s="11" t="s">
        <v>130</v>
      </c>
      <c r="B1696" s="15" t="s">
        <v>131</v>
      </c>
      <c r="C1696" s="13">
        <v>41588</v>
      </c>
      <c r="D1696" s="13">
        <v>22580</v>
      </c>
    </row>
    <row r="1697" spans="1:4" ht="15.75">
      <c r="A1697" s="16" t="s">
        <v>101</v>
      </c>
      <c r="B1697" s="16"/>
      <c r="C1697" s="13">
        <v>71544</v>
      </c>
      <c r="D1697" s="13">
        <v>28151</v>
      </c>
    </row>
    <row r="1698" spans="1:4" ht="15.75">
      <c r="A1698" s="11"/>
      <c r="B1698" s="12"/>
      <c r="C1698" s="13"/>
      <c r="D1698" s="13"/>
    </row>
    <row r="1699" spans="1:4" ht="15.75">
      <c r="A1699" s="16" t="s">
        <v>368</v>
      </c>
      <c r="B1699" s="16"/>
      <c r="C1699" s="13">
        <v>71544</v>
      </c>
      <c r="D1699" s="13">
        <v>28151</v>
      </c>
    </row>
    <row r="1700" spans="1:4" ht="15.75">
      <c r="A1700" s="11"/>
      <c r="B1700" s="12"/>
      <c r="C1700" s="13"/>
      <c r="D1700" s="13"/>
    </row>
    <row r="1701" spans="1:4" ht="15.75">
      <c r="A1701" s="16" t="s">
        <v>369</v>
      </c>
      <c r="B1701" s="16"/>
      <c r="C1701" s="16"/>
      <c r="D1701" s="16"/>
    </row>
    <row r="1702" spans="1:4" ht="15.75">
      <c r="A1702" s="14" t="s">
        <v>88</v>
      </c>
      <c r="B1702" s="14"/>
      <c r="C1702" s="14"/>
      <c r="D1702" s="14"/>
    </row>
    <row r="1703" spans="1:4" ht="31.5">
      <c r="A1703" s="11" t="s">
        <v>104</v>
      </c>
      <c r="B1703" s="15" t="s">
        <v>105</v>
      </c>
      <c r="C1703" s="13">
        <v>290130</v>
      </c>
      <c r="D1703" s="13">
        <v>138325</v>
      </c>
    </row>
    <row r="1704" spans="1:4" ht="31.5">
      <c r="A1704" s="11" t="s">
        <v>106</v>
      </c>
      <c r="B1704" s="15" t="s">
        <v>107</v>
      </c>
      <c r="C1704" s="13">
        <v>290130</v>
      </c>
      <c r="D1704" s="13">
        <v>138325</v>
      </c>
    </row>
    <row r="1705" spans="1:4" ht="15.75">
      <c r="A1705" s="11" t="s">
        <v>89</v>
      </c>
      <c r="B1705" s="15" t="s">
        <v>90</v>
      </c>
      <c r="C1705" s="13">
        <v>7141</v>
      </c>
      <c r="D1705" s="13">
        <v>2381</v>
      </c>
    </row>
    <row r="1706" spans="1:4" ht="31.5">
      <c r="A1706" s="11" t="s">
        <v>112</v>
      </c>
      <c r="B1706" s="15" t="s">
        <v>113</v>
      </c>
      <c r="C1706" s="13">
        <v>6912</v>
      </c>
      <c r="D1706" s="13">
        <v>2152</v>
      </c>
    </row>
    <row r="1707" spans="1:4" ht="15.75">
      <c r="A1707" s="11" t="s">
        <v>116</v>
      </c>
      <c r="B1707" s="15" t="s">
        <v>117</v>
      </c>
      <c r="C1707" s="13">
        <v>229</v>
      </c>
      <c r="D1707" s="13">
        <v>229</v>
      </c>
    </row>
    <row r="1708" spans="1:4" ht="15.75">
      <c r="A1708" s="11" t="s">
        <v>93</v>
      </c>
      <c r="B1708" s="15" t="s">
        <v>94</v>
      </c>
      <c r="C1708" s="13">
        <v>86032</v>
      </c>
      <c r="D1708" s="13">
        <v>38529</v>
      </c>
    </row>
    <row r="1709" spans="1:4" ht="31.5">
      <c r="A1709" s="11" t="s">
        <v>95</v>
      </c>
      <c r="B1709" s="15" t="s">
        <v>96</v>
      </c>
      <c r="C1709" s="13">
        <v>55688</v>
      </c>
      <c r="D1709" s="13">
        <v>21747</v>
      </c>
    </row>
    <row r="1710" spans="1:4" ht="15.75">
      <c r="A1710" s="11" t="s">
        <v>97</v>
      </c>
      <c r="B1710" s="15" t="s">
        <v>98</v>
      </c>
      <c r="C1710" s="13">
        <v>14344</v>
      </c>
      <c r="D1710" s="13">
        <v>6752</v>
      </c>
    </row>
    <row r="1711" spans="1:4" ht="31.5">
      <c r="A1711" s="11" t="s">
        <v>99</v>
      </c>
      <c r="B1711" s="15" t="s">
        <v>100</v>
      </c>
      <c r="C1711" s="13">
        <v>16000</v>
      </c>
      <c r="D1711" s="13">
        <v>10030</v>
      </c>
    </row>
    <row r="1712" spans="1:4" ht="15.75">
      <c r="A1712" s="11" t="s">
        <v>124</v>
      </c>
      <c r="B1712" s="15" t="s">
        <v>125</v>
      </c>
      <c r="C1712" s="13">
        <v>2202</v>
      </c>
      <c r="D1712" s="13">
        <v>1295</v>
      </c>
    </row>
    <row r="1713" spans="1:4" ht="15.75">
      <c r="A1713" s="11" t="s">
        <v>126</v>
      </c>
      <c r="B1713" s="15" t="s">
        <v>127</v>
      </c>
      <c r="C1713" s="13">
        <v>621</v>
      </c>
      <c r="D1713" s="13">
        <v>0</v>
      </c>
    </row>
    <row r="1714" spans="1:4" ht="15.75">
      <c r="A1714" s="11" t="s">
        <v>130</v>
      </c>
      <c r="B1714" s="15" t="s">
        <v>131</v>
      </c>
      <c r="C1714" s="13">
        <v>1000</v>
      </c>
      <c r="D1714" s="13">
        <v>796</v>
      </c>
    </row>
    <row r="1715" spans="1:4" ht="15.75">
      <c r="A1715" s="11" t="s">
        <v>134</v>
      </c>
      <c r="B1715" s="15" t="s">
        <v>135</v>
      </c>
      <c r="C1715" s="13">
        <v>131</v>
      </c>
      <c r="D1715" s="13">
        <v>131</v>
      </c>
    </row>
    <row r="1716" spans="1:4" ht="15.75">
      <c r="A1716" s="11" t="s">
        <v>162</v>
      </c>
      <c r="B1716" s="15" t="s">
        <v>163</v>
      </c>
      <c r="C1716" s="13">
        <v>450</v>
      </c>
      <c r="D1716" s="13">
        <v>368</v>
      </c>
    </row>
    <row r="1717" spans="1:4" ht="15.75">
      <c r="A1717" s="16" t="s">
        <v>101</v>
      </c>
      <c r="B1717" s="16"/>
      <c r="C1717" s="13">
        <v>385505</v>
      </c>
      <c r="D1717" s="13">
        <v>180530</v>
      </c>
    </row>
    <row r="1718" spans="1:4" ht="15.75">
      <c r="A1718" s="11"/>
      <c r="B1718" s="12"/>
      <c r="C1718" s="13"/>
      <c r="D1718" s="13"/>
    </row>
    <row r="1719" spans="1:4" ht="15.75">
      <c r="A1719" s="16" t="s">
        <v>370</v>
      </c>
      <c r="B1719" s="16"/>
      <c r="C1719" s="13">
        <v>385505</v>
      </c>
      <c r="D1719" s="13">
        <v>180530</v>
      </c>
    </row>
    <row r="1720" spans="1:4" ht="15.75">
      <c r="A1720" s="11"/>
      <c r="B1720" s="12"/>
      <c r="C1720" s="13"/>
      <c r="D1720" s="13"/>
    </row>
    <row r="1721" spans="1:4" ht="15.75">
      <c r="A1721" s="16" t="s">
        <v>371</v>
      </c>
      <c r="B1721" s="16"/>
      <c r="C1721" s="16"/>
      <c r="D1721" s="16"/>
    </row>
    <row r="1722" spans="1:4" ht="15.75">
      <c r="A1722" s="14" t="s">
        <v>88</v>
      </c>
      <c r="B1722" s="14"/>
      <c r="C1722" s="14"/>
      <c r="D1722" s="14"/>
    </row>
    <row r="1723" spans="1:4" ht="31.5">
      <c r="A1723" s="11" t="s">
        <v>104</v>
      </c>
      <c r="B1723" s="15" t="s">
        <v>105</v>
      </c>
      <c r="C1723" s="13">
        <v>204334</v>
      </c>
      <c r="D1723" s="13">
        <v>91620</v>
      </c>
    </row>
    <row r="1724" spans="1:4" ht="31.5">
      <c r="A1724" s="11" t="s">
        <v>106</v>
      </c>
      <c r="B1724" s="15" t="s">
        <v>107</v>
      </c>
      <c r="C1724" s="13">
        <v>204334</v>
      </c>
      <c r="D1724" s="13">
        <v>91620</v>
      </c>
    </row>
    <row r="1725" spans="1:4" ht="15.75">
      <c r="A1725" s="11" t="s">
        <v>89</v>
      </c>
      <c r="B1725" s="15" t="s">
        <v>90</v>
      </c>
      <c r="C1725" s="13">
        <v>20442</v>
      </c>
      <c r="D1725" s="13">
        <v>15238</v>
      </c>
    </row>
    <row r="1726" spans="1:4" ht="15.75">
      <c r="A1726" s="11" t="s">
        <v>110</v>
      </c>
      <c r="B1726" s="15" t="s">
        <v>111</v>
      </c>
      <c r="C1726" s="13">
        <v>5000</v>
      </c>
      <c r="D1726" s="13">
        <v>1750</v>
      </c>
    </row>
    <row r="1727" spans="1:4" ht="31.5">
      <c r="A1727" s="11" t="s">
        <v>112</v>
      </c>
      <c r="B1727" s="15" t="s">
        <v>113</v>
      </c>
      <c r="C1727" s="13">
        <v>5040</v>
      </c>
      <c r="D1727" s="13">
        <v>4613</v>
      </c>
    </row>
    <row r="1728" spans="1:4" ht="31.5">
      <c r="A1728" s="11" t="s">
        <v>114</v>
      </c>
      <c r="B1728" s="15" t="s">
        <v>115</v>
      </c>
      <c r="C1728" s="13">
        <v>9728</v>
      </c>
      <c r="D1728" s="13">
        <v>8201</v>
      </c>
    </row>
    <row r="1729" spans="1:4" ht="15.75">
      <c r="A1729" s="11" t="s">
        <v>116</v>
      </c>
      <c r="B1729" s="15" t="s">
        <v>117</v>
      </c>
      <c r="C1729" s="13">
        <v>674</v>
      </c>
      <c r="D1729" s="13">
        <v>674</v>
      </c>
    </row>
    <row r="1730" spans="1:4" ht="15.75">
      <c r="A1730" s="11" t="s">
        <v>93</v>
      </c>
      <c r="B1730" s="15" t="s">
        <v>94</v>
      </c>
      <c r="C1730" s="13">
        <v>45360</v>
      </c>
      <c r="D1730" s="13">
        <v>18718</v>
      </c>
    </row>
    <row r="1731" spans="1:4" ht="31.5">
      <c r="A1731" s="11" t="s">
        <v>95</v>
      </c>
      <c r="B1731" s="15" t="s">
        <v>96</v>
      </c>
      <c r="C1731" s="13">
        <v>29172</v>
      </c>
      <c r="D1731" s="13">
        <v>11111</v>
      </c>
    </row>
    <row r="1732" spans="1:4" ht="15.75">
      <c r="A1732" s="11" t="s">
        <v>97</v>
      </c>
      <c r="B1732" s="15" t="s">
        <v>98</v>
      </c>
      <c r="C1732" s="13">
        <v>10224</v>
      </c>
      <c r="D1732" s="13">
        <v>4881</v>
      </c>
    </row>
    <row r="1733" spans="1:4" ht="31.5">
      <c r="A1733" s="11" t="s">
        <v>99</v>
      </c>
      <c r="B1733" s="15" t="s">
        <v>100</v>
      </c>
      <c r="C1733" s="13">
        <v>5964</v>
      </c>
      <c r="D1733" s="13">
        <v>2726</v>
      </c>
    </row>
    <row r="1734" spans="1:4" ht="15.75">
      <c r="A1734" s="11" t="s">
        <v>124</v>
      </c>
      <c r="B1734" s="15" t="s">
        <v>125</v>
      </c>
      <c r="C1734" s="13">
        <v>138647</v>
      </c>
      <c r="D1734" s="13">
        <v>61334</v>
      </c>
    </row>
    <row r="1735" spans="1:4" ht="15.75">
      <c r="A1735" s="11" t="s">
        <v>154</v>
      </c>
      <c r="B1735" s="15" t="s">
        <v>155</v>
      </c>
      <c r="C1735" s="13">
        <v>2960</v>
      </c>
      <c r="D1735" s="13">
        <v>0</v>
      </c>
    </row>
    <row r="1736" spans="1:4" ht="15.75">
      <c r="A1736" s="11" t="s">
        <v>126</v>
      </c>
      <c r="B1736" s="15" t="s">
        <v>127</v>
      </c>
      <c r="C1736" s="13">
        <v>6629</v>
      </c>
      <c r="D1736" s="13">
        <v>2486</v>
      </c>
    </row>
    <row r="1737" spans="1:4" ht="15.75">
      <c r="A1737" s="11" t="s">
        <v>128</v>
      </c>
      <c r="B1737" s="15" t="s">
        <v>129</v>
      </c>
      <c r="C1737" s="13">
        <v>24228</v>
      </c>
      <c r="D1737" s="13">
        <v>10885</v>
      </c>
    </row>
    <row r="1738" spans="1:4" ht="15.75">
      <c r="A1738" s="11" t="s">
        <v>130</v>
      </c>
      <c r="B1738" s="15" t="s">
        <v>131</v>
      </c>
      <c r="C1738" s="13">
        <v>102830</v>
      </c>
      <c r="D1738" s="13">
        <v>47581</v>
      </c>
    </row>
    <row r="1739" spans="1:4" ht="15.75">
      <c r="A1739" s="11" t="s">
        <v>134</v>
      </c>
      <c r="B1739" s="15" t="s">
        <v>135</v>
      </c>
      <c r="C1739" s="13">
        <v>1000</v>
      </c>
      <c r="D1739" s="13">
        <v>0</v>
      </c>
    </row>
    <row r="1740" spans="1:4" ht="15.75">
      <c r="A1740" s="11" t="s">
        <v>162</v>
      </c>
      <c r="B1740" s="15" t="s">
        <v>163</v>
      </c>
      <c r="C1740" s="13">
        <v>1000</v>
      </c>
      <c r="D1740" s="13">
        <v>382</v>
      </c>
    </row>
    <row r="1741" spans="1:4" ht="15.75">
      <c r="A1741" s="11" t="s">
        <v>175</v>
      </c>
      <c r="B1741" s="15" t="s">
        <v>176</v>
      </c>
      <c r="C1741" s="13">
        <v>3526</v>
      </c>
      <c r="D1741" s="13">
        <v>3443</v>
      </c>
    </row>
    <row r="1742" spans="1:4" ht="31.5">
      <c r="A1742" s="11" t="s">
        <v>177</v>
      </c>
      <c r="B1742" s="15" t="s">
        <v>178</v>
      </c>
      <c r="C1742" s="13">
        <v>2385</v>
      </c>
      <c r="D1742" s="13">
        <v>2374</v>
      </c>
    </row>
    <row r="1743" spans="1:4" ht="31.5">
      <c r="A1743" s="11" t="s">
        <v>179</v>
      </c>
      <c r="B1743" s="15" t="s">
        <v>180</v>
      </c>
      <c r="C1743" s="13">
        <v>1141</v>
      </c>
      <c r="D1743" s="13">
        <v>1069</v>
      </c>
    </row>
    <row r="1744" spans="1:4" ht="15.75">
      <c r="A1744" s="16" t="s">
        <v>101</v>
      </c>
      <c r="B1744" s="16"/>
      <c r="C1744" s="13">
        <v>412309</v>
      </c>
      <c r="D1744" s="13">
        <v>190353</v>
      </c>
    </row>
    <row r="1745" spans="1:4" ht="15.75">
      <c r="A1745" s="11"/>
      <c r="B1745" s="12"/>
      <c r="C1745" s="13"/>
      <c r="D1745" s="13"/>
    </row>
    <row r="1746" spans="1:4" ht="15.75">
      <c r="A1746" s="16" t="s">
        <v>372</v>
      </c>
      <c r="B1746" s="16"/>
      <c r="C1746" s="13">
        <v>412309</v>
      </c>
      <c r="D1746" s="13">
        <v>190353</v>
      </c>
    </row>
    <row r="1747" spans="1:4" ht="15.75">
      <c r="A1747" s="11"/>
      <c r="B1747" s="12"/>
      <c r="C1747" s="13"/>
      <c r="D1747" s="13"/>
    </row>
    <row r="1748" spans="1:4" ht="15.75">
      <c r="A1748" s="16" t="s">
        <v>373</v>
      </c>
      <c r="B1748" s="16"/>
      <c r="C1748" s="16"/>
      <c r="D1748" s="16"/>
    </row>
    <row r="1749" spans="1:4" ht="15.75">
      <c r="A1749" s="14" t="s">
        <v>88</v>
      </c>
      <c r="B1749" s="14"/>
      <c r="C1749" s="14"/>
      <c r="D1749" s="14"/>
    </row>
    <row r="1750" spans="1:4" ht="31.5">
      <c r="A1750" s="11" t="s">
        <v>197</v>
      </c>
      <c r="B1750" s="15" t="s">
        <v>198</v>
      </c>
      <c r="C1750" s="13">
        <v>24000</v>
      </c>
      <c r="D1750" s="13">
        <v>3420</v>
      </c>
    </row>
    <row r="1751" spans="1:4" ht="31.5">
      <c r="A1751" s="11" t="s">
        <v>317</v>
      </c>
      <c r="B1751" s="15" t="s">
        <v>318</v>
      </c>
      <c r="C1751" s="13">
        <v>24000</v>
      </c>
      <c r="D1751" s="13">
        <v>3420</v>
      </c>
    </row>
    <row r="1752" spans="1:4" ht="15.75">
      <c r="A1752" s="16" t="s">
        <v>101</v>
      </c>
      <c r="B1752" s="16"/>
      <c r="C1752" s="13">
        <v>24000</v>
      </c>
      <c r="D1752" s="13">
        <v>3420</v>
      </c>
    </row>
    <row r="1753" spans="1:4" ht="15.75">
      <c r="A1753" s="11"/>
      <c r="B1753" s="12"/>
      <c r="C1753" s="13"/>
      <c r="D1753" s="13"/>
    </row>
    <row r="1754" spans="1:4" ht="15.75">
      <c r="A1754" s="16" t="s">
        <v>374</v>
      </c>
      <c r="B1754" s="16"/>
      <c r="C1754" s="13">
        <v>24000</v>
      </c>
      <c r="D1754" s="13">
        <v>3420</v>
      </c>
    </row>
    <row r="1755" spans="1:4" ht="15.75">
      <c r="A1755" s="11"/>
      <c r="B1755" s="12"/>
      <c r="C1755" s="13"/>
      <c r="D1755" s="13"/>
    </row>
    <row r="1756" spans="1:4" ht="15.75">
      <c r="A1756" s="16" t="s">
        <v>291</v>
      </c>
      <c r="B1756" s="16"/>
      <c r="C1756" s="16"/>
      <c r="D1756" s="16"/>
    </row>
    <row r="1757" spans="1:4" ht="15.75">
      <c r="A1757" s="14" t="s">
        <v>88</v>
      </c>
      <c r="B1757" s="14"/>
      <c r="C1757" s="14"/>
      <c r="D1757" s="14"/>
    </row>
    <row r="1758" spans="1:4" ht="31.5">
      <c r="A1758" s="11" t="s">
        <v>104</v>
      </c>
      <c r="B1758" s="15" t="s">
        <v>105</v>
      </c>
      <c r="C1758" s="13">
        <v>442830</v>
      </c>
      <c r="D1758" s="13">
        <v>198048</v>
      </c>
    </row>
    <row r="1759" spans="1:4" ht="31.5">
      <c r="A1759" s="11" t="s">
        <v>106</v>
      </c>
      <c r="B1759" s="15" t="s">
        <v>107</v>
      </c>
      <c r="C1759" s="13">
        <v>442830</v>
      </c>
      <c r="D1759" s="13">
        <v>198048</v>
      </c>
    </row>
    <row r="1760" spans="1:4" ht="15.75">
      <c r="A1760" s="11" t="s">
        <v>89</v>
      </c>
      <c r="B1760" s="15" t="s">
        <v>90</v>
      </c>
      <c r="C1760" s="13">
        <v>97305</v>
      </c>
      <c r="D1760" s="13">
        <v>29241</v>
      </c>
    </row>
    <row r="1761" spans="1:4" ht="15.75">
      <c r="A1761" s="11" t="s">
        <v>110</v>
      </c>
      <c r="B1761" s="15" t="s">
        <v>111</v>
      </c>
      <c r="C1761" s="13">
        <v>56500</v>
      </c>
      <c r="D1761" s="13">
        <v>17082</v>
      </c>
    </row>
    <row r="1762" spans="1:4" ht="31.5">
      <c r="A1762" s="11" t="s">
        <v>112</v>
      </c>
      <c r="B1762" s="15" t="s">
        <v>113</v>
      </c>
      <c r="C1762" s="13">
        <v>16244</v>
      </c>
      <c r="D1762" s="13">
        <v>10300</v>
      </c>
    </row>
    <row r="1763" spans="1:4" ht="31.5">
      <c r="A1763" s="11" t="s">
        <v>114</v>
      </c>
      <c r="B1763" s="15" t="s">
        <v>115</v>
      </c>
      <c r="C1763" s="13">
        <v>22702</v>
      </c>
      <c r="D1763" s="13">
        <v>0</v>
      </c>
    </row>
    <row r="1764" spans="1:4" ht="15.75">
      <c r="A1764" s="11" t="s">
        <v>116</v>
      </c>
      <c r="B1764" s="15" t="s">
        <v>117</v>
      </c>
      <c r="C1764" s="13">
        <v>1859</v>
      </c>
      <c r="D1764" s="13">
        <v>1859</v>
      </c>
    </row>
    <row r="1765" spans="1:4" ht="15.75">
      <c r="A1765" s="11" t="s">
        <v>93</v>
      </c>
      <c r="B1765" s="15" t="s">
        <v>94</v>
      </c>
      <c r="C1765" s="13">
        <v>108522</v>
      </c>
      <c r="D1765" s="13">
        <v>41243</v>
      </c>
    </row>
    <row r="1766" spans="1:4" ht="31.5">
      <c r="A1766" s="11" t="s">
        <v>95</v>
      </c>
      <c r="B1766" s="15" t="s">
        <v>96</v>
      </c>
      <c r="C1766" s="13">
        <v>74672</v>
      </c>
      <c r="D1766" s="13">
        <v>26555</v>
      </c>
    </row>
    <row r="1767" spans="1:4" ht="15.75">
      <c r="A1767" s="11" t="s">
        <v>97</v>
      </c>
      <c r="B1767" s="15" t="s">
        <v>98</v>
      </c>
      <c r="C1767" s="13">
        <v>23050</v>
      </c>
      <c r="D1767" s="13">
        <v>10635</v>
      </c>
    </row>
    <row r="1768" spans="1:4" ht="31.5">
      <c r="A1768" s="11" t="s">
        <v>99</v>
      </c>
      <c r="B1768" s="15" t="s">
        <v>100</v>
      </c>
      <c r="C1768" s="13">
        <v>10800</v>
      </c>
      <c r="D1768" s="13">
        <v>4053</v>
      </c>
    </row>
    <row r="1769" spans="1:4" ht="15.75">
      <c r="A1769" s="11" t="s">
        <v>124</v>
      </c>
      <c r="B1769" s="15" t="s">
        <v>125</v>
      </c>
      <c r="C1769" s="13">
        <v>1143634</v>
      </c>
      <c r="D1769" s="13">
        <v>407079</v>
      </c>
    </row>
    <row r="1770" spans="1:4" ht="15.75">
      <c r="A1770" s="11" t="s">
        <v>154</v>
      </c>
      <c r="B1770" s="15" t="s">
        <v>155</v>
      </c>
      <c r="C1770" s="13">
        <v>2250</v>
      </c>
      <c r="D1770" s="13">
        <v>0</v>
      </c>
    </row>
    <row r="1771" spans="1:4" ht="15.75">
      <c r="A1771" s="11" t="s">
        <v>126</v>
      </c>
      <c r="B1771" s="15" t="s">
        <v>127</v>
      </c>
      <c r="C1771" s="13">
        <v>91111</v>
      </c>
      <c r="D1771" s="13">
        <v>32461</v>
      </c>
    </row>
    <row r="1772" spans="1:4" ht="15.75">
      <c r="A1772" s="11" t="s">
        <v>128</v>
      </c>
      <c r="B1772" s="15" t="s">
        <v>129</v>
      </c>
      <c r="C1772" s="13">
        <v>266727</v>
      </c>
      <c r="D1772" s="13">
        <v>52470</v>
      </c>
    </row>
    <row r="1773" spans="1:4" ht="15.75">
      <c r="A1773" s="11" t="s">
        <v>130</v>
      </c>
      <c r="B1773" s="15" t="s">
        <v>131</v>
      </c>
      <c r="C1773" s="13">
        <v>752139</v>
      </c>
      <c r="D1773" s="13">
        <v>315032</v>
      </c>
    </row>
    <row r="1774" spans="1:4" ht="15.75">
      <c r="A1774" s="11" t="s">
        <v>132</v>
      </c>
      <c r="B1774" s="15" t="s">
        <v>133</v>
      </c>
      <c r="C1774" s="13">
        <v>13370</v>
      </c>
      <c r="D1774" s="13">
        <v>600</v>
      </c>
    </row>
    <row r="1775" spans="1:4" ht="15.75">
      <c r="A1775" s="11" t="s">
        <v>134</v>
      </c>
      <c r="B1775" s="15" t="s">
        <v>135</v>
      </c>
      <c r="C1775" s="13">
        <v>2000</v>
      </c>
      <c r="D1775" s="13">
        <v>126</v>
      </c>
    </row>
    <row r="1776" spans="1:4" ht="15.75">
      <c r="A1776" s="11" t="s">
        <v>162</v>
      </c>
      <c r="B1776" s="15" t="s">
        <v>163</v>
      </c>
      <c r="C1776" s="13">
        <v>16035</v>
      </c>
      <c r="D1776" s="13">
        <v>6388</v>
      </c>
    </row>
    <row r="1777" spans="1:4" ht="31.5">
      <c r="A1777" s="11" t="s">
        <v>173</v>
      </c>
      <c r="B1777" s="15" t="s">
        <v>174</v>
      </c>
      <c r="C1777" s="13">
        <v>2</v>
      </c>
      <c r="D1777" s="13">
        <v>2</v>
      </c>
    </row>
    <row r="1778" spans="1:4" ht="15.75">
      <c r="A1778" s="11" t="s">
        <v>175</v>
      </c>
      <c r="B1778" s="15" t="s">
        <v>176</v>
      </c>
      <c r="C1778" s="13">
        <v>53163</v>
      </c>
      <c r="D1778" s="13">
        <v>53163</v>
      </c>
    </row>
    <row r="1779" spans="1:4" ht="31.5">
      <c r="A1779" s="11" t="s">
        <v>177</v>
      </c>
      <c r="B1779" s="15" t="s">
        <v>178</v>
      </c>
      <c r="C1779" s="13">
        <v>97</v>
      </c>
      <c r="D1779" s="13">
        <v>97</v>
      </c>
    </row>
    <row r="1780" spans="1:4" ht="31.5">
      <c r="A1780" s="11" t="s">
        <v>179</v>
      </c>
      <c r="B1780" s="15" t="s">
        <v>180</v>
      </c>
      <c r="C1780" s="13">
        <v>53066</v>
      </c>
      <c r="D1780" s="13">
        <v>53066</v>
      </c>
    </row>
    <row r="1781" spans="1:4" ht="15.75">
      <c r="A1781" s="16" t="s">
        <v>101</v>
      </c>
      <c r="B1781" s="16"/>
      <c r="C1781" s="13">
        <v>1845454</v>
      </c>
      <c r="D1781" s="13">
        <v>728774</v>
      </c>
    </row>
    <row r="1782" spans="1:4" ht="15.75">
      <c r="A1782" s="14" t="s">
        <v>138</v>
      </c>
      <c r="B1782" s="14"/>
      <c r="C1782" s="14"/>
      <c r="D1782" s="14"/>
    </row>
    <row r="1783" spans="1:4" ht="15.75">
      <c r="A1783" s="11" t="s">
        <v>139</v>
      </c>
      <c r="B1783" s="15" t="s">
        <v>140</v>
      </c>
      <c r="C1783" s="13">
        <v>33000</v>
      </c>
      <c r="D1783" s="13">
        <v>2160</v>
      </c>
    </row>
    <row r="1784" spans="1:4" ht="15.75">
      <c r="A1784" s="11" t="s">
        <v>141</v>
      </c>
      <c r="B1784" s="15" t="s">
        <v>142</v>
      </c>
      <c r="C1784" s="13">
        <v>102331</v>
      </c>
      <c r="D1784" s="13">
        <v>62112</v>
      </c>
    </row>
    <row r="1785" spans="1:4" ht="31.5">
      <c r="A1785" s="11" t="s">
        <v>145</v>
      </c>
      <c r="B1785" s="15" t="s">
        <v>146</v>
      </c>
      <c r="C1785" s="13">
        <v>36600</v>
      </c>
      <c r="D1785" s="13">
        <v>17945</v>
      </c>
    </row>
    <row r="1786" spans="1:4" ht="15.75">
      <c r="A1786" s="11" t="s">
        <v>158</v>
      </c>
      <c r="B1786" s="15" t="s">
        <v>159</v>
      </c>
      <c r="C1786" s="13">
        <v>35731</v>
      </c>
      <c r="D1786" s="13">
        <v>34867</v>
      </c>
    </row>
    <row r="1787" spans="1:4" ht="15.75">
      <c r="A1787" s="11" t="s">
        <v>217</v>
      </c>
      <c r="B1787" s="15" t="s">
        <v>218</v>
      </c>
      <c r="C1787" s="13">
        <v>30000</v>
      </c>
      <c r="D1787" s="13">
        <v>9300</v>
      </c>
    </row>
    <row r="1788" spans="1:4" ht="15.75">
      <c r="A1788" s="16" t="s">
        <v>147</v>
      </c>
      <c r="B1788" s="16"/>
      <c r="C1788" s="13">
        <v>135331</v>
      </c>
      <c r="D1788" s="13">
        <v>64272</v>
      </c>
    </row>
    <row r="1789" spans="1:4" ht="15.75">
      <c r="A1789" s="11"/>
      <c r="B1789" s="12"/>
      <c r="C1789" s="13"/>
      <c r="D1789" s="13"/>
    </row>
    <row r="1790" spans="1:4" ht="15.75">
      <c r="A1790" s="16" t="s">
        <v>292</v>
      </c>
      <c r="B1790" s="16"/>
      <c r="C1790" s="13">
        <v>1980785</v>
      </c>
      <c r="D1790" s="13">
        <v>793046</v>
      </c>
    </row>
    <row r="1791" spans="1:4" ht="15.75">
      <c r="A1791" s="11"/>
      <c r="B1791" s="12"/>
      <c r="C1791" s="13"/>
      <c r="D1791" s="13"/>
    </row>
    <row r="1792" spans="1:4" ht="15.75">
      <c r="A1792" s="16" t="s">
        <v>293</v>
      </c>
      <c r="B1792" s="16"/>
      <c r="C1792" s="13">
        <v>2874143</v>
      </c>
      <c r="D1792" s="13">
        <v>1195500</v>
      </c>
    </row>
    <row r="1793" spans="1:4" ht="15.75">
      <c r="A1793" s="11"/>
      <c r="B1793" s="12"/>
      <c r="C1793" s="13"/>
      <c r="D1793" s="13"/>
    </row>
    <row r="1794" spans="1:4" ht="31.5">
      <c r="A1794" s="16" t="s">
        <v>294</v>
      </c>
      <c r="B1794" s="16"/>
      <c r="C1794" s="13">
        <v>4956977</v>
      </c>
      <c r="D1794" s="13">
        <v>2004936</v>
      </c>
    </row>
    <row r="1795" spans="1:4" ht="15.75">
      <c r="A1795" s="11"/>
      <c r="B1795" s="12"/>
      <c r="C1795" s="13"/>
      <c r="D1795" s="13"/>
    </row>
    <row r="1796" spans="1:4" ht="15.75">
      <c r="A1796" s="16" t="s">
        <v>295</v>
      </c>
      <c r="B1796" s="16"/>
      <c r="C1796" s="16"/>
      <c r="D1796" s="16"/>
    </row>
    <row r="1797" spans="1:4" ht="31.5">
      <c r="A1797" s="16" t="s">
        <v>375</v>
      </c>
      <c r="B1797" s="16"/>
      <c r="C1797" s="16"/>
      <c r="D1797" s="16"/>
    </row>
    <row r="1798" spans="1:4" ht="31.5">
      <c r="A1798" s="16" t="s">
        <v>376</v>
      </c>
      <c r="B1798" s="16"/>
      <c r="C1798" s="16"/>
      <c r="D1798" s="16"/>
    </row>
    <row r="1799" spans="1:4" ht="15.75">
      <c r="A1799" s="14" t="s">
        <v>88</v>
      </c>
      <c r="B1799" s="14"/>
      <c r="C1799" s="14"/>
      <c r="D1799" s="14"/>
    </row>
    <row r="1800" spans="1:4" ht="31.5">
      <c r="A1800" s="11" t="s">
        <v>104</v>
      </c>
      <c r="B1800" s="15" t="s">
        <v>105</v>
      </c>
      <c r="C1800" s="13">
        <v>92396</v>
      </c>
      <c r="D1800" s="13">
        <v>44546</v>
      </c>
    </row>
    <row r="1801" spans="1:4" ht="31.5">
      <c r="A1801" s="11" t="s">
        <v>106</v>
      </c>
      <c r="B1801" s="15" t="s">
        <v>107</v>
      </c>
      <c r="C1801" s="13">
        <v>92396</v>
      </c>
      <c r="D1801" s="13">
        <v>44546</v>
      </c>
    </row>
    <row r="1802" spans="1:4" ht="15.75">
      <c r="A1802" s="11" t="s">
        <v>89</v>
      </c>
      <c r="B1802" s="15" t="s">
        <v>90</v>
      </c>
      <c r="C1802" s="13">
        <v>2494</v>
      </c>
      <c r="D1802" s="13">
        <v>2105</v>
      </c>
    </row>
    <row r="1803" spans="1:4" ht="31.5">
      <c r="A1803" s="11" t="s">
        <v>112</v>
      </c>
      <c r="B1803" s="15" t="s">
        <v>113</v>
      </c>
      <c r="C1803" s="13">
        <v>2390</v>
      </c>
      <c r="D1803" s="13">
        <v>2001</v>
      </c>
    </row>
    <row r="1804" spans="1:4" ht="15.75">
      <c r="A1804" s="11" t="s">
        <v>116</v>
      </c>
      <c r="B1804" s="15" t="s">
        <v>117</v>
      </c>
      <c r="C1804" s="13">
        <v>104</v>
      </c>
      <c r="D1804" s="13">
        <v>104</v>
      </c>
    </row>
    <row r="1805" spans="1:4" ht="15.75">
      <c r="A1805" s="11" t="s">
        <v>93</v>
      </c>
      <c r="B1805" s="15" t="s">
        <v>94</v>
      </c>
      <c r="C1805" s="13">
        <v>17779</v>
      </c>
      <c r="D1805" s="13">
        <v>9154</v>
      </c>
    </row>
    <row r="1806" spans="1:4" ht="31.5">
      <c r="A1806" s="11" t="s">
        <v>95</v>
      </c>
      <c r="B1806" s="15" t="s">
        <v>96</v>
      </c>
      <c r="C1806" s="13">
        <v>10749</v>
      </c>
      <c r="D1806" s="13">
        <v>5607</v>
      </c>
    </row>
    <row r="1807" spans="1:4" ht="15.75">
      <c r="A1807" s="11" t="s">
        <v>97</v>
      </c>
      <c r="B1807" s="15" t="s">
        <v>98</v>
      </c>
      <c r="C1807" s="13">
        <v>4440</v>
      </c>
      <c r="D1807" s="13">
        <v>2241</v>
      </c>
    </row>
    <row r="1808" spans="1:4" ht="31.5">
      <c r="A1808" s="11" t="s">
        <v>99</v>
      </c>
      <c r="B1808" s="15" t="s">
        <v>100</v>
      </c>
      <c r="C1808" s="13">
        <v>2590</v>
      </c>
      <c r="D1808" s="13">
        <v>1306</v>
      </c>
    </row>
    <row r="1809" spans="1:4" ht="15.75">
      <c r="A1809" s="11" t="s">
        <v>124</v>
      </c>
      <c r="B1809" s="15" t="s">
        <v>125</v>
      </c>
      <c r="C1809" s="13">
        <v>61550</v>
      </c>
      <c r="D1809" s="13">
        <v>13410</v>
      </c>
    </row>
    <row r="1810" spans="1:4" ht="15.75">
      <c r="A1810" s="11" t="s">
        <v>154</v>
      </c>
      <c r="B1810" s="15" t="s">
        <v>155</v>
      </c>
      <c r="C1810" s="13">
        <v>6000</v>
      </c>
      <c r="D1810" s="13">
        <v>2650</v>
      </c>
    </row>
    <row r="1811" spans="1:4" ht="15.75">
      <c r="A1811" s="11" t="s">
        <v>126</v>
      </c>
      <c r="B1811" s="15" t="s">
        <v>127</v>
      </c>
      <c r="C1811" s="13">
        <v>7200</v>
      </c>
      <c r="D1811" s="13">
        <v>1040</v>
      </c>
    </row>
    <row r="1812" spans="1:4" ht="15.75">
      <c r="A1812" s="11" t="s">
        <v>128</v>
      </c>
      <c r="B1812" s="15" t="s">
        <v>129</v>
      </c>
      <c r="C1812" s="13">
        <v>9000</v>
      </c>
      <c r="D1812" s="13">
        <v>5630</v>
      </c>
    </row>
    <row r="1813" spans="1:4" ht="15.75">
      <c r="A1813" s="11" t="s">
        <v>130</v>
      </c>
      <c r="B1813" s="15" t="s">
        <v>131</v>
      </c>
      <c r="C1813" s="13">
        <v>29900</v>
      </c>
      <c r="D1813" s="13">
        <v>3920</v>
      </c>
    </row>
    <row r="1814" spans="1:4" ht="15.75">
      <c r="A1814" s="11" t="s">
        <v>162</v>
      </c>
      <c r="B1814" s="15" t="s">
        <v>163</v>
      </c>
      <c r="C1814" s="13">
        <v>9450</v>
      </c>
      <c r="D1814" s="13">
        <v>170</v>
      </c>
    </row>
    <row r="1815" spans="1:4" ht="15.75">
      <c r="A1815" s="11" t="s">
        <v>175</v>
      </c>
      <c r="B1815" s="15" t="s">
        <v>176</v>
      </c>
      <c r="C1815" s="13">
        <v>340</v>
      </c>
      <c r="D1815" s="13">
        <v>290</v>
      </c>
    </row>
    <row r="1816" spans="1:4" ht="31.5">
      <c r="A1816" s="11" t="s">
        <v>177</v>
      </c>
      <c r="B1816" s="15" t="s">
        <v>178</v>
      </c>
      <c r="C1816" s="13">
        <v>250</v>
      </c>
      <c r="D1816" s="13">
        <v>214</v>
      </c>
    </row>
    <row r="1817" spans="1:4" ht="31.5">
      <c r="A1817" s="11" t="s">
        <v>179</v>
      </c>
      <c r="B1817" s="15" t="s">
        <v>180</v>
      </c>
      <c r="C1817" s="13">
        <v>90</v>
      </c>
      <c r="D1817" s="13">
        <v>76</v>
      </c>
    </row>
    <row r="1818" spans="1:4" ht="15.75">
      <c r="A1818" s="16" t="s">
        <v>101</v>
      </c>
      <c r="B1818" s="16"/>
      <c r="C1818" s="13">
        <v>174559</v>
      </c>
      <c r="D1818" s="13">
        <v>69505</v>
      </c>
    </row>
    <row r="1819" spans="1:4" ht="15.75">
      <c r="A1819" s="11"/>
      <c r="B1819" s="12"/>
      <c r="C1819" s="13"/>
      <c r="D1819" s="13"/>
    </row>
    <row r="1820" spans="1:4" ht="31.5">
      <c r="A1820" s="16" t="s">
        <v>377</v>
      </c>
      <c r="B1820" s="16"/>
      <c r="C1820" s="13">
        <v>174559</v>
      </c>
      <c r="D1820" s="13">
        <v>69505</v>
      </c>
    </row>
    <row r="1821" spans="1:4" ht="15.75">
      <c r="A1821" s="11"/>
      <c r="B1821" s="12"/>
      <c r="C1821" s="13"/>
      <c r="D1821" s="13"/>
    </row>
    <row r="1822" spans="1:4" ht="31.5">
      <c r="A1822" s="16" t="s">
        <v>378</v>
      </c>
      <c r="B1822" s="16"/>
      <c r="C1822" s="13">
        <v>174559</v>
      </c>
      <c r="D1822" s="13">
        <v>69505</v>
      </c>
    </row>
    <row r="1823" spans="1:4" ht="15.75">
      <c r="A1823" s="11"/>
      <c r="B1823" s="12"/>
      <c r="C1823" s="13"/>
      <c r="D1823" s="13"/>
    </row>
    <row r="1824" spans="1:4" ht="15.75">
      <c r="A1824" s="16" t="s">
        <v>296</v>
      </c>
      <c r="B1824" s="16"/>
      <c r="C1824" s="16"/>
      <c r="D1824" s="16"/>
    </row>
    <row r="1825" spans="1:4" ht="31.5">
      <c r="A1825" s="16" t="s">
        <v>379</v>
      </c>
      <c r="B1825" s="16"/>
      <c r="C1825" s="16"/>
      <c r="D1825" s="16"/>
    </row>
    <row r="1826" spans="1:4" ht="15.75">
      <c r="A1826" s="14" t="s">
        <v>88</v>
      </c>
      <c r="B1826" s="14"/>
      <c r="C1826" s="14"/>
      <c r="D1826" s="14"/>
    </row>
    <row r="1827" spans="1:4" ht="15.75">
      <c r="A1827" s="11" t="s">
        <v>124</v>
      </c>
      <c r="B1827" s="15" t="s">
        <v>125</v>
      </c>
      <c r="C1827" s="13">
        <v>386585</v>
      </c>
      <c r="D1827" s="13">
        <v>122814</v>
      </c>
    </row>
    <row r="1828" spans="1:4" ht="15.75">
      <c r="A1828" s="11" t="s">
        <v>126</v>
      </c>
      <c r="B1828" s="15" t="s">
        <v>127</v>
      </c>
      <c r="C1828" s="13">
        <v>17000</v>
      </c>
      <c r="D1828" s="13">
        <v>5000</v>
      </c>
    </row>
    <row r="1829" spans="1:4" ht="15.75">
      <c r="A1829" s="11" t="s">
        <v>130</v>
      </c>
      <c r="B1829" s="15" t="s">
        <v>131</v>
      </c>
      <c r="C1829" s="13">
        <v>369585</v>
      </c>
      <c r="D1829" s="13">
        <v>117814</v>
      </c>
    </row>
    <row r="1830" spans="1:4" ht="15.75">
      <c r="A1830" s="16" t="s">
        <v>101</v>
      </c>
      <c r="B1830" s="16"/>
      <c r="C1830" s="13">
        <v>386585</v>
      </c>
      <c r="D1830" s="13">
        <v>122814</v>
      </c>
    </row>
    <row r="1831" spans="1:4" ht="15.75">
      <c r="A1831" s="11"/>
      <c r="B1831" s="12"/>
      <c r="C1831" s="13"/>
      <c r="D1831" s="13"/>
    </row>
    <row r="1832" spans="1:4" ht="31.5">
      <c r="A1832" s="16" t="s">
        <v>380</v>
      </c>
      <c r="B1832" s="16"/>
      <c r="C1832" s="13">
        <v>386585</v>
      </c>
      <c r="D1832" s="13">
        <v>122814</v>
      </c>
    </row>
    <row r="1833" spans="1:4" ht="15.75">
      <c r="A1833" s="11"/>
      <c r="B1833" s="12"/>
      <c r="C1833" s="13"/>
      <c r="D1833" s="13"/>
    </row>
    <row r="1834" spans="1:4" ht="31.5">
      <c r="A1834" s="16" t="s">
        <v>381</v>
      </c>
      <c r="B1834" s="16"/>
      <c r="C1834" s="16"/>
      <c r="D1834" s="16"/>
    </row>
    <row r="1835" spans="1:4" ht="15.75">
      <c r="A1835" s="14" t="s">
        <v>88</v>
      </c>
      <c r="B1835" s="14"/>
      <c r="C1835" s="14"/>
      <c r="D1835" s="14"/>
    </row>
    <row r="1836" spans="1:4" ht="15.75">
      <c r="A1836" s="11" t="s">
        <v>124</v>
      </c>
      <c r="B1836" s="15" t="s">
        <v>125</v>
      </c>
      <c r="C1836" s="13">
        <v>810654</v>
      </c>
      <c r="D1836" s="13">
        <v>417774</v>
      </c>
    </row>
    <row r="1837" spans="1:4" ht="15.75">
      <c r="A1837" s="11" t="s">
        <v>130</v>
      </c>
      <c r="B1837" s="15" t="s">
        <v>131</v>
      </c>
      <c r="C1837" s="13">
        <v>564973</v>
      </c>
      <c r="D1837" s="13">
        <v>376601</v>
      </c>
    </row>
    <row r="1838" spans="1:4" ht="15.75">
      <c r="A1838" s="11" t="s">
        <v>132</v>
      </c>
      <c r="B1838" s="15" t="s">
        <v>133</v>
      </c>
      <c r="C1838" s="13">
        <v>245681</v>
      </c>
      <c r="D1838" s="13">
        <v>41173</v>
      </c>
    </row>
    <row r="1839" spans="1:4" ht="15.75">
      <c r="A1839" s="16" t="s">
        <v>101</v>
      </c>
      <c r="B1839" s="16"/>
      <c r="C1839" s="13">
        <v>810654</v>
      </c>
      <c r="D1839" s="13">
        <v>417774</v>
      </c>
    </row>
    <row r="1840" spans="1:4" ht="15.75">
      <c r="A1840" s="11"/>
      <c r="B1840" s="12"/>
      <c r="C1840" s="13"/>
      <c r="D1840" s="13"/>
    </row>
    <row r="1841" spans="1:4" ht="31.5">
      <c r="A1841" s="16" t="s">
        <v>382</v>
      </c>
      <c r="B1841" s="16"/>
      <c r="C1841" s="13">
        <v>810654</v>
      </c>
      <c r="D1841" s="13">
        <v>417774</v>
      </c>
    </row>
    <row r="1842" spans="1:4" ht="15.75">
      <c r="A1842" s="11"/>
      <c r="B1842" s="12"/>
      <c r="C1842" s="13"/>
      <c r="D1842" s="13"/>
    </row>
    <row r="1843" spans="1:4" ht="47.25">
      <c r="A1843" s="16" t="s">
        <v>297</v>
      </c>
      <c r="B1843" s="16"/>
      <c r="C1843" s="16"/>
      <c r="D1843" s="16"/>
    </row>
    <row r="1844" spans="1:4" ht="15.75">
      <c r="A1844" s="14" t="s">
        <v>88</v>
      </c>
      <c r="B1844" s="14"/>
      <c r="C1844" s="14"/>
      <c r="D1844" s="14"/>
    </row>
    <row r="1845" spans="1:4" ht="15.75">
      <c r="A1845" s="11" t="s">
        <v>124</v>
      </c>
      <c r="B1845" s="15" t="s">
        <v>125</v>
      </c>
      <c r="C1845" s="13">
        <v>992186</v>
      </c>
      <c r="D1845" s="13">
        <v>891579</v>
      </c>
    </row>
    <row r="1846" spans="1:4" ht="15.75">
      <c r="A1846" s="11" t="s">
        <v>126</v>
      </c>
      <c r="B1846" s="15" t="s">
        <v>127</v>
      </c>
      <c r="C1846" s="13">
        <v>16200</v>
      </c>
      <c r="D1846" s="13">
        <v>8888</v>
      </c>
    </row>
    <row r="1847" spans="1:4" ht="15.75">
      <c r="A1847" s="11" t="s">
        <v>128</v>
      </c>
      <c r="B1847" s="15" t="s">
        <v>129</v>
      </c>
      <c r="C1847" s="13">
        <v>5800</v>
      </c>
      <c r="D1847" s="13">
        <v>1248</v>
      </c>
    </row>
    <row r="1848" spans="1:4" ht="15.75">
      <c r="A1848" s="11" t="s">
        <v>130</v>
      </c>
      <c r="B1848" s="15" t="s">
        <v>131</v>
      </c>
      <c r="C1848" s="13">
        <v>699971</v>
      </c>
      <c r="D1848" s="13">
        <v>647979</v>
      </c>
    </row>
    <row r="1849" spans="1:4" ht="15.75">
      <c r="A1849" s="11" t="s">
        <v>132</v>
      </c>
      <c r="B1849" s="15" t="s">
        <v>133</v>
      </c>
      <c r="C1849" s="13">
        <v>270000</v>
      </c>
      <c r="D1849" s="13">
        <v>233249</v>
      </c>
    </row>
    <row r="1850" spans="1:4" ht="15.75">
      <c r="A1850" s="11" t="s">
        <v>162</v>
      </c>
      <c r="B1850" s="15" t="s">
        <v>163</v>
      </c>
      <c r="C1850" s="13">
        <v>215</v>
      </c>
      <c r="D1850" s="13">
        <v>215</v>
      </c>
    </row>
    <row r="1851" spans="1:4" ht="15.75">
      <c r="A1851" s="11" t="s">
        <v>175</v>
      </c>
      <c r="B1851" s="15" t="s">
        <v>176</v>
      </c>
      <c r="C1851" s="13">
        <v>214</v>
      </c>
      <c r="D1851" s="13">
        <v>65</v>
      </c>
    </row>
    <row r="1852" spans="1:4" ht="31.5">
      <c r="A1852" s="11" t="s">
        <v>177</v>
      </c>
      <c r="B1852" s="15" t="s">
        <v>178</v>
      </c>
      <c r="C1852" s="13">
        <v>100</v>
      </c>
      <c r="D1852" s="13">
        <v>0</v>
      </c>
    </row>
    <row r="1853" spans="1:4" ht="31.5">
      <c r="A1853" s="11" t="s">
        <v>179</v>
      </c>
      <c r="B1853" s="15" t="s">
        <v>180</v>
      </c>
      <c r="C1853" s="13">
        <v>114</v>
      </c>
      <c r="D1853" s="13">
        <v>65</v>
      </c>
    </row>
    <row r="1854" spans="1:4" ht="15.75">
      <c r="A1854" s="16" t="s">
        <v>101</v>
      </c>
      <c r="B1854" s="16"/>
      <c r="C1854" s="13">
        <v>992400</v>
      </c>
      <c r="D1854" s="13">
        <v>891644</v>
      </c>
    </row>
    <row r="1855" spans="1:4" ht="15.75">
      <c r="A1855" s="14" t="s">
        <v>138</v>
      </c>
      <c r="B1855" s="14"/>
      <c r="C1855" s="14"/>
      <c r="D1855" s="14"/>
    </row>
    <row r="1856" spans="1:4" ht="15.75">
      <c r="A1856" s="11" t="s">
        <v>141</v>
      </c>
      <c r="B1856" s="15" t="s">
        <v>142</v>
      </c>
      <c r="C1856" s="13">
        <v>80000</v>
      </c>
      <c r="D1856" s="13">
        <v>0</v>
      </c>
    </row>
    <row r="1857" spans="1:4" ht="15.75">
      <c r="A1857" s="11" t="s">
        <v>158</v>
      </c>
      <c r="B1857" s="15" t="s">
        <v>159</v>
      </c>
      <c r="C1857" s="13">
        <v>80000</v>
      </c>
      <c r="D1857" s="13">
        <v>0</v>
      </c>
    </row>
    <row r="1858" spans="1:4" ht="15.75">
      <c r="A1858" s="11" t="s">
        <v>286</v>
      </c>
      <c r="B1858" s="15" t="s">
        <v>287</v>
      </c>
      <c r="C1858" s="13">
        <v>24000</v>
      </c>
      <c r="D1858" s="13">
        <v>0</v>
      </c>
    </row>
    <row r="1859" spans="1:4" ht="31.5">
      <c r="A1859" s="11" t="s">
        <v>288</v>
      </c>
      <c r="B1859" s="15" t="s">
        <v>289</v>
      </c>
      <c r="C1859" s="13">
        <v>24000</v>
      </c>
      <c r="D1859" s="13">
        <v>0</v>
      </c>
    </row>
    <row r="1860" spans="1:4" ht="15.75">
      <c r="A1860" s="16" t="s">
        <v>147</v>
      </c>
      <c r="B1860" s="16"/>
      <c r="C1860" s="13">
        <v>104000</v>
      </c>
      <c r="D1860" s="13">
        <v>0</v>
      </c>
    </row>
    <row r="1861" spans="1:4" ht="47.25">
      <c r="A1861" s="16" t="s">
        <v>298</v>
      </c>
      <c r="B1861" s="16"/>
      <c r="C1861" s="13">
        <v>1096400</v>
      </c>
      <c r="D1861" s="13">
        <v>891644</v>
      </c>
    </row>
    <row r="1862" spans="1:4" ht="15.75">
      <c r="A1862" s="11"/>
      <c r="B1862" s="12"/>
      <c r="C1862" s="13"/>
      <c r="D1862" s="13"/>
    </row>
    <row r="1863" spans="1:4" ht="15.75">
      <c r="A1863" s="16" t="s">
        <v>299</v>
      </c>
      <c r="B1863" s="16"/>
      <c r="C1863" s="13">
        <v>2293639</v>
      </c>
      <c r="D1863" s="13">
        <v>1432232</v>
      </c>
    </row>
    <row r="1864" spans="1:4" ht="15.75">
      <c r="A1864" s="11"/>
      <c r="B1864" s="12"/>
      <c r="C1864" s="13"/>
      <c r="D1864" s="13"/>
    </row>
    <row r="1865" spans="1:4" ht="15.75">
      <c r="A1865" s="16" t="s">
        <v>300</v>
      </c>
      <c r="B1865" s="16"/>
      <c r="C1865" s="16"/>
      <c r="D1865" s="16"/>
    </row>
    <row r="1866" spans="1:4" ht="15.75">
      <c r="A1866" s="16" t="s">
        <v>383</v>
      </c>
      <c r="B1866" s="16"/>
      <c r="C1866" s="16"/>
      <c r="D1866" s="16"/>
    </row>
    <row r="1867" spans="1:4" ht="15.75">
      <c r="A1867" s="14" t="s">
        <v>88</v>
      </c>
      <c r="B1867" s="14"/>
      <c r="C1867" s="14"/>
      <c r="D1867" s="14"/>
    </row>
    <row r="1868" spans="1:4" ht="15.75">
      <c r="A1868" s="11" t="s">
        <v>124</v>
      </c>
      <c r="B1868" s="15" t="s">
        <v>125</v>
      </c>
      <c r="C1868" s="13">
        <v>20000</v>
      </c>
      <c r="D1868" s="13">
        <v>-5732</v>
      </c>
    </row>
    <row r="1869" spans="1:4" ht="15.75">
      <c r="A1869" s="11" t="s">
        <v>128</v>
      </c>
      <c r="B1869" s="15" t="s">
        <v>129</v>
      </c>
      <c r="C1869" s="13">
        <v>20000</v>
      </c>
      <c r="D1869" s="13">
        <v>-5732</v>
      </c>
    </row>
    <row r="1870" spans="1:4" ht="15.75">
      <c r="A1870" s="16" t="s">
        <v>101</v>
      </c>
      <c r="B1870" s="16"/>
      <c r="C1870" s="13">
        <v>20000</v>
      </c>
      <c r="D1870" s="13">
        <v>-5732</v>
      </c>
    </row>
    <row r="1871" spans="1:4" ht="15.75">
      <c r="A1871" s="16" t="s">
        <v>384</v>
      </c>
      <c r="B1871" s="16"/>
      <c r="C1871" s="13">
        <v>20000</v>
      </c>
      <c r="D1871" s="13">
        <v>-5732</v>
      </c>
    </row>
    <row r="1872" spans="1:4" ht="15.75">
      <c r="A1872" s="11"/>
      <c r="B1872" s="12"/>
      <c r="C1872" s="13"/>
      <c r="D1872" s="13"/>
    </row>
    <row r="1873" spans="1:4" ht="15.75">
      <c r="A1873" s="16" t="s">
        <v>385</v>
      </c>
      <c r="B1873" s="16"/>
      <c r="C1873" s="16"/>
      <c r="D1873" s="16"/>
    </row>
    <row r="1874" spans="1:4" ht="15.75">
      <c r="A1874" s="14" t="s">
        <v>88</v>
      </c>
      <c r="B1874" s="14"/>
      <c r="C1874" s="14"/>
      <c r="D1874" s="14"/>
    </row>
    <row r="1875" spans="1:4" ht="31.5">
      <c r="A1875" s="11" t="s">
        <v>104</v>
      </c>
      <c r="B1875" s="15" t="s">
        <v>105</v>
      </c>
      <c r="C1875" s="13">
        <v>28518</v>
      </c>
      <c r="D1875" s="13">
        <v>13490</v>
      </c>
    </row>
    <row r="1876" spans="1:4" ht="31.5">
      <c r="A1876" s="11" t="s">
        <v>106</v>
      </c>
      <c r="B1876" s="15" t="s">
        <v>107</v>
      </c>
      <c r="C1876" s="13">
        <v>28518</v>
      </c>
      <c r="D1876" s="13">
        <v>13490</v>
      </c>
    </row>
    <row r="1877" spans="1:4" ht="15.75">
      <c r="A1877" s="11" t="s">
        <v>89</v>
      </c>
      <c r="B1877" s="15" t="s">
        <v>90</v>
      </c>
      <c r="C1877" s="13">
        <v>24014</v>
      </c>
      <c r="D1877" s="13">
        <v>20744</v>
      </c>
    </row>
    <row r="1878" spans="1:4" ht="15.75">
      <c r="A1878" s="11" t="s">
        <v>110</v>
      </c>
      <c r="B1878" s="15" t="s">
        <v>111</v>
      </c>
      <c r="C1878" s="13">
        <v>23550</v>
      </c>
      <c r="D1878" s="13">
        <v>20280</v>
      </c>
    </row>
    <row r="1879" spans="1:4" ht="31.5">
      <c r="A1879" s="11" t="s">
        <v>112</v>
      </c>
      <c r="B1879" s="15" t="s">
        <v>113</v>
      </c>
      <c r="C1879" s="13">
        <v>464</v>
      </c>
      <c r="D1879" s="13">
        <v>464</v>
      </c>
    </row>
    <row r="1880" spans="1:4" ht="15.75">
      <c r="A1880" s="11" t="s">
        <v>93</v>
      </c>
      <c r="B1880" s="15" t="s">
        <v>94</v>
      </c>
      <c r="C1880" s="13">
        <v>10080</v>
      </c>
      <c r="D1880" s="13">
        <v>3545</v>
      </c>
    </row>
    <row r="1881" spans="1:4" ht="31.5">
      <c r="A1881" s="11" t="s">
        <v>95</v>
      </c>
      <c r="B1881" s="15" t="s">
        <v>96</v>
      </c>
      <c r="C1881" s="13">
        <v>6095</v>
      </c>
      <c r="D1881" s="13">
        <v>2044</v>
      </c>
    </row>
    <row r="1882" spans="1:4" ht="15.75">
      <c r="A1882" s="11" t="s">
        <v>97</v>
      </c>
      <c r="B1882" s="15" t="s">
        <v>98</v>
      </c>
      <c r="C1882" s="13">
        <v>2517</v>
      </c>
      <c r="D1882" s="13">
        <v>948</v>
      </c>
    </row>
    <row r="1883" spans="1:4" ht="31.5">
      <c r="A1883" s="11" t="s">
        <v>99</v>
      </c>
      <c r="B1883" s="15" t="s">
        <v>100</v>
      </c>
      <c r="C1883" s="13">
        <v>1468</v>
      </c>
      <c r="D1883" s="13">
        <v>553</v>
      </c>
    </row>
    <row r="1884" spans="1:4" ht="15.75">
      <c r="A1884" s="11" t="s">
        <v>124</v>
      </c>
      <c r="B1884" s="15" t="s">
        <v>125</v>
      </c>
      <c r="C1884" s="13">
        <v>32378</v>
      </c>
      <c r="D1884" s="13">
        <v>12824</v>
      </c>
    </row>
    <row r="1885" spans="1:4" ht="15.75">
      <c r="A1885" s="11" t="s">
        <v>126</v>
      </c>
      <c r="B1885" s="15" t="s">
        <v>127</v>
      </c>
      <c r="C1885" s="13">
        <v>3928</v>
      </c>
      <c r="D1885" s="13">
        <v>134</v>
      </c>
    </row>
    <row r="1886" spans="1:4" ht="15.75">
      <c r="A1886" s="11" t="s">
        <v>130</v>
      </c>
      <c r="B1886" s="15" t="s">
        <v>131</v>
      </c>
      <c r="C1886" s="13">
        <v>28450</v>
      </c>
      <c r="D1886" s="13">
        <v>12690</v>
      </c>
    </row>
    <row r="1887" spans="1:4" ht="15.75">
      <c r="A1887" s="11" t="s">
        <v>175</v>
      </c>
      <c r="B1887" s="15" t="s">
        <v>176</v>
      </c>
      <c r="C1887" s="13">
        <v>10</v>
      </c>
      <c r="D1887" s="13">
        <v>10</v>
      </c>
    </row>
    <row r="1888" spans="1:4" ht="31.5">
      <c r="A1888" s="11" t="s">
        <v>177</v>
      </c>
      <c r="B1888" s="15" t="s">
        <v>178</v>
      </c>
      <c r="C1888" s="13">
        <v>10</v>
      </c>
      <c r="D1888" s="13">
        <v>10</v>
      </c>
    </row>
    <row r="1889" spans="1:4" ht="15.75">
      <c r="A1889" s="16" t="s">
        <v>101</v>
      </c>
      <c r="B1889" s="16"/>
      <c r="C1889" s="13">
        <v>95000</v>
      </c>
      <c r="D1889" s="13">
        <v>50613</v>
      </c>
    </row>
    <row r="1890" spans="1:4" ht="15.75">
      <c r="A1890" s="16" t="s">
        <v>386</v>
      </c>
      <c r="B1890" s="16"/>
      <c r="C1890" s="13">
        <v>95000</v>
      </c>
      <c r="D1890" s="13">
        <v>50613</v>
      </c>
    </row>
    <row r="1891" spans="1:4" ht="15.75">
      <c r="A1891" s="11"/>
      <c r="B1891" s="12"/>
      <c r="C1891" s="13"/>
      <c r="D1891" s="13"/>
    </row>
    <row r="1892" spans="1:4" ht="15.75">
      <c r="A1892" s="16" t="s">
        <v>387</v>
      </c>
      <c r="B1892" s="16"/>
      <c r="C1892" s="16"/>
      <c r="D1892" s="16"/>
    </row>
    <row r="1893" spans="1:4" ht="15.75">
      <c r="A1893" s="14" t="s">
        <v>88</v>
      </c>
      <c r="B1893" s="14"/>
      <c r="C1893" s="14"/>
      <c r="D1893" s="14"/>
    </row>
    <row r="1894" spans="1:4" ht="31.5">
      <c r="A1894" s="11" t="s">
        <v>104</v>
      </c>
      <c r="B1894" s="15" t="s">
        <v>105</v>
      </c>
      <c r="C1894" s="13">
        <v>112973</v>
      </c>
      <c r="D1894" s="13">
        <v>53564</v>
      </c>
    </row>
    <row r="1895" spans="1:4" ht="31.5">
      <c r="A1895" s="11" t="s">
        <v>106</v>
      </c>
      <c r="B1895" s="15" t="s">
        <v>107</v>
      </c>
      <c r="C1895" s="13">
        <v>112973</v>
      </c>
      <c r="D1895" s="13">
        <v>53564</v>
      </c>
    </row>
    <row r="1896" spans="1:4" ht="15.75">
      <c r="A1896" s="11" t="s">
        <v>89</v>
      </c>
      <c r="B1896" s="15" t="s">
        <v>90</v>
      </c>
      <c r="C1896" s="13">
        <v>9529</v>
      </c>
      <c r="D1896" s="13">
        <v>4688</v>
      </c>
    </row>
    <row r="1897" spans="1:4" ht="31.5">
      <c r="A1897" s="11" t="s">
        <v>112</v>
      </c>
      <c r="B1897" s="15" t="s">
        <v>113</v>
      </c>
      <c r="C1897" s="13">
        <v>3422</v>
      </c>
      <c r="D1897" s="13">
        <v>1292</v>
      </c>
    </row>
    <row r="1898" spans="1:4" ht="31.5">
      <c r="A1898" s="11" t="s">
        <v>114</v>
      </c>
      <c r="B1898" s="15" t="s">
        <v>115</v>
      </c>
      <c r="C1898" s="13">
        <v>5000</v>
      </c>
      <c r="D1898" s="13">
        <v>2289</v>
      </c>
    </row>
    <row r="1899" spans="1:4" ht="15.75">
      <c r="A1899" s="11" t="s">
        <v>116</v>
      </c>
      <c r="B1899" s="15" t="s">
        <v>117</v>
      </c>
      <c r="C1899" s="13">
        <v>1107</v>
      </c>
      <c r="D1899" s="13">
        <v>1107</v>
      </c>
    </row>
    <row r="1900" spans="1:4" ht="15.75">
      <c r="A1900" s="11" t="s">
        <v>93</v>
      </c>
      <c r="B1900" s="15" t="s">
        <v>94</v>
      </c>
      <c r="C1900" s="13">
        <v>21926</v>
      </c>
      <c r="D1900" s="13">
        <v>10768</v>
      </c>
    </row>
    <row r="1901" spans="1:4" ht="31.5">
      <c r="A1901" s="11" t="s">
        <v>95</v>
      </c>
      <c r="B1901" s="15" t="s">
        <v>96</v>
      </c>
      <c r="C1901" s="13">
        <v>13256</v>
      </c>
      <c r="D1901" s="13">
        <v>6762</v>
      </c>
    </row>
    <row r="1902" spans="1:4" ht="15.75">
      <c r="A1902" s="11" t="s">
        <v>97</v>
      </c>
      <c r="B1902" s="15" t="s">
        <v>98</v>
      </c>
      <c r="C1902" s="13">
        <v>5476</v>
      </c>
      <c r="D1902" s="13">
        <v>2678</v>
      </c>
    </row>
    <row r="1903" spans="1:4" ht="31.5">
      <c r="A1903" s="11" t="s">
        <v>99</v>
      </c>
      <c r="B1903" s="15" t="s">
        <v>100</v>
      </c>
      <c r="C1903" s="13">
        <v>3194</v>
      </c>
      <c r="D1903" s="13">
        <v>1328</v>
      </c>
    </row>
    <row r="1904" spans="1:4" ht="15.75">
      <c r="A1904" s="11" t="s">
        <v>124</v>
      </c>
      <c r="B1904" s="15" t="s">
        <v>125</v>
      </c>
      <c r="C1904" s="13">
        <v>219510</v>
      </c>
      <c r="D1904" s="13">
        <v>65669</v>
      </c>
    </row>
    <row r="1905" spans="1:4" ht="15.75">
      <c r="A1905" s="11" t="s">
        <v>152</v>
      </c>
      <c r="B1905" s="15" t="s">
        <v>153</v>
      </c>
      <c r="C1905" s="13">
        <v>20000</v>
      </c>
      <c r="D1905" s="13">
        <v>3778</v>
      </c>
    </row>
    <row r="1906" spans="1:4" ht="15.75">
      <c r="A1906" s="11" t="s">
        <v>185</v>
      </c>
      <c r="B1906" s="15" t="s">
        <v>186</v>
      </c>
      <c r="C1906" s="13">
        <v>29914</v>
      </c>
      <c r="D1906" s="13">
        <v>3526</v>
      </c>
    </row>
    <row r="1907" spans="1:4" ht="15.75">
      <c r="A1907" s="11" t="s">
        <v>154</v>
      </c>
      <c r="B1907" s="15" t="s">
        <v>155</v>
      </c>
      <c r="C1907" s="13">
        <v>1136</v>
      </c>
      <c r="D1907" s="13">
        <v>1136</v>
      </c>
    </row>
    <row r="1908" spans="1:4" ht="15.75">
      <c r="A1908" s="11" t="s">
        <v>126</v>
      </c>
      <c r="B1908" s="15" t="s">
        <v>127</v>
      </c>
      <c r="C1908" s="13">
        <v>15000</v>
      </c>
      <c r="D1908" s="13">
        <v>4983</v>
      </c>
    </row>
    <row r="1909" spans="1:4" ht="15.75">
      <c r="A1909" s="11" t="s">
        <v>128</v>
      </c>
      <c r="B1909" s="15" t="s">
        <v>129</v>
      </c>
      <c r="C1909" s="13">
        <v>10000</v>
      </c>
      <c r="D1909" s="13">
        <v>2825</v>
      </c>
    </row>
    <row r="1910" spans="1:4" ht="15.75">
      <c r="A1910" s="11" t="s">
        <v>130</v>
      </c>
      <c r="B1910" s="15" t="s">
        <v>131</v>
      </c>
      <c r="C1910" s="13">
        <v>130000</v>
      </c>
      <c r="D1910" s="13">
        <v>49421</v>
      </c>
    </row>
    <row r="1911" spans="1:4" ht="15.75">
      <c r="A1911" s="11" t="s">
        <v>132</v>
      </c>
      <c r="B1911" s="15" t="s">
        <v>133</v>
      </c>
      <c r="C1911" s="13">
        <v>13000</v>
      </c>
      <c r="D1911" s="13">
        <v>0</v>
      </c>
    </row>
    <row r="1912" spans="1:4" ht="15.75">
      <c r="A1912" s="11" t="s">
        <v>134</v>
      </c>
      <c r="B1912" s="15" t="s">
        <v>135</v>
      </c>
      <c r="C1912" s="13">
        <v>200</v>
      </c>
      <c r="D1912" s="13">
        <v>0</v>
      </c>
    </row>
    <row r="1913" spans="1:4" ht="15.75">
      <c r="A1913" s="11" t="s">
        <v>162</v>
      </c>
      <c r="B1913" s="15" t="s">
        <v>163</v>
      </c>
      <c r="C1913" s="13">
        <v>260</v>
      </c>
      <c r="D1913" s="13">
        <v>0</v>
      </c>
    </row>
    <row r="1914" spans="1:4" ht="15.75">
      <c r="A1914" s="11" t="s">
        <v>175</v>
      </c>
      <c r="B1914" s="15" t="s">
        <v>176</v>
      </c>
      <c r="C1914" s="13">
        <v>100</v>
      </c>
      <c r="D1914" s="13">
        <v>18</v>
      </c>
    </row>
    <row r="1915" spans="1:4" ht="31.5">
      <c r="A1915" s="11" t="s">
        <v>179</v>
      </c>
      <c r="B1915" s="15" t="s">
        <v>180</v>
      </c>
      <c r="C1915" s="13">
        <v>100</v>
      </c>
      <c r="D1915" s="13">
        <v>18</v>
      </c>
    </row>
    <row r="1916" spans="1:4" ht="15.75">
      <c r="A1916" s="16" t="s">
        <v>101</v>
      </c>
      <c r="B1916" s="16"/>
      <c r="C1916" s="13">
        <v>364038</v>
      </c>
      <c r="D1916" s="13">
        <v>134707</v>
      </c>
    </row>
    <row r="1917" spans="1:4" ht="15.75">
      <c r="A1917" s="14" t="s">
        <v>138</v>
      </c>
      <c r="B1917" s="14"/>
      <c r="C1917" s="14"/>
      <c r="D1917" s="14"/>
    </row>
    <row r="1918" spans="1:4" ht="15.75">
      <c r="A1918" s="11" t="s">
        <v>141</v>
      </c>
      <c r="B1918" s="15" t="s">
        <v>142</v>
      </c>
      <c r="C1918" s="13">
        <v>15510</v>
      </c>
      <c r="D1918" s="13">
        <v>15510</v>
      </c>
    </row>
    <row r="1919" spans="1:4" ht="15.75">
      <c r="A1919" s="11" t="s">
        <v>217</v>
      </c>
      <c r="B1919" s="15" t="s">
        <v>218</v>
      </c>
      <c r="C1919" s="13">
        <v>15510</v>
      </c>
      <c r="D1919" s="13">
        <v>15510</v>
      </c>
    </row>
    <row r="1920" spans="1:4" ht="15.75">
      <c r="A1920" s="16" t="s">
        <v>147</v>
      </c>
      <c r="B1920" s="16"/>
      <c r="C1920" s="13">
        <v>15510</v>
      </c>
      <c r="D1920" s="13">
        <v>15510</v>
      </c>
    </row>
    <row r="1921" spans="1:4" ht="16.5" customHeight="1">
      <c r="A1921" s="16" t="s">
        <v>388</v>
      </c>
      <c r="B1921" s="16"/>
      <c r="C1921" s="13">
        <v>379548</v>
      </c>
      <c r="D1921" s="13">
        <v>150217</v>
      </c>
    </row>
    <row r="1922" spans="1:4" ht="15.75">
      <c r="A1922" s="11"/>
      <c r="B1922" s="12"/>
      <c r="C1922" s="13"/>
      <c r="D1922" s="13"/>
    </row>
    <row r="1923" spans="1:4" ht="15.75">
      <c r="A1923" s="16" t="s">
        <v>301</v>
      </c>
      <c r="B1923" s="16"/>
      <c r="C1923" s="16"/>
      <c r="D1923" s="16"/>
    </row>
    <row r="1924" spans="1:4" ht="15.75">
      <c r="A1924" s="14" t="s">
        <v>88</v>
      </c>
      <c r="B1924" s="14"/>
      <c r="C1924" s="14"/>
      <c r="D1924" s="14"/>
    </row>
    <row r="1925" spans="1:4" ht="31.5">
      <c r="A1925" s="11" t="s">
        <v>104</v>
      </c>
      <c r="B1925" s="15" t="s">
        <v>105</v>
      </c>
      <c r="C1925" s="13">
        <v>565764</v>
      </c>
      <c r="D1925" s="13">
        <v>267521</v>
      </c>
    </row>
    <row r="1926" spans="1:4" ht="31.5">
      <c r="A1926" s="11" t="s">
        <v>106</v>
      </c>
      <c r="B1926" s="15" t="s">
        <v>107</v>
      </c>
      <c r="C1926" s="13">
        <v>565764</v>
      </c>
      <c r="D1926" s="13">
        <v>267521</v>
      </c>
    </row>
    <row r="1927" spans="1:4" ht="15.75">
      <c r="A1927" s="11" t="s">
        <v>89</v>
      </c>
      <c r="B1927" s="15" t="s">
        <v>90</v>
      </c>
      <c r="C1927" s="13">
        <v>85185</v>
      </c>
      <c r="D1927" s="13">
        <v>44059</v>
      </c>
    </row>
    <row r="1928" spans="1:4" ht="15.75">
      <c r="A1928" s="11" t="s">
        <v>110</v>
      </c>
      <c r="B1928" s="15" t="s">
        <v>111</v>
      </c>
      <c r="C1928" s="13">
        <v>68287</v>
      </c>
      <c r="D1928" s="13">
        <v>29822</v>
      </c>
    </row>
    <row r="1929" spans="1:4" ht="31.5">
      <c r="A1929" s="11" t="s">
        <v>112</v>
      </c>
      <c r="B1929" s="15" t="s">
        <v>113</v>
      </c>
      <c r="C1929" s="13">
        <v>10201</v>
      </c>
      <c r="D1929" s="13">
        <v>7540</v>
      </c>
    </row>
    <row r="1930" spans="1:4" ht="31.5">
      <c r="A1930" s="11" t="s">
        <v>114</v>
      </c>
      <c r="B1930" s="15" t="s">
        <v>115</v>
      </c>
      <c r="C1930" s="13">
        <v>6134</v>
      </c>
      <c r="D1930" s="13">
        <v>6134</v>
      </c>
    </row>
    <row r="1931" spans="1:4" ht="15.75">
      <c r="A1931" s="11" t="s">
        <v>116</v>
      </c>
      <c r="B1931" s="15" t="s">
        <v>117</v>
      </c>
      <c r="C1931" s="13">
        <v>563</v>
      </c>
      <c r="D1931" s="13">
        <v>563</v>
      </c>
    </row>
    <row r="1932" spans="1:4" ht="15.75">
      <c r="A1932" s="11" t="s">
        <v>93</v>
      </c>
      <c r="B1932" s="15" t="s">
        <v>94</v>
      </c>
      <c r="C1932" s="13">
        <v>120426</v>
      </c>
      <c r="D1932" s="13">
        <v>55110</v>
      </c>
    </row>
    <row r="1933" spans="1:4" ht="31.5">
      <c r="A1933" s="11" t="s">
        <v>95</v>
      </c>
      <c r="B1933" s="15" t="s">
        <v>96</v>
      </c>
      <c r="C1933" s="13">
        <v>71847</v>
      </c>
      <c r="D1933" s="13">
        <v>35130</v>
      </c>
    </row>
    <row r="1934" spans="1:4" ht="15.75">
      <c r="A1934" s="11" t="s">
        <v>97</v>
      </c>
      <c r="B1934" s="15" t="s">
        <v>98</v>
      </c>
      <c r="C1934" s="13">
        <v>31023</v>
      </c>
      <c r="D1934" s="13">
        <v>14011</v>
      </c>
    </row>
    <row r="1935" spans="1:4" ht="31.5">
      <c r="A1935" s="11" t="s">
        <v>99</v>
      </c>
      <c r="B1935" s="15" t="s">
        <v>100</v>
      </c>
      <c r="C1935" s="13">
        <v>17556</v>
      </c>
      <c r="D1935" s="13">
        <v>5969</v>
      </c>
    </row>
    <row r="1936" spans="1:4" ht="15.75">
      <c r="A1936" s="11" t="s">
        <v>124</v>
      </c>
      <c r="B1936" s="15" t="s">
        <v>125</v>
      </c>
      <c r="C1936" s="13">
        <v>159828</v>
      </c>
      <c r="D1936" s="13">
        <v>52953</v>
      </c>
    </row>
    <row r="1937" spans="1:4" ht="15.75">
      <c r="A1937" s="11" t="s">
        <v>154</v>
      </c>
      <c r="B1937" s="15" t="s">
        <v>155</v>
      </c>
      <c r="C1937" s="13">
        <v>8040</v>
      </c>
      <c r="D1937" s="13">
        <v>382</v>
      </c>
    </row>
    <row r="1938" spans="1:4" ht="15.75">
      <c r="A1938" s="11" t="s">
        <v>126</v>
      </c>
      <c r="B1938" s="15" t="s">
        <v>127</v>
      </c>
      <c r="C1938" s="13">
        <v>14549</v>
      </c>
      <c r="D1938" s="13">
        <v>6139</v>
      </c>
    </row>
    <row r="1939" spans="1:4" ht="15.75">
      <c r="A1939" s="11" t="s">
        <v>128</v>
      </c>
      <c r="B1939" s="15" t="s">
        <v>129</v>
      </c>
      <c r="C1939" s="13">
        <v>36439</v>
      </c>
      <c r="D1939" s="13">
        <v>14891</v>
      </c>
    </row>
    <row r="1940" spans="1:4" ht="15.75">
      <c r="A1940" s="11" t="s">
        <v>130</v>
      </c>
      <c r="B1940" s="15" t="s">
        <v>131</v>
      </c>
      <c r="C1940" s="13">
        <v>72436</v>
      </c>
      <c r="D1940" s="13">
        <v>20813</v>
      </c>
    </row>
    <row r="1941" spans="1:4" ht="15.75">
      <c r="A1941" s="11" t="s">
        <v>134</v>
      </c>
      <c r="B1941" s="15" t="s">
        <v>135</v>
      </c>
      <c r="C1941" s="13">
        <v>4000</v>
      </c>
      <c r="D1941" s="13">
        <v>1549</v>
      </c>
    </row>
    <row r="1942" spans="1:4" ht="15.75">
      <c r="A1942" s="11" t="s">
        <v>189</v>
      </c>
      <c r="B1942" s="15" t="s">
        <v>190</v>
      </c>
      <c r="C1942" s="13">
        <v>7014</v>
      </c>
      <c r="D1942" s="13">
        <v>7014</v>
      </c>
    </row>
    <row r="1943" spans="1:4" ht="15.75">
      <c r="A1943" s="11" t="s">
        <v>162</v>
      </c>
      <c r="B1943" s="15" t="s">
        <v>163</v>
      </c>
      <c r="C1943" s="13">
        <v>30</v>
      </c>
      <c r="D1943" s="13">
        <v>30</v>
      </c>
    </row>
    <row r="1944" spans="1:4" ht="15.75">
      <c r="A1944" s="11" t="s">
        <v>389</v>
      </c>
      <c r="B1944" s="15" t="s">
        <v>390</v>
      </c>
      <c r="C1944" s="13">
        <v>12000</v>
      </c>
      <c r="D1944" s="13">
        <v>0</v>
      </c>
    </row>
    <row r="1945" spans="1:4" ht="15.75">
      <c r="A1945" s="11" t="s">
        <v>191</v>
      </c>
      <c r="B1945" s="15" t="s">
        <v>192</v>
      </c>
      <c r="C1945" s="13">
        <v>3820</v>
      </c>
      <c r="D1945" s="13">
        <v>715</v>
      </c>
    </row>
    <row r="1946" spans="1:4" ht="31.5">
      <c r="A1946" s="11" t="s">
        <v>173</v>
      </c>
      <c r="B1946" s="15" t="s">
        <v>174</v>
      </c>
      <c r="C1946" s="13">
        <v>1500</v>
      </c>
      <c r="D1946" s="13">
        <v>1420</v>
      </c>
    </row>
    <row r="1947" spans="1:4" ht="15.75">
      <c r="A1947" s="11" t="s">
        <v>175</v>
      </c>
      <c r="B1947" s="15" t="s">
        <v>176</v>
      </c>
      <c r="C1947" s="13">
        <v>5835</v>
      </c>
      <c r="D1947" s="13">
        <v>5635</v>
      </c>
    </row>
    <row r="1948" spans="1:4" ht="31.5">
      <c r="A1948" s="11" t="s">
        <v>177</v>
      </c>
      <c r="B1948" s="15" t="s">
        <v>178</v>
      </c>
      <c r="C1948" s="13">
        <v>200</v>
      </c>
      <c r="D1948" s="13">
        <v>0</v>
      </c>
    </row>
    <row r="1949" spans="1:4" ht="31.5">
      <c r="A1949" s="11" t="s">
        <v>179</v>
      </c>
      <c r="B1949" s="15" t="s">
        <v>180</v>
      </c>
      <c r="C1949" s="13">
        <v>5635</v>
      </c>
      <c r="D1949" s="13">
        <v>5635</v>
      </c>
    </row>
    <row r="1950" spans="1:4" ht="15.75">
      <c r="A1950" s="16" t="s">
        <v>101</v>
      </c>
      <c r="B1950" s="16"/>
      <c r="C1950" s="13">
        <v>937038</v>
      </c>
      <c r="D1950" s="13">
        <v>425278</v>
      </c>
    </row>
    <row r="1951" spans="1:4" ht="15.75">
      <c r="A1951" s="16"/>
      <c r="B1951" s="16"/>
      <c r="C1951" s="13"/>
      <c r="D1951" s="13"/>
    </row>
    <row r="1952" spans="1:4" ht="15.75">
      <c r="A1952" s="16" t="s">
        <v>302</v>
      </c>
      <c r="B1952" s="16"/>
      <c r="C1952" s="13">
        <v>937038</v>
      </c>
      <c r="D1952" s="13">
        <v>425278</v>
      </c>
    </row>
    <row r="1953" spans="1:4" ht="15.75">
      <c r="A1953" s="11"/>
      <c r="B1953" s="12"/>
      <c r="C1953" s="13"/>
      <c r="D1953" s="13"/>
    </row>
    <row r="1954" spans="1:4" ht="31.5">
      <c r="A1954" s="16" t="s">
        <v>303</v>
      </c>
      <c r="B1954" s="16"/>
      <c r="C1954" s="13">
        <v>1431586</v>
      </c>
      <c r="D1954" s="13">
        <v>620376</v>
      </c>
    </row>
    <row r="1955" spans="1:4" ht="15.75">
      <c r="A1955" s="11"/>
      <c r="B1955" s="12"/>
      <c r="C1955" s="13"/>
      <c r="D1955" s="13"/>
    </row>
    <row r="1956" spans="1:4" ht="31.5">
      <c r="A1956" s="16" t="s">
        <v>304</v>
      </c>
      <c r="B1956" s="16"/>
      <c r="C1956" s="13">
        <v>3899784</v>
      </c>
      <c r="D1956" s="13">
        <v>2122113</v>
      </c>
    </row>
    <row r="1957" spans="1:4" ht="15.75">
      <c r="A1957" s="11"/>
      <c r="B1957" s="12"/>
      <c r="C1957" s="13"/>
      <c r="D1957" s="13"/>
    </row>
    <row r="1958" spans="1:4" ht="31.5">
      <c r="A1958" s="16" t="s">
        <v>391</v>
      </c>
      <c r="B1958" s="16"/>
      <c r="C1958" s="16"/>
      <c r="D1958" s="16"/>
    </row>
    <row r="1959" spans="1:4" ht="15.75">
      <c r="A1959" s="16" t="s">
        <v>2</v>
      </c>
      <c r="B1959" s="16"/>
      <c r="C1959" s="16"/>
      <c r="D1959" s="16"/>
    </row>
    <row r="1960" spans="1:4" ht="15.75">
      <c r="A1960" s="16" t="s">
        <v>392</v>
      </c>
      <c r="B1960" s="16"/>
      <c r="C1960" s="16"/>
      <c r="D1960" s="16"/>
    </row>
    <row r="1961" spans="1:4" ht="15.75">
      <c r="A1961" s="14" t="s">
        <v>393</v>
      </c>
      <c r="B1961" s="14"/>
      <c r="C1961" s="14"/>
      <c r="D1961" s="14"/>
    </row>
    <row r="1962" spans="1:4" ht="15.75">
      <c r="A1962" s="11" t="s">
        <v>394</v>
      </c>
      <c r="B1962" s="15" t="s">
        <v>395</v>
      </c>
      <c r="C1962" s="13">
        <v>198100</v>
      </c>
      <c r="D1962" s="13">
        <v>7114</v>
      </c>
    </row>
    <row r="1963" spans="1:4" ht="15.75">
      <c r="A1963" s="11" t="s">
        <v>396</v>
      </c>
      <c r="B1963" s="15" t="s">
        <v>397</v>
      </c>
      <c r="C1963" s="13">
        <v>14000</v>
      </c>
      <c r="D1963" s="13">
        <v>3552</v>
      </c>
    </row>
    <row r="1964" spans="1:4" ht="15.75">
      <c r="A1964" s="11" t="s">
        <v>398</v>
      </c>
      <c r="B1964" s="15" t="s">
        <v>399</v>
      </c>
      <c r="C1964" s="13">
        <v>184100</v>
      </c>
      <c r="D1964" s="13">
        <v>3562</v>
      </c>
    </row>
    <row r="1965" spans="1:4" ht="15.75">
      <c r="A1965" s="16" t="s">
        <v>400</v>
      </c>
      <c r="B1965" s="16"/>
      <c r="C1965" s="13">
        <v>198100</v>
      </c>
      <c r="D1965" s="13">
        <v>7114</v>
      </c>
    </row>
    <row r="1966" spans="1:4" ht="15.75">
      <c r="A1966" s="16" t="s">
        <v>401</v>
      </c>
      <c r="B1966" s="16"/>
      <c r="C1966" s="13">
        <v>198100</v>
      </c>
      <c r="D1966" s="13">
        <v>7114</v>
      </c>
    </row>
    <row r="1967" spans="1:4" ht="15.75">
      <c r="A1967" s="16"/>
      <c r="B1967" s="16"/>
      <c r="C1967" s="13"/>
      <c r="D1967" s="13"/>
    </row>
    <row r="1968" spans="1:4" ht="31.5">
      <c r="A1968" s="16" t="s">
        <v>402</v>
      </c>
      <c r="B1968" s="16"/>
      <c r="C1968" s="13">
        <v>198100</v>
      </c>
      <c r="D1968" s="13">
        <v>7114</v>
      </c>
    </row>
    <row r="1969" spans="1:4" ht="15.75">
      <c r="A1969" s="11"/>
      <c r="B1969" s="12"/>
      <c r="C1969" s="13"/>
      <c r="D1969" s="13"/>
    </row>
    <row r="1970" spans="1:237" s="20" customFormat="1" ht="15.75">
      <c r="A1970" s="16" t="s">
        <v>503</v>
      </c>
      <c r="B1970" s="12"/>
      <c r="C1970" s="12">
        <v>51267500</v>
      </c>
      <c r="D1970" s="12">
        <v>18348371</v>
      </c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7"/>
      <c r="BW1970" s="17"/>
      <c r="BX1970" s="17"/>
      <c r="BY1970" s="17"/>
      <c r="BZ1970" s="17"/>
      <c r="CA1970" s="17"/>
      <c r="CB1970" s="17"/>
      <c r="CC1970" s="17"/>
      <c r="CD1970" s="17"/>
      <c r="CE1970" s="17"/>
      <c r="CF1970" s="17"/>
      <c r="CG1970" s="17"/>
      <c r="CH1970" s="17"/>
      <c r="CI1970" s="17"/>
      <c r="CJ1970" s="17"/>
      <c r="CK1970" s="17"/>
      <c r="CL1970" s="17"/>
      <c r="CM1970" s="17"/>
      <c r="CN1970" s="17"/>
      <c r="CO1970" s="17"/>
      <c r="CP1970" s="17"/>
      <c r="CQ1970" s="17"/>
      <c r="CR1970" s="17"/>
      <c r="CS1970" s="17"/>
      <c r="CT1970" s="17"/>
      <c r="CU1970" s="17"/>
      <c r="CV1970" s="17"/>
      <c r="CW1970" s="17"/>
      <c r="CX1970" s="17"/>
      <c r="CY1970" s="17"/>
      <c r="CZ1970" s="17"/>
      <c r="DA1970" s="17"/>
      <c r="DB1970" s="17"/>
      <c r="DC1970" s="17"/>
      <c r="DD1970" s="17"/>
      <c r="DE1970" s="17"/>
      <c r="DF1970" s="17"/>
      <c r="DG1970" s="17"/>
      <c r="DH1970" s="17"/>
      <c r="DI1970" s="17"/>
      <c r="DJ1970" s="17"/>
      <c r="DK1970" s="17"/>
      <c r="DL1970" s="17"/>
      <c r="DM1970" s="17"/>
      <c r="DN1970" s="17"/>
      <c r="DO1970" s="17"/>
      <c r="DP1970" s="17"/>
      <c r="DQ1970" s="17"/>
      <c r="DR1970" s="17"/>
      <c r="DS1970" s="17"/>
      <c r="DT1970" s="17"/>
      <c r="DU1970" s="17"/>
      <c r="DV1970" s="17"/>
      <c r="DW1970" s="17"/>
      <c r="DX1970" s="17"/>
      <c r="DY1970" s="17"/>
      <c r="DZ1970" s="17"/>
      <c r="EA1970" s="17"/>
      <c r="EB1970" s="17"/>
      <c r="EC1970" s="17"/>
      <c r="ED1970" s="17"/>
      <c r="EE1970" s="17"/>
      <c r="EF1970" s="17"/>
      <c r="EG1970" s="17"/>
      <c r="EH1970" s="17"/>
      <c r="EI1970" s="17"/>
      <c r="EJ1970" s="17"/>
      <c r="EK1970" s="17"/>
      <c r="EL1970" s="17"/>
      <c r="EM1970" s="17"/>
      <c r="EN1970" s="17"/>
      <c r="EO1970" s="17"/>
      <c r="EP1970" s="17"/>
      <c r="EQ1970" s="17"/>
      <c r="ER1970" s="17"/>
      <c r="ES1970" s="17"/>
      <c r="ET1970" s="17"/>
      <c r="EU1970" s="17"/>
      <c r="EV1970" s="17"/>
      <c r="EW1970" s="17"/>
      <c r="EX1970" s="17"/>
      <c r="EY1970" s="17"/>
      <c r="EZ1970" s="17"/>
      <c r="FA1970" s="17"/>
      <c r="FB1970" s="17"/>
      <c r="FC1970" s="17"/>
      <c r="FD1970" s="17"/>
      <c r="FE1970" s="17"/>
      <c r="FF1970" s="17"/>
      <c r="FG1970" s="17"/>
      <c r="FH1970" s="17"/>
      <c r="FI1970" s="17"/>
      <c r="FJ1970" s="17"/>
      <c r="FK1970" s="17"/>
      <c r="FL1970" s="17"/>
      <c r="FM1970" s="17"/>
      <c r="FN1970" s="17"/>
      <c r="FO1970" s="17"/>
      <c r="FP1970" s="17"/>
      <c r="FQ1970" s="17"/>
      <c r="FR1970" s="17"/>
      <c r="FS1970" s="17"/>
      <c r="FT1970" s="17"/>
      <c r="FU1970" s="17"/>
      <c r="FV1970" s="17"/>
      <c r="FW1970" s="17"/>
      <c r="FX1970" s="17"/>
      <c r="FY1970" s="17"/>
      <c r="FZ1970" s="17"/>
      <c r="GA1970" s="17"/>
      <c r="GB1970" s="17"/>
      <c r="GC1970" s="17"/>
      <c r="GD1970" s="17"/>
      <c r="GE1970" s="17"/>
      <c r="GF1970" s="17"/>
      <c r="GG1970" s="17"/>
      <c r="GH1970" s="17"/>
      <c r="GI1970" s="17"/>
      <c r="GJ1970" s="17"/>
      <c r="GK1970" s="17"/>
      <c r="GL1970" s="17"/>
      <c r="GM1970" s="17"/>
      <c r="GN1970" s="17"/>
      <c r="GO1970" s="17"/>
      <c r="GP1970" s="17"/>
      <c r="GQ1970" s="17"/>
      <c r="GR1970" s="17"/>
      <c r="GS1970" s="17"/>
      <c r="GT1970" s="17"/>
      <c r="GU1970" s="17"/>
      <c r="GV1970" s="17"/>
      <c r="GW1970" s="17"/>
      <c r="GX1970" s="17"/>
      <c r="GY1970" s="17"/>
      <c r="GZ1970" s="17"/>
      <c r="HA1970" s="17"/>
      <c r="HB1970" s="17"/>
      <c r="HC1970" s="17"/>
      <c r="HD1970" s="17"/>
      <c r="HE1970" s="17"/>
      <c r="HF1970" s="17"/>
      <c r="HG1970" s="17"/>
      <c r="HH1970" s="17"/>
      <c r="HI1970" s="17"/>
      <c r="HJ1970" s="17"/>
      <c r="HK1970" s="17"/>
      <c r="HL1970" s="17"/>
      <c r="HM1970" s="17"/>
      <c r="HN1970" s="17"/>
      <c r="HO1970" s="17"/>
      <c r="HP1970" s="17"/>
      <c r="HQ1970" s="17"/>
      <c r="HR1970" s="17"/>
      <c r="HS1970" s="17"/>
      <c r="HT1970" s="17"/>
      <c r="HU1970" s="17"/>
      <c r="HV1970" s="17"/>
      <c r="HW1970" s="17"/>
      <c r="HX1970" s="17"/>
      <c r="HY1970" s="17"/>
      <c r="HZ1970" s="17"/>
      <c r="IA1970" s="17"/>
      <c r="IB1970" s="17"/>
      <c r="IC1970" s="17"/>
    </row>
    <row r="1971" spans="1:4" ht="31.5">
      <c r="A1971" s="16" t="s">
        <v>502</v>
      </c>
      <c r="B1971" s="12"/>
      <c r="C1971" s="13"/>
      <c r="D1971" s="13"/>
    </row>
    <row r="1972" spans="1:4" ht="15.75">
      <c r="A1972" s="16"/>
      <c r="B1972" s="12"/>
      <c r="C1972" s="13"/>
      <c r="D1972" s="13"/>
    </row>
    <row r="1973" spans="1:4" ht="15.75">
      <c r="A1973" s="16" t="s">
        <v>85</v>
      </c>
      <c r="B1973" s="16"/>
      <c r="C1973" s="16"/>
      <c r="D1973" s="16"/>
    </row>
    <row r="1974" spans="1:4" ht="15.75">
      <c r="A1974" s="16" t="s">
        <v>86</v>
      </c>
      <c r="B1974" s="16"/>
      <c r="C1974" s="16"/>
      <c r="D1974" s="16"/>
    </row>
    <row r="1975" spans="1:4" ht="15.75">
      <c r="A1975" s="16"/>
      <c r="B1975" s="16"/>
      <c r="C1975" s="16"/>
      <c r="D1975" s="16"/>
    </row>
    <row r="1976" spans="1:4" ht="15.75">
      <c r="A1976" s="16" t="s">
        <v>103</v>
      </c>
      <c r="B1976" s="16"/>
      <c r="C1976" s="16"/>
      <c r="D1976" s="16"/>
    </row>
    <row r="1977" spans="1:4" ht="15.75">
      <c r="A1977" s="14" t="s">
        <v>88</v>
      </c>
      <c r="B1977" s="14"/>
      <c r="C1977" s="14"/>
      <c r="D1977" s="14"/>
    </row>
    <row r="1978" spans="1:4" ht="31.5">
      <c r="A1978" s="11" t="s">
        <v>104</v>
      </c>
      <c r="B1978" s="15" t="s">
        <v>105</v>
      </c>
      <c r="C1978" s="13">
        <v>340995</v>
      </c>
      <c r="D1978" s="13">
        <v>166361</v>
      </c>
    </row>
    <row r="1979" spans="1:4" ht="31.5">
      <c r="A1979" s="11" t="s">
        <v>106</v>
      </c>
      <c r="B1979" s="15" t="s">
        <v>107</v>
      </c>
      <c r="C1979" s="13">
        <v>340995</v>
      </c>
      <c r="D1979" s="13">
        <v>166361</v>
      </c>
    </row>
    <row r="1980" spans="1:4" ht="15.75">
      <c r="A1980" s="11" t="s">
        <v>89</v>
      </c>
      <c r="B1980" s="15" t="s">
        <v>90</v>
      </c>
      <c r="C1980" s="13">
        <v>31344</v>
      </c>
      <c r="D1980" s="13">
        <v>15719</v>
      </c>
    </row>
    <row r="1981" spans="1:4" ht="15.75">
      <c r="A1981" s="11" t="s">
        <v>110</v>
      </c>
      <c r="B1981" s="15" t="s">
        <v>111</v>
      </c>
      <c r="C1981" s="13">
        <v>3550</v>
      </c>
      <c r="D1981" s="13">
        <v>0</v>
      </c>
    </row>
    <row r="1982" spans="1:4" ht="31.5">
      <c r="A1982" s="11" t="s">
        <v>112</v>
      </c>
      <c r="B1982" s="15" t="s">
        <v>113</v>
      </c>
      <c r="C1982" s="13">
        <v>17764</v>
      </c>
      <c r="D1982" s="13">
        <v>6381</v>
      </c>
    </row>
    <row r="1983" spans="1:4" ht="31.5">
      <c r="A1983" s="11" t="s">
        <v>114</v>
      </c>
      <c r="B1983" s="15" t="s">
        <v>115</v>
      </c>
      <c r="C1983" s="13">
        <v>9100</v>
      </c>
      <c r="D1983" s="13">
        <v>8408</v>
      </c>
    </row>
    <row r="1984" spans="1:4" ht="15.75">
      <c r="A1984" s="11" t="s">
        <v>116</v>
      </c>
      <c r="B1984" s="15" t="s">
        <v>117</v>
      </c>
      <c r="C1984" s="13">
        <v>930</v>
      </c>
      <c r="D1984" s="13">
        <v>930</v>
      </c>
    </row>
    <row r="1985" spans="1:4" ht="15.75">
      <c r="A1985" s="11" t="s">
        <v>93</v>
      </c>
      <c r="B1985" s="15" t="s">
        <v>94</v>
      </c>
      <c r="C1985" s="13">
        <v>67743</v>
      </c>
      <c r="D1985" s="13">
        <v>33201</v>
      </c>
    </row>
    <row r="1986" spans="1:4" ht="31.5">
      <c r="A1986" s="11" t="s">
        <v>95</v>
      </c>
      <c r="B1986" s="15" t="s">
        <v>96</v>
      </c>
      <c r="C1986" s="13">
        <v>41886</v>
      </c>
      <c r="D1986" s="13">
        <v>21048</v>
      </c>
    </row>
    <row r="1987" spans="1:4" ht="15.75">
      <c r="A1987" s="11" t="s">
        <v>97</v>
      </c>
      <c r="B1987" s="15" t="s">
        <v>98</v>
      </c>
      <c r="C1987" s="13">
        <v>16493</v>
      </c>
      <c r="D1987" s="13">
        <v>8246</v>
      </c>
    </row>
    <row r="1988" spans="1:4" ht="31.5">
      <c r="A1988" s="11" t="s">
        <v>99</v>
      </c>
      <c r="B1988" s="15" t="s">
        <v>100</v>
      </c>
      <c r="C1988" s="13">
        <v>9364</v>
      </c>
      <c r="D1988" s="13">
        <v>3907</v>
      </c>
    </row>
    <row r="1989" spans="1:4" ht="15.75">
      <c r="A1989" s="16" t="s">
        <v>101</v>
      </c>
      <c r="B1989" s="16"/>
      <c r="C1989" s="13">
        <v>440082</v>
      </c>
      <c r="D1989" s="13">
        <v>215281</v>
      </c>
    </row>
    <row r="1990" spans="1:4" ht="15.75">
      <c r="A1990" s="11"/>
      <c r="B1990" s="12"/>
      <c r="C1990" s="13"/>
      <c r="D1990" s="13"/>
    </row>
    <row r="1991" spans="1:4" ht="15.75">
      <c r="A1991" s="16" t="s">
        <v>118</v>
      </c>
      <c r="B1991" s="16"/>
      <c r="C1991" s="13">
        <v>440082</v>
      </c>
      <c r="D1991" s="13">
        <v>215281</v>
      </c>
    </row>
    <row r="1992" spans="1:4" ht="15.75">
      <c r="A1992" s="11"/>
      <c r="B1992" s="12"/>
      <c r="C1992" s="13"/>
      <c r="D1992" s="13"/>
    </row>
    <row r="1993" spans="1:4" ht="31.5">
      <c r="A1993" s="16" t="s">
        <v>119</v>
      </c>
      <c r="B1993" s="16"/>
      <c r="C1993" s="13">
        <v>440082</v>
      </c>
      <c r="D1993" s="13">
        <v>215281</v>
      </c>
    </row>
    <row r="1994" spans="1:4" ht="15.75">
      <c r="A1994" s="11"/>
      <c r="B1994" s="12"/>
      <c r="C1994" s="13"/>
      <c r="D1994" s="13"/>
    </row>
    <row r="1995" spans="1:4" ht="15.75">
      <c r="A1995" s="16" t="s">
        <v>120</v>
      </c>
      <c r="B1995" s="16"/>
      <c r="C1995" s="13">
        <v>440082</v>
      </c>
      <c r="D1995" s="13">
        <v>215281</v>
      </c>
    </row>
    <row r="1996" spans="1:4" ht="15.75">
      <c r="A1996" s="11"/>
      <c r="B1996" s="12"/>
      <c r="C1996" s="13"/>
      <c r="D1996" s="13"/>
    </row>
    <row r="1997" spans="1:4" ht="15.75">
      <c r="A1997" s="11"/>
      <c r="B1997" s="12"/>
      <c r="C1997" s="13"/>
      <c r="D1997" s="13"/>
    </row>
    <row r="1998" spans="1:4" ht="15.75">
      <c r="A1998" s="16" t="s">
        <v>121</v>
      </c>
      <c r="B1998" s="16"/>
      <c r="C1998" s="16"/>
      <c r="D1998" s="16"/>
    </row>
    <row r="1999" spans="1:4" ht="15.75">
      <c r="A1999" s="16" t="s">
        <v>122</v>
      </c>
      <c r="B1999" s="16"/>
      <c r="C1999" s="16"/>
      <c r="D1999" s="16"/>
    </row>
    <row r="2000" spans="1:4" ht="15.75">
      <c r="A2000" s="16" t="s">
        <v>123</v>
      </c>
      <c r="B2000" s="16"/>
      <c r="C2000" s="16"/>
      <c r="D2000" s="16"/>
    </row>
    <row r="2001" spans="1:4" ht="15.75">
      <c r="A2001" s="14" t="s">
        <v>138</v>
      </c>
      <c r="B2001" s="14"/>
      <c r="C2001" s="14"/>
      <c r="D2001" s="14"/>
    </row>
    <row r="2002" spans="1:4" ht="15.75">
      <c r="A2002" s="11" t="s">
        <v>141</v>
      </c>
      <c r="B2002" s="15" t="s">
        <v>142</v>
      </c>
      <c r="C2002" s="13">
        <v>21011</v>
      </c>
      <c r="D2002" s="13">
        <v>5999</v>
      </c>
    </row>
    <row r="2003" spans="1:4" ht="31.5">
      <c r="A2003" s="11" t="s">
        <v>145</v>
      </c>
      <c r="B2003" s="15" t="s">
        <v>146</v>
      </c>
      <c r="C2003" s="13">
        <v>21011</v>
      </c>
      <c r="D2003" s="13">
        <v>5999</v>
      </c>
    </row>
    <row r="2004" spans="1:4" ht="25.5" customHeight="1">
      <c r="A2004" s="16" t="s">
        <v>147</v>
      </c>
      <c r="B2004" s="16"/>
      <c r="C2004" s="13">
        <v>21011</v>
      </c>
      <c r="D2004" s="13">
        <v>5999</v>
      </c>
    </row>
    <row r="2005" spans="1:4" ht="15.75">
      <c r="A2005" s="11"/>
      <c r="B2005" s="12"/>
      <c r="C2005" s="13"/>
      <c r="D2005" s="13"/>
    </row>
    <row r="2006" spans="1:4" ht="31.5">
      <c r="A2006" s="16" t="s">
        <v>148</v>
      </c>
      <c r="B2006" s="16"/>
      <c r="C2006" s="13">
        <v>21011</v>
      </c>
      <c r="D2006" s="13">
        <v>5999</v>
      </c>
    </row>
    <row r="2007" spans="1:4" ht="15.75">
      <c r="A2007" s="11"/>
      <c r="B2007" s="12"/>
      <c r="C2007" s="13"/>
      <c r="D2007" s="13"/>
    </row>
    <row r="2008" spans="1:4" ht="42" customHeight="1">
      <c r="A2008" s="16" t="s">
        <v>149</v>
      </c>
      <c r="B2008" s="16"/>
      <c r="C2008" s="13">
        <v>21011</v>
      </c>
      <c r="D2008" s="13">
        <v>5999</v>
      </c>
    </row>
    <row r="2009" spans="1:4" ht="31.5">
      <c r="A2009" s="16" t="s">
        <v>150</v>
      </c>
      <c r="B2009" s="16"/>
      <c r="C2009" s="16"/>
      <c r="D2009" s="16"/>
    </row>
    <row r="2010" spans="1:4" ht="31.5">
      <c r="A2010" s="16" t="s">
        <v>157</v>
      </c>
      <c r="B2010" s="16"/>
      <c r="C2010" s="16"/>
      <c r="D2010" s="16"/>
    </row>
    <row r="2011" spans="1:4" ht="15.75">
      <c r="A2011" s="14" t="s">
        <v>88</v>
      </c>
      <c r="B2011" s="14"/>
      <c r="C2011" s="14"/>
      <c r="D2011" s="14"/>
    </row>
    <row r="2012" spans="1:4" ht="15.75">
      <c r="A2012" s="11" t="s">
        <v>124</v>
      </c>
      <c r="B2012" s="15" t="s">
        <v>125</v>
      </c>
      <c r="C2012" s="13">
        <v>50000</v>
      </c>
      <c r="D2012" s="13">
        <v>0</v>
      </c>
    </row>
    <row r="2013" spans="1:4" ht="15.75">
      <c r="A2013" s="11" t="s">
        <v>130</v>
      </c>
      <c r="B2013" s="15" t="s">
        <v>131</v>
      </c>
      <c r="C2013" s="13">
        <v>50000</v>
      </c>
      <c r="D2013" s="13">
        <v>0</v>
      </c>
    </row>
    <row r="2014" spans="1:4" ht="15.75">
      <c r="A2014" s="16" t="s">
        <v>101</v>
      </c>
      <c r="B2014" s="16"/>
      <c r="C2014" s="13">
        <v>50000</v>
      </c>
      <c r="D2014" s="13">
        <v>0</v>
      </c>
    </row>
    <row r="2015" spans="1:4" ht="15.75">
      <c r="A2015" s="14" t="s">
        <v>138</v>
      </c>
      <c r="B2015" s="14"/>
      <c r="C2015" s="14"/>
      <c r="D2015" s="14"/>
    </row>
    <row r="2016" spans="1:4" ht="15.75">
      <c r="A2016" s="11" t="s">
        <v>141</v>
      </c>
      <c r="B2016" s="15" t="s">
        <v>142</v>
      </c>
      <c r="C2016" s="13">
        <v>0</v>
      </c>
      <c r="D2016" s="13">
        <v>0</v>
      </c>
    </row>
    <row r="2017" spans="1:4" ht="15.75">
      <c r="A2017" s="11" t="s">
        <v>158</v>
      </c>
      <c r="B2017" s="15" t="s">
        <v>159</v>
      </c>
      <c r="C2017" s="13">
        <v>0</v>
      </c>
      <c r="D2017" s="13">
        <v>0</v>
      </c>
    </row>
    <row r="2018" spans="1:4" ht="15.75">
      <c r="A2018" s="16" t="s">
        <v>147</v>
      </c>
      <c r="B2018" s="16"/>
      <c r="C2018" s="13">
        <v>0</v>
      </c>
      <c r="D2018" s="13">
        <v>0</v>
      </c>
    </row>
    <row r="2019" spans="1:4" ht="15.75">
      <c r="A2019" s="11"/>
      <c r="B2019" s="12"/>
      <c r="C2019" s="13"/>
      <c r="D2019" s="13"/>
    </row>
    <row r="2020" spans="1:4" ht="31.5">
      <c r="A2020" s="16" t="s">
        <v>160</v>
      </c>
      <c r="B2020" s="16"/>
      <c r="C2020" s="13">
        <v>50000</v>
      </c>
      <c r="D2020" s="13">
        <v>0</v>
      </c>
    </row>
    <row r="2021" spans="1:4" ht="15.75">
      <c r="A2021" s="11"/>
      <c r="B2021" s="12"/>
      <c r="C2021" s="13"/>
      <c r="D2021" s="13"/>
    </row>
    <row r="2022" spans="1:4" ht="47.25">
      <c r="A2022" s="16" t="s">
        <v>165</v>
      </c>
      <c r="B2022" s="16"/>
      <c r="C2022" s="13">
        <v>50000</v>
      </c>
      <c r="D2022" s="13">
        <v>0</v>
      </c>
    </row>
    <row r="2023" spans="1:4" ht="15.75">
      <c r="A2023" s="11"/>
      <c r="B2023" s="12"/>
      <c r="C2023" s="13"/>
      <c r="D2023" s="13"/>
    </row>
    <row r="2024" spans="1:4" ht="15.75">
      <c r="A2024" s="16" t="s">
        <v>166</v>
      </c>
      <c r="B2024" s="16"/>
      <c r="C2024" s="13">
        <v>71011</v>
      </c>
      <c r="D2024" s="13">
        <v>5999</v>
      </c>
    </row>
    <row r="2025" spans="1:4" ht="15.75">
      <c r="A2025" s="11"/>
      <c r="B2025" s="12"/>
      <c r="C2025" s="13"/>
      <c r="D2025" s="13"/>
    </row>
    <row r="2026" spans="1:4" ht="15.75">
      <c r="A2026" s="16" t="s">
        <v>167</v>
      </c>
      <c r="B2026" s="16"/>
      <c r="C2026" s="16"/>
      <c r="D2026" s="16"/>
    </row>
    <row r="2027" spans="1:4" ht="15.75">
      <c r="A2027" s="16" t="s">
        <v>2</v>
      </c>
      <c r="B2027" s="16"/>
      <c r="C2027" s="16"/>
      <c r="D2027" s="16"/>
    </row>
    <row r="2028" spans="1:4" ht="31.5">
      <c r="A2028" s="16" t="s">
        <v>188</v>
      </c>
      <c r="B2028" s="16"/>
      <c r="C2028" s="16"/>
      <c r="D2028" s="16"/>
    </row>
    <row r="2029" spans="1:4" ht="15.75">
      <c r="A2029" s="14" t="s">
        <v>88</v>
      </c>
      <c r="B2029" s="14"/>
      <c r="C2029" s="14"/>
      <c r="D2029" s="14"/>
    </row>
    <row r="2030" spans="1:4" ht="15.75">
      <c r="A2030" s="11" t="s">
        <v>124</v>
      </c>
      <c r="B2030" s="15" t="s">
        <v>125</v>
      </c>
      <c r="C2030" s="13">
        <v>26285</v>
      </c>
      <c r="D2030" s="13">
        <v>26196</v>
      </c>
    </row>
    <row r="2031" spans="1:4" ht="15.75">
      <c r="A2031" s="11" t="s">
        <v>132</v>
      </c>
      <c r="B2031" s="15" t="s">
        <v>133</v>
      </c>
      <c r="C2031" s="13">
        <v>22285</v>
      </c>
      <c r="D2031" s="13">
        <v>22285</v>
      </c>
    </row>
    <row r="2032" spans="1:4" ht="15.75">
      <c r="A2032" s="11" t="s">
        <v>162</v>
      </c>
      <c r="B2032" s="15" t="s">
        <v>163</v>
      </c>
      <c r="C2032" s="13">
        <v>4000</v>
      </c>
      <c r="D2032" s="13">
        <v>3911</v>
      </c>
    </row>
    <row r="2033" spans="1:4" ht="15.75">
      <c r="A2033" s="16" t="s">
        <v>101</v>
      </c>
      <c r="B2033" s="16"/>
      <c r="C2033" s="13">
        <v>26285</v>
      </c>
      <c r="D2033" s="13">
        <v>26196</v>
      </c>
    </row>
    <row r="2034" spans="1:4" ht="15.75">
      <c r="A2034" s="14" t="s">
        <v>138</v>
      </c>
      <c r="B2034" s="14"/>
      <c r="C2034" s="14"/>
      <c r="D2034" s="14"/>
    </row>
    <row r="2035" spans="1:4" ht="15.75">
      <c r="A2035" s="11" t="s">
        <v>139</v>
      </c>
      <c r="B2035" s="15" t="s">
        <v>140</v>
      </c>
      <c r="C2035" s="13">
        <v>317722</v>
      </c>
      <c r="D2035" s="13">
        <v>299953</v>
      </c>
    </row>
    <row r="2036" spans="1:4" ht="15.75">
      <c r="A2036" s="16" t="s">
        <v>147</v>
      </c>
      <c r="B2036" s="16"/>
      <c r="C2036" s="13">
        <v>317722</v>
      </c>
      <c r="D2036" s="13">
        <v>299953</v>
      </c>
    </row>
    <row r="2037" spans="1:4" ht="15.75">
      <c r="A2037" s="11"/>
      <c r="B2037" s="12"/>
      <c r="C2037" s="13"/>
      <c r="D2037" s="13"/>
    </row>
    <row r="2038" spans="1:4" ht="31.5">
      <c r="A2038" s="16" t="s">
        <v>207</v>
      </c>
      <c r="B2038" s="16"/>
      <c r="C2038" s="13">
        <v>344007</v>
      </c>
      <c r="D2038" s="13">
        <v>326149</v>
      </c>
    </row>
    <row r="2039" spans="1:4" ht="15.75">
      <c r="A2039" s="11"/>
      <c r="B2039" s="12"/>
      <c r="C2039" s="13"/>
      <c r="D2039" s="13"/>
    </row>
    <row r="2040" spans="1:4" ht="15.75">
      <c r="A2040" s="16" t="s">
        <v>214</v>
      </c>
      <c r="B2040" s="16"/>
      <c r="C2040" s="16"/>
      <c r="D2040" s="16"/>
    </row>
    <row r="2041" spans="1:4" ht="15.75">
      <c r="A2041" s="14" t="s">
        <v>88</v>
      </c>
      <c r="B2041" s="14"/>
      <c r="C2041" s="14"/>
      <c r="D2041" s="14"/>
    </row>
    <row r="2042" spans="1:4" ht="31.5">
      <c r="A2042" s="11" t="s">
        <v>104</v>
      </c>
      <c r="B2042" s="15" t="s">
        <v>105</v>
      </c>
      <c r="C2042" s="13">
        <v>17915</v>
      </c>
      <c r="D2042" s="13">
        <v>4719</v>
      </c>
    </row>
    <row r="2043" spans="1:4" ht="31.5">
      <c r="A2043" s="11" t="s">
        <v>106</v>
      </c>
      <c r="B2043" s="15" t="s">
        <v>107</v>
      </c>
      <c r="C2043" s="13">
        <v>17915</v>
      </c>
      <c r="D2043" s="13">
        <v>4719</v>
      </c>
    </row>
    <row r="2044" spans="1:4" ht="15.75">
      <c r="A2044" s="11" t="s">
        <v>89</v>
      </c>
      <c r="B2044" s="15" t="s">
        <v>90</v>
      </c>
      <c r="C2044" s="13">
        <v>592</v>
      </c>
      <c r="D2044" s="13">
        <v>592</v>
      </c>
    </row>
    <row r="2045" spans="1:4" ht="31.5">
      <c r="A2045" s="11" t="s">
        <v>112</v>
      </c>
      <c r="B2045" s="15" t="s">
        <v>113</v>
      </c>
      <c r="C2045" s="13">
        <v>450</v>
      </c>
      <c r="D2045" s="13">
        <v>450</v>
      </c>
    </row>
    <row r="2046" spans="1:4" ht="15.75">
      <c r="A2046" s="11" t="s">
        <v>116</v>
      </c>
      <c r="B2046" s="15" t="s">
        <v>117</v>
      </c>
      <c r="C2046" s="13">
        <v>142</v>
      </c>
      <c r="D2046" s="13">
        <v>142</v>
      </c>
    </row>
    <row r="2047" spans="1:4" ht="15.75">
      <c r="A2047" s="11" t="s">
        <v>93</v>
      </c>
      <c r="B2047" s="15" t="s">
        <v>94</v>
      </c>
      <c r="C2047" s="13">
        <v>4842</v>
      </c>
      <c r="D2047" s="13">
        <v>1202</v>
      </c>
    </row>
    <row r="2048" spans="1:4" ht="31.5">
      <c r="A2048" s="11" t="s">
        <v>95</v>
      </c>
      <c r="B2048" s="15" t="s">
        <v>96</v>
      </c>
      <c r="C2048" s="13">
        <v>2632</v>
      </c>
      <c r="D2048" s="13">
        <v>556</v>
      </c>
    </row>
    <row r="2049" spans="1:4" ht="31.5">
      <c r="A2049" s="11" t="s">
        <v>169</v>
      </c>
      <c r="B2049" s="15" t="s">
        <v>170</v>
      </c>
      <c r="C2049" s="13">
        <v>796</v>
      </c>
      <c r="D2049" s="13">
        <v>209</v>
      </c>
    </row>
    <row r="2050" spans="1:4" ht="15.75">
      <c r="A2050" s="11" t="s">
        <v>97</v>
      </c>
      <c r="B2050" s="15" t="s">
        <v>98</v>
      </c>
      <c r="C2050" s="13">
        <v>888</v>
      </c>
      <c r="D2050" s="13">
        <v>302</v>
      </c>
    </row>
    <row r="2051" spans="1:4" ht="31.5">
      <c r="A2051" s="11" t="s">
        <v>99</v>
      </c>
      <c r="B2051" s="15" t="s">
        <v>100</v>
      </c>
      <c r="C2051" s="13">
        <v>526</v>
      </c>
      <c r="D2051" s="13">
        <v>135</v>
      </c>
    </row>
    <row r="2052" spans="1:4" ht="15.75">
      <c r="A2052" s="16" t="s">
        <v>101</v>
      </c>
      <c r="B2052" s="16"/>
      <c r="C2052" s="13">
        <v>23349</v>
      </c>
      <c r="D2052" s="13">
        <v>6513</v>
      </c>
    </row>
    <row r="2053" spans="1:4" ht="15.75">
      <c r="A2053" s="11"/>
      <c r="B2053" s="12"/>
      <c r="C2053" s="13"/>
      <c r="D2053" s="13"/>
    </row>
    <row r="2054" spans="1:4" ht="31.5">
      <c r="A2054" s="16" t="s">
        <v>215</v>
      </c>
      <c r="B2054" s="16"/>
      <c r="C2054" s="13">
        <v>23349</v>
      </c>
      <c r="D2054" s="13">
        <v>6513</v>
      </c>
    </row>
    <row r="2055" spans="1:4" ht="15.75">
      <c r="A2055" s="11"/>
      <c r="B2055" s="12"/>
      <c r="C2055" s="13"/>
      <c r="D2055" s="13"/>
    </row>
    <row r="2056" spans="1:4" ht="15.75">
      <c r="A2056" s="16" t="s">
        <v>222</v>
      </c>
      <c r="B2056" s="16"/>
      <c r="C2056" s="13">
        <v>367356</v>
      </c>
      <c r="D2056" s="13">
        <v>332662</v>
      </c>
    </row>
    <row r="2057" spans="1:4" ht="15.75">
      <c r="A2057" s="11"/>
      <c r="B2057" s="12"/>
      <c r="C2057" s="13"/>
      <c r="D2057" s="13"/>
    </row>
    <row r="2058" spans="1:4" ht="15.75">
      <c r="A2058" s="16" t="s">
        <v>223</v>
      </c>
      <c r="B2058" s="16"/>
      <c r="C2058" s="13">
        <v>367356</v>
      </c>
      <c r="D2058" s="13">
        <v>332662</v>
      </c>
    </row>
    <row r="2059" spans="1:4" ht="15.75">
      <c r="A2059" s="11"/>
      <c r="B2059" s="12"/>
      <c r="C2059" s="13"/>
      <c r="D2059" s="13"/>
    </row>
    <row r="2060" spans="1:4" ht="15.75">
      <c r="A2060" s="11"/>
      <c r="B2060" s="12"/>
      <c r="C2060" s="13"/>
      <c r="D2060" s="13"/>
    </row>
    <row r="2061" spans="1:4" ht="15.75">
      <c r="A2061" s="16" t="s">
        <v>224</v>
      </c>
      <c r="B2061" s="16"/>
      <c r="C2061" s="16"/>
      <c r="D2061" s="16"/>
    </row>
    <row r="2062" spans="1:4" ht="15.75">
      <c r="A2062" s="16" t="s">
        <v>2</v>
      </c>
      <c r="B2062" s="16"/>
      <c r="C2062" s="16"/>
      <c r="D2062" s="16"/>
    </row>
    <row r="2063" spans="1:4" ht="15.75">
      <c r="A2063" s="16" t="s">
        <v>229</v>
      </c>
      <c r="B2063" s="16"/>
      <c r="C2063" s="16"/>
      <c r="D2063" s="16"/>
    </row>
    <row r="2064" spans="1:4" ht="15.75">
      <c r="A2064" s="14" t="s">
        <v>88</v>
      </c>
      <c r="B2064" s="14"/>
      <c r="C2064" s="14"/>
      <c r="D2064" s="14"/>
    </row>
    <row r="2065" spans="1:4" ht="15.75">
      <c r="A2065" s="11" t="s">
        <v>89</v>
      </c>
      <c r="B2065" s="15" t="s">
        <v>90</v>
      </c>
      <c r="C2065" s="13">
        <v>8436</v>
      </c>
      <c r="D2065" s="13">
        <v>3832</v>
      </c>
    </row>
    <row r="2066" spans="1:4" ht="15.75">
      <c r="A2066" s="11" t="s">
        <v>110</v>
      </c>
      <c r="B2066" s="15" t="s">
        <v>111</v>
      </c>
      <c r="C2066" s="13">
        <v>8436</v>
      </c>
      <c r="D2066" s="13">
        <v>3832</v>
      </c>
    </row>
    <row r="2067" spans="1:4" ht="15.75">
      <c r="A2067" s="11" t="s">
        <v>93</v>
      </c>
      <c r="B2067" s="15" t="s">
        <v>94</v>
      </c>
      <c r="C2067" s="13">
        <v>1008</v>
      </c>
      <c r="D2067" s="13">
        <v>454</v>
      </c>
    </row>
    <row r="2068" spans="1:4" ht="31.5">
      <c r="A2068" s="11" t="s">
        <v>95</v>
      </c>
      <c r="B2068" s="15" t="s">
        <v>96</v>
      </c>
      <c r="C2068" s="13">
        <v>522</v>
      </c>
      <c r="D2068" s="13">
        <v>236</v>
      </c>
    </row>
    <row r="2069" spans="1:4" ht="15.75">
      <c r="A2069" s="11" t="s">
        <v>97</v>
      </c>
      <c r="B2069" s="15" t="s">
        <v>98</v>
      </c>
      <c r="C2069" s="13">
        <v>306</v>
      </c>
      <c r="D2069" s="13">
        <v>138</v>
      </c>
    </row>
    <row r="2070" spans="1:4" ht="31.5">
      <c r="A2070" s="11" t="s">
        <v>99</v>
      </c>
      <c r="B2070" s="15" t="s">
        <v>100</v>
      </c>
      <c r="C2070" s="13">
        <v>180</v>
      </c>
      <c r="D2070" s="13">
        <v>80</v>
      </c>
    </row>
    <row r="2071" spans="1:4" ht="15.75">
      <c r="A2071" s="11" t="s">
        <v>124</v>
      </c>
      <c r="B2071" s="15" t="s">
        <v>125</v>
      </c>
      <c r="C2071" s="13">
        <v>1200</v>
      </c>
      <c r="D2071" s="13">
        <v>181</v>
      </c>
    </row>
    <row r="2072" spans="1:4" ht="15.75">
      <c r="A2072" s="11" t="s">
        <v>126</v>
      </c>
      <c r="B2072" s="15" t="s">
        <v>127</v>
      </c>
      <c r="C2072" s="13">
        <v>1200</v>
      </c>
      <c r="D2072" s="13">
        <v>181</v>
      </c>
    </row>
    <row r="2073" spans="1:4" ht="31.5">
      <c r="A2073" s="11" t="s">
        <v>197</v>
      </c>
      <c r="B2073" s="15" t="s">
        <v>198</v>
      </c>
      <c r="C2073" s="13">
        <v>0</v>
      </c>
      <c r="D2073" s="13">
        <v>472</v>
      </c>
    </row>
    <row r="2074" spans="1:4" ht="15.75">
      <c r="A2074" s="11" t="s">
        <v>199</v>
      </c>
      <c r="B2074" s="15" t="s">
        <v>200</v>
      </c>
      <c r="C2074" s="13">
        <v>0</v>
      </c>
      <c r="D2074" s="13">
        <v>472</v>
      </c>
    </row>
    <row r="2075" spans="1:4" ht="15.75">
      <c r="A2075" s="16" t="s">
        <v>101</v>
      </c>
      <c r="B2075" s="16"/>
      <c r="C2075" s="13">
        <v>10644</v>
      </c>
      <c r="D2075" s="13">
        <v>4939</v>
      </c>
    </row>
    <row r="2076" spans="1:4" ht="15.75">
      <c r="A2076" s="11"/>
      <c r="B2076" s="12"/>
      <c r="C2076" s="13"/>
      <c r="D2076" s="13"/>
    </row>
    <row r="2077" spans="1:4" ht="31.5">
      <c r="A2077" s="16" t="s">
        <v>230</v>
      </c>
      <c r="B2077" s="16"/>
      <c r="C2077" s="13">
        <v>10644</v>
      </c>
      <c r="D2077" s="13">
        <v>4939</v>
      </c>
    </row>
    <row r="2078" spans="1:4" ht="15.75">
      <c r="A2078" s="11"/>
      <c r="B2078" s="12"/>
      <c r="C2078" s="13"/>
      <c r="D2078" s="13"/>
    </row>
    <row r="2079" spans="1:4" ht="15.75">
      <c r="A2079" s="16" t="s">
        <v>222</v>
      </c>
      <c r="B2079" s="16"/>
      <c r="C2079" s="13">
        <v>10644</v>
      </c>
      <c r="D2079" s="13">
        <v>4939</v>
      </c>
    </row>
    <row r="2080" spans="1:4" ht="15.75">
      <c r="A2080" s="11"/>
      <c r="B2080" s="12"/>
      <c r="C2080" s="13"/>
      <c r="D2080" s="13"/>
    </row>
    <row r="2081" spans="1:4" ht="15.75">
      <c r="A2081" s="16" t="s">
        <v>231</v>
      </c>
      <c r="B2081" s="16"/>
      <c r="C2081" s="13">
        <v>10644</v>
      </c>
      <c r="D2081" s="13">
        <v>4939</v>
      </c>
    </row>
    <row r="2082" spans="1:4" ht="15.75">
      <c r="A2082" s="11"/>
      <c r="B2082" s="12"/>
      <c r="C2082" s="13"/>
      <c r="D2082" s="13"/>
    </row>
    <row r="2083" spans="1:4" ht="15.75">
      <c r="A2083" s="11"/>
      <c r="B2083" s="12"/>
      <c r="C2083" s="13"/>
      <c r="D2083" s="13"/>
    </row>
    <row r="2084" spans="1:4" ht="31.5">
      <c r="A2084" s="16" t="s">
        <v>232</v>
      </c>
      <c r="B2084" s="16"/>
      <c r="C2084" s="16"/>
      <c r="D2084" s="16"/>
    </row>
    <row r="2085" spans="1:4" ht="31.5">
      <c r="A2085" s="16" t="s">
        <v>233</v>
      </c>
      <c r="B2085" s="16"/>
      <c r="C2085" s="16"/>
      <c r="D2085" s="16"/>
    </row>
    <row r="2086" spans="1:4" ht="15.75">
      <c r="A2086" s="16" t="s">
        <v>236</v>
      </c>
      <c r="B2086" s="16"/>
      <c r="C2086" s="16"/>
      <c r="D2086" s="16"/>
    </row>
    <row r="2087" spans="1:4" ht="15.75">
      <c r="A2087" s="14" t="s">
        <v>88</v>
      </c>
      <c r="B2087" s="14"/>
      <c r="C2087" s="14"/>
      <c r="D2087" s="14"/>
    </row>
    <row r="2088" spans="1:4" ht="15.75">
      <c r="A2088" s="11" t="s">
        <v>124</v>
      </c>
      <c r="B2088" s="15" t="s">
        <v>125</v>
      </c>
      <c r="C2088" s="13">
        <v>1782</v>
      </c>
      <c r="D2088" s="13">
        <v>7881</v>
      </c>
    </row>
    <row r="2089" spans="1:4" ht="15.75">
      <c r="A2089" s="11" t="s">
        <v>126</v>
      </c>
      <c r="B2089" s="15" t="s">
        <v>127</v>
      </c>
      <c r="C2089" s="13">
        <v>1782</v>
      </c>
      <c r="D2089" s="13">
        <v>0</v>
      </c>
    </row>
    <row r="2090" spans="1:4" ht="15.75">
      <c r="A2090" s="11" t="s">
        <v>128</v>
      </c>
      <c r="B2090" s="15" t="s">
        <v>129</v>
      </c>
      <c r="C2090" s="13">
        <v>0</v>
      </c>
      <c r="D2090" s="13">
        <v>7141</v>
      </c>
    </row>
    <row r="2091" spans="1:4" ht="15.75">
      <c r="A2091" s="11" t="s">
        <v>130</v>
      </c>
      <c r="B2091" s="15" t="s">
        <v>131</v>
      </c>
      <c r="C2091" s="13">
        <v>0</v>
      </c>
      <c r="D2091" s="13">
        <v>731</v>
      </c>
    </row>
    <row r="2092" spans="1:4" ht="31.5">
      <c r="A2092" s="11" t="s">
        <v>173</v>
      </c>
      <c r="B2092" s="15" t="s">
        <v>174</v>
      </c>
      <c r="C2092" s="13">
        <v>0</v>
      </c>
      <c r="D2092" s="13">
        <v>9</v>
      </c>
    </row>
    <row r="2093" spans="1:4" ht="15.75">
      <c r="A2093" s="16" t="s">
        <v>101</v>
      </c>
      <c r="B2093" s="16"/>
      <c r="C2093" s="13">
        <v>1782</v>
      </c>
      <c r="D2093" s="13">
        <v>7881</v>
      </c>
    </row>
    <row r="2094" spans="1:4" ht="15.75">
      <c r="A2094" s="11"/>
      <c r="B2094" s="12"/>
      <c r="C2094" s="13"/>
      <c r="D2094" s="13"/>
    </row>
    <row r="2095" spans="1:4" ht="15.75">
      <c r="A2095" s="16" t="s">
        <v>239</v>
      </c>
      <c r="B2095" s="16"/>
      <c r="C2095" s="13">
        <v>1782</v>
      </c>
      <c r="D2095" s="13">
        <v>7881</v>
      </c>
    </row>
    <row r="2096" spans="1:4" ht="15.75">
      <c r="A2096" s="11"/>
      <c r="B2096" s="12"/>
      <c r="C2096" s="13"/>
      <c r="D2096" s="13"/>
    </row>
    <row r="2097" spans="1:4" ht="15.75">
      <c r="A2097" s="16" t="s">
        <v>240</v>
      </c>
      <c r="B2097" s="16"/>
      <c r="C2097" s="16"/>
      <c r="D2097" s="16"/>
    </row>
    <row r="2098" spans="1:4" ht="15.75">
      <c r="A2098" s="14" t="s">
        <v>88</v>
      </c>
      <c r="B2098" s="14"/>
      <c r="C2098" s="14"/>
      <c r="D2098" s="14"/>
    </row>
    <row r="2099" spans="1:4" ht="15.75">
      <c r="A2099" s="11" t="s">
        <v>124</v>
      </c>
      <c r="B2099" s="15" t="s">
        <v>125</v>
      </c>
      <c r="C2099" s="13">
        <v>7956</v>
      </c>
      <c r="D2099" s="13">
        <v>0</v>
      </c>
    </row>
    <row r="2100" spans="1:4" ht="15.75">
      <c r="A2100" s="11" t="s">
        <v>185</v>
      </c>
      <c r="B2100" s="15" t="s">
        <v>186</v>
      </c>
      <c r="C2100" s="13">
        <v>178</v>
      </c>
      <c r="D2100" s="13">
        <v>0</v>
      </c>
    </row>
    <row r="2101" spans="1:4" ht="15.75">
      <c r="A2101" s="11" t="s">
        <v>126</v>
      </c>
      <c r="B2101" s="15" t="s">
        <v>127</v>
      </c>
      <c r="C2101" s="13">
        <v>5635</v>
      </c>
      <c r="D2101" s="13">
        <v>0</v>
      </c>
    </row>
    <row r="2102" spans="1:4" ht="15.75">
      <c r="A2102" s="11" t="s">
        <v>130</v>
      </c>
      <c r="B2102" s="15" t="s">
        <v>131</v>
      </c>
      <c r="C2102" s="13">
        <v>1233</v>
      </c>
      <c r="D2102" s="13">
        <v>0</v>
      </c>
    </row>
    <row r="2103" spans="1:4" ht="31.5">
      <c r="A2103" s="11" t="s">
        <v>136</v>
      </c>
      <c r="B2103" s="15" t="s">
        <v>137</v>
      </c>
      <c r="C2103" s="13">
        <v>910</v>
      </c>
      <c r="D2103" s="13">
        <v>0</v>
      </c>
    </row>
    <row r="2104" spans="1:4" ht="15.75">
      <c r="A2104" s="16" t="s">
        <v>101</v>
      </c>
      <c r="B2104" s="16"/>
      <c r="C2104" s="13">
        <v>7956</v>
      </c>
      <c r="D2104" s="13">
        <v>0</v>
      </c>
    </row>
    <row r="2105" spans="1:4" ht="31.5">
      <c r="A2105" s="16" t="s">
        <v>243</v>
      </c>
      <c r="B2105" s="16"/>
      <c r="C2105" s="13">
        <v>7956</v>
      </c>
      <c r="D2105" s="13">
        <v>0</v>
      </c>
    </row>
    <row r="2106" spans="1:4" ht="15.75">
      <c r="A2106" s="11"/>
      <c r="B2106" s="12"/>
      <c r="C2106" s="13"/>
      <c r="D2106" s="13"/>
    </row>
    <row r="2107" spans="1:4" ht="15.75">
      <c r="A2107" s="16" t="s">
        <v>244</v>
      </c>
      <c r="B2107" s="16"/>
      <c r="C2107" s="16"/>
      <c r="D2107" s="16"/>
    </row>
    <row r="2108" spans="1:4" ht="15.75">
      <c r="A2108" s="14" t="s">
        <v>88</v>
      </c>
      <c r="B2108" s="14"/>
      <c r="C2108" s="14"/>
      <c r="D2108" s="14"/>
    </row>
    <row r="2109" spans="1:4" ht="15.75">
      <c r="A2109" s="11" t="s">
        <v>89</v>
      </c>
      <c r="B2109" s="15" t="s">
        <v>90</v>
      </c>
      <c r="C2109" s="13">
        <v>964</v>
      </c>
      <c r="D2109" s="13">
        <v>109</v>
      </c>
    </row>
    <row r="2110" spans="1:4" ht="31.5">
      <c r="A2110" s="11" t="s">
        <v>114</v>
      </c>
      <c r="B2110" s="15" t="s">
        <v>115</v>
      </c>
      <c r="C2110" s="13">
        <v>888</v>
      </c>
      <c r="D2110" s="13">
        <v>33</v>
      </c>
    </row>
    <row r="2111" spans="1:4" ht="15.75">
      <c r="A2111" s="11" t="s">
        <v>116</v>
      </c>
      <c r="B2111" s="15" t="s">
        <v>117</v>
      </c>
      <c r="C2111" s="13">
        <v>76</v>
      </c>
      <c r="D2111" s="13">
        <v>76</v>
      </c>
    </row>
    <row r="2112" spans="1:4" ht="15.75">
      <c r="A2112" s="11" t="s">
        <v>93</v>
      </c>
      <c r="B2112" s="15" t="s">
        <v>94</v>
      </c>
      <c r="C2112" s="13">
        <v>36</v>
      </c>
      <c r="D2112" s="13">
        <v>36</v>
      </c>
    </row>
    <row r="2113" spans="1:4" ht="15.75">
      <c r="A2113" s="11" t="s">
        <v>97</v>
      </c>
      <c r="B2113" s="15" t="s">
        <v>98</v>
      </c>
      <c r="C2113" s="13">
        <v>36</v>
      </c>
      <c r="D2113" s="13">
        <v>36</v>
      </c>
    </row>
    <row r="2114" spans="1:4" ht="15.75">
      <c r="A2114" s="16" t="s">
        <v>101</v>
      </c>
      <c r="B2114" s="16"/>
      <c r="C2114" s="13">
        <v>1000</v>
      </c>
      <c r="D2114" s="13">
        <v>145</v>
      </c>
    </row>
    <row r="2115" spans="1:4" ht="15.75">
      <c r="A2115" s="16" t="s">
        <v>245</v>
      </c>
      <c r="B2115" s="16"/>
      <c r="C2115" s="13">
        <v>1000</v>
      </c>
      <c r="D2115" s="13">
        <v>145</v>
      </c>
    </row>
    <row r="2116" spans="1:4" ht="15.75">
      <c r="A2116" s="11"/>
      <c r="B2116" s="12"/>
      <c r="C2116" s="13"/>
      <c r="D2116" s="13"/>
    </row>
    <row r="2117" spans="1:4" ht="15.75">
      <c r="A2117" s="16" t="s">
        <v>252</v>
      </c>
      <c r="B2117" s="16"/>
      <c r="C2117" s="16"/>
      <c r="D2117" s="16"/>
    </row>
    <row r="2118" spans="1:4" ht="15.75">
      <c r="A2118" s="14" t="s">
        <v>88</v>
      </c>
      <c r="B2118" s="14"/>
      <c r="C2118" s="14"/>
      <c r="D2118" s="14"/>
    </row>
    <row r="2119" spans="1:4" ht="15.75">
      <c r="A2119" s="11" t="s">
        <v>124</v>
      </c>
      <c r="B2119" s="15" t="s">
        <v>125</v>
      </c>
      <c r="C2119" s="13">
        <v>144</v>
      </c>
      <c r="D2119" s="13">
        <v>0</v>
      </c>
    </row>
    <row r="2120" spans="1:4" ht="15.75">
      <c r="A2120" s="11" t="s">
        <v>126</v>
      </c>
      <c r="B2120" s="15" t="s">
        <v>127</v>
      </c>
      <c r="C2120" s="13">
        <v>144</v>
      </c>
      <c r="D2120" s="13">
        <v>0</v>
      </c>
    </row>
    <row r="2121" spans="1:4" ht="15.75">
      <c r="A2121" s="16" t="s">
        <v>101</v>
      </c>
      <c r="B2121" s="16"/>
      <c r="C2121" s="13">
        <v>144</v>
      </c>
      <c r="D2121" s="13">
        <v>0</v>
      </c>
    </row>
    <row r="2122" spans="1:4" ht="15.75">
      <c r="A2122" s="16" t="s">
        <v>253</v>
      </c>
      <c r="B2122" s="16"/>
      <c r="C2122" s="13">
        <v>144</v>
      </c>
      <c r="D2122" s="13">
        <v>0</v>
      </c>
    </row>
    <row r="2123" spans="1:4" ht="15.75">
      <c r="A2123" s="11"/>
      <c r="B2123" s="12"/>
      <c r="C2123" s="13"/>
      <c r="D2123" s="13"/>
    </row>
    <row r="2124" spans="1:4" ht="15.75">
      <c r="A2124" s="16" t="s">
        <v>254</v>
      </c>
      <c r="B2124" s="16"/>
      <c r="C2124" s="16"/>
      <c r="D2124" s="16"/>
    </row>
    <row r="2125" spans="1:4" ht="15.75">
      <c r="A2125" s="14" t="s">
        <v>88</v>
      </c>
      <c r="B2125" s="14"/>
      <c r="C2125" s="14"/>
      <c r="D2125" s="14"/>
    </row>
    <row r="2126" spans="1:4" ht="15.75">
      <c r="A2126" s="11" t="s">
        <v>124</v>
      </c>
      <c r="B2126" s="15" t="s">
        <v>125</v>
      </c>
      <c r="C2126" s="13">
        <v>5639</v>
      </c>
      <c r="D2126" s="13">
        <v>0</v>
      </c>
    </row>
    <row r="2127" spans="1:4" ht="15.75">
      <c r="A2127" s="11" t="s">
        <v>126</v>
      </c>
      <c r="B2127" s="15" t="s">
        <v>127</v>
      </c>
      <c r="C2127" s="13">
        <v>162</v>
      </c>
      <c r="D2127" s="13">
        <v>0</v>
      </c>
    </row>
    <row r="2128" spans="1:4" ht="15.75">
      <c r="A2128" s="11" t="s">
        <v>130</v>
      </c>
      <c r="B2128" s="15" t="s">
        <v>131</v>
      </c>
      <c r="C2128" s="13">
        <v>5477</v>
      </c>
      <c r="D2128" s="13">
        <v>0</v>
      </c>
    </row>
    <row r="2129" spans="1:4" ht="15.75">
      <c r="A2129" s="16" t="s">
        <v>101</v>
      </c>
      <c r="B2129" s="16"/>
      <c r="C2129" s="13">
        <v>5639</v>
      </c>
      <c r="D2129" s="13">
        <v>0</v>
      </c>
    </row>
    <row r="2130" spans="1:4" ht="15.75">
      <c r="A2130" s="11"/>
      <c r="B2130" s="12"/>
      <c r="C2130" s="13"/>
      <c r="D2130" s="13"/>
    </row>
    <row r="2131" spans="1:4" ht="31.5">
      <c r="A2131" s="16" t="s">
        <v>255</v>
      </c>
      <c r="B2131" s="16"/>
      <c r="C2131" s="13">
        <v>5639</v>
      </c>
      <c r="D2131" s="13">
        <v>0</v>
      </c>
    </row>
    <row r="2132" spans="1:4" ht="15.75">
      <c r="A2132" s="11"/>
      <c r="B2132" s="12"/>
      <c r="C2132" s="13"/>
      <c r="D2132" s="13"/>
    </row>
    <row r="2133" spans="1:4" ht="15.75">
      <c r="A2133" s="16" t="s">
        <v>500</v>
      </c>
      <c r="B2133" s="16"/>
      <c r="C2133" s="16"/>
      <c r="D2133" s="16"/>
    </row>
    <row r="2134" spans="1:4" ht="15.75">
      <c r="A2134" s="14" t="s">
        <v>88</v>
      </c>
      <c r="B2134" s="14"/>
      <c r="C2134" s="14"/>
      <c r="D2134" s="14"/>
    </row>
    <row r="2135" spans="1:4" ht="15.75">
      <c r="A2135" s="11" t="s">
        <v>124</v>
      </c>
      <c r="B2135" s="15" t="s">
        <v>125</v>
      </c>
      <c r="C2135" s="13">
        <v>9250</v>
      </c>
      <c r="D2135" s="13">
        <v>0</v>
      </c>
    </row>
    <row r="2136" spans="1:4" ht="31.5">
      <c r="A2136" s="11" t="s">
        <v>136</v>
      </c>
      <c r="B2136" s="15" t="s">
        <v>137</v>
      </c>
      <c r="C2136" s="13">
        <v>9250</v>
      </c>
      <c r="D2136" s="13">
        <v>0</v>
      </c>
    </row>
    <row r="2137" spans="1:4" ht="15.75">
      <c r="A2137" s="16" t="s">
        <v>101</v>
      </c>
      <c r="B2137" s="16"/>
      <c r="C2137" s="13">
        <v>9250</v>
      </c>
      <c r="D2137" s="13">
        <v>0</v>
      </c>
    </row>
    <row r="2138" spans="1:4" ht="15.75">
      <c r="A2138" s="11"/>
      <c r="B2138" s="12"/>
      <c r="C2138" s="13"/>
      <c r="D2138" s="13"/>
    </row>
    <row r="2139" spans="1:4" ht="15.75">
      <c r="A2139" s="16" t="s">
        <v>501</v>
      </c>
      <c r="B2139" s="16"/>
      <c r="C2139" s="13">
        <v>9250</v>
      </c>
      <c r="D2139" s="13">
        <v>0</v>
      </c>
    </row>
    <row r="2140" spans="1:4" ht="15.75">
      <c r="A2140" s="11"/>
      <c r="B2140" s="12"/>
      <c r="C2140" s="13"/>
      <c r="D2140" s="13"/>
    </row>
    <row r="2141" spans="1:4" ht="15.75">
      <c r="A2141" s="16" t="s">
        <v>266</v>
      </c>
      <c r="B2141" s="16"/>
      <c r="C2141" s="16"/>
      <c r="D2141" s="16"/>
    </row>
    <row r="2142" spans="1:4" ht="15.75">
      <c r="A2142" s="14" t="s">
        <v>88</v>
      </c>
      <c r="B2142" s="14"/>
      <c r="C2142" s="14"/>
      <c r="D2142" s="14"/>
    </row>
    <row r="2143" spans="1:4" ht="15.75">
      <c r="A2143" s="11" t="s">
        <v>89</v>
      </c>
      <c r="B2143" s="15" t="s">
        <v>90</v>
      </c>
      <c r="C2143" s="13">
        <v>0</v>
      </c>
      <c r="D2143" s="13">
        <v>0</v>
      </c>
    </row>
    <row r="2144" spans="1:4" ht="31.5">
      <c r="A2144" s="11" t="s">
        <v>114</v>
      </c>
      <c r="B2144" s="15" t="s">
        <v>115</v>
      </c>
      <c r="C2144" s="13">
        <v>0</v>
      </c>
      <c r="D2144" s="13">
        <v>0</v>
      </c>
    </row>
    <row r="2145" spans="1:4" ht="15.75">
      <c r="A2145" s="16" t="s">
        <v>101</v>
      </c>
      <c r="B2145" s="16"/>
      <c r="C2145" s="13">
        <v>0</v>
      </c>
      <c r="D2145" s="13">
        <v>0</v>
      </c>
    </row>
    <row r="2146" spans="1:4" ht="15.75">
      <c r="A2146" s="11"/>
      <c r="B2146" s="12"/>
      <c r="C2146" s="13"/>
      <c r="D2146" s="13"/>
    </row>
    <row r="2147" spans="1:4" ht="15.75">
      <c r="A2147" s="16" t="s">
        <v>267</v>
      </c>
      <c r="B2147" s="16"/>
      <c r="C2147" s="13">
        <v>0</v>
      </c>
      <c r="D2147" s="13">
        <v>0</v>
      </c>
    </row>
    <row r="2148" spans="1:4" ht="15.75">
      <c r="A2148" s="11"/>
      <c r="B2148" s="12"/>
      <c r="C2148" s="13"/>
      <c r="D2148" s="13"/>
    </row>
    <row r="2149" spans="1:4" ht="31.5">
      <c r="A2149" s="16" t="s">
        <v>268</v>
      </c>
      <c r="B2149" s="16"/>
      <c r="C2149" s="16"/>
      <c r="D2149" s="16"/>
    </row>
    <row r="2150" spans="1:4" ht="15.75">
      <c r="A2150" s="14" t="s">
        <v>88</v>
      </c>
      <c r="B2150" s="14"/>
      <c r="C2150" s="14"/>
      <c r="D2150" s="14"/>
    </row>
    <row r="2151" spans="1:4" ht="15.75">
      <c r="A2151" s="11" t="s">
        <v>124</v>
      </c>
      <c r="B2151" s="15" t="s">
        <v>125</v>
      </c>
      <c r="C2151" s="13">
        <v>5000</v>
      </c>
      <c r="D2151" s="13">
        <v>2338</v>
      </c>
    </row>
    <row r="2152" spans="1:4" ht="15.75">
      <c r="A2152" s="11" t="s">
        <v>128</v>
      </c>
      <c r="B2152" s="15" t="s">
        <v>129</v>
      </c>
      <c r="C2152" s="13">
        <v>0</v>
      </c>
      <c r="D2152" s="13">
        <v>1872</v>
      </c>
    </row>
    <row r="2153" spans="1:4" ht="15.75">
      <c r="A2153" s="11" t="s">
        <v>130</v>
      </c>
      <c r="B2153" s="15" t="s">
        <v>131</v>
      </c>
      <c r="C2153" s="13">
        <v>5000</v>
      </c>
      <c r="D2153" s="13">
        <v>466</v>
      </c>
    </row>
    <row r="2154" spans="1:4" ht="31.5">
      <c r="A2154" s="11" t="s">
        <v>197</v>
      </c>
      <c r="B2154" s="15" t="s">
        <v>198</v>
      </c>
      <c r="C2154" s="13">
        <v>0</v>
      </c>
      <c r="D2154" s="13">
        <v>7375</v>
      </c>
    </row>
    <row r="2155" spans="1:4" ht="15.75">
      <c r="A2155" s="11" t="s">
        <v>199</v>
      </c>
      <c r="B2155" s="15" t="s">
        <v>200</v>
      </c>
      <c r="C2155" s="13">
        <v>0</v>
      </c>
      <c r="D2155" s="13">
        <v>7375</v>
      </c>
    </row>
    <row r="2156" spans="1:4" ht="15.75">
      <c r="A2156" s="16" t="s">
        <v>101</v>
      </c>
      <c r="B2156" s="16"/>
      <c r="C2156" s="13">
        <v>5000</v>
      </c>
      <c r="D2156" s="13">
        <v>9713</v>
      </c>
    </row>
    <row r="2157" spans="1:4" ht="15.75">
      <c r="A2157" s="11"/>
      <c r="B2157" s="12"/>
      <c r="C2157" s="13"/>
      <c r="D2157" s="13"/>
    </row>
    <row r="2158" spans="1:4" ht="47.25">
      <c r="A2158" s="16" t="s">
        <v>269</v>
      </c>
      <c r="B2158" s="16"/>
      <c r="C2158" s="13">
        <v>5000</v>
      </c>
      <c r="D2158" s="13">
        <v>9713</v>
      </c>
    </row>
    <row r="2159" spans="1:4" ht="15.75">
      <c r="A2159" s="11"/>
      <c r="B2159" s="12"/>
      <c r="C2159" s="13"/>
      <c r="D2159" s="13"/>
    </row>
    <row r="2160" spans="1:4" ht="47.25">
      <c r="A2160" s="16" t="s">
        <v>270</v>
      </c>
      <c r="B2160" s="16"/>
      <c r="C2160" s="13">
        <v>30771</v>
      </c>
      <c r="D2160" s="13">
        <v>17739</v>
      </c>
    </row>
    <row r="2161" spans="1:4" ht="15.75">
      <c r="A2161" s="11"/>
      <c r="B2161" s="12"/>
      <c r="C2161" s="13"/>
      <c r="D2161" s="13"/>
    </row>
    <row r="2162" spans="1:4" ht="31.5">
      <c r="A2162" s="16" t="s">
        <v>271</v>
      </c>
      <c r="B2162" s="16"/>
      <c r="C2162" s="13">
        <v>30771</v>
      </c>
      <c r="D2162" s="13">
        <v>17739</v>
      </c>
    </row>
    <row r="2163" spans="1:4" ht="15.75">
      <c r="A2163" s="11"/>
      <c r="B2163" s="12"/>
      <c r="C2163" s="13"/>
      <c r="D2163" s="13"/>
    </row>
    <row r="2164" spans="1:4" ht="15.75">
      <c r="A2164" s="11"/>
      <c r="B2164" s="12"/>
      <c r="C2164" s="13"/>
      <c r="D2164" s="13"/>
    </row>
    <row r="2165" spans="1:4" ht="31.5">
      <c r="A2165" s="16" t="s">
        <v>272</v>
      </c>
      <c r="B2165" s="16"/>
      <c r="C2165" s="16"/>
      <c r="D2165" s="16"/>
    </row>
    <row r="2166" spans="1:4" ht="15.75">
      <c r="A2166" s="16" t="s">
        <v>277</v>
      </c>
      <c r="B2166" s="16"/>
      <c r="C2166" s="16"/>
      <c r="D2166" s="16"/>
    </row>
    <row r="2167" spans="1:4" ht="15.75">
      <c r="A2167" s="16" t="s">
        <v>278</v>
      </c>
      <c r="B2167" s="16"/>
      <c r="C2167" s="16"/>
      <c r="D2167" s="16"/>
    </row>
    <row r="2168" spans="1:4" ht="15.75">
      <c r="A2168" s="14" t="s">
        <v>88</v>
      </c>
      <c r="B2168" s="14"/>
      <c r="C2168" s="14"/>
      <c r="D2168" s="14"/>
    </row>
    <row r="2169" spans="1:4" ht="15.75">
      <c r="A2169" s="11" t="s">
        <v>124</v>
      </c>
      <c r="B2169" s="15" t="s">
        <v>125</v>
      </c>
      <c r="C2169" s="13">
        <v>29849</v>
      </c>
      <c r="D2169" s="13">
        <v>0</v>
      </c>
    </row>
    <row r="2170" spans="1:4" ht="15.75">
      <c r="A2170" s="11" t="s">
        <v>132</v>
      </c>
      <c r="B2170" s="15" t="s">
        <v>133</v>
      </c>
      <c r="C2170" s="13">
        <v>29849</v>
      </c>
      <c r="D2170" s="13">
        <v>0</v>
      </c>
    </row>
    <row r="2171" spans="1:4" ht="15.75">
      <c r="A2171" s="16" t="s">
        <v>101</v>
      </c>
      <c r="B2171" s="16"/>
      <c r="C2171" s="13">
        <v>29849</v>
      </c>
      <c r="D2171" s="13">
        <v>0</v>
      </c>
    </row>
    <row r="2172" spans="1:4" ht="15.75">
      <c r="A2172" s="14" t="s">
        <v>201</v>
      </c>
      <c r="B2172" s="14"/>
      <c r="C2172" s="14"/>
      <c r="D2172" s="14"/>
    </row>
    <row r="2173" spans="1:4" ht="31.5">
      <c r="A2173" s="11" t="s">
        <v>279</v>
      </c>
      <c r="B2173" s="15" t="s">
        <v>28</v>
      </c>
      <c r="C2173" s="13">
        <v>63000</v>
      </c>
      <c r="D2173" s="13">
        <v>43000</v>
      </c>
    </row>
    <row r="2174" spans="1:4" ht="15.75">
      <c r="A2174" s="11"/>
      <c r="B2174" s="15"/>
      <c r="C2174" s="13"/>
      <c r="D2174" s="13"/>
    </row>
    <row r="2175" spans="1:4" ht="15.75">
      <c r="A2175" s="16" t="s">
        <v>206</v>
      </c>
      <c r="B2175" s="16"/>
      <c r="C2175" s="13">
        <v>63000</v>
      </c>
      <c r="D2175" s="13">
        <v>43000</v>
      </c>
    </row>
    <row r="2176" spans="1:4" ht="15.75">
      <c r="A2176" s="14" t="s">
        <v>138</v>
      </c>
      <c r="B2176" s="14"/>
      <c r="C2176" s="14"/>
      <c r="D2176" s="14"/>
    </row>
    <row r="2177" spans="1:4" ht="15.75">
      <c r="A2177" s="11" t="s">
        <v>139</v>
      </c>
      <c r="B2177" s="15" t="s">
        <v>140</v>
      </c>
      <c r="C2177" s="13">
        <v>32000</v>
      </c>
      <c r="D2177" s="13">
        <v>0</v>
      </c>
    </row>
    <row r="2178" spans="1:4" ht="15.75">
      <c r="A2178" s="16" t="s">
        <v>147</v>
      </c>
      <c r="B2178" s="16"/>
      <c r="C2178" s="13">
        <v>32000</v>
      </c>
      <c r="D2178" s="13">
        <v>0</v>
      </c>
    </row>
    <row r="2179" spans="1:4" ht="15.75">
      <c r="A2179" s="11"/>
      <c r="B2179" s="12"/>
      <c r="C2179" s="13"/>
      <c r="D2179" s="13"/>
    </row>
    <row r="2180" spans="1:4" ht="15.75">
      <c r="A2180" s="16" t="s">
        <v>280</v>
      </c>
      <c r="B2180" s="16"/>
      <c r="C2180" s="13">
        <v>124849</v>
      </c>
      <c r="D2180" s="13">
        <v>43000</v>
      </c>
    </row>
    <row r="2181" spans="1:4" ht="15.75">
      <c r="A2181" s="11"/>
      <c r="B2181" s="12"/>
      <c r="C2181" s="13"/>
      <c r="D2181" s="13"/>
    </row>
    <row r="2182" spans="1:4" ht="47.25">
      <c r="A2182" s="16" t="s">
        <v>281</v>
      </c>
      <c r="B2182" s="16"/>
      <c r="C2182" s="16"/>
      <c r="D2182" s="16"/>
    </row>
    <row r="2183" spans="1:4" ht="15.75">
      <c r="A2183" s="14" t="s">
        <v>88</v>
      </c>
      <c r="B2183" s="14"/>
      <c r="C2183" s="14"/>
      <c r="D2183" s="14"/>
    </row>
    <row r="2184" spans="1:4" ht="31.5">
      <c r="A2184" s="11" t="s">
        <v>104</v>
      </c>
      <c r="B2184" s="15" t="s">
        <v>105</v>
      </c>
      <c r="C2184" s="13">
        <v>125850</v>
      </c>
      <c r="D2184" s="13">
        <v>41433</v>
      </c>
    </row>
    <row r="2185" spans="1:4" ht="31.5">
      <c r="A2185" s="11" t="s">
        <v>106</v>
      </c>
      <c r="B2185" s="15" t="s">
        <v>107</v>
      </c>
      <c r="C2185" s="13">
        <v>125850</v>
      </c>
      <c r="D2185" s="13">
        <v>41433</v>
      </c>
    </row>
    <row r="2186" spans="1:4" ht="15.75">
      <c r="A2186" s="11" t="s">
        <v>89</v>
      </c>
      <c r="B2186" s="15" t="s">
        <v>90</v>
      </c>
      <c r="C2186" s="13">
        <v>6550</v>
      </c>
      <c r="D2186" s="13">
        <v>1033</v>
      </c>
    </row>
    <row r="2187" spans="1:4" ht="15.75">
      <c r="A2187" s="11" t="s">
        <v>110</v>
      </c>
      <c r="B2187" s="15" t="s">
        <v>111</v>
      </c>
      <c r="C2187" s="13">
        <v>2800</v>
      </c>
      <c r="D2187" s="13">
        <v>120</v>
      </c>
    </row>
    <row r="2188" spans="1:4" ht="31.5">
      <c r="A2188" s="11" t="s">
        <v>112</v>
      </c>
      <c r="B2188" s="15" t="s">
        <v>113</v>
      </c>
      <c r="C2188" s="13">
        <v>3150</v>
      </c>
      <c r="D2188" s="13">
        <v>467</v>
      </c>
    </row>
    <row r="2189" spans="1:4" ht="15.75">
      <c r="A2189" s="11" t="s">
        <v>116</v>
      </c>
      <c r="B2189" s="15" t="s">
        <v>117</v>
      </c>
      <c r="C2189" s="13">
        <v>600</v>
      </c>
      <c r="D2189" s="13">
        <v>446</v>
      </c>
    </row>
    <row r="2190" spans="1:4" ht="15.75">
      <c r="A2190" s="11" t="s">
        <v>93</v>
      </c>
      <c r="B2190" s="15" t="s">
        <v>94</v>
      </c>
      <c r="C2190" s="13">
        <v>26660</v>
      </c>
      <c r="D2190" s="13">
        <v>7888</v>
      </c>
    </row>
    <row r="2191" spans="1:4" ht="31.5">
      <c r="A2191" s="11" t="s">
        <v>95</v>
      </c>
      <c r="B2191" s="15" t="s">
        <v>96</v>
      </c>
      <c r="C2191" s="13">
        <v>16370</v>
      </c>
      <c r="D2191" s="13">
        <v>4722</v>
      </c>
    </row>
    <row r="2192" spans="1:4" ht="15.75">
      <c r="A2192" s="11" t="s">
        <v>97</v>
      </c>
      <c r="B2192" s="15" t="s">
        <v>98</v>
      </c>
      <c r="C2192" s="13">
        <v>6510</v>
      </c>
      <c r="D2192" s="13">
        <v>2008</v>
      </c>
    </row>
    <row r="2193" spans="1:4" ht="31.5">
      <c r="A2193" s="11" t="s">
        <v>99</v>
      </c>
      <c r="B2193" s="15" t="s">
        <v>100</v>
      </c>
      <c r="C2193" s="13">
        <v>3780</v>
      </c>
      <c r="D2193" s="13">
        <v>1158</v>
      </c>
    </row>
    <row r="2194" spans="1:4" ht="15.75">
      <c r="A2194" s="11" t="s">
        <v>124</v>
      </c>
      <c r="B2194" s="15" t="s">
        <v>125</v>
      </c>
      <c r="C2194" s="13">
        <v>506744</v>
      </c>
      <c r="D2194" s="13">
        <v>163500</v>
      </c>
    </row>
    <row r="2195" spans="1:4" ht="15.75">
      <c r="A2195" s="11" t="s">
        <v>154</v>
      </c>
      <c r="B2195" s="15" t="s">
        <v>155</v>
      </c>
      <c r="C2195" s="13">
        <v>5680</v>
      </c>
      <c r="D2195" s="13">
        <v>5680</v>
      </c>
    </row>
    <row r="2196" spans="1:4" ht="15.75">
      <c r="A2196" s="11" t="s">
        <v>126</v>
      </c>
      <c r="B2196" s="15" t="s">
        <v>127</v>
      </c>
      <c r="C2196" s="13">
        <v>39414</v>
      </c>
      <c r="D2196" s="13">
        <v>18678</v>
      </c>
    </row>
    <row r="2197" spans="1:4" ht="15.75">
      <c r="A2197" s="11" t="s">
        <v>128</v>
      </c>
      <c r="B2197" s="15" t="s">
        <v>129</v>
      </c>
      <c r="C2197" s="13">
        <v>188500</v>
      </c>
      <c r="D2197" s="13">
        <v>81183</v>
      </c>
    </row>
    <row r="2198" spans="1:4" ht="15.75">
      <c r="A2198" s="11" t="s">
        <v>130</v>
      </c>
      <c r="B2198" s="15" t="s">
        <v>131</v>
      </c>
      <c r="C2198" s="13">
        <v>108984</v>
      </c>
      <c r="D2198" s="13">
        <v>57893</v>
      </c>
    </row>
    <row r="2199" spans="1:4" ht="15.75">
      <c r="A2199" s="11" t="s">
        <v>132</v>
      </c>
      <c r="B2199" s="15" t="s">
        <v>133</v>
      </c>
      <c r="C2199" s="13">
        <v>164100</v>
      </c>
      <c r="D2199" s="13">
        <v>0</v>
      </c>
    </row>
    <row r="2200" spans="1:4" ht="15.75">
      <c r="A2200" s="11" t="s">
        <v>134</v>
      </c>
      <c r="B2200" s="15" t="s">
        <v>135</v>
      </c>
      <c r="C2200" s="13">
        <v>66</v>
      </c>
      <c r="D2200" s="13">
        <v>66</v>
      </c>
    </row>
    <row r="2201" spans="1:4" ht="15.75">
      <c r="A2201" s="11" t="s">
        <v>175</v>
      </c>
      <c r="B2201" s="15" t="s">
        <v>176</v>
      </c>
      <c r="C2201" s="13">
        <v>848</v>
      </c>
      <c r="D2201" s="13">
        <v>848</v>
      </c>
    </row>
    <row r="2202" spans="1:4" ht="31.5">
      <c r="A2202" s="11" t="s">
        <v>179</v>
      </c>
      <c r="B2202" s="15" t="s">
        <v>180</v>
      </c>
      <c r="C2202" s="13">
        <v>848</v>
      </c>
      <c r="D2202" s="13">
        <v>848</v>
      </c>
    </row>
    <row r="2203" spans="1:4" ht="15.75">
      <c r="A2203" s="16" t="s">
        <v>101</v>
      </c>
      <c r="B2203" s="16"/>
      <c r="C2203" s="13">
        <v>666652</v>
      </c>
      <c r="D2203" s="13">
        <v>214702</v>
      </c>
    </row>
    <row r="2204" spans="1:4" ht="15.75">
      <c r="A2204" s="14" t="s">
        <v>138</v>
      </c>
      <c r="B2204" s="14"/>
      <c r="C2204" s="14"/>
      <c r="D2204" s="14"/>
    </row>
    <row r="2205" spans="1:4" ht="15.75">
      <c r="A2205" s="11" t="s">
        <v>139</v>
      </c>
      <c r="B2205" s="15" t="s">
        <v>140</v>
      </c>
      <c r="C2205" s="13">
        <v>7000</v>
      </c>
      <c r="D2205" s="13">
        <v>0</v>
      </c>
    </row>
    <row r="2206" spans="1:4" ht="15.75">
      <c r="A2206" s="11" t="s">
        <v>141</v>
      </c>
      <c r="B2206" s="15" t="s">
        <v>142</v>
      </c>
      <c r="C2206" s="13">
        <v>25999</v>
      </c>
      <c r="D2206" s="13">
        <v>12999</v>
      </c>
    </row>
    <row r="2207" spans="1:4" ht="31.5">
      <c r="A2207" s="11" t="s">
        <v>145</v>
      </c>
      <c r="B2207" s="15" t="s">
        <v>146</v>
      </c>
      <c r="C2207" s="13">
        <v>25999</v>
      </c>
      <c r="D2207" s="13">
        <v>12999</v>
      </c>
    </row>
    <row r="2208" spans="1:4" ht="15.75">
      <c r="A2208" s="16" t="s">
        <v>147</v>
      </c>
      <c r="B2208" s="16"/>
      <c r="C2208" s="13">
        <v>32999</v>
      </c>
      <c r="D2208" s="13">
        <v>12999</v>
      </c>
    </row>
    <row r="2209" spans="1:4" ht="47.25">
      <c r="A2209" s="16" t="s">
        <v>284</v>
      </c>
      <c r="B2209" s="16"/>
      <c r="C2209" s="13">
        <v>699651</v>
      </c>
      <c r="D2209" s="13">
        <v>227701</v>
      </c>
    </row>
    <row r="2210" spans="1:4" ht="15.75">
      <c r="A2210" s="11"/>
      <c r="B2210" s="12"/>
      <c r="C2210" s="13"/>
      <c r="D2210" s="13"/>
    </row>
    <row r="2211" spans="1:4" ht="31.5">
      <c r="A2211" s="16" t="s">
        <v>285</v>
      </c>
      <c r="B2211" s="16"/>
      <c r="C2211" s="16"/>
      <c r="D2211" s="16"/>
    </row>
    <row r="2212" spans="1:4" ht="15.75">
      <c r="A2212" s="14" t="s">
        <v>88</v>
      </c>
      <c r="B2212" s="14"/>
      <c r="C2212" s="14"/>
      <c r="D2212" s="14"/>
    </row>
    <row r="2213" spans="1:4" ht="15.75">
      <c r="A2213" s="11" t="s">
        <v>89</v>
      </c>
      <c r="B2213" s="15" t="s">
        <v>90</v>
      </c>
      <c r="C2213" s="13">
        <v>268</v>
      </c>
      <c r="D2213" s="13">
        <v>268</v>
      </c>
    </row>
    <row r="2214" spans="1:4" ht="15.75">
      <c r="A2214" s="11" t="s">
        <v>110</v>
      </c>
      <c r="B2214" s="15" t="s">
        <v>111</v>
      </c>
      <c r="C2214" s="13">
        <v>268</v>
      </c>
      <c r="D2214" s="13">
        <v>268</v>
      </c>
    </row>
    <row r="2215" spans="1:4" ht="15.75">
      <c r="A2215" s="11" t="s">
        <v>93</v>
      </c>
      <c r="B2215" s="15" t="s">
        <v>94</v>
      </c>
      <c r="C2215" s="13">
        <v>32</v>
      </c>
      <c r="D2215" s="13">
        <v>32</v>
      </c>
    </row>
    <row r="2216" spans="1:4" ht="31.5">
      <c r="A2216" s="11" t="s">
        <v>95</v>
      </c>
      <c r="B2216" s="15" t="s">
        <v>96</v>
      </c>
      <c r="C2216" s="13">
        <v>16</v>
      </c>
      <c r="D2216" s="13">
        <v>16</v>
      </c>
    </row>
    <row r="2217" spans="1:4" ht="15.75">
      <c r="A2217" s="11" t="s">
        <v>97</v>
      </c>
      <c r="B2217" s="15" t="s">
        <v>98</v>
      </c>
      <c r="C2217" s="13">
        <v>10</v>
      </c>
      <c r="D2217" s="13">
        <v>10</v>
      </c>
    </row>
    <row r="2218" spans="1:4" ht="31.5">
      <c r="A2218" s="11" t="s">
        <v>99</v>
      </c>
      <c r="B2218" s="15" t="s">
        <v>100</v>
      </c>
      <c r="C2218" s="13">
        <v>6</v>
      </c>
      <c r="D2218" s="13">
        <v>6</v>
      </c>
    </row>
    <row r="2219" spans="1:4" ht="15.75">
      <c r="A2219" s="11" t="s">
        <v>124</v>
      </c>
      <c r="B2219" s="15" t="s">
        <v>125</v>
      </c>
      <c r="C2219" s="13">
        <v>22050</v>
      </c>
      <c r="D2219" s="13">
        <v>3750</v>
      </c>
    </row>
    <row r="2220" spans="1:4" ht="15.75">
      <c r="A2220" s="11" t="s">
        <v>126</v>
      </c>
      <c r="B2220" s="15" t="s">
        <v>127</v>
      </c>
      <c r="C2220" s="13">
        <v>780</v>
      </c>
      <c r="D2220" s="13">
        <v>780</v>
      </c>
    </row>
    <row r="2221" spans="1:4" ht="15.75">
      <c r="A2221" s="11" t="s">
        <v>130</v>
      </c>
      <c r="B2221" s="15" t="s">
        <v>131</v>
      </c>
      <c r="C2221" s="13">
        <v>4970</v>
      </c>
      <c r="D2221" s="13">
        <v>2970</v>
      </c>
    </row>
    <row r="2222" spans="1:4" ht="15.75">
      <c r="A2222" s="11" t="s">
        <v>132</v>
      </c>
      <c r="B2222" s="15" t="s">
        <v>133</v>
      </c>
      <c r="C2222" s="13">
        <v>16300</v>
      </c>
      <c r="D2222" s="13">
        <v>0</v>
      </c>
    </row>
    <row r="2223" spans="1:4" ht="15.75">
      <c r="A2223" s="16" t="s">
        <v>101</v>
      </c>
      <c r="B2223" s="16"/>
      <c r="C2223" s="13">
        <v>22350</v>
      </c>
      <c r="D2223" s="13">
        <v>4050</v>
      </c>
    </row>
    <row r="2224" spans="1:4" ht="15.75">
      <c r="A2224" s="11"/>
      <c r="B2224" s="12"/>
      <c r="C2224" s="13"/>
      <c r="D2224" s="13"/>
    </row>
    <row r="2225" spans="1:4" ht="31.5">
      <c r="A2225" s="16" t="s">
        <v>290</v>
      </c>
      <c r="B2225" s="16"/>
      <c r="C2225" s="13">
        <v>22350</v>
      </c>
      <c r="D2225" s="13">
        <v>4050</v>
      </c>
    </row>
    <row r="2226" spans="1:4" ht="15.75">
      <c r="A2226" s="11"/>
      <c r="B2226" s="12"/>
      <c r="C2226" s="13"/>
      <c r="D2226" s="13"/>
    </row>
    <row r="2227" spans="1:4" ht="15.75">
      <c r="A2227" s="16" t="s">
        <v>291</v>
      </c>
      <c r="B2227" s="16"/>
      <c r="C2227" s="16"/>
      <c r="D2227" s="16"/>
    </row>
    <row r="2228" spans="1:4" ht="15.75">
      <c r="A2228" s="14" t="s">
        <v>88</v>
      </c>
      <c r="B2228" s="14"/>
      <c r="C2228" s="14"/>
      <c r="D2228" s="14"/>
    </row>
    <row r="2229" spans="1:4" ht="15.75">
      <c r="A2229" s="11" t="s">
        <v>124</v>
      </c>
      <c r="B2229" s="15" t="s">
        <v>125</v>
      </c>
      <c r="C2229" s="13">
        <v>191</v>
      </c>
      <c r="D2229" s="13">
        <v>0</v>
      </c>
    </row>
    <row r="2230" spans="1:4" ht="15.75">
      <c r="A2230" s="11" t="s">
        <v>130</v>
      </c>
      <c r="B2230" s="15" t="s">
        <v>131</v>
      </c>
      <c r="C2230" s="13">
        <v>191</v>
      </c>
      <c r="D2230" s="13">
        <v>0</v>
      </c>
    </row>
    <row r="2231" spans="1:4" ht="15.75">
      <c r="A2231" s="11" t="s">
        <v>132</v>
      </c>
      <c r="B2231" s="15" t="s">
        <v>133</v>
      </c>
      <c r="C2231" s="13">
        <v>0</v>
      </c>
      <c r="D2231" s="13">
        <v>0</v>
      </c>
    </row>
    <row r="2232" spans="1:4" ht="15.75">
      <c r="A2232" s="16" t="s">
        <v>101</v>
      </c>
      <c r="B2232" s="16"/>
      <c r="C2232" s="13">
        <v>191</v>
      </c>
      <c r="D2232" s="13">
        <v>0</v>
      </c>
    </row>
    <row r="2233" spans="1:4" ht="15.75">
      <c r="A2233" s="11"/>
      <c r="B2233" s="12"/>
      <c r="C2233" s="13"/>
      <c r="D2233" s="13"/>
    </row>
    <row r="2234" spans="1:4" ht="15.75">
      <c r="A2234" s="16" t="s">
        <v>292</v>
      </c>
      <c r="B2234" s="16"/>
      <c r="C2234" s="13">
        <v>191</v>
      </c>
      <c r="D2234" s="13">
        <v>0</v>
      </c>
    </row>
    <row r="2235" spans="1:4" ht="15.75">
      <c r="A2235" s="11"/>
      <c r="B2235" s="12"/>
      <c r="C2235" s="13"/>
      <c r="D2235" s="13"/>
    </row>
    <row r="2236" spans="1:4" ht="15.75">
      <c r="A2236" s="16" t="s">
        <v>293</v>
      </c>
      <c r="B2236" s="16"/>
      <c r="C2236" s="13">
        <v>847041</v>
      </c>
      <c r="D2236" s="13">
        <v>274751</v>
      </c>
    </row>
    <row r="2237" spans="1:4" ht="15.75">
      <c r="A2237" s="11"/>
      <c r="B2237" s="12"/>
      <c r="C2237" s="13"/>
      <c r="D2237" s="13"/>
    </row>
    <row r="2238" spans="1:4" ht="31.5">
      <c r="A2238" s="16" t="s">
        <v>294</v>
      </c>
      <c r="B2238" s="16"/>
      <c r="C2238" s="13">
        <v>847041</v>
      </c>
      <c r="D2238" s="13">
        <v>274751</v>
      </c>
    </row>
    <row r="2239" spans="1:4" ht="15.75">
      <c r="A2239" s="11"/>
      <c r="B2239" s="12"/>
      <c r="C2239" s="13"/>
      <c r="D2239" s="13"/>
    </row>
    <row r="2240" spans="1:4" ht="15.75">
      <c r="A2240" s="11"/>
      <c r="B2240" s="12"/>
      <c r="C2240" s="13"/>
      <c r="D2240" s="13"/>
    </row>
    <row r="2241" spans="1:4" ht="15.75">
      <c r="A2241" s="16" t="s">
        <v>295</v>
      </c>
      <c r="B2241" s="16"/>
      <c r="C2241" s="16"/>
      <c r="D2241" s="16"/>
    </row>
    <row r="2242" spans="1:4" ht="15.75">
      <c r="A2242" s="16" t="s">
        <v>296</v>
      </c>
      <c r="B2242" s="16"/>
      <c r="C2242" s="16"/>
      <c r="D2242" s="16"/>
    </row>
    <row r="2243" spans="1:4" ht="47.25">
      <c r="A2243" s="16" t="s">
        <v>297</v>
      </c>
      <c r="B2243" s="16"/>
      <c r="C2243" s="16"/>
      <c r="D2243" s="16"/>
    </row>
    <row r="2244" spans="1:4" ht="15.75">
      <c r="A2244" s="14" t="s">
        <v>201</v>
      </c>
      <c r="B2244" s="14"/>
      <c r="C2244" s="14"/>
      <c r="D2244" s="14"/>
    </row>
    <row r="2245" spans="1:4" ht="31.5">
      <c r="A2245" s="11" t="s">
        <v>202</v>
      </c>
      <c r="B2245" s="15" t="s">
        <v>203</v>
      </c>
      <c r="C2245" s="13">
        <v>93473</v>
      </c>
      <c r="D2245" s="13">
        <v>93473</v>
      </c>
    </row>
    <row r="2246" spans="1:4" ht="15.75">
      <c r="A2246" s="11" t="s">
        <v>204</v>
      </c>
      <c r="B2246" s="15" t="s">
        <v>205</v>
      </c>
      <c r="C2246" s="13">
        <v>93473</v>
      </c>
      <c r="D2246" s="13">
        <v>93473</v>
      </c>
    </row>
    <row r="2247" spans="1:4" ht="15.75">
      <c r="A2247" s="16" t="s">
        <v>206</v>
      </c>
      <c r="B2247" s="16"/>
      <c r="C2247" s="13">
        <v>93473</v>
      </c>
      <c r="D2247" s="13">
        <v>93473</v>
      </c>
    </row>
    <row r="2248" spans="1:4" ht="15.75">
      <c r="A2248" s="11"/>
      <c r="B2248" s="12"/>
      <c r="C2248" s="13"/>
      <c r="D2248" s="13"/>
    </row>
    <row r="2249" spans="1:4" ht="47.25">
      <c r="A2249" s="16" t="s">
        <v>298</v>
      </c>
      <c r="B2249" s="16"/>
      <c r="C2249" s="13">
        <v>93473</v>
      </c>
      <c r="D2249" s="13">
        <v>93473</v>
      </c>
    </row>
    <row r="2250" spans="1:4" ht="15.75">
      <c r="A2250" s="11"/>
      <c r="B2250" s="12"/>
      <c r="C2250" s="13"/>
      <c r="D2250" s="13"/>
    </row>
    <row r="2251" spans="1:4" ht="15.75">
      <c r="A2251" s="16" t="s">
        <v>299</v>
      </c>
      <c r="B2251" s="16"/>
      <c r="C2251" s="13">
        <v>93473</v>
      </c>
      <c r="D2251" s="13">
        <v>93473</v>
      </c>
    </row>
    <row r="2252" spans="1:4" ht="15.75">
      <c r="A2252" s="11"/>
      <c r="B2252" s="12"/>
      <c r="C2252" s="13"/>
      <c r="D2252" s="13"/>
    </row>
    <row r="2253" spans="1:4" ht="15.75">
      <c r="A2253" s="16" t="s">
        <v>300</v>
      </c>
      <c r="B2253" s="16"/>
      <c r="C2253" s="16"/>
      <c r="D2253" s="16"/>
    </row>
    <row r="2254" spans="1:4" ht="15.75">
      <c r="A2254" s="16" t="s">
        <v>301</v>
      </c>
      <c r="B2254" s="16"/>
      <c r="C2254" s="16"/>
      <c r="D2254" s="16"/>
    </row>
    <row r="2255" spans="1:4" ht="15.75">
      <c r="A2255" s="14" t="s">
        <v>88</v>
      </c>
      <c r="B2255" s="14"/>
      <c r="C2255" s="14"/>
      <c r="D2255" s="14"/>
    </row>
    <row r="2256" spans="1:4" ht="15.75">
      <c r="A2256" s="11" t="s">
        <v>124</v>
      </c>
      <c r="B2256" s="15" t="s">
        <v>125</v>
      </c>
      <c r="C2256" s="13">
        <v>0</v>
      </c>
      <c r="D2256" s="13">
        <v>54</v>
      </c>
    </row>
    <row r="2257" spans="1:4" ht="15.75">
      <c r="A2257" s="11" t="s">
        <v>191</v>
      </c>
      <c r="B2257" s="15" t="s">
        <v>192</v>
      </c>
      <c r="C2257" s="13">
        <v>0</v>
      </c>
      <c r="D2257" s="13">
        <v>54</v>
      </c>
    </row>
    <row r="2258" spans="1:4" ht="15.75">
      <c r="A2258" s="16" t="s">
        <v>101</v>
      </c>
      <c r="B2258" s="16"/>
      <c r="C2258" s="13">
        <v>0</v>
      </c>
      <c r="D2258" s="13">
        <v>54</v>
      </c>
    </row>
    <row r="2259" spans="1:4" ht="15.75">
      <c r="A2259" s="11"/>
      <c r="B2259" s="12"/>
      <c r="C2259" s="13"/>
      <c r="D2259" s="13"/>
    </row>
    <row r="2260" spans="1:4" ht="15.75">
      <c r="A2260" s="16" t="s">
        <v>302</v>
      </c>
      <c r="B2260" s="16"/>
      <c r="C2260" s="13">
        <v>0</v>
      </c>
      <c r="D2260" s="13">
        <v>54</v>
      </c>
    </row>
    <row r="2261" spans="1:4" ht="15.75">
      <c r="A2261" s="11"/>
      <c r="B2261" s="12"/>
      <c r="C2261" s="13"/>
      <c r="D2261" s="13"/>
    </row>
    <row r="2262" spans="1:4" ht="31.5">
      <c r="A2262" s="16" t="s">
        <v>303</v>
      </c>
      <c r="B2262" s="16"/>
      <c r="C2262" s="13">
        <v>0</v>
      </c>
      <c r="D2262" s="13">
        <v>54</v>
      </c>
    </row>
    <row r="2263" spans="1:4" ht="15.75">
      <c r="A2263" s="11"/>
      <c r="B2263" s="12"/>
      <c r="C2263" s="13"/>
      <c r="D2263" s="13"/>
    </row>
    <row r="2264" spans="1:4" ht="31.5">
      <c r="A2264" s="16" t="s">
        <v>304</v>
      </c>
      <c r="B2264" s="16"/>
      <c r="C2264" s="13">
        <v>93473</v>
      </c>
      <c r="D2264" s="13">
        <v>93527</v>
      </c>
    </row>
    <row r="2265" spans="1:4" ht="15.75">
      <c r="A2265" s="11"/>
      <c r="B2265" s="12"/>
      <c r="C2265" s="13"/>
      <c r="D2265" s="13"/>
    </row>
    <row r="2266" spans="1:237" s="20" customFormat="1" ht="31.5">
      <c r="A2266" s="16" t="s">
        <v>505</v>
      </c>
      <c r="B2266" s="12"/>
      <c r="C2266" s="12">
        <v>1860378</v>
      </c>
      <c r="D2266" s="12">
        <v>944898</v>
      </c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  <c r="AO2266" s="17"/>
      <c r="AP2266" s="17"/>
      <c r="AQ2266" s="17"/>
      <c r="AR2266" s="17"/>
      <c r="AS2266" s="17"/>
      <c r="AT2266" s="17"/>
      <c r="AU2266" s="17"/>
      <c r="AV2266" s="17"/>
      <c r="AW2266" s="17"/>
      <c r="AX2266" s="17"/>
      <c r="AY2266" s="17"/>
      <c r="AZ2266" s="17"/>
      <c r="BA2266" s="17"/>
      <c r="BB2266" s="17"/>
      <c r="BC2266" s="17"/>
      <c r="BD2266" s="17"/>
      <c r="BE2266" s="17"/>
      <c r="BF2266" s="17"/>
      <c r="BG2266" s="17"/>
      <c r="BH2266" s="17"/>
      <c r="BI2266" s="17"/>
      <c r="BJ2266" s="17"/>
      <c r="BK2266" s="17"/>
      <c r="BL2266" s="17"/>
      <c r="BM2266" s="17"/>
      <c r="BN2266" s="17"/>
      <c r="BO2266" s="17"/>
      <c r="BP2266" s="17"/>
      <c r="BQ2266" s="17"/>
      <c r="BR2266" s="17"/>
      <c r="BS2266" s="17"/>
      <c r="BT2266" s="17"/>
      <c r="BU2266" s="17"/>
      <c r="BV2266" s="17"/>
      <c r="BW2266" s="17"/>
      <c r="BX2266" s="17"/>
      <c r="BY2266" s="17"/>
      <c r="BZ2266" s="17"/>
      <c r="CA2266" s="17"/>
      <c r="CB2266" s="17"/>
      <c r="CC2266" s="17"/>
      <c r="CD2266" s="17"/>
      <c r="CE2266" s="17"/>
      <c r="CF2266" s="17"/>
      <c r="CG2266" s="17"/>
      <c r="CH2266" s="17"/>
      <c r="CI2266" s="17"/>
      <c r="CJ2266" s="17"/>
      <c r="CK2266" s="17"/>
      <c r="CL2266" s="17"/>
      <c r="CM2266" s="17"/>
      <c r="CN2266" s="17"/>
      <c r="CO2266" s="17"/>
      <c r="CP2266" s="17"/>
      <c r="CQ2266" s="17"/>
      <c r="CR2266" s="17"/>
      <c r="CS2266" s="17"/>
      <c r="CT2266" s="17"/>
      <c r="CU2266" s="17"/>
      <c r="CV2266" s="17"/>
      <c r="CW2266" s="17"/>
      <c r="CX2266" s="17"/>
      <c r="CY2266" s="17"/>
      <c r="CZ2266" s="17"/>
      <c r="DA2266" s="17"/>
      <c r="DB2266" s="17"/>
      <c r="DC2266" s="17"/>
      <c r="DD2266" s="17"/>
      <c r="DE2266" s="17"/>
      <c r="DF2266" s="17"/>
      <c r="DG2266" s="17"/>
      <c r="DH2266" s="17"/>
      <c r="DI2266" s="17"/>
      <c r="DJ2266" s="17"/>
      <c r="DK2266" s="17"/>
      <c r="DL2266" s="17"/>
      <c r="DM2266" s="17"/>
      <c r="DN2266" s="17"/>
      <c r="DO2266" s="17"/>
      <c r="DP2266" s="17"/>
      <c r="DQ2266" s="17"/>
      <c r="DR2266" s="17"/>
      <c r="DS2266" s="17"/>
      <c r="DT2266" s="17"/>
      <c r="DU2266" s="17"/>
      <c r="DV2266" s="17"/>
      <c r="DW2266" s="17"/>
      <c r="DX2266" s="17"/>
      <c r="DY2266" s="17"/>
      <c r="DZ2266" s="17"/>
      <c r="EA2266" s="17"/>
      <c r="EB2266" s="17"/>
      <c r="EC2266" s="17"/>
      <c r="ED2266" s="17"/>
      <c r="EE2266" s="17"/>
      <c r="EF2266" s="17"/>
      <c r="EG2266" s="17"/>
      <c r="EH2266" s="17"/>
      <c r="EI2266" s="17"/>
      <c r="EJ2266" s="17"/>
      <c r="EK2266" s="17"/>
      <c r="EL2266" s="17"/>
      <c r="EM2266" s="17"/>
      <c r="EN2266" s="17"/>
      <c r="EO2266" s="17"/>
      <c r="EP2266" s="17"/>
      <c r="EQ2266" s="17"/>
      <c r="ER2266" s="17"/>
      <c r="ES2266" s="17"/>
      <c r="ET2266" s="17"/>
      <c r="EU2266" s="17"/>
      <c r="EV2266" s="17"/>
      <c r="EW2266" s="17"/>
      <c r="EX2266" s="17"/>
      <c r="EY2266" s="17"/>
      <c r="EZ2266" s="17"/>
      <c r="FA2266" s="17"/>
      <c r="FB2266" s="17"/>
      <c r="FC2266" s="17"/>
      <c r="FD2266" s="17"/>
      <c r="FE2266" s="17"/>
      <c r="FF2266" s="17"/>
      <c r="FG2266" s="17"/>
      <c r="FH2266" s="17"/>
      <c r="FI2266" s="17"/>
      <c r="FJ2266" s="17"/>
      <c r="FK2266" s="17"/>
      <c r="FL2266" s="17"/>
      <c r="FM2266" s="17"/>
      <c r="FN2266" s="17"/>
      <c r="FO2266" s="17"/>
      <c r="FP2266" s="17"/>
      <c r="FQ2266" s="17"/>
      <c r="FR2266" s="17"/>
      <c r="FS2266" s="17"/>
      <c r="FT2266" s="17"/>
      <c r="FU2266" s="17"/>
      <c r="FV2266" s="17"/>
      <c r="FW2266" s="17"/>
      <c r="FX2266" s="17"/>
      <c r="FY2266" s="17"/>
      <c r="FZ2266" s="17"/>
      <c r="GA2266" s="17"/>
      <c r="GB2266" s="17"/>
      <c r="GC2266" s="17"/>
      <c r="GD2266" s="17"/>
      <c r="GE2266" s="17"/>
      <c r="GF2266" s="17"/>
      <c r="GG2266" s="17"/>
      <c r="GH2266" s="17"/>
      <c r="GI2266" s="17"/>
      <c r="GJ2266" s="17"/>
      <c r="GK2266" s="17"/>
      <c r="GL2266" s="17"/>
      <c r="GM2266" s="17"/>
      <c r="GN2266" s="17"/>
      <c r="GO2266" s="17"/>
      <c r="GP2266" s="17"/>
      <c r="GQ2266" s="17"/>
      <c r="GR2266" s="17"/>
      <c r="GS2266" s="17"/>
      <c r="GT2266" s="17"/>
      <c r="GU2266" s="17"/>
      <c r="GV2266" s="17"/>
      <c r="GW2266" s="17"/>
      <c r="GX2266" s="17"/>
      <c r="GY2266" s="17"/>
      <c r="GZ2266" s="17"/>
      <c r="HA2266" s="17"/>
      <c r="HB2266" s="17"/>
      <c r="HC2266" s="17"/>
      <c r="HD2266" s="17"/>
      <c r="HE2266" s="17"/>
      <c r="HF2266" s="17"/>
      <c r="HG2266" s="17"/>
      <c r="HH2266" s="17"/>
      <c r="HI2266" s="17"/>
      <c r="HJ2266" s="17"/>
      <c r="HK2266" s="17"/>
      <c r="HL2266" s="17"/>
      <c r="HM2266" s="17"/>
      <c r="HN2266" s="17"/>
      <c r="HO2266" s="17"/>
      <c r="HP2266" s="17"/>
      <c r="HQ2266" s="17"/>
      <c r="HR2266" s="17"/>
      <c r="HS2266" s="17"/>
      <c r="HT2266" s="17"/>
      <c r="HU2266" s="17"/>
      <c r="HV2266" s="17"/>
      <c r="HW2266" s="17"/>
      <c r="HX2266" s="17"/>
      <c r="HY2266" s="17"/>
      <c r="HZ2266" s="17"/>
      <c r="IA2266" s="17"/>
      <c r="IB2266" s="17"/>
      <c r="IC2266" s="17"/>
    </row>
    <row r="2267" spans="1:237" s="20" customFormat="1" ht="15.75">
      <c r="A2267" s="16"/>
      <c r="B2267" s="12"/>
      <c r="C2267" s="12"/>
      <c r="D2267" s="12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  <c r="AO2267" s="17"/>
      <c r="AP2267" s="17"/>
      <c r="AQ2267" s="17"/>
      <c r="AR2267" s="17"/>
      <c r="AS2267" s="17"/>
      <c r="AT2267" s="17"/>
      <c r="AU2267" s="17"/>
      <c r="AV2267" s="17"/>
      <c r="AW2267" s="17"/>
      <c r="AX2267" s="17"/>
      <c r="AY2267" s="17"/>
      <c r="AZ2267" s="17"/>
      <c r="BA2267" s="17"/>
      <c r="BB2267" s="17"/>
      <c r="BC2267" s="17"/>
      <c r="BD2267" s="17"/>
      <c r="BE2267" s="17"/>
      <c r="BF2267" s="17"/>
      <c r="BG2267" s="17"/>
      <c r="BH2267" s="17"/>
      <c r="BI2267" s="17"/>
      <c r="BJ2267" s="17"/>
      <c r="BK2267" s="17"/>
      <c r="BL2267" s="17"/>
      <c r="BM2267" s="17"/>
      <c r="BN2267" s="17"/>
      <c r="BO2267" s="17"/>
      <c r="BP2267" s="17"/>
      <c r="BQ2267" s="17"/>
      <c r="BR2267" s="17"/>
      <c r="BS2267" s="17"/>
      <c r="BT2267" s="17"/>
      <c r="BU2267" s="17"/>
      <c r="BV2267" s="17"/>
      <c r="BW2267" s="17"/>
      <c r="BX2267" s="17"/>
      <c r="BY2267" s="17"/>
      <c r="BZ2267" s="17"/>
      <c r="CA2267" s="17"/>
      <c r="CB2267" s="17"/>
      <c r="CC2267" s="17"/>
      <c r="CD2267" s="17"/>
      <c r="CE2267" s="17"/>
      <c r="CF2267" s="17"/>
      <c r="CG2267" s="17"/>
      <c r="CH2267" s="17"/>
      <c r="CI2267" s="17"/>
      <c r="CJ2267" s="17"/>
      <c r="CK2267" s="17"/>
      <c r="CL2267" s="17"/>
      <c r="CM2267" s="17"/>
      <c r="CN2267" s="17"/>
      <c r="CO2267" s="17"/>
      <c r="CP2267" s="17"/>
      <c r="CQ2267" s="17"/>
      <c r="CR2267" s="17"/>
      <c r="CS2267" s="17"/>
      <c r="CT2267" s="17"/>
      <c r="CU2267" s="17"/>
      <c r="CV2267" s="17"/>
      <c r="CW2267" s="17"/>
      <c r="CX2267" s="17"/>
      <c r="CY2267" s="17"/>
      <c r="CZ2267" s="17"/>
      <c r="DA2267" s="17"/>
      <c r="DB2267" s="17"/>
      <c r="DC2267" s="17"/>
      <c r="DD2267" s="17"/>
      <c r="DE2267" s="17"/>
      <c r="DF2267" s="17"/>
      <c r="DG2267" s="17"/>
      <c r="DH2267" s="17"/>
      <c r="DI2267" s="17"/>
      <c r="DJ2267" s="17"/>
      <c r="DK2267" s="17"/>
      <c r="DL2267" s="17"/>
      <c r="DM2267" s="17"/>
      <c r="DN2267" s="17"/>
      <c r="DO2267" s="17"/>
      <c r="DP2267" s="17"/>
      <c r="DQ2267" s="17"/>
      <c r="DR2267" s="17"/>
      <c r="DS2267" s="17"/>
      <c r="DT2267" s="17"/>
      <c r="DU2267" s="17"/>
      <c r="DV2267" s="17"/>
      <c r="DW2267" s="17"/>
      <c r="DX2267" s="17"/>
      <c r="DY2267" s="17"/>
      <c r="DZ2267" s="17"/>
      <c r="EA2267" s="17"/>
      <c r="EB2267" s="17"/>
      <c r="EC2267" s="17"/>
      <c r="ED2267" s="17"/>
      <c r="EE2267" s="17"/>
      <c r="EF2267" s="17"/>
      <c r="EG2267" s="17"/>
      <c r="EH2267" s="17"/>
      <c r="EI2267" s="17"/>
      <c r="EJ2267" s="17"/>
      <c r="EK2267" s="17"/>
      <c r="EL2267" s="17"/>
      <c r="EM2267" s="17"/>
      <c r="EN2267" s="17"/>
      <c r="EO2267" s="17"/>
      <c r="EP2267" s="17"/>
      <c r="EQ2267" s="17"/>
      <c r="ER2267" s="17"/>
      <c r="ES2267" s="17"/>
      <c r="ET2267" s="17"/>
      <c r="EU2267" s="17"/>
      <c r="EV2267" s="17"/>
      <c r="EW2267" s="17"/>
      <c r="EX2267" s="17"/>
      <c r="EY2267" s="17"/>
      <c r="EZ2267" s="17"/>
      <c r="FA2267" s="17"/>
      <c r="FB2267" s="17"/>
      <c r="FC2267" s="17"/>
      <c r="FD2267" s="17"/>
      <c r="FE2267" s="17"/>
      <c r="FF2267" s="17"/>
      <c r="FG2267" s="17"/>
      <c r="FH2267" s="17"/>
      <c r="FI2267" s="17"/>
      <c r="FJ2267" s="17"/>
      <c r="FK2267" s="17"/>
      <c r="FL2267" s="17"/>
      <c r="FM2267" s="17"/>
      <c r="FN2267" s="17"/>
      <c r="FO2267" s="17"/>
      <c r="FP2267" s="17"/>
      <c r="FQ2267" s="17"/>
      <c r="FR2267" s="17"/>
      <c r="FS2267" s="17"/>
      <c r="FT2267" s="17"/>
      <c r="FU2267" s="17"/>
      <c r="FV2267" s="17"/>
      <c r="FW2267" s="17"/>
      <c r="FX2267" s="17"/>
      <c r="FY2267" s="17"/>
      <c r="FZ2267" s="17"/>
      <c r="GA2267" s="17"/>
      <c r="GB2267" s="17"/>
      <c r="GC2267" s="17"/>
      <c r="GD2267" s="17"/>
      <c r="GE2267" s="17"/>
      <c r="GF2267" s="17"/>
      <c r="GG2267" s="17"/>
      <c r="GH2267" s="17"/>
      <c r="GI2267" s="17"/>
      <c r="GJ2267" s="17"/>
      <c r="GK2267" s="17"/>
      <c r="GL2267" s="17"/>
      <c r="GM2267" s="17"/>
      <c r="GN2267" s="17"/>
      <c r="GO2267" s="17"/>
      <c r="GP2267" s="17"/>
      <c r="GQ2267" s="17"/>
      <c r="GR2267" s="17"/>
      <c r="GS2267" s="17"/>
      <c r="GT2267" s="17"/>
      <c r="GU2267" s="17"/>
      <c r="GV2267" s="17"/>
      <c r="GW2267" s="17"/>
      <c r="GX2267" s="17"/>
      <c r="GY2267" s="17"/>
      <c r="GZ2267" s="17"/>
      <c r="HA2267" s="17"/>
      <c r="HB2267" s="17"/>
      <c r="HC2267" s="17"/>
      <c r="HD2267" s="17"/>
      <c r="HE2267" s="17"/>
      <c r="HF2267" s="17"/>
      <c r="HG2267" s="17"/>
      <c r="HH2267" s="17"/>
      <c r="HI2267" s="17"/>
      <c r="HJ2267" s="17"/>
      <c r="HK2267" s="17"/>
      <c r="HL2267" s="17"/>
      <c r="HM2267" s="17"/>
      <c r="HN2267" s="17"/>
      <c r="HO2267" s="17"/>
      <c r="HP2267" s="17"/>
      <c r="HQ2267" s="17"/>
      <c r="HR2267" s="17"/>
      <c r="HS2267" s="17"/>
      <c r="HT2267" s="17"/>
      <c r="HU2267" s="17"/>
      <c r="HV2267" s="17"/>
      <c r="HW2267" s="17"/>
      <c r="HX2267" s="17"/>
      <c r="HY2267" s="17"/>
      <c r="HZ2267" s="17"/>
      <c r="IA2267" s="17"/>
      <c r="IB2267" s="17"/>
      <c r="IC2267" s="17"/>
    </row>
    <row r="2268" spans="1:237" s="20" customFormat="1" ht="28.5" customHeight="1">
      <c r="A2268" s="16" t="s">
        <v>506</v>
      </c>
      <c r="B2268" s="16"/>
      <c r="C2268" s="16">
        <f>SUM(C1068,C1970,C2266)</f>
        <v>133310398</v>
      </c>
      <c r="D2268" s="16">
        <f>SUM(D1068,D1970,D2266)</f>
        <v>52801629</v>
      </c>
      <c r="E2268" s="33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3"/>
      <c r="Y2268" s="33"/>
      <c r="Z2268" s="33"/>
      <c r="AA2268" s="33"/>
      <c r="AB2268" s="33"/>
      <c r="AC2268" s="33"/>
      <c r="AD2268" s="33"/>
      <c r="AE2268" s="33"/>
      <c r="AF2268" s="33"/>
      <c r="AG2268" s="33"/>
      <c r="AH2268" s="33"/>
      <c r="AI2268" s="33"/>
      <c r="AJ2268" s="33"/>
      <c r="AK2268" s="33"/>
      <c r="AL2268" s="33"/>
      <c r="AM2268" s="33"/>
      <c r="AN2268" s="33"/>
      <c r="AO2268" s="33"/>
      <c r="AP2268" s="33"/>
      <c r="AQ2268" s="33"/>
      <c r="AR2268" s="33"/>
      <c r="AS2268" s="33"/>
      <c r="AT2268" s="33"/>
      <c r="AU2268" s="33"/>
      <c r="AV2268" s="33"/>
      <c r="AW2268" s="33"/>
      <c r="AX2268" s="33"/>
      <c r="AY2268" s="33"/>
      <c r="AZ2268" s="33"/>
      <c r="BA2268" s="33"/>
      <c r="BB2268" s="33"/>
      <c r="BC2268" s="33"/>
      <c r="BD2268" s="33"/>
      <c r="BE2268" s="33"/>
      <c r="BF2268" s="33"/>
      <c r="BG2268" s="33"/>
      <c r="BH2268" s="33"/>
      <c r="BI2268" s="33"/>
      <c r="BJ2268" s="33"/>
      <c r="BK2268" s="33"/>
      <c r="BL2268" s="33"/>
      <c r="BM2268" s="33"/>
      <c r="BN2268" s="33"/>
      <c r="BO2268" s="33"/>
      <c r="BP2268" s="33"/>
      <c r="BQ2268" s="33"/>
      <c r="BR2268" s="33"/>
      <c r="BS2268" s="33"/>
      <c r="BT2268" s="33"/>
      <c r="BU2268" s="33"/>
      <c r="BV2268" s="33"/>
      <c r="BW2268" s="33"/>
      <c r="BX2268" s="33"/>
      <c r="BY2268" s="33"/>
      <c r="BZ2268" s="33"/>
      <c r="CA2268" s="33"/>
      <c r="CB2268" s="33"/>
      <c r="CC2268" s="33"/>
      <c r="CD2268" s="33"/>
      <c r="CE2268" s="33"/>
      <c r="CF2268" s="33"/>
      <c r="CG2268" s="33"/>
      <c r="CH2268" s="33"/>
      <c r="CI2268" s="33"/>
      <c r="CJ2268" s="33"/>
      <c r="CK2268" s="33"/>
      <c r="CL2268" s="33"/>
      <c r="CM2268" s="33"/>
      <c r="CN2268" s="33"/>
      <c r="CO2268" s="33"/>
      <c r="CP2268" s="33"/>
      <c r="CQ2268" s="33"/>
      <c r="CR2268" s="33"/>
      <c r="CS2268" s="33"/>
      <c r="CT2268" s="33"/>
      <c r="CU2268" s="33"/>
      <c r="CV2268" s="33"/>
      <c r="CW2268" s="33"/>
      <c r="CX2268" s="33"/>
      <c r="CY2268" s="33"/>
      <c r="CZ2268" s="33"/>
      <c r="DA2268" s="33"/>
      <c r="DB2268" s="33"/>
      <c r="DC2268" s="33"/>
      <c r="DD2268" s="33"/>
      <c r="DE2268" s="33"/>
      <c r="DF2268" s="33"/>
      <c r="DG2268" s="33"/>
      <c r="DH2268" s="33"/>
      <c r="DI2268" s="33"/>
      <c r="DJ2268" s="33"/>
      <c r="DK2268" s="33"/>
      <c r="DL2268" s="33"/>
      <c r="DM2268" s="33"/>
      <c r="DN2268" s="33"/>
      <c r="DO2268" s="33"/>
      <c r="DP2268" s="33"/>
      <c r="DQ2268" s="33"/>
      <c r="DR2268" s="33"/>
      <c r="DS2268" s="33"/>
      <c r="DT2268" s="33"/>
      <c r="DU2268" s="33"/>
      <c r="DV2268" s="33"/>
      <c r="DW2268" s="33"/>
      <c r="DX2268" s="33"/>
      <c r="DY2268" s="33"/>
      <c r="DZ2268" s="33"/>
      <c r="EA2268" s="33"/>
      <c r="EB2268" s="33"/>
      <c r="EC2268" s="33"/>
      <c r="ED2268" s="33"/>
      <c r="EE2268" s="33"/>
      <c r="EF2268" s="33"/>
      <c r="EG2268" s="33"/>
      <c r="EH2268" s="33"/>
      <c r="EI2268" s="33"/>
      <c r="EJ2268" s="33"/>
      <c r="EK2268" s="33"/>
      <c r="EL2268" s="33"/>
      <c r="EM2268" s="33"/>
      <c r="EN2268" s="33"/>
      <c r="EO2268" s="33"/>
      <c r="EP2268" s="33"/>
      <c r="EQ2268" s="33"/>
      <c r="ER2268" s="33"/>
      <c r="ES2268" s="33"/>
      <c r="ET2268" s="33"/>
      <c r="EU2268" s="33"/>
      <c r="EV2268" s="33"/>
      <c r="EW2268" s="33"/>
      <c r="EX2268" s="33"/>
      <c r="EY2268" s="33"/>
      <c r="EZ2268" s="33"/>
      <c r="FA2268" s="33"/>
      <c r="FB2268" s="33"/>
      <c r="FC2268" s="33"/>
      <c r="FD2268" s="33"/>
      <c r="FE2268" s="33"/>
      <c r="FF2268" s="33"/>
      <c r="FG2268" s="33"/>
      <c r="FH2268" s="33"/>
      <c r="FI2268" s="33"/>
      <c r="FJ2268" s="33"/>
      <c r="FK2268" s="33"/>
      <c r="FL2268" s="33"/>
      <c r="FM2268" s="33"/>
      <c r="FN2268" s="33"/>
      <c r="FO2268" s="33"/>
      <c r="FP2268" s="33"/>
      <c r="FQ2268" s="33"/>
      <c r="FR2268" s="33"/>
      <c r="FS2268" s="33"/>
      <c r="FT2268" s="33"/>
      <c r="FU2268" s="33"/>
      <c r="FV2268" s="33"/>
      <c r="FW2268" s="33"/>
      <c r="FX2268" s="33"/>
      <c r="FY2268" s="33"/>
      <c r="FZ2268" s="33"/>
      <c r="GA2268" s="33"/>
      <c r="GB2268" s="33"/>
      <c r="GC2268" s="33"/>
      <c r="GD2268" s="33"/>
      <c r="GE2268" s="33"/>
      <c r="GF2268" s="33"/>
      <c r="GG2268" s="33"/>
      <c r="GH2268" s="33"/>
      <c r="GI2268" s="33"/>
      <c r="GJ2268" s="33"/>
      <c r="GK2268" s="33"/>
      <c r="GL2268" s="33"/>
      <c r="GM2268" s="33"/>
      <c r="GN2268" s="33"/>
      <c r="GO2268" s="33"/>
      <c r="GP2268" s="33"/>
      <c r="GQ2268" s="33"/>
      <c r="GR2268" s="33"/>
      <c r="GS2268" s="33"/>
      <c r="GT2268" s="33"/>
      <c r="GU2268" s="33"/>
      <c r="GV2268" s="33"/>
      <c r="GW2268" s="33"/>
      <c r="GX2268" s="33"/>
      <c r="GY2268" s="33"/>
      <c r="GZ2268" s="33"/>
      <c r="HA2268" s="33"/>
      <c r="HB2268" s="33"/>
      <c r="HC2268" s="33"/>
      <c r="HD2268" s="33"/>
      <c r="HE2268" s="33"/>
      <c r="HF2268" s="33"/>
      <c r="HG2268" s="33"/>
      <c r="HH2268" s="33"/>
      <c r="HI2268" s="33"/>
      <c r="HJ2268" s="33"/>
      <c r="HK2268" s="33"/>
      <c r="HL2268" s="33"/>
      <c r="HM2268" s="33"/>
      <c r="HN2268" s="33"/>
      <c r="HO2268" s="33"/>
      <c r="HP2268" s="33"/>
      <c r="HQ2268" s="33"/>
      <c r="HR2268" s="33"/>
      <c r="HS2268" s="33"/>
      <c r="HT2268" s="33"/>
      <c r="HU2268" s="33"/>
      <c r="HV2268" s="33"/>
      <c r="HW2268" s="33"/>
      <c r="HX2268" s="33"/>
      <c r="HY2268" s="33"/>
      <c r="HZ2268" s="33"/>
      <c r="IA2268" s="33"/>
      <c r="IB2268" s="33"/>
      <c r="IC2268" s="33"/>
    </row>
    <row r="2269" spans="3:4" ht="15.75">
      <c r="C2269" s="34">
        <f>C2268-Pril1!C163</f>
        <v>0</v>
      </c>
      <c r="D2269" s="34">
        <f>D2268-Pril1!D163</f>
        <v>0</v>
      </c>
    </row>
    <row r="2270" ht="15.75">
      <c r="A2270" s="35" t="s">
        <v>507</v>
      </c>
    </row>
    <row r="2271" ht="15.75">
      <c r="A2271" s="36" t="s">
        <v>508</v>
      </c>
    </row>
    <row r="2272" ht="15.75">
      <c r="A2272" s="35"/>
    </row>
    <row r="2273" ht="15.75">
      <c r="A2273" s="37" t="s">
        <v>509</v>
      </c>
    </row>
    <row r="2274" ht="15.75">
      <c r="A2274" s="35" t="s">
        <v>510</v>
      </c>
    </row>
    <row r="2275" ht="15.75">
      <c r="A2275" s="36" t="s">
        <v>511</v>
      </c>
    </row>
    <row r="2276" ht="15.75">
      <c r="A2276" s="37"/>
    </row>
    <row r="2277" ht="15.75">
      <c r="A2277" s="35" t="s">
        <v>512</v>
      </c>
    </row>
    <row r="2278" ht="15.75">
      <c r="A2278" s="36" t="s">
        <v>513</v>
      </c>
    </row>
    <row r="2279" ht="15.75">
      <c r="A2279" s="35"/>
    </row>
    <row r="2280" ht="15.75">
      <c r="A2280" s="35" t="s">
        <v>514</v>
      </c>
    </row>
    <row r="2281" ht="15.75">
      <c r="A2281" s="36" t="s">
        <v>515</v>
      </c>
    </row>
    <row r="2282" ht="15.75">
      <c r="A2282" s="36"/>
    </row>
    <row r="2283" ht="15.75">
      <c r="A2283" s="38" t="s">
        <v>516</v>
      </c>
    </row>
    <row r="2284" ht="15.75">
      <c r="A2284" s="39" t="s">
        <v>517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9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5"/>
  <sheetViews>
    <sheetView tabSelected="1" zoomScalePageLayoutView="0" workbookViewId="0" topLeftCell="A235">
      <selection activeCell="A270" sqref="A270:IV272"/>
    </sheetView>
  </sheetViews>
  <sheetFormatPr defaultColWidth="29.28125" defaultRowHeight="15"/>
  <cols>
    <col min="1" max="1" width="53.421875" style="42" customWidth="1"/>
    <col min="2" max="3" width="12.57421875" style="43" customWidth="1"/>
    <col min="4" max="4" width="12.57421875" style="43" hidden="1" customWidth="1"/>
    <col min="5" max="6" width="15.57421875" style="43" customWidth="1"/>
    <col min="7" max="7" width="15.57421875" style="43" hidden="1" customWidth="1"/>
    <col min="8" max="9" width="17.7109375" style="43" customWidth="1"/>
    <col min="10" max="10" width="17.7109375" style="43" hidden="1" customWidth="1"/>
    <col min="11" max="12" width="12.00390625" style="43" customWidth="1"/>
    <col min="13" max="13" width="12.00390625" style="43" hidden="1" customWidth="1"/>
    <col min="14" max="15" width="14.7109375" style="43" customWidth="1"/>
    <col min="16" max="16" width="14.7109375" style="43" hidden="1" customWidth="1"/>
    <col min="17" max="18" width="10.8515625" style="43" customWidth="1"/>
    <col min="19" max="19" width="10.8515625" style="43" hidden="1" customWidth="1"/>
    <col min="20" max="21" width="16.28125" style="43" customWidth="1"/>
    <col min="22" max="22" width="16.28125" style="43" hidden="1" customWidth="1"/>
    <col min="23" max="24" width="12.7109375" style="43" customWidth="1"/>
    <col min="25" max="25" width="12.7109375" style="43" hidden="1" customWidth="1"/>
    <col min="26" max="27" width="15.28125" style="43" customWidth="1"/>
    <col min="28" max="28" width="12.7109375" style="43" hidden="1" customWidth="1"/>
    <col min="29" max="167" width="29.28125" style="43" customWidth="1"/>
    <col min="168" max="168" width="42.421875" style="43" customWidth="1"/>
    <col min="169" max="171" width="12.421875" style="43" customWidth="1"/>
    <col min="172" max="174" width="10.8515625" style="43" customWidth="1"/>
    <col min="175" max="177" width="14.57421875" style="43" bestFit="1" customWidth="1"/>
    <col min="178" max="180" width="11.00390625" style="43" customWidth="1"/>
    <col min="181" max="183" width="14.57421875" style="43" customWidth="1"/>
    <col min="184" max="186" width="15.28125" style="43" customWidth="1"/>
    <col min="187" max="187" width="15.57421875" style="43" customWidth="1"/>
    <col min="188" max="188" width="44.57421875" style="43" customWidth="1"/>
    <col min="189" max="189" width="13.8515625" style="43" customWidth="1"/>
    <col min="190" max="190" width="10.8515625" style="43" customWidth="1"/>
    <col min="191" max="191" width="14.57421875" style="43" customWidth="1"/>
    <col min="192" max="192" width="11.00390625" style="43" customWidth="1"/>
    <col min="193" max="193" width="10.8515625" style="43" customWidth="1"/>
    <col min="194" max="194" width="14.57421875" style="43" customWidth="1"/>
    <col min="195" max="196" width="15.57421875" style="43" customWidth="1"/>
    <col min="197" max="197" width="17.7109375" style="43" customWidth="1"/>
    <col min="198" max="16384" width="29.28125" style="43" customWidth="1"/>
  </cols>
  <sheetData>
    <row r="1" spans="1:27" ht="15.75">
      <c r="A1" s="40"/>
      <c r="AA1" s="47" t="s">
        <v>749</v>
      </c>
    </row>
    <row r="2" spans="1:28" ht="15.75">
      <c r="A2" s="44"/>
      <c r="T2" s="45"/>
      <c r="U2" s="45"/>
      <c r="V2" s="45"/>
      <c r="W2" s="45"/>
      <c r="X2" s="45"/>
      <c r="Y2" s="45"/>
      <c r="Z2" s="46"/>
      <c r="AA2" s="46"/>
      <c r="AB2" s="47"/>
    </row>
    <row r="3" spans="1:187" ht="15.75">
      <c r="A3" s="48" t="s">
        <v>518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</row>
    <row r="4" spans="1:253" ht="15.75">
      <c r="A4" s="50" t="s">
        <v>748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</row>
    <row r="5" spans="1:253" ht="15.75">
      <c r="A5" s="51"/>
      <c r="B5" s="48"/>
      <c r="C5" s="48"/>
      <c r="D5" s="48"/>
      <c r="E5" s="52"/>
      <c r="F5" s="52"/>
      <c r="G5" s="52"/>
      <c r="H5" s="52"/>
      <c r="I5" s="52"/>
      <c r="J5" s="53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</row>
    <row r="6" spans="1:253" ht="78.75">
      <c r="A6" s="54" t="s">
        <v>519</v>
      </c>
      <c r="B6" s="55" t="s">
        <v>520</v>
      </c>
      <c r="C6" s="55" t="s">
        <v>520</v>
      </c>
      <c r="D6" s="55" t="s">
        <v>520</v>
      </c>
      <c r="E6" s="56" t="s">
        <v>521</v>
      </c>
      <c r="F6" s="56" t="s">
        <v>521</v>
      </c>
      <c r="G6" s="56" t="s">
        <v>521</v>
      </c>
      <c r="H6" s="56" t="s">
        <v>522</v>
      </c>
      <c r="I6" s="56" t="s">
        <v>522</v>
      </c>
      <c r="J6" s="56" t="s">
        <v>522</v>
      </c>
      <c r="K6" s="56" t="s">
        <v>523</v>
      </c>
      <c r="L6" s="56" t="s">
        <v>523</v>
      </c>
      <c r="M6" s="56" t="s">
        <v>523</v>
      </c>
      <c r="N6" s="56" t="s">
        <v>524</v>
      </c>
      <c r="O6" s="56" t="s">
        <v>524</v>
      </c>
      <c r="P6" s="56" t="s">
        <v>524</v>
      </c>
      <c r="Q6" s="56" t="s">
        <v>525</v>
      </c>
      <c r="R6" s="56" t="s">
        <v>525</v>
      </c>
      <c r="S6" s="56" t="s">
        <v>525</v>
      </c>
      <c r="T6" s="56" t="s">
        <v>526</v>
      </c>
      <c r="U6" s="56" t="s">
        <v>526</v>
      </c>
      <c r="V6" s="56" t="s">
        <v>526</v>
      </c>
      <c r="W6" s="56" t="s">
        <v>527</v>
      </c>
      <c r="X6" s="56" t="s">
        <v>527</v>
      </c>
      <c r="Y6" s="56" t="s">
        <v>527</v>
      </c>
      <c r="Z6" s="56" t="s">
        <v>528</v>
      </c>
      <c r="AA6" s="56" t="s">
        <v>528</v>
      </c>
      <c r="AB6" s="56" t="s">
        <v>528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31.5">
      <c r="A7" s="57"/>
      <c r="B7" s="58" t="s">
        <v>529</v>
      </c>
      <c r="C7" s="58" t="s">
        <v>530</v>
      </c>
      <c r="D7" s="58" t="s">
        <v>531</v>
      </c>
      <c r="E7" s="58" t="s">
        <v>529</v>
      </c>
      <c r="F7" s="58" t="s">
        <v>530</v>
      </c>
      <c r="G7" s="58" t="s">
        <v>531</v>
      </c>
      <c r="H7" s="58" t="s">
        <v>529</v>
      </c>
      <c r="I7" s="58" t="s">
        <v>530</v>
      </c>
      <c r="J7" s="58" t="s">
        <v>531</v>
      </c>
      <c r="K7" s="58" t="s">
        <v>529</v>
      </c>
      <c r="L7" s="58" t="s">
        <v>530</v>
      </c>
      <c r="M7" s="58" t="s">
        <v>531</v>
      </c>
      <c r="N7" s="58" t="s">
        <v>529</v>
      </c>
      <c r="O7" s="58" t="s">
        <v>530</v>
      </c>
      <c r="P7" s="58" t="s">
        <v>531</v>
      </c>
      <c r="Q7" s="58" t="s">
        <v>529</v>
      </c>
      <c r="R7" s="58" t="s">
        <v>530</v>
      </c>
      <c r="S7" s="58" t="s">
        <v>531</v>
      </c>
      <c r="T7" s="58" t="s">
        <v>529</v>
      </c>
      <c r="U7" s="58" t="s">
        <v>530</v>
      </c>
      <c r="V7" s="58" t="s">
        <v>531</v>
      </c>
      <c r="W7" s="58" t="s">
        <v>529</v>
      </c>
      <c r="X7" s="58" t="s">
        <v>530</v>
      </c>
      <c r="Y7" s="58" t="s">
        <v>531</v>
      </c>
      <c r="Z7" s="58" t="s">
        <v>529</v>
      </c>
      <c r="AA7" s="58" t="s">
        <v>530</v>
      </c>
      <c r="AB7" s="58" t="s">
        <v>531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5.75">
      <c r="A8" s="59" t="s">
        <v>532</v>
      </c>
      <c r="B8" s="60">
        <f aca="true" t="shared" si="0" ref="B8:D67">E8+H8+K8+N8+Q8+T8+W8+Z8</f>
        <v>51287176</v>
      </c>
      <c r="C8" s="60">
        <f t="shared" si="0"/>
        <v>4717159</v>
      </c>
      <c r="D8" s="60">
        <f t="shared" si="0"/>
        <v>46570017</v>
      </c>
      <c r="E8" s="60">
        <f>SUM(E9,E82,E245,E256,E260)</f>
        <v>2978900</v>
      </c>
      <c r="F8" s="60">
        <f>SUM(F9,F82,F245,F256,F260)</f>
        <v>70048</v>
      </c>
      <c r="G8" s="60">
        <f>E8-F8</f>
        <v>2908852</v>
      </c>
      <c r="H8" s="60">
        <f>SUM(H9,H82,H245,H256,H260)</f>
        <v>1123772</v>
      </c>
      <c r="I8" s="60">
        <f>SUM(I9,I82,I245,I256,I260)</f>
        <v>311950</v>
      </c>
      <c r="J8" s="60">
        <f>H8-I8</f>
        <v>811822</v>
      </c>
      <c r="K8" s="60">
        <f>SUM(K9,K82,K245,K256,K260)</f>
        <v>6394565</v>
      </c>
      <c r="L8" s="60">
        <f>SUM(L9,L82,L245,L256,L260)</f>
        <v>216614</v>
      </c>
      <c r="M8" s="60">
        <f>K8-L8</f>
        <v>6177951</v>
      </c>
      <c r="N8" s="60">
        <f>SUM(N9,N82,N245,N256,N260)</f>
        <v>25228027</v>
      </c>
      <c r="O8" s="60">
        <f>SUM(O9,O82,O245,O256,O260)</f>
        <v>1758178</v>
      </c>
      <c r="P8" s="60">
        <f>N8-O8</f>
        <v>23469849</v>
      </c>
      <c r="Q8" s="60">
        <f>SUM(Q9,Q82,Q245,Q256,Q260)</f>
        <v>1855485</v>
      </c>
      <c r="R8" s="60">
        <f>SUM(R9,R82,R245,R256,R260)</f>
        <v>202579</v>
      </c>
      <c r="S8" s="60">
        <f>Q8-R8</f>
        <v>1652906</v>
      </c>
      <c r="T8" s="60">
        <f>SUM(T9,T82,T245,T256,T260)</f>
        <v>7509932</v>
      </c>
      <c r="U8" s="60">
        <f>SUM(U9,U82,U245,U256,U260)</f>
        <v>1857837</v>
      </c>
      <c r="V8" s="60">
        <f>T8-U8</f>
        <v>5652095</v>
      </c>
      <c r="W8" s="60">
        <f>SUM(W9,W82,W245,W256,W260)</f>
        <v>299953</v>
      </c>
      <c r="X8" s="60">
        <f>SUM(X9,X82,X245,X256,X260)</f>
        <v>299953</v>
      </c>
      <c r="Y8" s="60">
        <f>W8-X8</f>
        <v>0</v>
      </c>
      <c r="Z8" s="60">
        <f>SUM(Z9,Z82,Z245,Z256,Z260)</f>
        <v>5896542</v>
      </c>
      <c r="AA8" s="60">
        <f>SUM(AA9,AA82,AA245,AA256,AA260)</f>
        <v>0</v>
      </c>
      <c r="AB8" s="60">
        <f>Z8-AA8</f>
        <v>5896542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</row>
    <row r="9" spans="1:253" ht="15.75">
      <c r="A9" s="62" t="s">
        <v>533</v>
      </c>
      <c r="B9" s="63">
        <f t="shared" si="0"/>
        <v>27518767</v>
      </c>
      <c r="C9" s="63">
        <f t="shared" si="0"/>
        <v>2985270</v>
      </c>
      <c r="D9" s="63">
        <f t="shared" si="0"/>
        <v>24533497</v>
      </c>
      <c r="E9" s="63">
        <f>SUM(E10,E22,E36,E47,E68,E79,E42,E55)</f>
        <v>1109620</v>
      </c>
      <c r="F9" s="63">
        <f>SUM(F10,F22,F36,F47,F68,F79,F42,F55)</f>
        <v>29531</v>
      </c>
      <c r="G9" s="63">
        <f aca="true" t="shared" si="1" ref="G9:G68">E9-F9</f>
        <v>1080089</v>
      </c>
      <c r="H9" s="63">
        <f>SUM(H10,H22,H36,H47,H68,H79,H42,H55)</f>
        <v>1092436</v>
      </c>
      <c r="I9" s="63">
        <f>SUM(I10,I22,I36,I47,I68,I79,I42,I55)</f>
        <v>302899</v>
      </c>
      <c r="J9" s="63">
        <f aca="true" t="shared" si="2" ref="J9:J68">H9-I9</f>
        <v>789537</v>
      </c>
      <c r="K9" s="63">
        <f>SUM(K10,K22,K36,K47,K68,K79,K42,K55)</f>
        <v>5289631</v>
      </c>
      <c r="L9" s="63">
        <f>SUM(L10,L22,L36,L47,L68,L79,L42,L55)</f>
        <v>0</v>
      </c>
      <c r="M9" s="63">
        <f aca="true" t="shared" si="3" ref="M9:M68">K9-L9</f>
        <v>5289631</v>
      </c>
      <c r="N9" s="63">
        <f>SUM(N10,N22,N36,N47,N68,N79,N42,N55)</f>
        <v>13873759</v>
      </c>
      <c r="O9" s="63">
        <f>SUM(O10,O22,O36,O47,O68,O79,O42,O55)</f>
        <v>845822</v>
      </c>
      <c r="P9" s="63">
        <f aca="true" t="shared" si="4" ref="P9:P68">N9-O9</f>
        <v>13027937</v>
      </c>
      <c r="Q9" s="63">
        <f>SUM(Q10,Q22,Q36,Q47,Q68,Q79,Q42,Q55)</f>
        <v>1266130</v>
      </c>
      <c r="R9" s="63">
        <f>SUM(R10,R22,R36,R47,R68,R79,R42,R55)</f>
        <v>0</v>
      </c>
      <c r="S9" s="63">
        <f aca="true" t="shared" si="5" ref="S9:S68">Q9-R9</f>
        <v>1266130</v>
      </c>
      <c r="T9" s="63">
        <f>SUM(T10,T22,T36,T47,T68,T79,T42,T55)</f>
        <v>2485240</v>
      </c>
      <c r="U9" s="63">
        <f>SUM(U10,U22,U36,U47,U68,U79,U42,U55)</f>
        <v>1507065</v>
      </c>
      <c r="V9" s="63">
        <f aca="true" t="shared" si="6" ref="V9:V68">T9-U9</f>
        <v>978175</v>
      </c>
      <c r="W9" s="63">
        <f>SUM(W10,W22,W36,W47,W68,W79,W42,W55)</f>
        <v>299953</v>
      </c>
      <c r="X9" s="63">
        <f>SUM(X10,X22,X36,X47,X68,X79,X42,X55)</f>
        <v>299953</v>
      </c>
      <c r="Y9" s="63">
        <f aca="true" t="shared" si="7" ref="Y9:Y68">W9-X9</f>
        <v>0</v>
      </c>
      <c r="Z9" s="63">
        <f>SUM(Z10,Z22,Z36,Z47,Z68,Z79,Z42,Z55)</f>
        <v>2101998</v>
      </c>
      <c r="AA9" s="63">
        <f>SUM(AA10,AA22,AA36,AA47,AA68,AA79,AA42,AA55)</f>
        <v>0</v>
      </c>
      <c r="AB9" s="63">
        <f aca="true" t="shared" si="8" ref="AB9:AB68">Z9-AA9</f>
        <v>2101998</v>
      </c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ht="15.75">
      <c r="A10" s="62" t="s">
        <v>534</v>
      </c>
      <c r="B10" s="63">
        <f t="shared" si="0"/>
        <v>466619</v>
      </c>
      <c r="C10" s="63">
        <f t="shared" si="0"/>
        <v>29163</v>
      </c>
      <c r="D10" s="63">
        <f t="shared" si="0"/>
        <v>437456</v>
      </c>
      <c r="E10" s="63">
        <f>SUM(E11)</f>
        <v>273200</v>
      </c>
      <c r="F10" s="63">
        <f>SUM(F11)</f>
        <v>15363</v>
      </c>
      <c r="G10" s="63">
        <f t="shared" si="1"/>
        <v>257837</v>
      </c>
      <c r="H10" s="63">
        <f>SUM(H11)</f>
        <v>131001</v>
      </c>
      <c r="I10" s="63">
        <f>SUM(I11)</f>
        <v>13800</v>
      </c>
      <c r="J10" s="63">
        <f t="shared" si="2"/>
        <v>117201</v>
      </c>
      <c r="K10" s="63">
        <f>SUM(K11)</f>
        <v>62418</v>
      </c>
      <c r="L10" s="63">
        <f>SUM(L11)</f>
        <v>0</v>
      </c>
      <c r="M10" s="63">
        <f t="shared" si="3"/>
        <v>62418</v>
      </c>
      <c r="N10" s="63">
        <f>SUM(N11)</f>
        <v>0</v>
      </c>
      <c r="O10" s="63">
        <f>SUM(O11)</f>
        <v>0</v>
      </c>
      <c r="P10" s="63">
        <f t="shared" si="4"/>
        <v>0</v>
      </c>
      <c r="Q10" s="63">
        <f>SUM(Q11)</f>
        <v>0</v>
      </c>
      <c r="R10" s="63">
        <f>SUM(R11)</f>
        <v>0</v>
      </c>
      <c r="S10" s="63">
        <f t="shared" si="5"/>
        <v>0</v>
      </c>
      <c r="T10" s="63">
        <f>SUM(T11)</f>
        <v>0</v>
      </c>
      <c r="U10" s="63">
        <f>SUM(U11)</f>
        <v>0</v>
      </c>
      <c r="V10" s="63">
        <f t="shared" si="6"/>
        <v>0</v>
      </c>
      <c r="W10" s="63">
        <f>SUM(W11)</f>
        <v>0</v>
      </c>
      <c r="X10" s="63">
        <f>SUM(X11)</f>
        <v>0</v>
      </c>
      <c r="Y10" s="63">
        <f t="shared" si="7"/>
        <v>0</v>
      </c>
      <c r="Z10" s="63">
        <f>SUM(Z11)</f>
        <v>0</v>
      </c>
      <c r="AA10" s="63">
        <f>SUM(AA11)</f>
        <v>0</v>
      </c>
      <c r="AB10" s="63">
        <f t="shared" si="8"/>
        <v>0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</row>
    <row r="11" spans="1:253" ht="15.75">
      <c r="A11" s="62" t="s">
        <v>535</v>
      </c>
      <c r="B11" s="65">
        <f t="shared" si="0"/>
        <v>466619</v>
      </c>
      <c r="C11" s="65">
        <f t="shared" si="0"/>
        <v>29163</v>
      </c>
      <c r="D11" s="65">
        <f t="shared" si="0"/>
        <v>437456</v>
      </c>
      <c r="E11" s="65">
        <f>SUM(E12:E21)</f>
        <v>273200</v>
      </c>
      <c r="F11" s="65">
        <f>SUM(F12:F21)</f>
        <v>15363</v>
      </c>
      <c r="G11" s="65">
        <f t="shared" si="1"/>
        <v>257837</v>
      </c>
      <c r="H11" s="65">
        <f>SUM(H12:H21)</f>
        <v>131001</v>
      </c>
      <c r="I11" s="65">
        <f>SUM(I12:I21)</f>
        <v>13800</v>
      </c>
      <c r="J11" s="65">
        <f t="shared" si="2"/>
        <v>117201</v>
      </c>
      <c r="K11" s="65">
        <f>SUM(K12:K21)</f>
        <v>62418</v>
      </c>
      <c r="L11" s="65">
        <f>SUM(L12:L21)</f>
        <v>0</v>
      </c>
      <c r="M11" s="65">
        <f t="shared" si="3"/>
        <v>62418</v>
      </c>
      <c r="N11" s="65">
        <f>SUM(N12:N21)</f>
        <v>0</v>
      </c>
      <c r="O11" s="65">
        <f>SUM(O12:O21)</f>
        <v>0</v>
      </c>
      <c r="P11" s="65">
        <f t="shared" si="4"/>
        <v>0</v>
      </c>
      <c r="Q11" s="65">
        <f>SUM(Q12:Q21)</f>
        <v>0</v>
      </c>
      <c r="R11" s="65">
        <f>SUM(R12:R21)</f>
        <v>0</v>
      </c>
      <c r="S11" s="65">
        <f t="shared" si="5"/>
        <v>0</v>
      </c>
      <c r="T11" s="65">
        <f>SUM(T12:T21)</f>
        <v>0</v>
      </c>
      <c r="U11" s="65">
        <f>SUM(U12:U21)</f>
        <v>0</v>
      </c>
      <c r="V11" s="65">
        <f t="shared" si="6"/>
        <v>0</v>
      </c>
      <c r="W11" s="65">
        <f>SUM(W12:W21)</f>
        <v>0</v>
      </c>
      <c r="X11" s="65">
        <f>SUM(X12:X21)</f>
        <v>0</v>
      </c>
      <c r="Y11" s="65">
        <f t="shared" si="7"/>
        <v>0</v>
      </c>
      <c r="Z11" s="65">
        <f>SUM(Z12:Z21)</f>
        <v>0</v>
      </c>
      <c r="AA11" s="65">
        <f>SUM(AA12:AA21)</f>
        <v>0</v>
      </c>
      <c r="AB11" s="65">
        <f t="shared" si="8"/>
        <v>0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ht="47.25">
      <c r="A12" s="66" t="s">
        <v>536</v>
      </c>
      <c r="B12" s="67">
        <f t="shared" si="0"/>
        <v>8616</v>
      </c>
      <c r="C12" s="67">
        <f t="shared" si="0"/>
        <v>0</v>
      </c>
      <c r="D12" s="67">
        <f t="shared" si="0"/>
        <v>8616</v>
      </c>
      <c r="E12" s="67">
        <v>0</v>
      </c>
      <c r="F12" s="67"/>
      <c r="G12" s="67">
        <f t="shared" si="1"/>
        <v>0</v>
      </c>
      <c r="H12" s="67">
        <v>0</v>
      </c>
      <c r="I12" s="67"/>
      <c r="J12" s="67">
        <f t="shared" si="2"/>
        <v>0</v>
      </c>
      <c r="K12" s="67">
        <v>8616</v>
      </c>
      <c r="L12" s="67"/>
      <c r="M12" s="67">
        <f t="shared" si="3"/>
        <v>8616</v>
      </c>
      <c r="N12" s="67"/>
      <c r="O12" s="67"/>
      <c r="P12" s="67">
        <f t="shared" si="4"/>
        <v>0</v>
      </c>
      <c r="Q12" s="67"/>
      <c r="R12" s="67"/>
      <c r="S12" s="67">
        <f t="shared" si="5"/>
        <v>0</v>
      </c>
      <c r="T12" s="67"/>
      <c r="U12" s="67"/>
      <c r="V12" s="67">
        <f t="shared" si="6"/>
        <v>0</v>
      </c>
      <c r="W12" s="67"/>
      <c r="X12" s="67"/>
      <c r="Y12" s="67">
        <f t="shared" si="7"/>
        <v>0</v>
      </c>
      <c r="Z12" s="67"/>
      <c r="AA12" s="67"/>
      <c r="AB12" s="67">
        <f t="shared" si="8"/>
        <v>0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</row>
    <row r="13" spans="1:253" ht="47.25">
      <c r="A13" s="66" t="s">
        <v>537</v>
      </c>
      <c r="B13" s="67">
        <f t="shared" si="0"/>
        <v>3548</v>
      </c>
      <c r="C13" s="67">
        <f t="shared" si="0"/>
        <v>0</v>
      </c>
      <c r="D13" s="67">
        <f t="shared" si="0"/>
        <v>3548</v>
      </c>
      <c r="E13" s="67">
        <v>0</v>
      </c>
      <c r="F13" s="67"/>
      <c r="G13" s="67">
        <f t="shared" si="1"/>
        <v>0</v>
      </c>
      <c r="H13" s="67">
        <v>0</v>
      </c>
      <c r="I13" s="67"/>
      <c r="J13" s="67">
        <f t="shared" si="2"/>
        <v>0</v>
      </c>
      <c r="K13" s="67">
        <v>3548</v>
      </c>
      <c r="L13" s="67"/>
      <c r="M13" s="67">
        <f t="shared" si="3"/>
        <v>3548</v>
      </c>
      <c r="N13" s="67"/>
      <c r="O13" s="67"/>
      <c r="P13" s="67">
        <f t="shared" si="4"/>
        <v>0</v>
      </c>
      <c r="Q13" s="67"/>
      <c r="R13" s="67"/>
      <c r="S13" s="67">
        <f t="shared" si="5"/>
        <v>0</v>
      </c>
      <c r="T13" s="67"/>
      <c r="U13" s="67"/>
      <c r="V13" s="67">
        <f t="shared" si="6"/>
        <v>0</v>
      </c>
      <c r="W13" s="67"/>
      <c r="X13" s="67"/>
      <c r="Y13" s="67">
        <f t="shared" si="7"/>
        <v>0</v>
      </c>
      <c r="Z13" s="67"/>
      <c r="AA13" s="67"/>
      <c r="AB13" s="67">
        <f t="shared" si="8"/>
        <v>0</v>
      </c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</row>
    <row r="14" spans="1:253" ht="47.25">
      <c r="A14" s="66" t="s">
        <v>538</v>
      </c>
      <c r="B14" s="67">
        <f t="shared" si="0"/>
        <v>14706</v>
      </c>
      <c r="C14" s="67">
        <f t="shared" si="0"/>
        <v>0</v>
      </c>
      <c r="D14" s="67">
        <f t="shared" si="0"/>
        <v>14706</v>
      </c>
      <c r="E14" s="67">
        <v>0</v>
      </c>
      <c r="F14" s="67"/>
      <c r="G14" s="67">
        <f t="shared" si="1"/>
        <v>0</v>
      </c>
      <c r="H14" s="67">
        <v>0</v>
      </c>
      <c r="I14" s="67"/>
      <c r="J14" s="67">
        <f t="shared" si="2"/>
        <v>0</v>
      </c>
      <c r="K14" s="67">
        <v>14706</v>
      </c>
      <c r="L14" s="67"/>
      <c r="M14" s="67">
        <f t="shared" si="3"/>
        <v>14706</v>
      </c>
      <c r="N14" s="67"/>
      <c r="O14" s="67"/>
      <c r="P14" s="67">
        <f t="shared" si="4"/>
        <v>0</v>
      </c>
      <c r="Q14" s="67"/>
      <c r="R14" s="67"/>
      <c r="S14" s="67">
        <f t="shared" si="5"/>
        <v>0</v>
      </c>
      <c r="T14" s="67"/>
      <c r="U14" s="67"/>
      <c r="V14" s="67">
        <f t="shared" si="6"/>
        <v>0</v>
      </c>
      <c r="W14" s="67"/>
      <c r="X14" s="67"/>
      <c r="Y14" s="67">
        <f t="shared" si="7"/>
        <v>0</v>
      </c>
      <c r="Z14" s="67"/>
      <c r="AA14" s="67"/>
      <c r="AB14" s="67">
        <f t="shared" si="8"/>
        <v>0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</row>
    <row r="15" spans="1:253" ht="47.25">
      <c r="A15" s="66" t="s">
        <v>539</v>
      </c>
      <c r="B15" s="67">
        <f t="shared" si="0"/>
        <v>3333</v>
      </c>
      <c r="C15" s="67">
        <f t="shared" si="0"/>
        <v>0</v>
      </c>
      <c r="D15" s="67">
        <f t="shared" si="0"/>
        <v>3333</v>
      </c>
      <c r="E15" s="67">
        <v>0</v>
      </c>
      <c r="F15" s="67"/>
      <c r="G15" s="67">
        <f t="shared" si="1"/>
        <v>0</v>
      </c>
      <c r="H15" s="67">
        <v>0</v>
      </c>
      <c r="I15" s="67"/>
      <c r="J15" s="67">
        <f t="shared" si="2"/>
        <v>0</v>
      </c>
      <c r="K15" s="67">
        <v>3333</v>
      </c>
      <c r="L15" s="67"/>
      <c r="M15" s="67">
        <f t="shared" si="3"/>
        <v>3333</v>
      </c>
      <c r="N15" s="67"/>
      <c r="O15" s="67"/>
      <c r="P15" s="67">
        <f t="shared" si="4"/>
        <v>0</v>
      </c>
      <c r="Q15" s="67"/>
      <c r="R15" s="67"/>
      <c r="S15" s="67">
        <f t="shared" si="5"/>
        <v>0</v>
      </c>
      <c r="T15" s="67"/>
      <c r="U15" s="67"/>
      <c r="V15" s="67">
        <f t="shared" si="6"/>
        <v>0</v>
      </c>
      <c r="W15" s="67"/>
      <c r="X15" s="67"/>
      <c r="Y15" s="67">
        <f t="shared" si="7"/>
        <v>0</v>
      </c>
      <c r="Z15" s="67"/>
      <c r="AA15" s="67"/>
      <c r="AB15" s="67">
        <f t="shared" si="8"/>
        <v>0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</row>
    <row r="16" spans="1:253" ht="47.25">
      <c r="A16" s="66" t="s">
        <v>540</v>
      </c>
      <c r="B16" s="67">
        <f t="shared" si="0"/>
        <v>11395</v>
      </c>
      <c r="C16" s="67">
        <f t="shared" si="0"/>
        <v>0</v>
      </c>
      <c r="D16" s="67">
        <f t="shared" si="0"/>
        <v>11395</v>
      </c>
      <c r="E16" s="67">
        <v>0</v>
      </c>
      <c r="F16" s="67"/>
      <c r="G16" s="67">
        <f t="shared" si="1"/>
        <v>0</v>
      </c>
      <c r="H16" s="67">
        <v>0</v>
      </c>
      <c r="I16" s="67"/>
      <c r="J16" s="67">
        <f t="shared" si="2"/>
        <v>0</v>
      </c>
      <c r="K16" s="67">
        <v>11395</v>
      </c>
      <c r="L16" s="67"/>
      <c r="M16" s="67">
        <f t="shared" si="3"/>
        <v>11395</v>
      </c>
      <c r="N16" s="67"/>
      <c r="O16" s="67"/>
      <c r="P16" s="67">
        <f t="shared" si="4"/>
        <v>0</v>
      </c>
      <c r="Q16" s="67"/>
      <c r="R16" s="67"/>
      <c r="S16" s="67">
        <f t="shared" si="5"/>
        <v>0</v>
      </c>
      <c r="T16" s="67"/>
      <c r="U16" s="67"/>
      <c r="V16" s="67">
        <f t="shared" si="6"/>
        <v>0</v>
      </c>
      <c r="W16" s="67"/>
      <c r="X16" s="67"/>
      <c r="Y16" s="67">
        <f t="shared" si="7"/>
        <v>0</v>
      </c>
      <c r="Z16" s="67"/>
      <c r="AA16" s="67"/>
      <c r="AB16" s="67">
        <f t="shared" si="8"/>
        <v>0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</row>
    <row r="17" spans="1:253" ht="47.25">
      <c r="A17" s="66" t="s">
        <v>541</v>
      </c>
      <c r="B17" s="67">
        <f t="shared" si="0"/>
        <v>15820</v>
      </c>
      <c r="C17" s="67">
        <f t="shared" si="0"/>
        <v>0</v>
      </c>
      <c r="D17" s="67">
        <f t="shared" si="0"/>
        <v>15820</v>
      </c>
      <c r="E17" s="67">
        <v>0</v>
      </c>
      <c r="F17" s="67"/>
      <c r="G17" s="67">
        <f t="shared" si="1"/>
        <v>0</v>
      </c>
      <c r="H17" s="67">
        <v>0</v>
      </c>
      <c r="I17" s="67"/>
      <c r="J17" s="67">
        <f t="shared" si="2"/>
        <v>0</v>
      </c>
      <c r="K17" s="67">
        <v>15820</v>
      </c>
      <c r="L17" s="67"/>
      <c r="M17" s="67">
        <f t="shared" si="3"/>
        <v>15820</v>
      </c>
      <c r="N17" s="67"/>
      <c r="O17" s="67"/>
      <c r="P17" s="67">
        <f t="shared" si="4"/>
        <v>0</v>
      </c>
      <c r="Q17" s="67"/>
      <c r="R17" s="67"/>
      <c r="S17" s="67">
        <f t="shared" si="5"/>
        <v>0</v>
      </c>
      <c r="T17" s="67"/>
      <c r="U17" s="67"/>
      <c r="V17" s="67">
        <f t="shared" si="6"/>
        <v>0</v>
      </c>
      <c r="W17" s="67"/>
      <c r="X17" s="67"/>
      <c r="Y17" s="67">
        <f t="shared" si="7"/>
        <v>0</v>
      </c>
      <c r="Z17" s="67"/>
      <c r="AA17" s="67"/>
      <c r="AB17" s="67">
        <f t="shared" si="8"/>
        <v>0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</row>
    <row r="18" spans="1:253" ht="47.25">
      <c r="A18" s="66" t="s">
        <v>542</v>
      </c>
      <c r="B18" s="67">
        <f t="shared" si="0"/>
        <v>5000</v>
      </c>
      <c r="C18" s="67">
        <f t="shared" si="0"/>
        <v>0</v>
      </c>
      <c r="D18" s="67">
        <f t="shared" si="0"/>
        <v>5000</v>
      </c>
      <c r="E18" s="67">
        <v>0</v>
      </c>
      <c r="F18" s="67"/>
      <c r="G18" s="67">
        <f t="shared" si="1"/>
        <v>0</v>
      </c>
      <c r="H18" s="67">
        <v>0</v>
      </c>
      <c r="I18" s="67"/>
      <c r="J18" s="67">
        <f t="shared" si="2"/>
        <v>0</v>
      </c>
      <c r="K18" s="67">
        <v>5000</v>
      </c>
      <c r="L18" s="67"/>
      <c r="M18" s="67">
        <f t="shared" si="3"/>
        <v>5000</v>
      </c>
      <c r="N18" s="67"/>
      <c r="O18" s="67"/>
      <c r="P18" s="67">
        <f t="shared" si="4"/>
        <v>0</v>
      </c>
      <c r="Q18" s="67"/>
      <c r="R18" s="67"/>
      <c r="S18" s="67">
        <f t="shared" si="5"/>
        <v>0</v>
      </c>
      <c r="T18" s="67"/>
      <c r="U18" s="67"/>
      <c r="V18" s="67">
        <f t="shared" si="6"/>
        <v>0</v>
      </c>
      <c r="W18" s="67"/>
      <c r="X18" s="67"/>
      <c r="Y18" s="67">
        <f t="shared" si="7"/>
        <v>0</v>
      </c>
      <c r="Z18" s="67"/>
      <c r="AA18" s="67"/>
      <c r="AB18" s="67">
        <f t="shared" si="8"/>
        <v>0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</row>
    <row r="19" spans="1:253" ht="78.75">
      <c r="A19" s="66" t="s">
        <v>543</v>
      </c>
      <c r="B19" s="67">
        <f t="shared" si="0"/>
        <v>219200</v>
      </c>
      <c r="C19" s="67">
        <f t="shared" si="0"/>
        <v>0</v>
      </c>
      <c r="D19" s="67">
        <f t="shared" si="0"/>
        <v>219200</v>
      </c>
      <c r="E19" s="67">
        <f>13200+200000+3000+3000</f>
        <v>219200</v>
      </c>
      <c r="F19" s="67"/>
      <c r="G19" s="67">
        <f t="shared" si="1"/>
        <v>219200</v>
      </c>
      <c r="H19" s="67"/>
      <c r="I19" s="67"/>
      <c r="J19" s="67">
        <f t="shared" si="2"/>
        <v>0</v>
      </c>
      <c r="K19" s="67"/>
      <c r="L19" s="67"/>
      <c r="M19" s="67">
        <f t="shared" si="3"/>
        <v>0</v>
      </c>
      <c r="N19" s="67"/>
      <c r="O19" s="67"/>
      <c r="P19" s="67">
        <f t="shared" si="4"/>
        <v>0</v>
      </c>
      <c r="Q19" s="67"/>
      <c r="R19" s="67"/>
      <c r="S19" s="67">
        <f t="shared" si="5"/>
        <v>0</v>
      </c>
      <c r="T19" s="67"/>
      <c r="U19" s="67"/>
      <c r="V19" s="67">
        <f t="shared" si="6"/>
        <v>0</v>
      </c>
      <c r="W19" s="67"/>
      <c r="X19" s="67"/>
      <c r="Y19" s="67">
        <f t="shared" si="7"/>
        <v>0</v>
      </c>
      <c r="Z19" s="67"/>
      <c r="AA19" s="67"/>
      <c r="AB19" s="67">
        <f t="shared" si="8"/>
        <v>0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</row>
    <row r="20" spans="1:253" ht="31.5">
      <c r="A20" s="66" t="s">
        <v>544</v>
      </c>
      <c r="B20" s="67">
        <f t="shared" si="0"/>
        <v>54000</v>
      </c>
      <c r="C20" s="67">
        <f t="shared" si="0"/>
        <v>15363</v>
      </c>
      <c r="D20" s="67">
        <f t="shared" si="0"/>
        <v>38637</v>
      </c>
      <c r="E20" s="67">
        <v>54000</v>
      </c>
      <c r="F20" s="67">
        <v>15363</v>
      </c>
      <c r="G20" s="67">
        <f t="shared" si="1"/>
        <v>38637</v>
      </c>
      <c r="H20" s="67"/>
      <c r="I20" s="67"/>
      <c r="J20" s="67">
        <f t="shared" si="2"/>
        <v>0</v>
      </c>
      <c r="K20" s="67"/>
      <c r="L20" s="67"/>
      <c r="M20" s="67">
        <f t="shared" si="3"/>
        <v>0</v>
      </c>
      <c r="N20" s="67"/>
      <c r="O20" s="67"/>
      <c r="P20" s="67">
        <f t="shared" si="4"/>
        <v>0</v>
      </c>
      <c r="Q20" s="67"/>
      <c r="R20" s="67"/>
      <c r="S20" s="67">
        <f t="shared" si="5"/>
        <v>0</v>
      </c>
      <c r="T20" s="67"/>
      <c r="U20" s="67"/>
      <c r="V20" s="67">
        <f t="shared" si="6"/>
        <v>0</v>
      </c>
      <c r="W20" s="67"/>
      <c r="X20" s="67"/>
      <c r="Y20" s="67">
        <f t="shared" si="7"/>
        <v>0</v>
      </c>
      <c r="Z20" s="67"/>
      <c r="AA20" s="67"/>
      <c r="AB20" s="67">
        <f t="shared" si="8"/>
        <v>0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253" ht="31.5">
      <c r="A21" s="66" t="s">
        <v>545</v>
      </c>
      <c r="B21" s="67">
        <f t="shared" si="0"/>
        <v>131001</v>
      </c>
      <c r="C21" s="67">
        <f t="shared" si="0"/>
        <v>13800</v>
      </c>
      <c r="D21" s="67">
        <f t="shared" si="0"/>
        <v>117201</v>
      </c>
      <c r="E21" s="67"/>
      <c r="F21" s="67"/>
      <c r="G21" s="67">
        <f t="shared" si="1"/>
        <v>0</v>
      </c>
      <c r="H21" s="67">
        <f>47490+70572+12939</f>
        <v>131001</v>
      </c>
      <c r="I21" s="67">
        <v>13800</v>
      </c>
      <c r="J21" s="67">
        <f t="shared" si="2"/>
        <v>117201</v>
      </c>
      <c r="K21" s="67"/>
      <c r="L21" s="67"/>
      <c r="M21" s="67">
        <f t="shared" si="3"/>
        <v>0</v>
      </c>
      <c r="N21" s="67"/>
      <c r="O21" s="67"/>
      <c r="P21" s="67">
        <f t="shared" si="4"/>
        <v>0</v>
      </c>
      <c r="Q21" s="67"/>
      <c r="R21" s="67"/>
      <c r="S21" s="67">
        <f t="shared" si="5"/>
        <v>0</v>
      </c>
      <c r="T21" s="67"/>
      <c r="U21" s="67"/>
      <c r="V21" s="67">
        <f t="shared" si="6"/>
        <v>0</v>
      </c>
      <c r="W21" s="67"/>
      <c r="X21" s="67"/>
      <c r="Y21" s="67">
        <f t="shared" si="7"/>
        <v>0</v>
      </c>
      <c r="Z21" s="67"/>
      <c r="AA21" s="67"/>
      <c r="AB21" s="67">
        <f t="shared" si="8"/>
        <v>0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</row>
    <row r="22" spans="1:253" ht="15.75">
      <c r="A22" s="68" t="s">
        <v>546</v>
      </c>
      <c r="B22" s="65">
        <f t="shared" si="0"/>
        <v>530403</v>
      </c>
      <c r="C22" s="65">
        <f t="shared" si="0"/>
        <v>35698</v>
      </c>
      <c r="D22" s="65">
        <f t="shared" si="0"/>
        <v>494705</v>
      </c>
      <c r="E22" s="65">
        <f>SUM(E23)</f>
        <v>0</v>
      </c>
      <c r="F22" s="65">
        <f>SUM(F23)</f>
        <v>0</v>
      </c>
      <c r="G22" s="65">
        <f t="shared" si="1"/>
        <v>0</v>
      </c>
      <c r="H22" s="65">
        <f>SUM(H23)</f>
        <v>0</v>
      </c>
      <c r="I22" s="65">
        <f>SUM(I23)</f>
        <v>0</v>
      </c>
      <c r="J22" s="65">
        <f t="shared" si="2"/>
        <v>0</v>
      </c>
      <c r="K22" s="65">
        <f>SUM(K23)</f>
        <v>0</v>
      </c>
      <c r="L22" s="65">
        <f>SUM(L23)</f>
        <v>0</v>
      </c>
      <c r="M22" s="65">
        <f t="shared" si="3"/>
        <v>0</v>
      </c>
      <c r="N22" s="65">
        <f>SUM(N23)</f>
        <v>0</v>
      </c>
      <c r="O22" s="65">
        <f>SUM(O23)</f>
        <v>0</v>
      </c>
      <c r="P22" s="65">
        <f t="shared" si="4"/>
        <v>0</v>
      </c>
      <c r="Q22" s="65">
        <f>SUM(Q23)</f>
        <v>125580</v>
      </c>
      <c r="R22" s="65">
        <f>SUM(R23)</f>
        <v>0</v>
      </c>
      <c r="S22" s="65">
        <f t="shared" si="5"/>
        <v>125580</v>
      </c>
      <c r="T22" s="65">
        <f>SUM(T23)</f>
        <v>294823</v>
      </c>
      <c r="U22" s="65">
        <f>SUM(U23)</f>
        <v>35698</v>
      </c>
      <c r="V22" s="65">
        <f t="shared" si="6"/>
        <v>259125</v>
      </c>
      <c r="W22" s="65">
        <f>SUM(W23)</f>
        <v>0</v>
      </c>
      <c r="X22" s="65">
        <f>SUM(X23)</f>
        <v>0</v>
      </c>
      <c r="Y22" s="65">
        <f t="shared" si="7"/>
        <v>0</v>
      </c>
      <c r="Z22" s="65">
        <f>SUM(Z23)</f>
        <v>110000</v>
      </c>
      <c r="AA22" s="65">
        <f>SUM(AA23)</f>
        <v>0</v>
      </c>
      <c r="AB22" s="65">
        <f t="shared" si="8"/>
        <v>110000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ht="15.75">
      <c r="A23" s="62" t="s">
        <v>535</v>
      </c>
      <c r="B23" s="65">
        <f t="shared" si="0"/>
        <v>530403</v>
      </c>
      <c r="C23" s="65">
        <f t="shared" si="0"/>
        <v>35698</v>
      </c>
      <c r="D23" s="65">
        <f t="shared" si="0"/>
        <v>494705</v>
      </c>
      <c r="E23" s="65">
        <f>SUM(E24:E35)</f>
        <v>0</v>
      </c>
      <c r="F23" s="65">
        <f>SUM(F24:F35)</f>
        <v>0</v>
      </c>
      <c r="G23" s="65">
        <f t="shared" si="1"/>
        <v>0</v>
      </c>
      <c r="H23" s="65">
        <f>SUM(H24:H35)</f>
        <v>0</v>
      </c>
      <c r="I23" s="65">
        <f>SUM(I24:I35)</f>
        <v>0</v>
      </c>
      <c r="J23" s="65">
        <f t="shared" si="2"/>
        <v>0</v>
      </c>
      <c r="K23" s="65">
        <f>SUM(K24:K35)</f>
        <v>0</v>
      </c>
      <c r="L23" s="65">
        <f>SUM(L24:L35)</f>
        <v>0</v>
      </c>
      <c r="M23" s="65">
        <f t="shared" si="3"/>
        <v>0</v>
      </c>
      <c r="N23" s="65">
        <f>SUM(N24:N35)</f>
        <v>0</v>
      </c>
      <c r="O23" s="65">
        <f>SUM(O24:O35)</f>
        <v>0</v>
      </c>
      <c r="P23" s="65">
        <f t="shared" si="4"/>
        <v>0</v>
      </c>
      <c r="Q23" s="65">
        <f>SUM(Q24:Q35)</f>
        <v>125580</v>
      </c>
      <c r="R23" s="65">
        <f>SUM(R24:R35)</f>
        <v>0</v>
      </c>
      <c r="S23" s="65">
        <f t="shared" si="5"/>
        <v>125580</v>
      </c>
      <c r="T23" s="65">
        <f>SUM(T24:T35)</f>
        <v>294823</v>
      </c>
      <c r="U23" s="65">
        <f>SUM(U24:U35)</f>
        <v>35698</v>
      </c>
      <c r="V23" s="65">
        <f t="shared" si="6"/>
        <v>259125</v>
      </c>
      <c r="W23" s="65">
        <f>SUM(W24:W35)</f>
        <v>0</v>
      </c>
      <c r="X23" s="65">
        <f>SUM(X24:X35)</f>
        <v>0</v>
      </c>
      <c r="Y23" s="65">
        <f t="shared" si="7"/>
        <v>0</v>
      </c>
      <c r="Z23" s="65">
        <f>SUM(Z24:Z35)</f>
        <v>110000</v>
      </c>
      <c r="AA23" s="65">
        <f>SUM(AA24:AA35)</f>
        <v>0</v>
      </c>
      <c r="AB23" s="65">
        <f t="shared" si="8"/>
        <v>110000</v>
      </c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ht="15.75">
      <c r="A24" s="69" t="s">
        <v>547</v>
      </c>
      <c r="B24" s="70">
        <f t="shared" si="0"/>
        <v>110000</v>
      </c>
      <c r="C24" s="70">
        <f t="shared" si="0"/>
        <v>0</v>
      </c>
      <c r="D24" s="70">
        <f t="shared" si="0"/>
        <v>110000</v>
      </c>
      <c r="E24" s="70">
        <v>0</v>
      </c>
      <c r="F24" s="70"/>
      <c r="G24" s="70">
        <f t="shared" si="1"/>
        <v>0</v>
      </c>
      <c r="H24" s="70">
        <v>0</v>
      </c>
      <c r="I24" s="70"/>
      <c r="J24" s="70">
        <f t="shared" si="2"/>
        <v>0</v>
      </c>
      <c r="K24" s="70">
        <v>0</v>
      </c>
      <c r="L24" s="70"/>
      <c r="M24" s="70">
        <f t="shared" si="3"/>
        <v>0</v>
      </c>
      <c r="N24" s="70"/>
      <c r="O24" s="70"/>
      <c r="P24" s="70">
        <f t="shared" si="4"/>
        <v>0</v>
      </c>
      <c r="Q24" s="70"/>
      <c r="R24" s="70"/>
      <c r="S24" s="70">
        <f t="shared" si="5"/>
        <v>0</v>
      </c>
      <c r="T24" s="70">
        <v>0</v>
      </c>
      <c r="U24" s="70"/>
      <c r="V24" s="70">
        <f t="shared" si="6"/>
        <v>0</v>
      </c>
      <c r="W24" s="70"/>
      <c r="X24" s="70"/>
      <c r="Y24" s="70">
        <f t="shared" si="7"/>
        <v>0</v>
      </c>
      <c r="Z24" s="70">
        <v>110000</v>
      </c>
      <c r="AA24" s="70"/>
      <c r="AB24" s="70">
        <f t="shared" si="8"/>
        <v>110000</v>
      </c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</row>
    <row r="25" spans="1:253" ht="31.5">
      <c r="A25" s="71" t="s">
        <v>548</v>
      </c>
      <c r="B25" s="70">
        <f t="shared" si="0"/>
        <v>54000</v>
      </c>
      <c r="C25" s="70">
        <f t="shared" si="0"/>
        <v>0</v>
      </c>
      <c r="D25" s="70">
        <f t="shared" si="0"/>
        <v>54000</v>
      </c>
      <c r="E25" s="70">
        <v>0</v>
      </c>
      <c r="F25" s="70">
        <v>0</v>
      </c>
      <c r="G25" s="70">
        <f t="shared" si="1"/>
        <v>0</v>
      </c>
      <c r="H25" s="70">
        <v>0</v>
      </c>
      <c r="I25" s="70">
        <v>0</v>
      </c>
      <c r="J25" s="70">
        <f t="shared" si="2"/>
        <v>0</v>
      </c>
      <c r="K25" s="70"/>
      <c r="L25" s="70">
        <v>0</v>
      </c>
      <c r="M25" s="70">
        <f t="shared" si="3"/>
        <v>0</v>
      </c>
      <c r="N25" s="70">
        <v>0</v>
      </c>
      <c r="O25" s="70">
        <v>0</v>
      </c>
      <c r="P25" s="70">
        <f t="shared" si="4"/>
        <v>0</v>
      </c>
      <c r="Q25" s="70">
        <v>54000</v>
      </c>
      <c r="R25" s="70">
        <v>0</v>
      </c>
      <c r="S25" s="70">
        <f t="shared" si="5"/>
        <v>54000</v>
      </c>
      <c r="T25" s="70">
        <v>0</v>
      </c>
      <c r="U25" s="70">
        <v>0</v>
      </c>
      <c r="V25" s="70">
        <f t="shared" si="6"/>
        <v>0</v>
      </c>
      <c r="W25" s="70">
        <v>0</v>
      </c>
      <c r="X25" s="70">
        <v>0</v>
      </c>
      <c r="Y25" s="70">
        <f t="shared" si="7"/>
        <v>0</v>
      </c>
      <c r="Z25" s="70"/>
      <c r="AA25" s="70">
        <v>0</v>
      </c>
      <c r="AB25" s="70">
        <f t="shared" si="8"/>
        <v>0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31.5">
      <c r="A26" s="71" t="s">
        <v>549</v>
      </c>
      <c r="B26" s="70">
        <f t="shared" si="0"/>
        <v>39400</v>
      </c>
      <c r="C26" s="70">
        <f t="shared" si="0"/>
        <v>0</v>
      </c>
      <c r="D26" s="70">
        <f t="shared" si="0"/>
        <v>39400</v>
      </c>
      <c r="E26" s="70">
        <v>0</v>
      </c>
      <c r="F26" s="70">
        <v>0</v>
      </c>
      <c r="G26" s="70">
        <f t="shared" si="1"/>
        <v>0</v>
      </c>
      <c r="H26" s="70">
        <v>0</v>
      </c>
      <c r="I26" s="70">
        <v>0</v>
      </c>
      <c r="J26" s="70">
        <f t="shared" si="2"/>
        <v>0</v>
      </c>
      <c r="K26" s="70"/>
      <c r="L26" s="70">
        <v>0</v>
      </c>
      <c r="M26" s="70">
        <f t="shared" si="3"/>
        <v>0</v>
      </c>
      <c r="N26" s="70">
        <v>0</v>
      </c>
      <c r="O26" s="70">
        <v>0</v>
      </c>
      <c r="P26" s="70">
        <f t="shared" si="4"/>
        <v>0</v>
      </c>
      <c r="Q26" s="70">
        <v>39400</v>
      </c>
      <c r="R26" s="70">
        <v>0</v>
      </c>
      <c r="S26" s="70">
        <f t="shared" si="5"/>
        <v>39400</v>
      </c>
      <c r="T26" s="70">
        <v>0</v>
      </c>
      <c r="U26" s="70">
        <v>0</v>
      </c>
      <c r="V26" s="70">
        <f t="shared" si="6"/>
        <v>0</v>
      </c>
      <c r="W26" s="70">
        <v>0</v>
      </c>
      <c r="X26" s="70">
        <v>0</v>
      </c>
      <c r="Y26" s="70">
        <f t="shared" si="7"/>
        <v>0</v>
      </c>
      <c r="Z26" s="70"/>
      <c r="AA26" s="70">
        <v>0</v>
      </c>
      <c r="AB26" s="70">
        <f t="shared" si="8"/>
        <v>0</v>
      </c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</row>
    <row r="27" spans="1:253" ht="31.5">
      <c r="A27" s="71" t="s">
        <v>550</v>
      </c>
      <c r="B27" s="70">
        <f t="shared" si="0"/>
        <v>22180</v>
      </c>
      <c r="C27" s="70">
        <f t="shared" si="0"/>
        <v>0</v>
      </c>
      <c r="D27" s="70">
        <f t="shared" si="0"/>
        <v>22180</v>
      </c>
      <c r="E27" s="70">
        <v>0</v>
      </c>
      <c r="F27" s="70">
        <v>0</v>
      </c>
      <c r="G27" s="70">
        <f t="shared" si="1"/>
        <v>0</v>
      </c>
      <c r="H27" s="70">
        <v>0</v>
      </c>
      <c r="I27" s="70">
        <v>0</v>
      </c>
      <c r="J27" s="70">
        <f t="shared" si="2"/>
        <v>0</v>
      </c>
      <c r="K27" s="70"/>
      <c r="L27" s="70">
        <v>0</v>
      </c>
      <c r="M27" s="70">
        <f t="shared" si="3"/>
        <v>0</v>
      </c>
      <c r="N27" s="70">
        <v>0</v>
      </c>
      <c r="O27" s="70">
        <v>0</v>
      </c>
      <c r="P27" s="70">
        <f t="shared" si="4"/>
        <v>0</v>
      </c>
      <c r="Q27" s="70">
        <v>22180</v>
      </c>
      <c r="R27" s="70">
        <v>0</v>
      </c>
      <c r="S27" s="70">
        <f t="shared" si="5"/>
        <v>22180</v>
      </c>
      <c r="T27" s="70">
        <v>0</v>
      </c>
      <c r="U27" s="70">
        <v>0</v>
      </c>
      <c r="V27" s="70">
        <f t="shared" si="6"/>
        <v>0</v>
      </c>
      <c r="W27" s="70">
        <v>0</v>
      </c>
      <c r="X27" s="70">
        <v>0</v>
      </c>
      <c r="Y27" s="70">
        <f t="shared" si="7"/>
        <v>0</v>
      </c>
      <c r="Z27" s="70"/>
      <c r="AA27" s="70">
        <v>0</v>
      </c>
      <c r="AB27" s="70">
        <f t="shared" si="8"/>
        <v>0</v>
      </c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</row>
    <row r="28" spans="1:253" ht="15.75">
      <c r="A28" s="69" t="s">
        <v>551</v>
      </c>
      <c r="B28" s="70">
        <f t="shared" si="0"/>
        <v>10000</v>
      </c>
      <c r="C28" s="70">
        <f t="shared" si="0"/>
        <v>0</v>
      </c>
      <c r="D28" s="70">
        <f t="shared" si="0"/>
        <v>10000</v>
      </c>
      <c r="E28" s="70">
        <v>0</v>
      </c>
      <c r="F28" s="70"/>
      <c r="G28" s="70">
        <f t="shared" si="1"/>
        <v>0</v>
      </c>
      <c r="H28" s="70">
        <v>0</v>
      </c>
      <c r="I28" s="70"/>
      <c r="J28" s="70">
        <f t="shared" si="2"/>
        <v>0</v>
      </c>
      <c r="K28" s="70">
        <v>0</v>
      </c>
      <c r="L28" s="70"/>
      <c r="M28" s="70">
        <f t="shared" si="3"/>
        <v>0</v>
      </c>
      <c r="N28" s="70"/>
      <c r="O28" s="70"/>
      <c r="P28" s="70">
        <f t="shared" si="4"/>
        <v>0</v>
      </c>
      <c r="Q28" s="70">
        <v>10000</v>
      </c>
      <c r="R28" s="70"/>
      <c r="S28" s="70">
        <f t="shared" si="5"/>
        <v>10000</v>
      </c>
      <c r="T28" s="70">
        <v>0</v>
      </c>
      <c r="U28" s="70"/>
      <c r="V28" s="70">
        <f t="shared" si="6"/>
        <v>0</v>
      </c>
      <c r="W28" s="70"/>
      <c r="X28" s="70"/>
      <c r="Y28" s="70">
        <f t="shared" si="7"/>
        <v>0</v>
      </c>
      <c r="Z28" s="70">
        <v>0</v>
      </c>
      <c r="AA28" s="70"/>
      <c r="AB28" s="70">
        <f t="shared" si="8"/>
        <v>0</v>
      </c>
      <c r="AC28" s="4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1:253" ht="31.5">
      <c r="A29" s="72" t="s">
        <v>552</v>
      </c>
      <c r="B29" s="70">
        <f t="shared" si="0"/>
        <v>21270</v>
      </c>
      <c r="C29" s="70">
        <f t="shared" si="0"/>
        <v>0</v>
      </c>
      <c r="D29" s="70">
        <f t="shared" si="0"/>
        <v>21270</v>
      </c>
      <c r="E29" s="70">
        <v>0</v>
      </c>
      <c r="F29" s="70"/>
      <c r="G29" s="70">
        <f t="shared" si="1"/>
        <v>0</v>
      </c>
      <c r="H29" s="70">
        <v>0</v>
      </c>
      <c r="I29" s="70"/>
      <c r="J29" s="70">
        <f t="shared" si="2"/>
        <v>0</v>
      </c>
      <c r="K29" s="70">
        <v>0</v>
      </c>
      <c r="L29" s="70"/>
      <c r="M29" s="70">
        <f t="shared" si="3"/>
        <v>0</v>
      </c>
      <c r="N29" s="70"/>
      <c r="O29" s="70"/>
      <c r="P29" s="70">
        <f t="shared" si="4"/>
        <v>0</v>
      </c>
      <c r="Q29" s="70"/>
      <c r="R29" s="70"/>
      <c r="S29" s="70">
        <f t="shared" si="5"/>
        <v>0</v>
      </c>
      <c r="T29" s="70">
        <v>21270</v>
      </c>
      <c r="U29" s="70"/>
      <c r="V29" s="70">
        <f t="shared" si="6"/>
        <v>21270</v>
      </c>
      <c r="W29" s="70"/>
      <c r="X29" s="70"/>
      <c r="Y29" s="70">
        <f t="shared" si="7"/>
        <v>0</v>
      </c>
      <c r="Z29" s="70"/>
      <c r="AA29" s="70"/>
      <c r="AB29" s="70">
        <f t="shared" si="8"/>
        <v>0</v>
      </c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1:253" ht="47.25">
      <c r="A30" s="72" t="s">
        <v>553</v>
      </c>
      <c r="B30" s="70">
        <f t="shared" si="0"/>
        <v>1645</v>
      </c>
      <c r="C30" s="70">
        <f t="shared" si="0"/>
        <v>0</v>
      </c>
      <c r="D30" s="70">
        <f t="shared" si="0"/>
        <v>1645</v>
      </c>
      <c r="E30" s="70">
        <v>0</v>
      </c>
      <c r="F30" s="70"/>
      <c r="G30" s="70">
        <f t="shared" si="1"/>
        <v>0</v>
      </c>
      <c r="H30" s="70">
        <v>0</v>
      </c>
      <c r="I30" s="70"/>
      <c r="J30" s="70">
        <f t="shared" si="2"/>
        <v>0</v>
      </c>
      <c r="K30" s="70">
        <v>0</v>
      </c>
      <c r="L30" s="70"/>
      <c r="M30" s="70">
        <f t="shared" si="3"/>
        <v>0</v>
      </c>
      <c r="N30" s="70"/>
      <c r="O30" s="70"/>
      <c r="P30" s="70">
        <f t="shared" si="4"/>
        <v>0</v>
      </c>
      <c r="Q30" s="70"/>
      <c r="R30" s="70"/>
      <c r="S30" s="70">
        <f t="shared" si="5"/>
        <v>0</v>
      </c>
      <c r="T30" s="70">
        <v>1645</v>
      </c>
      <c r="U30" s="70"/>
      <c r="V30" s="70">
        <f t="shared" si="6"/>
        <v>1645</v>
      </c>
      <c r="W30" s="70"/>
      <c r="X30" s="70"/>
      <c r="Y30" s="70">
        <f t="shared" si="7"/>
        <v>0</v>
      </c>
      <c r="Z30" s="70"/>
      <c r="AA30" s="70"/>
      <c r="AB30" s="70">
        <f t="shared" si="8"/>
        <v>0</v>
      </c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</row>
    <row r="31" spans="1:253" ht="47.25">
      <c r="A31" s="72" t="s">
        <v>554</v>
      </c>
      <c r="B31" s="70">
        <f t="shared" si="0"/>
        <v>79916</v>
      </c>
      <c r="C31" s="70">
        <f t="shared" si="0"/>
        <v>0</v>
      </c>
      <c r="D31" s="70">
        <f t="shared" si="0"/>
        <v>79916</v>
      </c>
      <c r="E31" s="70">
        <v>0</v>
      </c>
      <c r="F31" s="70"/>
      <c r="G31" s="70">
        <f t="shared" si="1"/>
        <v>0</v>
      </c>
      <c r="H31" s="70">
        <v>0</v>
      </c>
      <c r="I31" s="70"/>
      <c r="J31" s="70">
        <f t="shared" si="2"/>
        <v>0</v>
      </c>
      <c r="K31" s="70">
        <v>0</v>
      </c>
      <c r="L31" s="70"/>
      <c r="M31" s="70">
        <f t="shared" si="3"/>
        <v>0</v>
      </c>
      <c r="N31" s="70"/>
      <c r="O31" s="70"/>
      <c r="P31" s="70">
        <f t="shared" si="4"/>
        <v>0</v>
      </c>
      <c r="Q31" s="70"/>
      <c r="R31" s="70"/>
      <c r="S31" s="70">
        <f t="shared" si="5"/>
        <v>0</v>
      </c>
      <c r="T31" s="70">
        <v>79916</v>
      </c>
      <c r="U31" s="70"/>
      <c r="V31" s="70">
        <f t="shared" si="6"/>
        <v>79916</v>
      </c>
      <c r="W31" s="70"/>
      <c r="X31" s="70"/>
      <c r="Y31" s="70">
        <f t="shared" si="7"/>
        <v>0</v>
      </c>
      <c r="Z31" s="70"/>
      <c r="AA31" s="70"/>
      <c r="AB31" s="70">
        <f t="shared" si="8"/>
        <v>0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</row>
    <row r="32" spans="1:253" ht="94.5">
      <c r="A32" s="72" t="s">
        <v>555</v>
      </c>
      <c r="B32" s="70">
        <f t="shared" si="0"/>
        <v>15596</v>
      </c>
      <c r="C32" s="70">
        <f t="shared" si="0"/>
        <v>15593</v>
      </c>
      <c r="D32" s="70">
        <f t="shared" si="0"/>
        <v>3</v>
      </c>
      <c r="E32" s="70">
        <v>0</v>
      </c>
      <c r="F32" s="70"/>
      <c r="G32" s="70">
        <f t="shared" si="1"/>
        <v>0</v>
      </c>
      <c r="H32" s="70">
        <v>0</v>
      </c>
      <c r="I32" s="70"/>
      <c r="J32" s="70">
        <f t="shared" si="2"/>
        <v>0</v>
      </c>
      <c r="K32" s="70">
        <v>0</v>
      </c>
      <c r="L32" s="70"/>
      <c r="M32" s="70">
        <f t="shared" si="3"/>
        <v>0</v>
      </c>
      <c r="N32" s="70"/>
      <c r="O32" s="70"/>
      <c r="P32" s="70">
        <f t="shared" si="4"/>
        <v>0</v>
      </c>
      <c r="Q32" s="70"/>
      <c r="R32" s="70"/>
      <c r="S32" s="70">
        <f t="shared" si="5"/>
        <v>0</v>
      </c>
      <c r="T32" s="70">
        <v>15596</v>
      </c>
      <c r="U32" s="70">
        <v>15593</v>
      </c>
      <c r="V32" s="70">
        <f t="shared" si="6"/>
        <v>3</v>
      </c>
      <c r="W32" s="70"/>
      <c r="X32" s="70"/>
      <c r="Y32" s="70">
        <f t="shared" si="7"/>
        <v>0</v>
      </c>
      <c r="Z32" s="70"/>
      <c r="AA32" s="70"/>
      <c r="AB32" s="70">
        <f t="shared" si="8"/>
        <v>0</v>
      </c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</row>
    <row r="33" spans="1:253" ht="78.75">
      <c r="A33" s="69" t="s">
        <v>556</v>
      </c>
      <c r="B33" s="67">
        <f t="shared" si="0"/>
        <v>1526</v>
      </c>
      <c r="C33" s="67">
        <f t="shared" si="0"/>
        <v>0</v>
      </c>
      <c r="D33" s="67">
        <f t="shared" si="0"/>
        <v>1526</v>
      </c>
      <c r="E33" s="67">
        <v>0</v>
      </c>
      <c r="F33" s="67"/>
      <c r="G33" s="67">
        <f t="shared" si="1"/>
        <v>0</v>
      </c>
      <c r="H33" s="67">
        <v>0</v>
      </c>
      <c r="I33" s="67"/>
      <c r="J33" s="67">
        <f t="shared" si="2"/>
        <v>0</v>
      </c>
      <c r="K33" s="67">
        <v>0</v>
      </c>
      <c r="L33" s="67"/>
      <c r="M33" s="67">
        <f t="shared" si="3"/>
        <v>0</v>
      </c>
      <c r="N33" s="67"/>
      <c r="O33" s="67"/>
      <c r="P33" s="67">
        <f t="shared" si="4"/>
        <v>0</v>
      </c>
      <c r="Q33" s="67"/>
      <c r="R33" s="67"/>
      <c r="S33" s="67">
        <f t="shared" si="5"/>
        <v>0</v>
      </c>
      <c r="T33" s="67">
        <f>9516-7990</f>
        <v>1526</v>
      </c>
      <c r="U33" s="67"/>
      <c r="V33" s="67">
        <f t="shared" si="6"/>
        <v>1526</v>
      </c>
      <c r="W33" s="67"/>
      <c r="X33" s="67"/>
      <c r="Y33" s="67">
        <f t="shared" si="7"/>
        <v>0</v>
      </c>
      <c r="Z33" s="67"/>
      <c r="AA33" s="67"/>
      <c r="AB33" s="67">
        <f t="shared" si="8"/>
        <v>0</v>
      </c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  <row r="34" spans="1:253" ht="94.5">
      <c r="A34" s="72" t="s">
        <v>557</v>
      </c>
      <c r="B34" s="70">
        <f t="shared" si="0"/>
        <v>122493</v>
      </c>
      <c r="C34" s="70">
        <f t="shared" si="0"/>
        <v>20105</v>
      </c>
      <c r="D34" s="70">
        <f t="shared" si="0"/>
        <v>102388</v>
      </c>
      <c r="E34" s="70">
        <f>50000-50000</f>
        <v>0</v>
      </c>
      <c r="F34" s="70"/>
      <c r="G34" s="70">
        <f t="shared" si="1"/>
        <v>0</v>
      </c>
      <c r="H34" s="70">
        <v>0</v>
      </c>
      <c r="I34" s="70"/>
      <c r="J34" s="70">
        <f t="shared" si="2"/>
        <v>0</v>
      </c>
      <c r="K34" s="70">
        <v>0</v>
      </c>
      <c r="L34" s="70"/>
      <c r="M34" s="70">
        <f t="shared" si="3"/>
        <v>0</v>
      </c>
      <c r="N34" s="70"/>
      <c r="O34" s="70"/>
      <c r="P34" s="70">
        <f t="shared" si="4"/>
        <v>0</v>
      </c>
      <c r="Q34" s="70"/>
      <c r="R34" s="70"/>
      <c r="S34" s="70">
        <f t="shared" si="5"/>
        <v>0</v>
      </c>
      <c r="T34" s="70">
        <f>72493+50000</f>
        <v>122493</v>
      </c>
      <c r="U34" s="70">
        <v>20105</v>
      </c>
      <c r="V34" s="70">
        <f t="shared" si="6"/>
        <v>102388</v>
      </c>
      <c r="W34" s="70"/>
      <c r="X34" s="70"/>
      <c r="Y34" s="70">
        <f t="shared" si="7"/>
        <v>0</v>
      </c>
      <c r="Z34" s="70"/>
      <c r="AA34" s="70"/>
      <c r="AB34" s="70">
        <f t="shared" si="8"/>
        <v>0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</row>
    <row r="35" spans="1:253" ht="63">
      <c r="A35" s="69" t="s">
        <v>558</v>
      </c>
      <c r="B35" s="67">
        <f t="shared" si="0"/>
        <v>52377</v>
      </c>
      <c r="C35" s="67">
        <f t="shared" si="0"/>
        <v>0</v>
      </c>
      <c r="D35" s="67">
        <f t="shared" si="0"/>
        <v>52377</v>
      </c>
      <c r="E35" s="67">
        <v>0</v>
      </c>
      <c r="F35" s="67">
        <f>50311-50311</f>
        <v>0</v>
      </c>
      <c r="G35" s="67">
        <f t="shared" si="1"/>
        <v>0</v>
      </c>
      <c r="H35" s="67">
        <v>0</v>
      </c>
      <c r="I35" s="67">
        <f>50311-50311</f>
        <v>0</v>
      </c>
      <c r="J35" s="67">
        <f t="shared" si="2"/>
        <v>0</v>
      </c>
      <c r="K35" s="67">
        <v>0</v>
      </c>
      <c r="L35" s="67">
        <f>50311-50311</f>
        <v>0</v>
      </c>
      <c r="M35" s="67">
        <f t="shared" si="3"/>
        <v>0</v>
      </c>
      <c r="N35" s="67"/>
      <c r="O35" s="67">
        <f>50311-50311</f>
        <v>0</v>
      </c>
      <c r="P35" s="67">
        <f t="shared" si="4"/>
        <v>0</v>
      </c>
      <c r="Q35" s="67"/>
      <c r="R35" s="67">
        <f>50311-50311</f>
        <v>0</v>
      </c>
      <c r="S35" s="67">
        <f t="shared" si="5"/>
        <v>0</v>
      </c>
      <c r="T35" s="67">
        <f>2066+50311</f>
        <v>52377</v>
      </c>
      <c r="U35" s="67">
        <f>50311-50311</f>
        <v>0</v>
      </c>
      <c r="V35" s="67">
        <f t="shared" si="6"/>
        <v>52377</v>
      </c>
      <c r="W35" s="67">
        <f>50311-50311</f>
        <v>0</v>
      </c>
      <c r="X35" s="67">
        <f>50311-50311</f>
        <v>0</v>
      </c>
      <c r="Y35" s="67">
        <f t="shared" si="7"/>
        <v>0</v>
      </c>
      <c r="Z35" s="67">
        <f>50312-50312</f>
        <v>0</v>
      </c>
      <c r="AA35" s="67">
        <f>50311-50311</f>
        <v>0</v>
      </c>
      <c r="AB35" s="67">
        <f t="shared" si="8"/>
        <v>0</v>
      </c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</row>
    <row r="36" spans="1:253" ht="15.75">
      <c r="A36" s="62" t="s">
        <v>559</v>
      </c>
      <c r="B36" s="63">
        <f t="shared" si="0"/>
        <v>2567192</v>
      </c>
      <c r="C36" s="63">
        <f t="shared" si="0"/>
        <v>299953</v>
      </c>
      <c r="D36" s="63">
        <f t="shared" si="0"/>
        <v>2267239</v>
      </c>
      <c r="E36" s="63">
        <f>SUM(E37)</f>
        <v>0</v>
      </c>
      <c r="F36" s="63">
        <f>SUM(F37)</f>
        <v>0</v>
      </c>
      <c r="G36" s="63">
        <f t="shared" si="1"/>
        <v>0</v>
      </c>
      <c r="H36" s="63">
        <f>SUM(H37)</f>
        <v>0</v>
      </c>
      <c r="I36" s="63">
        <f>SUM(I37)</f>
        <v>0</v>
      </c>
      <c r="J36" s="63">
        <f t="shared" si="2"/>
        <v>0</v>
      </c>
      <c r="K36" s="63">
        <f>SUM(K37)</f>
        <v>0</v>
      </c>
      <c r="L36" s="63">
        <f>SUM(L37)</f>
        <v>0</v>
      </c>
      <c r="M36" s="63">
        <f t="shared" si="3"/>
        <v>0</v>
      </c>
      <c r="N36" s="63">
        <f>SUM(N37)</f>
        <v>0</v>
      </c>
      <c r="O36" s="63">
        <f>SUM(O37)</f>
        <v>0</v>
      </c>
      <c r="P36" s="63">
        <f t="shared" si="4"/>
        <v>0</v>
      </c>
      <c r="Q36" s="63">
        <f>SUM(Q37)</f>
        <v>436571</v>
      </c>
      <c r="R36" s="63">
        <f>SUM(R37)</f>
        <v>0</v>
      </c>
      <c r="S36" s="63">
        <f t="shared" si="5"/>
        <v>436571</v>
      </c>
      <c r="T36" s="63">
        <f>SUM(T37)</f>
        <v>17769</v>
      </c>
      <c r="U36" s="63">
        <f>SUM(U37)</f>
        <v>0</v>
      </c>
      <c r="V36" s="63">
        <f t="shared" si="6"/>
        <v>17769</v>
      </c>
      <c r="W36" s="63">
        <f>SUM(W37)</f>
        <v>299953</v>
      </c>
      <c r="X36" s="63">
        <f>SUM(X37)</f>
        <v>299953</v>
      </c>
      <c r="Y36" s="63">
        <f t="shared" si="7"/>
        <v>0</v>
      </c>
      <c r="Z36" s="63">
        <f>SUM(Z37)</f>
        <v>1812899</v>
      </c>
      <c r="AA36" s="63">
        <f>SUM(AA37)</f>
        <v>0</v>
      </c>
      <c r="AB36" s="63">
        <f t="shared" si="8"/>
        <v>1812899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</row>
    <row r="37" spans="1:253" ht="15.75">
      <c r="A37" s="62" t="s">
        <v>535</v>
      </c>
      <c r="B37" s="63">
        <f t="shared" si="0"/>
        <v>2567192</v>
      </c>
      <c r="C37" s="63">
        <f t="shared" si="0"/>
        <v>299953</v>
      </c>
      <c r="D37" s="63">
        <f t="shared" si="0"/>
        <v>2267239</v>
      </c>
      <c r="E37" s="63">
        <f>SUM(E38:E41)</f>
        <v>0</v>
      </c>
      <c r="F37" s="63">
        <f>SUM(F38:F41)</f>
        <v>0</v>
      </c>
      <c r="G37" s="63">
        <f t="shared" si="1"/>
        <v>0</v>
      </c>
      <c r="H37" s="63">
        <f>SUM(H38:H41)</f>
        <v>0</v>
      </c>
      <c r="I37" s="63">
        <f>SUM(I38:I41)</f>
        <v>0</v>
      </c>
      <c r="J37" s="63">
        <f t="shared" si="2"/>
        <v>0</v>
      </c>
      <c r="K37" s="63">
        <f>SUM(K38:K41)</f>
        <v>0</v>
      </c>
      <c r="L37" s="63">
        <f>SUM(L38:L41)</f>
        <v>0</v>
      </c>
      <c r="M37" s="63">
        <f t="shared" si="3"/>
        <v>0</v>
      </c>
      <c r="N37" s="63">
        <f>SUM(N38:N41)</f>
        <v>0</v>
      </c>
      <c r="O37" s="63">
        <f>SUM(O38:O41)</f>
        <v>0</v>
      </c>
      <c r="P37" s="63">
        <f t="shared" si="4"/>
        <v>0</v>
      </c>
      <c r="Q37" s="63">
        <f>SUM(Q38:Q41)</f>
        <v>436571</v>
      </c>
      <c r="R37" s="63">
        <f>SUM(R38:R41)</f>
        <v>0</v>
      </c>
      <c r="S37" s="63">
        <f t="shared" si="5"/>
        <v>436571</v>
      </c>
      <c r="T37" s="63">
        <f>SUM(T38:T41)</f>
        <v>17769</v>
      </c>
      <c r="U37" s="63">
        <f>SUM(U38:U41)</f>
        <v>0</v>
      </c>
      <c r="V37" s="63">
        <f t="shared" si="6"/>
        <v>17769</v>
      </c>
      <c r="W37" s="63">
        <f>SUM(W38:W41)</f>
        <v>299953</v>
      </c>
      <c r="X37" s="63">
        <f>SUM(X38:X41)</f>
        <v>299953</v>
      </c>
      <c r="Y37" s="63">
        <f t="shared" si="7"/>
        <v>0</v>
      </c>
      <c r="Z37" s="63">
        <f>SUM(Z38:Z41)</f>
        <v>1812899</v>
      </c>
      <c r="AA37" s="63">
        <f>SUM(AA38:AA41)</f>
        <v>0</v>
      </c>
      <c r="AB37" s="63">
        <f t="shared" si="8"/>
        <v>1812899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</row>
    <row r="38" spans="1:253" ht="47.25">
      <c r="A38" s="73" t="s">
        <v>560</v>
      </c>
      <c r="B38" s="70">
        <f t="shared" si="0"/>
        <v>1365800</v>
      </c>
      <c r="C38" s="70">
        <f t="shared" si="0"/>
        <v>299953</v>
      </c>
      <c r="D38" s="70">
        <f t="shared" si="0"/>
        <v>1065847</v>
      </c>
      <c r="E38" s="70">
        <v>0</v>
      </c>
      <c r="F38" s="70"/>
      <c r="G38" s="70">
        <f t="shared" si="1"/>
        <v>0</v>
      </c>
      <c r="H38" s="70"/>
      <c r="I38" s="70"/>
      <c r="J38" s="70">
        <f t="shared" si="2"/>
        <v>0</v>
      </c>
      <c r="K38" s="70">
        <v>0</v>
      </c>
      <c r="L38" s="70"/>
      <c r="M38" s="70">
        <f t="shared" si="3"/>
        <v>0</v>
      </c>
      <c r="N38" s="70"/>
      <c r="O38" s="70"/>
      <c r="P38" s="70">
        <f t="shared" si="4"/>
        <v>0</v>
      </c>
      <c r="Q38" s="70"/>
      <c r="R38" s="70"/>
      <c r="S38" s="70">
        <f t="shared" si="5"/>
        <v>0</v>
      </c>
      <c r="T38" s="70"/>
      <c r="U38" s="70"/>
      <c r="V38" s="70">
        <f t="shared" si="6"/>
        <v>0</v>
      </c>
      <c r="W38" s="70">
        <f>299953</f>
        <v>299953</v>
      </c>
      <c r="X38" s="70">
        <v>299953</v>
      </c>
      <c r="Y38" s="70">
        <f t="shared" si="7"/>
        <v>0</v>
      </c>
      <c r="Z38" s="70">
        <f>1365800-299953</f>
        <v>1065847</v>
      </c>
      <c r="AA38" s="70"/>
      <c r="AB38" s="70">
        <f t="shared" si="8"/>
        <v>1065847</v>
      </c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</row>
    <row r="39" spans="1:253" ht="47.25">
      <c r="A39" s="73" t="s">
        <v>561</v>
      </c>
      <c r="B39" s="70">
        <f t="shared" si="0"/>
        <v>100000</v>
      </c>
      <c r="C39" s="70">
        <f t="shared" si="0"/>
        <v>0</v>
      </c>
      <c r="D39" s="70">
        <f t="shared" si="0"/>
        <v>100000</v>
      </c>
      <c r="E39" s="70">
        <v>0</v>
      </c>
      <c r="F39" s="70"/>
      <c r="G39" s="70">
        <f t="shared" si="1"/>
        <v>0</v>
      </c>
      <c r="H39" s="70"/>
      <c r="I39" s="70"/>
      <c r="J39" s="70">
        <f t="shared" si="2"/>
        <v>0</v>
      </c>
      <c r="K39" s="70">
        <v>0</v>
      </c>
      <c r="L39" s="70"/>
      <c r="M39" s="70">
        <f t="shared" si="3"/>
        <v>0</v>
      </c>
      <c r="N39" s="70"/>
      <c r="O39" s="70"/>
      <c r="P39" s="70">
        <f t="shared" si="4"/>
        <v>0</v>
      </c>
      <c r="Q39" s="70"/>
      <c r="R39" s="70"/>
      <c r="S39" s="70">
        <f t="shared" si="5"/>
        <v>0</v>
      </c>
      <c r="T39" s="70"/>
      <c r="U39" s="70"/>
      <c r="V39" s="70">
        <f t="shared" si="6"/>
        <v>0</v>
      </c>
      <c r="W39" s="70"/>
      <c r="X39" s="70"/>
      <c r="Y39" s="70">
        <f t="shared" si="7"/>
        <v>0</v>
      </c>
      <c r="Z39" s="70">
        <v>100000</v>
      </c>
      <c r="AA39" s="70"/>
      <c r="AB39" s="70">
        <f t="shared" si="8"/>
        <v>100000</v>
      </c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</row>
    <row r="40" spans="1:253" ht="47.25">
      <c r="A40" s="73" t="s">
        <v>562</v>
      </c>
      <c r="B40" s="70">
        <f t="shared" si="0"/>
        <v>962096</v>
      </c>
      <c r="C40" s="70">
        <f t="shared" si="0"/>
        <v>0</v>
      </c>
      <c r="D40" s="70">
        <f t="shared" si="0"/>
        <v>962096</v>
      </c>
      <c r="E40" s="70">
        <f>15233-15233</f>
        <v>0</v>
      </c>
      <c r="F40" s="70"/>
      <c r="G40" s="70">
        <f t="shared" si="1"/>
        <v>0</v>
      </c>
      <c r="H40" s="70"/>
      <c r="I40" s="70"/>
      <c r="J40" s="70">
        <f t="shared" si="2"/>
        <v>0</v>
      </c>
      <c r="K40" s="70"/>
      <c r="L40" s="70"/>
      <c r="M40" s="70">
        <f t="shared" si="3"/>
        <v>0</v>
      </c>
      <c r="N40" s="70"/>
      <c r="O40" s="70"/>
      <c r="P40" s="70">
        <f t="shared" si="4"/>
        <v>0</v>
      </c>
      <c r="Q40" s="70">
        <v>297275</v>
      </c>
      <c r="R40" s="70"/>
      <c r="S40" s="70">
        <f t="shared" si="5"/>
        <v>297275</v>
      </c>
      <c r="T40" s="70">
        <f>15233+2534+2</f>
        <v>17769</v>
      </c>
      <c r="U40" s="70"/>
      <c r="V40" s="70">
        <f t="shared" si="6"/>
        <v>17769</v>
      </c>
      <c r="W40" s="70"/>
      <c r="X40" s="70"/>
      <c r="Y40" s="70">
        <f t="shared" si="7"/>
        <v>0</v>
      </c>
      <c r="Z40" s="70">
        <v>647052</v>
      </c>
      <c r="AA40" s="70"/>
      <c r="AB40" s="70">
        <f t="shared" si="8"/>
        <v>647052</v>
      </c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</row>
    <row r="41" spans="1:253" ht="31.5">
      <c r="A41" s="73" t="s">
        <v>563</v>
      </c>
      <c r="B41" s="70">
        <f t="shared" si="0"/>
        <v>139296</v>
      </c>
      <c r="C41" s="70">
        <f t="shared" si="0"/>
        <v>0</v>
      </c>
      <c r="D41" s="70">
        <f t="shared" si="0"/>
        <v>139296</v>
      </c>
      <c r="E41" s="70">
        <v>0</v>
      </c>
      <c r="F41" s="70"/>
      <c r="G41" s="70">
        <f t="shared" si="1"/>
        <v>0</v>
      </c>
      <c r="H41" s="70"/>
      <c r="I41" s="70"/>
      <c r="J41" s="70">
        <f t="shared" si="2"/>
        <v>0</v>
      </c>
      <c r="K41" s="70">
        <v>0</v>
      </c>
      <c r="L41" s="70"/>
      <c r="M41" s="70">
        <f t="shared" si="3"/>
        <v>0</v>
      </c>
      <c r="N41" s="70"/>
      <c r="O41" s="70"/>
      <c r="P41" s="70">
        <f t="shared" si="4"/>
        <v>0</v>
      </c>
      <c r="Q41" s="70">
        <v>139296</v>
      </c>
      <c r="R41" s="70"/>
      <c r="S41" s="70">
        <f t="shared" si="5"/>
        <v>139296</v>
      </c>
      <c r="T41" s="70"/>
      <c r="U41" s="70"/>
      <c r="V41" s="70">
        <f t="shared" si="6"/>
        <v>0</v>
      </c>
      <c r="W41" s="70"/>
      <c r="X41" s="70"/>
      <c r="Y41" s="70">
        <f t="shared" si="7"/>
        <v>0</v>
      </c>
      <c r="Z41" s="70"/>
      <c r="AA41" s="70"/>
      <c r="AB41" s="70">
        <f t="shared" si="8"/>
        <v>0</v>
      </c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</row>
    <row r="42" spans="1:253" ht="15.75">
      <c r="A42" s="62" t="s">
        <v>564</v>
      </c>
      <c r="B42" s="63">
        <f t="shared" si="0"/>
        <v>605422</v>
      </c>
      <c r="C42" s="63">
        <f t="shared" si="0"/>
        <v>0</v>
      </c>
      <c r="D42" s="63">
        <f t="shared" si="0"/>
        <v>605422</v>
      </c>
      <c r="E42" s="63">
        <f>SUM(E43)</f>
        <v>0</v>
      </c>
      <c r="F42" s="63">
        <f>SUM(F43)</f>
        <v>0</v>
      </c>
      <c r="G42" s="63">
        <f t="shared" si="1"/>
        <v>0</v>
      </c>
      <c r="H42" s="63">
        <f>SUM(H43)</f>
        <v>0</v>
      </c>
      <c r="I42" s="63">
        <f>SUM(I43)</f>
        <v>0</v>
      </c>
      <c r="J42" s="63">
        <f t="shared" si="2"/>
        <v>0</v>
      </c>
      <c r="K42" s="63">
        <f>SUM(K43)</f>
        <v>0</v>
      </c>
      <c r="L42" s="63">
        <f>SUM(L43)</f>
        <v>0</v>
      </c>
      <c r="M42" s="63">
        <f t="shared" si="3"/>
        <v>0</v>
      </c>
      <c r="N42" s="63">
        <f>SUM(N43)</f>
        <v>0</v>
      </c>
      <c r="O42" s="63">
        <f>SUM(O43)</f>
        <v>0</v>
      </c>
      <c r="P42" s="63">
        <f t="shared" si="4"/>
        <v>0</v>
      </c>
      <c r="Q42" s="63">
        <f>SUM(Q43)</f>
        <v>426323</v>
      </c>
      <c r="R42" s="63">
        <f>SUM(R43)</f>
        <v>0</v>
      </c>
      <c r="S42" s="63">
        <f t="shared" si="5"/>
        <v>426323</v>
      </c>
      <c r="T42" s="63">
        <f>SUM(T43)</f>
        <v>0</v>
      </c>
      <c r="U42" s="63">
        <f>SUM(U43)</f>
        <v>0</v>
      </c>
      <c r="V42" s="63">
        <f t="shared" si="6"/>
        <v>0</v>
      </c>
      <c r="W42" s="63">
        <f>SUM(W43)</f>
        <v>0</v>
      </c>
      <c r="X42" s="63">
        <f>SUM(X43)</f>
        <v>0</v>
      </c>
      <c r="Y42" s="63">
        <f t="shared" si="7"/>
        <v>0</v>
      </c>
      <c r="Z42" s="63">
        <f>SUM(Z43)</f>
        <v>179099</v>
      </c>
      <c r="AA42" s="63">
        <f>SUM(AA43)</f>
        <v>0</v>
      </c>
      <c r="AB42" s="63">
        <f t="shared" si="8"/>
        <v>179099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  <row r="43" spans="1:253" ht="15.75">
      <c r="A43" s="62" t="s">
        <v>535</v>
      </c>
      <c r="B43" s="63">
        <f t="shared" si="0"/>
        <v>605422</v>
      </c>
      <c r="C43" s="63">
        <f t="shared" si="0"/>
        <v>0</v>
      </c>
      <c r="D43" s="63">
        <f t="shared" si="0"/>
        <v>605422</v>
      </c>
      <c r="E43" s="63">
        <f>SUM(E44:E46)</f>
        <v>0</v>
      </c>
      <c r="F43" s="63">
        <f>SUM(F44:F46)</f>
        <v>0</v>
      </c>
      <c r="G43" s="63">
        <f t="shared" si="1"/>
        <v>0</v>
      </c>
      <c r="H43" s="63">
        <f>SUM(H44:H46)</f>
        <v>0</v>
      </c>
      <c r="I43" s="63">
        <f>SUM(I44:I46)</f>
        <v>0</v>
      </c>
      <c r="J43" s="63">
        <f t="shared" si="2"/>
        <v>0</v>
      </c>
      <c r="K43" s="63">
        <f>SUM(K44:K46)</f>
        <v>0</v>
      </c>
      <c r="L43" s="63">
        <f>SUM(L44:L46)</f>
        <v>0</v>
      </c>
      <c r="M43" s="63">
        <f t="shared" si="3"/>
        <v>0</v>
      </c>
      <c r="N43" s="63">
        <f>SUM(N44:N46)</f>
        <v>0</v>
      </c>
      <c r="O43" s="63">
        <f>SUM(O44:O46)</f>
        <v>0</v>
      </c>
      <c r="P43" s="63">
        <f t="shared" si="4"/>
        <v>0</v>
      </c>
      <c r="Q43" s="63">
        <f>SUM(Q44:Q46)</f>
        <v>426323</v>
      </c>
      <c r="R43" s="63">
        <f>SUM(R44:R46)</f>
        <v>0</v>
      </c>
      <c r="S43" s="63">
        <f t="shared" si="5"/>
        <v>426323</v>
      </c>
      <c r="T43" s="63">
        <f>SUM(T44:T46)</f>
        <v>0</v>
      </c>
      <c r="U43" s="63">
        <f>SUM(U44:U46)</f>
        <v>0</v>
      </c>
      <c r="V43" s="63">
        <f t="shared" si="6"/>
        <v>0</v>
      </c>
      <c r="W43" s="63">
        <f>SUM(W44:W46)</f>
        <v>0</v>
      </c>
      <c r="X43" s="63">
        <f>SUM(X44:X46)</f>
        <v>0</v>
      </c>
      <c r="Y43" s="63">
        <f t="shared" si="7"/>
        <v>0</v>
      </c>
      <c r="Z43" s="63">
        <f>SUM(Z44:Z46)</f>
        <v>179099</v>
      </c>
      <c r="AA43" s="63">
        <f>SUM(AA44:AA46)</f>
        <v>0</v>
      </c>
      <c r="AB43" s="63">
        <f t="shared" si="8"/>
        <v>179099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ht="31.5">
      <c r="A44" s="69" t="s">
        <v>565</v>
      </c>
      <c r="B44" s="70">
        <f t="shared" si="0"/>
        <v>350000</v>
      </c>
      <c r="C44" s="70">
        <f t="shared" si="0"/>
        <v>0</v>
      </c>
      <c r="D44" s="70">
        <f t="shared" si="0"/>
        <v>350000</v>
      </c>
      <c r="E44" s="70">
        <v>0</v>
      </c>
      <c r="F44" s="70"/>
      <c r="G44" s="70">
        <f t="shared" si="1"/>
        <v>0</v>
      </c>
      <c r="H44" s="70"/>
      <c r="I44" s="70"/>
      <c r="J44" s="70">
        <f t="shared" si="2"/>
        <v>0</v>
      </c>
      <c r="K44" s="70"/>
      <c r="L44" s="70"/>
      <c r="M44" s="70">
        <f t="shared" si="3"/>
        <v>0</v>
      </c>
      <c r="N44" s="70"/>
      <c r="O44" s="70"/>
      <c r="P44" s="70">
        <f t="shared" si="4"/>
        <v>0</v>
      </c>
      <c r="Q44" s="70">
        <f>170901</f>
        <v>170901</v>
      </c>
      <c r="R44" s="70"/>
      <c r="S44" s="70">
        <f t="shared" si="5"/>
        <v>170901</v>
      </c>
      <c r="T44" s="70"/>
      <c r="U44" s="70"/>
      <c r="V44" s="70">
        <f t="shared" si="6"/>
        <v>0</v>
      </c>
      <c r="W44" s="70"/>
      <c r="X44" s="70"/>
      <c r="Y44" s="70">
        <f t="shared" si="7"/>
        <v>0</v>
      </c>
      <c r="Z44" s="70">
        <v>179099</v>
      </c>
      <c r="AA44" s="70"/>
      <c r="AB44" s="70">
        <f t="shared" si="8"/>
        <v>179099</v>
      </c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</row>
    <row r="45" spans="1:253" ht="31.5">
      <c r="A45" s="69" t="s">
        <v>566</v>
      </c>
      <c r="B45" s="70">
        <f t="shared" si="0"/>
        <v>133000</v>
      </c>
      <c r="C45" s="70">
        <f t="shared" si="0"/>
        <v>0</v>
      </c>
      <c r="D45" s="70">
        <f t="shared" si="0"/>
        <v>133000</v>
      </c>
      <c r="E45" s="70"/>
      <c r="F45" s="70"/>
      <c r="G45" s="70">
        <f t="shared" si="1"/>
        <v>0</v>
      </c>
      <c r="H45" s="70"/>
      <c r="I45" s="70"/>
      <c r="J45" s="70">
        <f t="shared" si="2"/>
        <v>0</v>
      </c>
      <c r="K45" s="70"/>
      <c r="L45" s="70"/>
      <c r="M45" s="70">
        <f t="shared" si="3"/>
        <v>0</v>
      </c>
      <c r="N45" s="70"/>
      <c r="O45" s="70"/>
      <c r="P45" s="70">
        <f t="shared" si="4"/>
        <v>0</v>
      </c>
      <c r="Q45" s="70">
        <v>133000</v>
      </c>
      <c r="R45" s="70"/>
      <c r="S45" s="70">
        <f t="shared" si="5"/>
        <v>133000</v>
      </c>
      <c r="T45" s="70"/>
      <c r="U45" s="70"/>
      <c r="V45" s="70">
        <f t="shared" si="6"/>
        <v>0</v>
      </c>
      <c r="W45" s="70"/>
      <c r="X45" s="70"/>
      <c r="Y45" s="70">
        <f t="shared" si="7"/>
        <v>0</v>
      </c>
      <c r="Z45" s="70"/>
      <c r="AA45" s="70"/>
      <c r="AB45" s="70">
        <f t="shared" si="8"/>
        <v>0</v>
      </c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</row>
    <row r="46" spans="1:253" ht="31.5">
      <c r="A46" s="69" t="s">
        <v>567</v>
      </c>
      <c r="B46" s="70">
        <f t="shared" si="0"/>
        <v>122422</v>
      </c>
      <c r="C46" s="70">
        <f t="shared" si="0"/>
        <v>0</v>
      </c>
      <c r="D46" s="70">
        <f t="shared" si="0"/>
        <v>122422</v>
      </c>
      <c r="E46" s="70">
        <v>0</v>
      </c>
      <c r="F46" s="70"/>
      <c r="G46" s="70">
        <f t="shared" si="1"/>
        <v>0</v>
      </c>
      <c r="H46" s="70"/>
      <c r="I46" s="70"/>
      <c r="J46" s="70">
        <f t="shared" si="2"/>
        <v>0</v>
      </c>
      <c r="K46" s="70"/>
      <c r="L46" s="70"/>
      <c r="M46" s="70">
        <f t="shared" si="3"/>
        <v>0</v>
      </c>
      <c r="N46" s="70"/>
      <c r="O46" s="70"/>
      <c r="P46" s="70">
        <f t="shared" si="4"/>
        <v>0</v>
      </c>
      <c r="Q46" s="70">
        <v>122422</v>
      </c>
      <c r="R46" s="70"/>
      <c r="S46" s="70">
        <f t="shared" si="5"/>
        <v>122422</v>
      </c>
      <c r="T46" s="70"/>
      <c r="U46" s="70"/>
      <c r="V46" s="70">
        <f t="shared" si="6"/>
        <v>0</v>
      </c>
      <c r="W46" s="70"/>
      <c r="X46" s="70"/>
      <c r="Y46" s="70">
        <f t="shared" si="7"/>
        <v>0</v>
      </c>
      <c r="Z46" s="70"/>
      <c r="AA46" s="70"/>
      <c r="AB46" s="70">
        <f t="shared" si="8"/>
        <v>0</v>
      </c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</row>
    <row r="47" spans="1:253" ht="31.5">
      <c r="A47" s="62" t="s">
        <v>568</v>
      </c>
      <c r="B47" s="63">
        <f t="shared" si="0"/>
        <v>1260886</v>
      </c>
      <c r="C47" s="63">
        <f t="shared" si="0"/>
        <v>99461</v>
      </c>
      <c r="D47" s="63">
        <f t="shared" si="0"/>
        <v>1161425</v>
      </c>
      <c r="E47" s="63">
        <f>SUM(E48)</f>
        <v>0</v>
      </c>
      <c r="F47" s="63">
        <f>SUM(F48)</f>
        <v>0</v>
      </c>
      <c r="G47" s="63">
        <f t="shared" si="1"/>
        <v>0</v>
      </c>
      <c r="H47" s="63">
        <f>SUM(H48)</f>
        <v>0</v>
      </c>
      <c r="I47" s="63">
        <f>SUM(I48)</f>
        <v>0</v>
      </c>
      <c r="J47" s="63">
        <f t="shared" si="2"/>
        <v>0</v>
      </c>
      <c r="K47" s="63">
        <f>SUM(K48)</f>
        <v>15825</v>
      </c>
      <c r="L47" s="63">
        <f>SUM(L48)</f>
        <v>0</v>
      </c>
      <c r="M47" s="63">
        <f t="shared" si="3"/>
        <v>15825</v>
      </c>
      <c r="N47" s="63">
        <f>SUM(N48)</f>
        <v>1063405</v>
      </c>
      <c r="O47" s="63">
        <f>SUM(O48)</f>
        <v>99461</v>
      </c>
      <c r="P47" s="63">
        <f t="shared" si="4"/>
        <v>963944</v>
      </c>
      <c r="Q47" s="63">
        <f>SUM(Q48)</f>
        <v>181656</v>
      </c>
      <c r="R47" s="63">
        <f>SUM(R48)</f>
        <v>0</v>
      </c>
      <c r="S47" s="63">
        <f t="shared" si="5"/>
        <v>181656</v>
      </c>
      <c r="T47" s="63">
        <f>SUM(T48)</f>
        <v>0</v>
      </c>
      <c r="U47" s="63">
        <f>SUM(U48)</f>
        <v>0</v>
      </c>
      <c r="V47" s="63">
        <f t="shared" si="6"/>
        <v>0</v>
      </c>
      <c r="W47" s="63">
        <f>SUM(W48)</f>
        <v>0</v>
      </c>
      <c r="X47" s="63">
        <f>SUM(X48)</f>
        <v>0</v>
      </c>
      <c r="Y47" s="63">
        <f t="shared" si="7"/>
        <v>0</v>
      </c>
      <c r="Z47" s="63">
        <f>SUM(Z48)</f>
        <v>0</v>
      </c>
      <c r="AA47" s="63">
        <f>SUM(AA48)</f>
        <v>0</v>
      </c>
      <c r="AB47" s="63">
        <f t="shared" si="8"/>
        <v>0</v>
      </c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</row>
    <row r="48" spans="1:253" ht="15.75">
      <c r="A48" s="62" t="s">
        <v>535</v>
      </c>
      <c r="B48" s="63">
        <f t="shared" si="0"/>
        <v>1260886</v>
      </c>
      <c r="C48" s="63">
        <f t="shared" si="0"/>
        <v>99461</v>
      </c>
      <c r="D48" s="63">
        <f t="shared" si="0"/>
        <v>1161425</v>
      </c>
      <c r="E48" s="63">
        <f>SUM(E49:E54)</f>
        <v>0</v>
      </c>
      <c r="F48" s="63">
        <f>SUM(F49:F54)</f>
        <v>0</v>
      </c>
      <c r="G48" s="63">
        <f t="shared" si="1"/>
        <v>0</v>
      </c>
      <c r="H48" s="63">
        <f>SUM(H49:H54)</f>
        <v>0</v>
      </c>
      <c r="I48" s="63">
        <f>SUM(I49:I54)</f>
        <v>0</v>
      </c>
      <c r="J48" s="63">
        <f t="shared" si="2"/>
        <v>0</v>
      </c>
      <c r="K48" s="63">
        <f>SUM(K49:K54)</f>
        <v>15825</v>
      </c>
      <c r="L48" s="63">
        <f>SUM(L49:L54)</f>
        <v>0</v>
      </c>
      <c r="M48" s="63">
        <f t="shared" si="3"/>
        <v>15825</v>
      </c>
      <c r="N48" s="63">
        <f>SUM(N49:N54)</f>
        <v>1063405</v>
      </c>
      <c r="O48" s="63">
        <f>SUM(O49:O54)</f>
        <v>99461</v>
      </c>
      <c r="P48" s="63">
        <f t="shared" si="4"/>
        <v>963944</v>
      </c>
      <c r="Q48" s="63">
        <f>SUM(Q49:Q54)</f>
        <v>181656</v>
      </c>
      <c r="R48" s="63">
        <f>SUM(R49:R54)</f>
        <v>0</v>
      </c>
      <c r="S48" s="63">
        <f t="shared" si="5"/>
        <v>181656</v>
      </c>
      <c r="T48" s="63">
        <f>SUM(T49:T54)</f>
        <v>0</v>
      </c>
      <c r="U48" s="63">
        <f>SUM(U49:U54)</f>
        <v>0</v>
      </c>
      <c r="V48" s="63">
        <f t="shared" si="6"/>
        <v>0</v>
      </c>
      <c r="W48" s="63">
        <f>SUM(W49:W54)</f>
        <v>0</v>
      </c>
      <c r="X48" s="63">
        <f>SUM(X49:X54)</f>
        <v>0</v>
      </c>
      <c r="Y48" s="63">
        <f t="shared" si="7"/>
        <v>0</v>
      </c>
      <c r="Z48" s="63">
        <f>SUM(Z49:Z54)</f>
        <v>0</v>
      </c>
      <c r="AA48" s="63">
        <f>SUM(AA49:AA54)</f>
        <v>0</v>
      </c>
      <c r="AB48" s="63">
        <f t="shared" si="8"/>
        <v>0</v>
      </c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</row>
    <row r="49" spans="1:253" ht="126">
      <c r="A49" s="72" t="s">
        <v>569</v>
      </c>
      <c r="B49" s="74">
        <f t="shared" si="0"/>
        <v>399465</v>
      </c>
      <c r="C49" s="74">
        <f t="shared" si="0"/>
        <v>0</v>
      </c>
      <c r="D49" s="74">
        <f t="shared" si="0"/>
        <v>399465</v>
      </c>
      <c r="E49" s="74">
        <v>0</v>
      </c>
      <c r="F49" s="74"/>
      <c r="G49" s="74">
        <f t="shared" si="1"/>
        <v>0</v>
      </c>
      <c r="H49" s="74"/>
      <c r="I49" s="74"/>
      <c r="J49" s="74">
        <f t="shared" si="2"/>
        <v>0</v>
      </c>
      <c r="K49" s="74">
        <v>0</v>
      </c>
      <c r="L49" s="74"/>
      <c r="M49" s="74">
        <f t="shared" si="3"/>
        <v>0</v>
      </c>
      <c r="N49" s="74">
        <v>399465</v>
      </c>
      <c r="O49" s="74"/>
      <c r="P49" s="74">
        <f t="shared" si="4"/>
        <v>399465</v>
      </c>
      <c r="Q49" s="74"/>
      <c r="R49" s="74"/>
      <c r="S49" s="74">
        <f t="shared" si="5"/>
        <v>0</v>
      </c>
      <c r="T49" s="74"/>
      <c r="U49" s="74"/>
      <c r="V49" s="74">
        <f t="shared" si="6"/>
        <v>0</v>
      </c>
      <c r="W49" s="74"/>
      <c r="X49" s="74"/>
      <c r="Y49" s="74">
        <f t="shared" si="7"/>
        <v>0</v>
      </c>
      <c r="Z49" s="74"/>
      <c r="AA49" s="74"/>
      <c r="AB49" s="74">
        <f t="shared" si="8"/>
        <v>0</v>
      </c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ht="78.75">
      <c r="A50" s="72" t="s">
        <v>570</v>
      </c>
      <c r="B50" s="67">
        <f t="shared" si="0"/>
        <v>106380</v>
      </c>
      <c r="C50" s="67">
        <f t="shared" si="0"/>
        <v>99461</v>
      </c>
      <c r="D50" s="67">
        <f t="shared" si="0"/>
        <v>6919</v>
      </c>
      <c r="E50" s="67">
        <v>0</v>
      </c>
      <c r="F50" s="67"/>
      <c r="G50" s="67">
        <f t="shared" si="1"/>
        <v>0</v>
      </c>
      <c r="H50" s="67"/>
      <c r="I50" s="67"/>
      <c r="J50" s="67">
        <f t="shared" si="2"/>
        <v>0</v>
      </c>
      <c r="K50" s="67">
        <v>0</v>
      </c>
      <c r="L50" s="67"/>
      <c r="M50" s="67">
        <f t="shared" si="3"/>
        <v>0</v>
      </c>
      <c r="N50" s="67">
        <v>106380</v>
      </c>
      <c r="O50" s="67">
        <f>1480+97981</f>
        <v>99461</v>
      </c>
      <c r="P50" s="67">
        <f t="shared" si="4"/>
        <v>6919</v>
      </c>
      <c r="Q50" s="67"/>
      <c r="R50" s="67"/>
      <c r="S50" s="67">
        <f t="shared" si="5"/>
        <v>0</v>
      </c>
      <c r="T50" s="67"/>
      <c r="U50" s="67"/>
      <c r="V50" s="67">
        <f t="shared" si="6"/>
        <v>0</v>
      </c>
      <c r="W50" s="67"/>
      <c r="X50" s="67"/>
      <c r="Y50" s="67">
        <f t="shared" si="7"/>
        <v>0</v>
      </c>
      <c r="Z50" s="67"/>
      <c r="AA50" s="67"/>
      <c r="AB50" s="67">
        <f t="shared" si="8"/>
        <v>0</v>
      </c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</row>
    <row r="51" spans="1:253" ht="47.25">
      <c r="A51" s="72" t="s">
        <v>571</v>
      </c>
      <c r="B51" s="67">
        <f t="shared" si="0"/>
        <v>2939</v>
      </c>
      <c r="C51" s="67">
        <f t="shared" si="0"/>
        <v>0</v>
      </c>
      <c r="D51" s="67">
        <f t="shared" si="0"/>
        <v>2939</v>
      </c>
      <c r="E51" s="67">
        <v>0</v>
      </c>
      <c r="F51" s="67"/>
      <c r="G51" s="67">
        <f t="shared" si="1"/>
        <v>0</v>
      </c>
      <c r="H51" s="67"/>
      <c r="I51" s="67"/>
      <c r="J51" s="67">
        <f t="shared" si="2"/>
        <v>0</v>
      </c>
      <c r="K51" s="67">
        <v>2939</v>
      </c>
      <c r="L51" s="67"/>
      <c r="M51" s="67">
        <f t="shared" si="3"/>
        <v>2939</v>
      </c>
      <c r="N51" s="67"/>
      <c r="O51" s="67"/>
      <c r="P51" s="67">
        <f t="shared" si="4"/>
        <v>0</v>
      </c>
      <c r="Q51" s="67"/>
      <c r="R51" s="67"/>
      <c r="S51" s="67">
        <f t="shared" si="5"/>
        <v>0</v>
      </c>
      <c r="T51" s="67"/>
      <c r="U51" s="67"/>
      <c r="V51" s="67">
        <f t="shared" si="6"/>
        <v>0</v>
      </c>
      <c r="W51" s="67"/>
      <c r="X51" s="67"/>
      <c r="Y51" s="67">
        <f t="shared" si="7"/>
        <v>0</v>
      </c>
      <c r="Z51" s="67"/>
      <c r="AA51" s="67"/>
      <c r="AB51" s="67">
        <f t="shared" si="8"/>
        <v>0</v>
      </c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</row>
    <row r="52" spans="1:253" ht="47.25">
      <c r="A52" s="66" t="s">
        <v>572</v>
      </c>
      <c r="B52" s="67">
        <f t="shared" si="0"/>
        <v>12886</v>
      </c>
      <c r="C52" s="67">
        <f t="shared" si="0"/>
        <v>0</v>
      </c>
      <c r="D52" s="67">
        <f t="shared" si="0"/>
        <v>12886</v>
      </c>
      <c r="E52" s="67">
        <v>0</v>
      </c>
      <c r="F52" s="67"/>
      <c r="G52" s="67">
        <f t="shared" si="1"/>
        <v>0</v>
      </c>
      <c r="H52" s="67">
        <v>0</v>
      </c>
      <c r="I52" s="67"/>
      <c r="J52" s="67">
        <f t="shared" si="2"/>
        <v>0</v>
      </c>
      <c r="K52" s="67">
        <v>12886</v>
      </c>
      <c r="L52" s="67"/>
      <c r="M52" s="67">
        <f t="shared" si="3"/>
        <v>12886</v>
      </c>
      <c r="N52" s="67"/>
      <c r="O52" s="67"/>
      <c r="P52" s="67">
        <f t="shared" si="4"/>
        <v>0</v>
      </c>
      <c r="Q52" s="67"/>
      <c r="R52" s="67"/>
      <c r="S52" s="67">
        <f t="shared" si="5"/>
        <v>0</v>
      </c>
      <c r="T52" s="67"/>
      <c r="U52" s="67"/>
      <c r="V52" s="67">
        <f t="shared" si="6"/>
        <v>0</v>
      </c>
      <c r="W52" s="67"/>
      <c r="X52" s="67"/>
      <c r="Y52" s="67">
        <f t="shared" si="7"/>
        <v>0</v>
      </c>
      <c r="Z52" s="67"/>
      <c r="AA52" s="67"/>
      <c r="AB52" s="67">
        <f t="shared" si="8"/>
        <v>0</v>
      </c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</row>
    <row r="53" spans="1:253" ht="31.5">
      <c r="A53" s="66" t="s">
        <v>573</v>
      </c>
      <c r="B53" s="67">
        <f t="shared" si="0"/>
        <v>181656</v>
      </c>
      <c r="C53" s="67">
        <f t="shared" si="0"/>
        <v>0</v>
      </c>
      <c r="D53" s="67">
        <f t="shared" si="0"/>
        <v>181656</v>
      </c>
      <c r="E53" s="67">
        <v>0</v>
      </c>
      <c r="F53" s="67"/>
      <c r="G53" s="67">
        <f t="shared" si="1"/>
        <v>0</v>
      </c>
      <c r="H53" s="67"/>
      <c r="I53" s="67"/>
      <c r="J53" s="67">
        <f t="shared" si="2"/>
        <v>0</v>
      </c>
      <c r="K53" s="67">
        <v>0</v>
      </c>
      <c r="L53" s="67"/>
      <c r="M53" s="67">
        <f t="shared" si="3"/>
        <v>0</v>
      </c>
      <c r="N53" s="67"/>
      <c r="O53" s="67"/>
      <c r="P53" s="67">
        <f t="shared" si="4"/>
        <v>0</v>
      </c>
      <c r="Q53" s="67">
        <v>181656</v>
      </c>
      <c r="R53" s="67"/>
      <c r="S53" s="67">
        <f t="shared" si="5"/>
        <v>181656</v>
      </c>
      <c r="T53" s="67"/>
      <c r="U53" s="67"/>
      <c r="V53" s="67">
        <f t="shared" si="6"/>
        <v>0</v>
      </c>
      <c r="W53" s="67"/>
      <c r="X53" s="67"/>
      <c r="Y53" s="67">
        <f t="shared" si="7"/>
        <v>0</v>
      </c>
      <c r="Z53" s="67"/>
      <c r="AA53" s="67"/>
      <c r="AB53" s="67">
        <f t="shared" si="8"/>
        <v>0</v>
      </c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</row>
    <row r="54" spans="1:253" ht="94.5">
      <c r="A54" s="72" t="s">
        <v>574</v>
      </c>
      <c r="B54" s="67">
        <f t="shared" si="0"/>
        <v>557560</v>
      </c>
      <c r="C54" s="67">
        <f t="shared" si="0"/>
        <v>0</v>
      </c>
      <c r="D54" s="67">
        <f t="shared" si="0"/>
        <v>557560</v>
      </c>
      <c r="E54" s="67">
        <v>0</v>
      </c>
      <c r="F54" s="67"/>
      <c r="G54" s="67">
        <f t="shared" si="1"/>
        <v>0</v>
      </c>
      <c r="H54" s="67"/>
      <c r="I54" s="67"/>
      <c r="J54" s="67">
        <f t="shared" si="2"/>
        <v>0</v>
      </c>
      <c r="K54" s="67">
        <v>0</v>
      </c>
      <c r="L54" s="67"/>
      <c r="M54" s="67">
        <f t="shared" si="3"/>
        <v>0</v>
      </c>
      <c r="N54" s="67">
        <v>557560</v>
      </c>
      <c r="O54" s="67"/>
      <c r="P54" s="67">
        <f t="shared" si="4"/>
        <v>557560</v>
      </c>
      <c r="Q54" s="67"/>
      <c r="R54" s="67"/>
      <c r="S54" s="67">
        <f t="shared" si="5"/>
        <v>0</v>
      </c>
      <c r="T54" s="67"/>
      <c r="U54" s="67"/>
      <c r="V54" s="67">
        <f t="shared" si="6"/>
        <v>0</v>
      </c>
      <c r="W54" s="67"/>
      <c r="X54" s="67"/>
      <c r="Y54" s="67">
        <f t="shared" si="7"/>
        <v>0</v>
      </c>
      <c r="Z54" s="67"/>
      <c r="AA54" s="67"/>
      <c r="AB54" s="67">
        <f t="shared" si="8"/>
        <v>0</v>
      </c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</row>
    <row r="55" spans="1:253" ht="31.5">
      <c r="A55" s="62" t="s">
        <v>575</v>
      </c>
      <c r="B55" s="63">
        <f t="shared" si="0"/>
        <v>16650149</v>
      </c>
      <c r="C55" s="63">
        <f t="shared" si="0"/>
        <v>1747386</v>
      </c>
      <c r="D55" s="63">
        <f t="shared" si="0"/>
        <v>14902763</v>
      </c>
      <c r="E55" s="63">
        <f>SUM(E56)</f>
        <v>622420</v>
      </c>
      <c r="F55" s="63">
        <f>SUM(F56)</f>
        <v>0</v>
      </c>
      <c r="G55" s="63">
        <f t="shared" si="1"/>
        <v>622420</v>
      </c>
      <c r="H55" s="63">
        <f>SUM(H56)</f>
        <v>948355</v>
      </c>
      <c r="I55" s="63">
        <f>SUM(I56)</f>
        <v>276019</v>
      </c>
      <c r="J55" s="63">
        <f t="shared" si="2"/>
        <v>672336</v>
      </c>
      <c r="K55" s="63">
        <f>SUM(K56)</f>
        <v>5152388</v>
      </c>
      <c r="L55" s="63">
        <f>SUM(L56)</f>
        <v>0</v>
      </c>
      <c r="M55" s="63">
        <f t="shared" si="3"/>
        <v>5152388</v>
      </c>
      <c r="N55" s="63">
        <f>SUM(N56)</f>
        <v>7754338</v>
      </c>
      <c r="O55" s="63">
        <f>SUM(O56)</f>
        <v>0</v>
      </c>
      <c r="P55" s="63">
        <f t="shared" si="4"/>
        <v>7754338</v>
      </c>
      <c r="Q55" s="63">
        <f>SUM(Q56)</f>
        <v>0</v>
      </c>
      <c r="R55" s="63">
        <f>SUM(R56)</f>
        <v>0</v>
      </c>
      <c r="S55" s="63">
        <f t="shared" si="5"/>
        <v>0</v>
      </c>
      <c r="T55" s="63">
        <f>SUM(T56)</f>
        <v>2172648</v>
      </c>
      <c r="U55" s="63">
        <f>SUM(U56)</f>
        <v>1471367</v>
      </c>
      <c r="V55" s="63">
        <f t="shared" si="6"/>
        <v>701281</v>
      </c>
      <c r="W55" s="63">
        <f>SUM(W56)</f>
        <v>0</v>
      </c>
      <c r="X55" s="63">
        <f>SUM(X56)</f>
        <v>0</v>
      </c>
      <c r="Y55" s="63">
        <f t="shared" si="7"/>
        <v>0</v>
      </c>
      <c r="Z55" s="63">
        <f>SUM(Z56)</f>
        <v>0</v>
      </c>
      <c r="AA55" s="63">
        <f>SUM(AA56)</f>
        <v>0</v>
      </c>
      <c r="AB55" s="63">
        <f t="shared" si="8"/>
        <v>0</v>
      </c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</row>
    <row r="56" spans="1:253" ht="15.75">
      <c r="A56" s="62" t="s">
        <v>535</v>
      </c>
      <c r="B56" s="63">
        <f t="shared" si="0"/>
        <v>16650149</v>
      </c>
      <c r="C56" s="63">
        <f t="shared" si="0"/>
        <v>1747386</v>
      </c>
      <c r="D56" s="63">
        <f t="shared" si="0"/>
        <v>14902763</v>
      </c>
      <c r="E56" s="63">
        <f>SUM(E57:E67)</f>
        <v>622420</v>
      </c>
      <c r="F56" s="63">
        <f>SUM(F57:F67)</f>
        <v>0</v>
      </c>
      <c r="G56" s="63">
        <f t="shared" si="1"/>
        <v>622420</v>
      </c>
      <c r="H56" s="63">
        <f>SUM(H57:H67)</f>
        <v>948355</v>
      </c>
      <c r="I56" s="63">
        <f>SUM(I57:I67)</f>
        <v>276019</v>
      </c>
      <c r="J56" s="63">
        <f t="shared" si="2"/>
        <v>672336</v>
      </c>
      <c r="K56" s="63">
        <f>SUM(K57:K67)</f>
        <v>5152388</v>
      </c>
      <c r="L56" s="63">
        <f>SUM(L57:L67)</f>
        <v>0</v>
      </c>
      <c r="M56" s="63">
        <f t="shared" si="3"/>
        <v>5152388</v>
      </c>
      <c r="N56" s="63">
        <f>SUM(N57:N67)</f>
        <v>7754338</v>
      </c>
      <c r="O56" s="63">
        <f>SUM(O57:O67)</f>
        <v>0</v>
      </c>
      <c r="P56" s="63">
        <f t="shared" si="4"/>
        <v>7754338</v>
      </c>
      <c r="Q56" s="63">
        <f>SUM(Q57:Q67)</f>
        <v>0</v>
      </c>
      <c r="R56" s="63">
        <f>SUM(R57:R67)</f>
        <v>0</v>
      </c>
      <c r="S56" s="63">
        <f t="shared" si="5"/>
        <v>0</v>
      </c>
      <c r="T56" s="63">
        <f>SUM(T57:T67)</f>
        <v>2172648</v>
      </c>
      <c r="U56" s="63">
        <f>SUM(U57:U67)</f>
        <v>1471367</v>
      </c>
      <c r="V56" s="63">
        <f t="shared" si="6"/>
        <v>701281</v>
      </c>
      <c r="W56" s="63">
        <f>SUM(W57:W67)</f>
        <v>0</v>
      </c>
      <c r="X56" s="63">
        <f>SUM(X57:X67)</f>
        <v>0</v>
      </c>
      <c r="Y56" s="63">
        <f t="shared" si="7"/>
        <v>0</v>
      </c>
      <c r="Z56" s="63">
        <f>SUM(Z57:Z67)</f>
        <v>0</v>
      </c>
      <c r="AA56" s="63">
        <f>SUM(AA57:AA67)</f>
        <v>0</v>
      </c>
      <c r="AB56" s="63">
        <f t="shared" si="8"/>
        <v>0</v>
      </c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</row>
    <row r="57" spans="1:253" ht="47.25">
      <c r="A57" s="71" t="s">
        <v>576</v>
      </c>
      <c r="B57" s="70">
        <f t="shared" si="0"/>
        <v>46230</v>
      </c>
      <c r="C57" s="70">
        <f t="shared" si="0"/>
        <v>0</v>
      </c>
      <c r="D57" s="70">
        <f t="shared" si="0"/>
        <v>46230</v>
      </c>
      <c r="E57" s="70">
        <v>0</v>
      </c>
      <c r="F57" s="70">
        <v>0</v>
      </c>
      <c r="G57" s="70">
        <f t="shared" si="1"/>
        <v>0</v>
      </c>
      <c r="H57" s="70">
        <v>0</v>
      </c>
      <c r="I57" s="70">
        <v>0</v>
      </c>
      <c r="J57" s="70">
        <f t="shared" si="2"/>
        <v>0</v>
      </c>
      <c r="K57" s="70">
        <f>41100+5130</f>
        <v>46230</v>
      </c>
      <c r="L57" s="70">
        <v>0</v>
      </c>
      <c r="M57" s="70">
        <f t="shared" si="3"/>
        <v>46230</v>
      </c>
      <c r="N57" s="70">
        <v>0</v>
      </c>
      <c r="O57" s="70">
        <v>0</v>
      </c>
      <c r="P57" s="70">
        <f t="shared" si="4"/>
        <v>0</v>
      </c>
      <c r="Q57" s="70">
        <v>0</v>
      </c>
      <c r="R57" s="70">
        <v>0</v>
      </c>
      <c r="S57" s="70">
        <f t="shared" si="5"/>
        <v>0</v>
      </c>
      <c r="T57" s="70">
        <v>0</v>
      </c>
      <c r="U57" s="70">
        <v>0</v>
      </c>
      <c r="V57" s="70">
        <f t="shared" si="6"/>
        <v>0</v>
      </c>
      <c r="W57" s="70">
        <v>0</v>
      </c>
      <c r="X57" s="70">
        <v>0</v>
      </c>
      <c r="Y57" s="70">
        <f t="shared" si="7"/>
        <v>0</v>
      </c>
      <c r="Z57" s="70"/>
      <c r="AA57" s="70">
        <v>0</v>
      </c>
      <c r="AB57" s="70">
        <f t="shared" si="8"/>
        <v>0</v>
      </c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</row>
    <row r="58" spans="1:253" ht="63">
      <c r="A58" s="71" t="s">
        <v>577</v>
      </c>
      <c r="B58" s="70">
        <f t="shared" si="0"/>
        <v>292420</v>
      </c>
      <c r="C58" s="70">
        <f t="shared" si="0"/>
        <v>0</v>
      </c>
      <c r="D58" s="70">
        <f t="shared" si="0"/>
        <v>292420</v>
      </c>
      <c r="E58" s="70">
        <v>292420</v>
      </c>
      <c r="F58" s="70">
        <v>0</v>
      </c>
      <c r="G58" s="70">
        <f t="shared" si="1"/>
        <v>292420</v>
      </c>
      <c r="H58" s="70">
        <v>0</v>
      </c>
      <c r="I58" s="70">
        <v>0</v>
      </c>
      <c r="J58" s="70">
        <f t="shared" si="2"/>
        <v>0</v>
      </c>
      <c r="K58" s="70"/>
      <c r="L58" s="70">
        <v>0</v>
      </c>
      <c r="M58" s="70">
        <f t="shared" si="3"/>
        <v>0</v>
      </c>
      <c r="N58" s="70">
        <v>0</v>
      </c>
      <c r="O58" s="70">
        <v>0</v>
      </c>
      <c r="P58" s="70">
        <f t="shared" si="4"/>
        <v>0</v>
      </c>
      <c r="Q58" s="70">
        <v>0</v>
      </c>
      <c r="R58" s="70">
        <v>0</v>
      </c>
      <c r="S58" s="70">
        <f t="shared" si="5"/>
        <v>0</v>
      </c>
      <c r="T58" s="70">
        <v>0</v>
      </c>
      <c r="U58" s="70">
        <v>0</v>
      </c>
      <c r="V58" s="70">
        <f t="shared" si="6"/>
        <v>0</v>
      </c>
      <c r="W58" s="70">
        <v>0</v>
      </c>
      <c r="X58" s="70">
        <v>0</v>
      </c>
      <c r="Y58" s="70">
        <f t="shared" si="7"/>
        <v>0</v>
      </c>
      <c r="Z58" s="70"/>
      <c r="AA58" s="70">
        <v>0</v>
      </c>
      <c r="AB58" s="70">
        <f t="shared" si="8"/>
        <v>0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</row>
    <row r="59" spans="1:253" ht="141.75">
      <c r="A59" s="72" t="s">
        <v>578</v>
      </c>
      <c r="B59" s="70">
        <f t="shared" si="0"/>
        <v>805296</v>
      </c>
      <c r="C59" s="70">
        <f t="shared" si="0"/>
        <v>0</v>
      </c>
      <c r="D59" s="70">
        <f t="shared" si="0"/>
        <v>805296</v>
      </c>
      <c r="E59" s="70">
        <v>0</v>
      </c>
      <c r="F59" s="70"/>
      <c r="G59" s="70">
        <f t="shared" si="1"/>
        <v>0</v>
      </c>
      <c r="H59" s="70"/>
      <c r="I59" s="70"/>
      <c r="J59" s="70">
        <f t="shared" si="2"/>
        <v>0</v>
      </c>
      <c r="K59" s="70">
        <v>0</v>
      </c>
      <c r="L59" s="70"/>
      <c r="M59" s="70">
        <f t="shared" si="3"/>
        <v>0</v>
      </c>
      <c r="N59" s="70">
        <v>805296</v>
      </c>
      <c r="O59" s="70"/>
      <c r="P59" s="70">
        <f t="shared" si="4"/>
        <v>805296</v>
      </c>
      <c r="Q59" s="70"/>
      <c r="R59" s="70"/>
      <c r="S59" s="70">
        <f t="shared" si="5"/>
        <v>0</v>
      </c>
      <c r="T59" s="70"/>
      <c r="U59" s="70"/>
      <c r="V59" s="70">
        <f t="shared" si="6"/>
        <v>0</v>
      </c>
      <c r="W59" s="70"/>
      <c r="X59" s="70"/>
      <c r="Y59" s="70">
        <f t="shared" si="7"/>
        <v>0</v>
      </c>
      <c r="Z59" s="70"/>
      <c r="AA59" s="70"/>
      <c r="AB59" s="70">
        <f t="shared" si="8"/>
        <v>0</v>
      </c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</row>
    <row r="60" spans="1:253" ht="31.5">
      <c r="A60" s="71" t="s">
        <v>579</v>
      </c>
      <c r="B60" s="70">
        <f t="shared" si="0"/>
        <v>130942</v>
      </c>
      <c r="C60" s="70">
        <f t="shared" si="0"/>
        <v>32620</v>
      </c>
      <c r="D60" s="70">
        <f t="shared" si="0"/>
        <v>98322</v>
      </c>
      <c r="E60" s="70">
        <f>130942-130942</f>
        <v>0</v>
      </c>
      <c r="F60" s="70"/>
      <c r="G60" s="70">
        <f t="shared" si="1"/>
        <v>0</v>
      </c>
      <c r="H60" s="70"/>
      <c r="I60" s="70"/>
      <c r="J60" s="70">
        <f t="shared" si="2"/>
        <v>0</v>
      </c>
      <c r="K60" s="70">
        <v>0</v>
      </c>
      <c r="L60" s="70"/>
      <c r="M60" s="70">
        <f t="shared" si="3"/>
        <v>0</v>
      </c>
      <c r="N60" s="70"/>
      <c r="O60" s="70"/>
      <c r="P60" s="70">
        <f t="shared" si="4"/>
        <v>0</v>
      </c>
      <c r="Q60" s="70"/>
      <c r="R60" s="70"/>
      <c r="S60" s="70">
        <f t="shared" si="5"/>
        <v>0</v>
      </c>
      <c r="T60" s="70">
        <f>130942</f>
        <v>130942</v>
      </c>
      <c r="U60" s="70">
        <v>32620</v>
      </c>
      <c r="V60" s="70">
        <f t="shared" si="6"/>
        <v>98322</v>
      </c>
      <c r="W60" s="70"/>
      <c r="X60" s="70"/>
      <c r="Y60" s="70">
        <f t="shared" si="7"/>
        <v>0</v>
      </c>
      <c r="Z60" s="70"/>
      <c r="AA60" s="70"/>
      <c r="AB60" s="70">
        <f t="shared" si="8"/>
        <v>0</v>
      </c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</row>
    <row r="61" spans="1:253" ht="63">
      <c r="A61" s="66" t="s">
        <v>580</v>
      </c>
      <c r="B61" s="70">
        <f t="shared" si="0"/>
        <v>2936444</v>
      </c>
      <c r="C61" s="70">
        <f t="shared" si="0"/>
        <v>0</v>
      </c>
      <c r="D61" s="70">
        <f t="shared" si="0"/>
        <v>2936444</v>
      </c>
      <c r="E61" s="70">
        <v>0</v>
      </c>
      <c r="F61" s="70"/>
      <c r="G61" s="70">
        <f t="shared" si="1"/>
        <v>0</v>
      </c>
      <c r="H61" s="70"/>
      <c r="I61" s="70"/>
      <c r="J61" s="70">
        <f t="shared" si="2"/>
        <v>0</v>
      </c>
      <c r="K61" s="70">
        <v>2936444</v>
      </c>
      <c r="L61" s="70"/>
      <c r="M61" s="70">
        <f t="shared" si="3"/>
        <v>2936444</v>
      </c>
      <c r="N61" s="70"/>
      <c r="O61" s="70"/>
      <c r="P61" s="70">
        <f t="shared" si="4"/>
        <v>0</v>
      </c>
      <c r="Q61" s="70"/>
      <c r="R61" s="70"/>
      <c r="S61" s="70">
        <f t="shared" si="5"/>
        <v>0</v>
      </c>
      <c r="T61" s="70">
        <f>2534-2534</f>
        <v>0</v>
      </c>
      <c r="U61" s="70"/>
      <c r="V61" s="70">
        <f t="shared" si="6"/>
        <v>0</v>
      </c>
      <c r="W61" s="70"/>
      <c r="X61" s="70"/>
      <c r="Y61" s="70">
        <f t="shared" si="7"/>
        <v>0</v>
      </c>
      <c r="Z61" s="70"/>
      <c r="AA61" s="70"/>
      <c r="AB61" s="70">
        <f t="shared" si="8"/>
        <v>0</v>
      </c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</row>
    <row r="62" spans="1:253" ht="31.5">
      <c r="A62" s="66" t="s">
        <v>581</v>
      </c>
      <c r="B62" s="70">
        <f t="shared" si="0"/>
        <v>2169714</v>
      </c>
      <c r="C62" s="70">
        <f t="shared" si="0"/>
        <v>0</v>
      </c>
      <c r="D62" s="70">
        <f t="shared" si="0"/>
        <v>2169714</v>
      </c>
      <c r="E62" s="70">
        <v>0</v>
      </c>
      <c r="F62" s="70"/>
      <c r="G62" s="70">
        <f t="shared" si="1"/>
        <v>0</v>
      </c>
      <c r="H62" s="70"/>
      <c r="I62" s="70"/>
      <c r="J62" s="70">
        <f t="shared" si="2"/>
        <v>0</v>
      </c>
      <c r="K62" s="70">
        <v>2169714</v>
      </c>
      <c r="L62" s="70"/>
      <c r="M62" s="70">
        <f t="shared" si="3"/>
        <v>2169714</v>
      </c>
      <c r="N62" s="70"/>
      <c r="O62" s="70"/>
      <c r="P62" s="70">
        <f t="shared" si="4"/>
        <v>0</v>
      </c>
      <c r="Q62" s="70"/>
      <c r="R62" s="70"/>
      <c r="S62" s="70">
        <f t="shared" si="5"/>
        <v>0</v>
      </c>
      <c r="T62" s="70">
        <v>0</v>
      </c>
      <c r="U62" s="70"/>
      <c r="V62" s="70">
        <f t="shared" si="6"/>
        <v>0</v>
      </c>
      <c r="W62" s="70"/>
      <c r="X62" s="70"/>
      <c r="Y62" s="70">
        <f t="shared" si="7"/>
        <v>0</v>
      </c>
      <c r="Z62" s="70"/>
      <c r="AA62" s="70"/>
      <c r="AB62" s="70">
        <f t="shared" si="8"/>
        <v>0</v>
      </c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</row>
    <row r="63" spans="1:253" ht="173.25">
      <c r="A63" s="66" t="s">
        <v>582</v>
      </c>
      <c r="B63" s="70">
        <f t="shared" si="0"/>
        <v>6949042</v>
      </c>
      <c r="C63" s="70">
        <f t="shared" si="0"/>
        <v>0</v>
      </c>
      <c r="D63" s="70">
        <f t="shared" si="0"/>
        <v>6949042</v>
      </c>
      <c r="E63" s="70">
        <v>0</v>
      </c>
      <c r="F63" s="70"/>
      <c r="G63" s="70">
        <f t="shared" si="1"/>
        <v>0</v>
      </c>
      <c r="H63" s="70"/>
      <c r="I63" s="70"/>
      <c r="J63" s="70">
        <f t="shared" si="2"/>
        <v>0</v>
      </c>
      <c r="K63" s="70">
        <v>0</v>
      </c>
      <c r="L63" s="70"/>
      <c r="M63" s="70">
        <f t="shared" si="3"/>
        <v>0</v>
      </c>
      <c r="N63" s="70">
        <v>6949042</v>
      </c>
      <c r="O63" s="70"/>
      <c r="P63" s="70">
        <f t="shared" si="4"/>
        <v>6949042</v>
      </c>
      <c r="Q63" s="70"/>
      <c r="R63" s="70"/>
      <c r="S63" s="70">
        <f t="shared" si="5"/>
        <v>0</v>
      </c>
      <c r="T63" s="70">
        <v>0</v>
      </c>
      <c r="U63" s="70"/>
      <c r="V63" s="70">
        <f t="shared" si="6"/>
        <v>0</v>
      </c>
      <c r="W63" s="70"/>
      <c r="X63" s="70"/>
      <c r="Y63" s="70">
        <f t="shared" si="7"/>
        <v>0</v>
      </c>
      <c r="Z63" s="70"/>
      <c r="AA63" s="70"/>
      <c r="AB63" s="70">
        <f t="shared" si="8"/>
        <v>0</v>
      </c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</row>
    <row r="64" spans="1:253" ht="31.5">
      <c r="A64" s="69" t="s">
        <v>583</v>
      </c>
      <c r="B64" s="70">
        <f t="shared" si="0"/>
        <v>50000</v>
      </c>
      <c r="C64" s="70">
        <f t="shared" si="0"/>
        <v>49854</v>
      </c>
      <c r="D64" s="70">
        <f t="shared" si="0"/>
        <v>146</v>
      </c>
      <c r="E64" s="70">
        <f>18700-18700</f>
        <v>0</v>
      </c>
      <c r="F64" s="70"/>
      <c r="G64" s="70">
        <f t="shared" si="1"/>
        <v>0</v>
      </c>
      <c r="H64" s="70"/>
      <c r="I64" s="70"/>
      <c r="J64" s="70">
        <f t="shared" si="2"/>
        <v>0</v>
      </c>
      <c r="K64" s="70">
        <v>0</v>
      </c>
      <c r="L64" s="70"/>
      <c r="M64" s="70">
        <f t="shared" si="3"/>
        <v>0</v>
      </c>
      <c r="N64" s="70"/>
      <c r="O64" s="70"/>
      <c r="P64" s="70">
        <f t="shared" si="4"/>
        <v>0</v>
      </c>
      <c r="Q64" s="70"/>
      <c r="R64" s="70"/>
      <c r="S64" s="70">
        <f t="shared" si="5"/>
        <v>0</v>
      </c>
      <c r="T64" s="70">
        <f>31300+18700</f>
        <v>50000</v>
      </c>
      <c r="U64" s="70">
        <v>49854</v>
      </c>
      <c r="V64" s="70">
        <f t="shared" si="6"/>
        <v>146</v>
      </c>
      <c r="W64" s="70"/>
      <c r="X64" s="70"/>
      <c r="Y64" s="70">
        <f t="shared" si="7"/>
        <v>0</v>
      </c>
      <c r="Z64" s="70"/>
      <c r="AA64" s="70"/>
      <c r="AB64" s="70">
        <f t="shared" si="8"/>
        <v>0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</row>
    <row r="65" spans="1:253" ht="31.5">
      <c r="A65" s="71" t="s">
        <v>584</v>
      </c>
      <c r="B65" s="70">
        <f t="shared" si="0"/>
        <v>330000</v>
      </c>
      <c r="C65" s="70">
        <f t="shared" si="0"/>
        <v>0</v>
      </c>
      <c r="D65" s="70">
        <f t="shared" si="0"/>
        <v>330000</v>
      </c>
      <c r="E65" s="70">
        <v>330000</v>
      </c>
      <c r="F65" s="70">
        <v>0</v>
      </c>
      <c r="G65" s="70">
        <f t="shared" si="1"/>
        <v>330000</v>
      </c>
      <c r="H65" s="70">
        <v>0</v>
      </c>
      <c r="I65" s="70">
        <v>0</v>
      </c>
      <c r="J65" s="70">
        <f t="shared" si="2"/>
        <v>0</v>
      </c>
      <c r="K65" s="70"/>
      <c r="L65" s="70">
        <v>0</v>
      </c>
      <c r="M65" s="70">
        <f t="shared" si="3"/>
        <v>0</v>
      </c>
      <c r="N65" s="70">
        <v>0</v>
      </c>
      <c r="O65" s="70">
        <v>0</v>
      </c>
      <c r="P65" s="70">
        <f t="shared" si="4"/>
        <v>0</v>
      </c>
      <c r="Q65" s="70"/>
      <c r="R65" s="70">
        <v>0</v>
      </c>
      <c r="S65" s="70">
        <f t="shared" si="5"/>
        <v>0</v>
      </c>
      <c r="T65" s="70">
        <v>0</v>
      </c>
      <c r="U65" s="70">
        <v>0</v>
      </c>
      <c r="V65" s="70">
        <f t="shared" si="6"/>
        <v>0</v>
      </c>
      <c r="W65" s="70">
        <v>0</v>
      </c>
      <c r="X65" s="70">
        <v>0</v>
      </c>
      <c r="Y65" s="70">
        <f t="shared" si="7"/>
        <v>0</v>
      </c>
      <c r="Z65" s="70"/>
      <c r="AA65" s="70">
        <v>0</v>
      </c>
      <c r="AB65" s="70">
        <f t="shared" si="8"/>
        <v>0</v>
      </c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</row>
    <row r="66" spans="1:253" ht="63">
      <c r="A66" s="69" t="s">
        <v>585</v>
      </c>
      <c r="B66" s="70">
        <f t="shared" si="0"/>
        <v>2755061</v>
      </c>
      <c r="C66" s="70">
        <f t="shared" si="0"/>
        <v>1664912</v>
      </c>
      <c r="D66" s="70">
        <f t="shared" si="0"/>
        <v>1090149</v>
      </c>
      <c r="E66" s="70">
        <v>0</v>
      </c>
      <c r="F66" s="70"/>
      <c r="G66" s="70">
        <f t="shared" si="1"/>
        <v>0</v>
      </c>
      <c r="H66" s="70">
        <f>698588+44818+19949</f>
        <v>763355</v>
      </c>
      <c r="I66" s="70">
        <f>86382+189637</f>
        <v>276019</v>
      </c>
      <c r="J66" s="70">
        <f t="shared" si="2"/>
        <v>487336</v>
      </c>
      <c r="K66" s="70">
        <f>763355-698588-44818-19949</f>
        <v>0</v>
      </c>
      <c r="L66" s="70"/>
      <c r="M66" s="70">
        <f t="shared" si="3"/>
        <v>0</v>
      </c>
      <c r="N66" s="70"/>
      <c r="O66" s="70"/>
      <c r="P66" s="70">
        <f t="shared" si="4"/>
        <v>0</v>
      </c>
      <c r="Q66" s="70"/>
      <c r="R66" s="70"/>
      <c r="S66" s="70">
        <f t="shared" si="5"/>
        <v>0</v>
      </c>
      <c r="T66" s="70">
        <v>1991706</v>
      </c>
      <c r="U66" s="70">
        <f>431910+956983</f>
        <v>1388893</v>
      </c>
      <c r="V66" s="70">
        <f t="shared" si="6"/>
        <v>602813</v>
      </c>
      <c r="W66" s="70"/>
      <c r="X66" s="70"/>
      <c r="Y66" s="70">
        <f t="shared" si="7"/>
        <v>0</v>
      </c>
      <c r="Z66" s="70"/>
      <c r="AA66" s="70"/>
      <c r="AB66" s="70">
        <f t="shared" si="8"/>
        <v>0</v>
      </c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</row>
    <row r="67" spans="1:253" ht="47.25">
      <c r="A67" s="71" t="s">
        <v>586</v>
      </c>
      <c r="B67" s="70">
        <f t="shared" si="0"/>
        <v>185000</v>
      </c>
      <c r="C67" s="70">
        <f t="shared" si="0"/>
        <v>0</v>
      </c>
      <c r="D67" s="70">
        <f t="shared" si="0"/>
        <v>185000</v>
      </c>
      <c r="E67" s="70">
        <f>185000-185000</f>
        <v>0</v>
      </c>
      <c r="F67" s="70">
        <v>0</v>
      </c>
      <c r="G67" s="70">
        <f t="shared" si="1"/>
        <v>0</v>
      </c>
      <c r="H67" s="70">
        <v>185000</v>
      </c>
      <c r="I67" s="70">
        <v>0</v>
      </c>
      <c r="J67" s="70">
        <f t="shared" si="2"/>
        <v>185000</v>
      </c>
      <c r="K67" s="70">
        <f>185000-185000</f>
        <v>0</v>
      </c>
      <c r="L67" s="70">
        <v>0</v>
      </c>
      <c r="M67" s="70">
        <f t="shared" si="3"/>
        <v>0</v>
      </c>
      <c r="N67" s="70">
        <v>0</v>
      </c>
      <c r="O67" s="70">
        <v>0</v>
      </c>
      <c r="P67" s="70">
        <f t="shared" si="4"/>
        <v>0</v>
      </c>
      <c r="Q67" s="70"/>
      <c r="R67" s="70">
        <v>0</v>
      </c>
      <c r="S67" s="70">
        <f t="shared" si="5"/>
        <v>0</v>
      </c>
      <c r="T67" s="70">
        <v>0</v>
      </c>
      <c r="U67" s="70">
        <v>0</v>
      </c>
      <c r="V67" s="70">
        <f t="shared" si="6"/>
        <v>0</v>
      </c>
      <c r="W67" s="70">
        <v>0</v>
      </c>
      <c r="X67" s="70">
        <v>0</v>
      </c>
      <c r="Y67" s="70">
        <f t="shared" si="7"/>
        <v>0</v>
      </c>
      <c r="Z67" s="70"/>
      <c r="AA67" s="70">
        <v>0</v>
      </c>
      <c r="AB67" s="70">
        <f t="shared" si="8"/>
        <v>0</v>
      </c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</row>
    <row r="68" spans="1:253" ht="31.5">
      <c r="A68" s="62" t="s">
        <v>587</v>
      </c>
      <c r="B68" s="63">
        <f aca="true" t="shared" si="9" ref="B68:D128">E68+H68+K68+N68+Q68+T68+W68+Z68</f>
        <v>3040025</v>
      </c>
      <c r="C68" s="63">
        <f t="shared" si="9"/>
        <v>894368</v>
      </c>
      <c r="D68" s="63">
        <f t="shared" si="9"/>
        <v>2145657</v>
      </c>
      <c r="E68" s="63">
        <f>SUM(E69)</f>
        <v>214000</v>
      </c>
      <c r="F68" s="63">
        <f>SUM(F69)</f>
        <v>14168</v>
      </c>
      <c r="G68" s="63">
        <f t="shared" si="1"/>
        <v>199832</v>
      </c>
      <c r="H68" s="63">
        <f>SUM(H69)</f>
        <v>13080</v>
      </c>
      <c r="I68" s="63">
        <f>SUM(I69)</f>
        <v>13080</v>
      </c>
      <c r="J68" s="63">
        <f t="shared" si="2"/>
        <v>0</v>
      </c>
      <c r="K68" s="63">
        <f>SUM(K69)</f>
        <v>59000</v>
      </c>
      <c r="L68" s="63">
        <f>SUM(L69)</f>
        <v>0</v>
      </c>
      <c r="M68" s="63">
        <f t="shared" si="3"/>
        <v>59000</v>
      </c>
      <c r="N68" s="63">
        <f>SUM(N69)</f>
        <v>2657945</v>
      </c>
      <c r="O68" s="63">
        <f>SUM(O69)</f>
        <v>867120</v>
      </c>
      <c r="P68" s="63">
        <f t="shared" si="4"/>
        <v>1790825</v>
      </c>
      <c r="Q68" s="63">
        <f>SUM(Q69)</f>
        <v>96000</v>
      </c>
      <c r="R68" s="63">
        <f>SUM(R69)</f>
        <v>0</v>
      </c>
      <c r="S68" s="63">
        <f t="shared" si="5"/>
        <v>96000</v>
      </c>
      <c r="T68" s="63">
        <f>SUM(T69)</f>
        <v>0</v>
      </c>
      <c r="U68" s="63">
        <f>SUM(U69)</f>
        <v>0</v>
      </c>
      <c r="V68" s="63">
        <f t="shared" si="6"/>
        <v>0</v>
      </c>
      <c r="W68" s="63">
        <f>SUM(W69)</f>
        <v>0</v>
      </c>
      <c r="X68" s="63">
        <f>SUM(X69)</f>
        <v>0</v>
      </c>
      <c r="Y68" s="63">
        <f t="shared" si="7"/>
        <v>0</v>
      </c>
      <c r="Z68" s="63">
        <f>SUM(Z69)</f>
        <v>0</v>
      </c>
      <c r="AA68" s="63">
        <f>SUM(AA69)</f>
        <v>0</v>
      </c>
      <c r="AB68" s="63">
        <f t="shared" si="8"/>
        <v>0</v>
      </c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</row>
    <row r="69" spans="1:253" ht="15.75">
      <c r="A69" s="62" t="s">
        <v>535</v>
      </c>
      <c r="B69" s="63">
        <f t="shared" si="9"/>
        <v>3040025</v>
      </c>
      <c r="C69" s="63">
        <f t="shared" si="9"/>
        <v>894368</v>
      </c>
      <c r="D69" s="63">
        <f t="shared" si="9"/>
        <v>2145657</v>
      </c>
      <c r="E69" s="63">
        <f>SUM(E70:E78)</f>
        <v>214000</v>
      </c>
      <c r="F69" s="63">
        <f>SUM(F70:F78)</f>
        <v>14168</v>
      </c>
      <c r="G69" s="63">
        <f aca="true" t="shared" si="10" ref="G69:G129">E69-F69</f>
        <v>199832</v>
      </c>
      <c r="H69" s="63">
        <f>SUM(H70:H78)</f>
        <v>13080</v>
      </c>
      <c r="I69" s="63">
        <f>SUM(I70:I78)</f>
        <v>13080</v>
      </c>
      <c r="J69" s="63">
        <f aca="true" t="shared" si="11" ref="J69:J129">H69-I69</f>
        <v>0</v>
      </c>
      <c r="K69" s="63">
        <f>SUM(K70:K78)</f>
        <v>59000</v>
      </c>
      <c r="L69" s="63">
        <f>SUM(L70:L78)</f>
        <v>0</v>
      </c>
      <c r="M69" s="63">
        <f aca="true" t="shared" si="12" ref="M69:M129">K69-L69</f>
        <v>59000</v>
      </c>
      <c r="N69" s="63">
        <f>SUM(N70:N78)</f>
        <v>2657945</v>
      </c>
      <c r="O69" s="63">
        <f>SUM(O70:O78)</f>
        <v>867120</v>
      </c>
      <c r="P69" s="63">
        <f aca="true" t="shared" si="13" ref="P69:P129">N69-O69</f>
        <v>1790825</v>
      </c>
      <c r="Q69" s="63">
        <f>SUM(Q70:Q78)</f>
        <v>96000</v>
      </c>
      <c r="R69" s="63">
        <f>SUM(R70:R78)</f>
        <v>0</v>
      </c>
      <c r="S69" s="63">
        <f aca="true" t="shared" si="14" ref="S69:S129">Q69-R69</f>
        <v>96000</v>
      </c>
      <c r="T69" s="63">
        <f>SUM(T70:T78)</f>
        <v>0</v>
      </c>
      <c r="U69" s="63">
        <f>SUM(U70:U78)</f>
        <v>0</v>
      </c>
      <c r="V69" s="63">
        <f aca="true" t="shared" si="15" ref="V69:V129">T69-U69</f>
        <v>0</v>
      </c>
      <c r="W69" s="63">
        <f>SUM(W70:W78)</f>
        <v>0</v>
      </c>
      <c r="X69" s="63">
        <f>SUM(X70:X78)</f>
        <v>0</v>
      </c>
      <c r="Y69" s="63">
        <f aca="true" t="shared" si="16" ref="Y69:Y129">W69-X69</f>
        <v>0</v>
      </c>
      <c r="Z69" s="63">
        <f>SUM(Z70:Z78)</f>
        <v>0</v>
      </c>
      <c r="AA69" s="63">
        <f>SUM(AA70:AA78)</f>
        <v>0</v>
      </c>
      <c r="AB69" s="63">
        <f aca="true" t="shared" si="17" ref="AB69:AB129">Z69-AA69</f>
        <v>0</v>
      </c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</row>
    <row r="70" spans="1:253" ht="15.75">
      <c r="A70" s="71" t="s">
        <v>588</v>
      </c>
      <c r="B70" s="70">
        <f t="shared" si="9"/>
        <v>33000</v>
      </c>
      <c r="C70" s="70">
        <f t="shared" si="9"/>
        <v>2160</v>
      </c>
      <c r="D70" s="70">
        <f t="shared" si="9"/>
        <v>30840</v>
      </c>
      <c r="E70" s="70">
        <v>33000</v>
      </c>
      <c r="F70" s="70">
        <v>2160</v>
      </c>
      <c r="G70" s="70">
        <f t="shared" si="10"/>
        <v>30840</v>
      </c>
      <c r="H70" s="70"/>
      <c r="I70" s="70"/>
      <c r="J70" s="70">
        <f t="shared" si="11"/>
        <v>0</v>
      </c>
      <c r="K70" s="70">
        <v>0</v>
      </c>
      <c r="L70" s="70"/>
      <c r="M70" s="70">
        <f t="shared" si="12"/>
        <v>0</v>
      </c>
      <c r="N70" s="70"/>
      <c r="O70" s="70"/>
      <c r="P70" s="70">
        <f t="shared" si="13"/>
        <v>0</v>
      </c>
      <c r="Q70" s="70"/>
      <c r="R70" s="70"/>
      <c r="S70" s="70">
        <f t="shared" si="14"/>
        <v>0</v>
      </c>
      <c r="T70" s="70"/>
      <c r="U70" s="70"/>
      <c r="V70" s="70">
        <f t="shared" si="15"/>
        <v>0</v>
      </c>
      <c r="W70" s="70"/>
      <c r="X70" s="70"/>
      <c r="Y70" s="70">
        <f t="shared" si="16"/>
        <v>0</v>
      </c>
      <c r="Z70" s="70"/>
      <c r="AA70" s="70"/>
      <c r="AB70" s="70">
        <f t="shared" si="17"/>
        <v>0</v>
      </c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</row>
    <row r="71" spans="1:253" ht="31.5">
      <c r="A71" s="66" t="s">
        <v>589</v>
      </c>
      <c r="B71" s="67">
        <f t="shared" si="9"/>
        <v>32000</v>
      </c>
      <c r="C71" s="67">
        <f t="shared" si="9"/>
        <v>0</v>
      </c>
      <c r="D71" s="67">
        <f t="shared" si="9"/>
        <v>32000</v>
      </c>
      <c r="E71" s="67">
        <v>0</v>
      </c>
      <c r="F71" s="67"/>
      <c r="G71" s="67">
        <f t="shared" si="10"/>
        <v>0</v>
      </c>
      <c r="H71" s="67"/>
      <c r="I71" s="67"/>
      <c r="J71" s="67">
        <f t="shared" si="11"/>
        <v>0</v>
      </c>
      <c r="K71" s="67">
        <v>32000</v>
      </c>
      <c r="L71" s="67"/>
      <c r="M71" s="67">
        <f t="shared" si="12"/>
        <v>32000</v>
      </c>
      <c r="N71" s="67"/>
      <c r="O71" s="67"/>
      <c r="P71" s="67">
        <f t="shared" si="13"/>
        <v>0</v>
      </c>
      <c r="Q71" s="67"/>
      <c r="R71" s="67"/>
      <c r="S71" s="67">
        <f t="shared" si="14"/>
        <v>0</v>
      </c>
      <c r="T71" s="67"/>
      <c r="U71" s="67"/>
      <c r="V71" s="67">
        <f t="shared" si="15"/>
        <v>0</v>
      </c>
      <c r="W71" s="67"/>
      <c r="X71" s="67"/>
      <c r="Y71" s="67">
        <f t="shared" si="16"/>
        <v>0</v>
      </c>
      <c r="Z71" s="67"/>
      <c r="AA71" s="67"/>
      <c r="AB71" s="67">
        <f t="shared" si="17"/>
        <v>0</v>
      </c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</row>
    <row r="72" spans="1:253" ht="15.75">
      <c r="A72" s="66" t="s">
        <v>590</v>
      </c>
      <c r="B72" s="67">
        <f t="shared" si="9"/>
        <v>96000</v>
      </c>
      <c r="C72" s="67">
        <f t="shared" si="9"/>
        <v>0</v>
      </c>
      <c r="D72" s="67">
        <f t="shared" si="9"/>
        <v>96000</v>
      </c>
      <c r="E72" s="67">
        <v>0</v>
      </c>
      <c r="F72" s="67"/>
      <c r="G72" s="67">
        <f t="shared" si="10"/>
        <v>0</v>
      </c>
      <c r="H72" s="67"/>
      <c r="I72" s="67"/>
      <c r="J72" s="67">
        <f t="shared" si="11"/>
        <v>0</v>
      </c>
      <c r="K72" s="67">
        <v>0</v>
      </c>
      <c r="L72" s="67"/>
      <c r="M72" s="67">
        <f t="shared" si="12"/>
        <v>0</v>
      </c>
      <c r="N72" s="67"/>
      <c r="O72" s="67"/>
      <c r="P72" s="67">
        <f t="shared" si="13"/>
        <v>0</v>
      </c>
      <c r="Q72" s="67">
        <v>96000</v>
      </c>
      <c r="R72" s="67"/>
      <c r="S72" s="67">
        <f t="shared" si="14"/>
        <v>96000</v>
      </c>
      <c r="T72" s="67"/>
      <c r="U72" s="67"/>
      <c r="V72" s="67">
        <f t="shared" si="15"/>
        <v>0</v>
      </c>
      <c r="W72" s="67"/>
      <c r="X72" s="67"/>
      <c r="Y72" s="67">
        <f t="shared" si="16"/>
        <v>0</v>
      </c>
      <c r="Z72" s="67"/>
      <c r="AA72" s="67"/>
      <c r="AB72" s="67">
        <f t="shared" si="17"/>
        <v>0</v>
      </c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</row>
    <row r="73" spans="1:253" ht="63">
      <c r="A73" s="66" t="s">
        <v>591</v>
      </c>
      <c r="B73" s="67">
        <f t="shared" si="9"/>
        <v>13080</v>
      </c>
      <c r="C73" s="67">
        <f t="shared" si="9"/>
        <v>13080</v>
      </c>
      <c r="D73" s="67">
        <f t="shared" si="9"/>
        <v>0</v>
      </c>
      <c r="E73" s="67">
        <v>0</v>
      </c>
      <c r="F73" s="67"/>
      <c r="G73" s="67">
        <f t="shared" si="10"/>
        <v>0</v>
      </c>
      <c r="H73" s="67">
        <v>13080</v>
      </c>
      <c r="I73" s="67">
        <f>13080</f>
        <v>13080</v>
      </c>
      <c r="J73" s="67">
        <f t="shared" si="11"/>
        <v>0</v>
      </c>
      <c r="K73" s="67">
        <v>0</v>
      </c>
      <c r="L73" s="67"/>
      <c r="M73" s="67">
        <f t="shared" si="12"/>
        <v>0</v>
      </c>
      <c r="N73" s="67"/>
      <c r="O73" s="67"/>
      <c r="P73" s="67">
        <f t="shared" si="13"/>
        <v>0</v>
      </c>
      <c r="Q73" s="67"/>
      <c r="R73" s="67"/>
      <c r="S73" s="67">
        <f t="shared" si="14"/>
        <v>0</v>
      </c>
      <c r="T73" s="67"/>
      <c r="U73" s="67"/>
      <c r="V73" s="67">
        <f t="shared" si="15"/>
        <v>0</v>
      </c>
      <c r="W73" s="67"/>
      <c r="X73" s="67"/>
      <c r="Y73" s="67">
        <f t="shared" si="16"/>
        <v>0</v>
      </c>
      <c r="Z73" s="67"/>
      <c r="AA73" s="67"/>
      <c r="AB73" s="67">
        <f t="shared" si="17"/>
        <v>0</v>
      </c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</row>
    <row r="74" spans="1:253" ht="47.25">
      <c r="A74" s="71" t="s">
        <v>592</v>
      </c>
      <c r="B74" s="70">
        <f t="shared" si="9"/>
        <v>150000</v>
      </c>
      <c r="C74" s="70">
        <f t="shared" si="9"/>
        <v>0</v>
      </c>
      <c r="D74" s="70">
        <f t="shared" si="9"/>
        <v>150000</v>
      </c>
      <c r="E74" s="70">
        <v>130000</v>
      </c>
      <c r="F74" s="70"/>
      <c r="G74" s="70">
        <f t="shared" si="10"/>
        <v>130000</v>
      </c>
      <c r="H74" s="70"/>
      <c r="I74" s="70"/>
      <c r="J74" s="70">
        <f t="shared" si="11"/>
        <v>0</v>
      </c>
      <c r="K74" s="70">
        <v>20000</v>
      </c>
      <c r="L74" s="70"/>
      <c r="M74" s="70">
        <f t="shared" si="12"/>
        <v>20000</v>
      </c>
      <c r="N74" s="70"/>
      <c r="O74" s="70"/>
      <c r="P74" s="70">
        <f t="shared" si="13"/>
        <v>0</v>
      </c>
      <c r="Q74" s="70"/>
      <c r="R74" s="70"/>
      <c r="S74" s="70">
        <f t="shared" si="14"/>
        <v>0</v>
      </c>
      <c r="T74" s="70"/>
      <c r="U74" s="70"/>
      <c r="V74" s="70">
        <f t="shared" si="15"/>
        <v>0</v>
      </c>
      <c r="W74" s="70"/>
      <c r="X74" s="70"/>
      <c r="Y74" s="70">
        <f t="shared" si="16"/>
        <v>0</v>
      </c>
      <c r="Z74" s="70"/>
      <c r="AA74" s="70"/>
      <c r="AB74" s="70">
        <f t="shared" si="17"/>
        <v>0</v>
      </c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</row>
    <row r="75" spans="1:253" ht="31.5">
      <c r="A75" s="71" t="s">
        <v>593</v>
      </c>
      <c r="B75" s="70">
        <f t="shared" si="9"/>
        <v>51000</v>
      </c>
      <c r="C75" s="70">
        <f t="shared" si="9"/>
        <v>12008</v>
      </c>
      <c r="D75" s="70">
        <f t="shared" si="9"/>
        <v>38992</v>
      </c>
      <c r="E75" s="70">
        <v>51000</v>
      </c>
      <c r="F75" s="70">
        <v>12008</v>
      </c>
      <c r="G75" s="70">
        <f t="shared" si="10"/>
        <v>38992</v>
      </c>
      <c r="H75" s="70">
        <v>0</v>
      </c>
      <c r="I75" s="70"/>
      <c r="J75" s="70">
        <f t="shared" si="11"/>
        <v>0</v>
      </c>
      <c r="K75" s="70"/>
      <c r="L75" s="70"/>
      <c r="M75" s="70">
        <f t="shared" si="12"/>
        <v>0</v>
      </c>
      <c r="N75" s="70"/>
      <c r="O75" s="70"/>
      <c r="P75" s="70">
        <f t="shared" si="13"/>
        <v>0</v>
      </c>
      <c r="Q75" s="70"/>
      <c r="R75" s="70"/>
      <c r="S75" s="70">
        <f t="shared" si="14"/>
        <v>0</v>
      </c>
      <c r="T75" s="70"/>
      <c r="U75" s="70"/>
      <c r="V75" s="70">
        <f t="shared" si="15"/>
        <v>0</v>
      </c>
      <c r="W75" s="70"/>
      <c r="X75" s="70"/>
      <c r="Y75" s="70">
        <f t="shared" si="16"/>
        <v>0</v>
      </c>
      <c r="Z75" s="70"/>
      <c r="AA75" s="70"/>
      <c r="AB75" s="70">
        <f t="shared" si="17"/>
        <v>0</v>
      </c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</row>
    <row r="76" spans="1:253" ht="78.75">
      <c r="A76" s="75" t="s">
        <v>594</v>
      </c>
      <c r="B76" s="70">
        <f t="shared" si="9"/>
        <v>316301</v>
      </c>
      <c r="C76" s="70">
        <f t="shared" si="9"/>
        <v>0</v>
      </c>
      <c r="D76" s="70">
        <f t="shared" si="9"/>
        <v>316301</v>
      </c>
      <c r="E76" s="70">
        <v>0</v>
      </c>
      <c r="F76" s="70"/>
      <c r="G76" s="70">
        <f t="shared" si="10"/>
        <v>0</v>
      </c>
      <c r="H76" s="70">
        <v>0</v>
      </c>
      <c r="I76" s="70"/>
      <c r="J76" s="70">
        <f t="shared" si="11"/>
        <v>0</v>
      </c>
      <c r="K76" s="70">
        <v>0</v>
      </c>
      <c r="L76" s="70"/>
      <c r="M76" s="70">
        <f t="shared" si="12"/>
        <v>0</v>
      </c>
      <c r="N76" s="70">
        <v>316301</v>
      </c>
      <c r="O76" s="70"/>
      <c r="P76" s="70">
        <f t="shared" si="13"/>
        <v>316301</v>
      </c>
      <c r="Q76" s="70"/>
      <c r="R76" s="70"/>
      <c r="S76" s="70">
        <f t="shared" si="14"/>
        <v>0</v>
      </c>
      <c r="T76" s="70"/>
      <c r="U76" s="70"/>
      <c r="V76" s="70">
        <f t="shared" si="15"/>
        <v>0</v>
      </c>
      <c r="W76" s="70"/>
      <c r="X76" s="70"/>
      <c r="Y76" s="70">
        <f t="shared" si="16"/>
        <v>0</v>
      </c>
      <c r="Z76" s="70"/>
      <c r="AA76" s="70"/>
      <c r="AB76" s="70">
        <f t="shared" si="17"/>
        <v>0</v>
      </c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</row>
    <row r="77" spans="1:253" ht="78.75">
      <c r="A77" s="75" t="s">
        <v>595</v>
      </c>
      <c r="B77" s="70">
        <f t="shared" si="9"/>
        <v>2341644</v>
      </c>
      <c r="C77" s="70">
        <f t="shared" si="9"/>
        <v>867120</v>
      </c>
      <c r="D77" s="70">
        <f t="shared" si="9"/>
        <v>1474524</v>
      </c>
      <c r="E77" s="70">
        <v>0</v>
      </c>
      <c r="F77" s="70"/>
      <c r="G77" s="70">
        <f t="shared" si="10"/>
        <v>0</v>
      </c>
      <c r="H77" s="70">
        <v>0</v>
      </c>
      <c r="I77" s="70"/>
      <c r="J77" s="70">
        <f t="shared" si="11"/>
        <v>0</v>
      </c>
      <c r="K77" s="70">
        <v>0</v>
      </c>
      <c r="L77" s="70"/>
      <c r="M77" s="70">
        <f t="shared" si="12"/>
        <v>0</v>
      </c>
      <c r="N77" s="70">
        <v>2341644</v>
      </c>
      <c r="O77" s="70">
        <v>867120</v>
      </c>
      <c r="P77" s="70">
        <f t="shared" si="13"/>
        <v>1474524</v>
      </c>
      <c r="Q77" s="70"/>
      <c r="R77" s="70"/>
      <c r="S77" s="70">
        <f t="shared" si="14"/>
        <v>0</v>
      </c>
      <c r="T77" s="70"/>
      <c r="U77" s="70"/>
      <c r="V77" s="70">
        <f t="shared" si="15"/>
        <v>0</v>
      </c>
      <c r="W77" s="70"/>
      <c r="X77" s="70"/>
      <c r="Y77" s="70">
        <f t="shared" si="16"/>
        <v>0</v>
      </c>
      <c r="Z77" s="70"/>
      <c r="AA77" s="70"/>
      <c r="AB77" s="70">
        <f t="shared" si="17"/>
        <v>0</v>
      </c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</row>
    <row r="78" spans="1:253" ht="31.5">
      <c r="A78" s="75" t="s">
        <v>596</v>
      </c>
      <c r="B78" s="70">
        <f t="shared" si="9"/>
        <v>7000</v>
      </c>
      <c r="C78" s="70">
        <f t="shared" si="9"/>
        <v>0</v>
      </c>
      <c r="D78" s="70">
        <f t="shared" si="9"/>
        <v>7000</v>
      </c>
      <c r="E78" s="70">
        <v>0</v>
      </c>
      <c r="F78" s="70"/>
      <c r="G78" s="70">
        <f t="shared" si="10"/>
        <v>0</v>
      </c>
      <c r="H78" s="70">
        <v>0</v>
      </c>
      <c r="I78" s="70"/>
      <c r="J78" s="70">
        <f t="shared" si="11"/>
        <v>0</v>
      </c>
      <c r="K78" s="70">
        <v>7000</v>
      </c>
      <c r="L78" s="70"/>
      <c r="M78" s="70">
        <f t="shared" si="12"/>
        <v>7000</v>
      </c>
      <c r="N78" s="70">
        <v>0</v>
      </c>
      <c r="O78" s="70"/>
      <c r="P78" s="70">
        <f t="shared" si="13"/>
        <v>0</v>
      </c>
      <c r="Q78" s="70"/>
      <c r="R78" s="70"/>
      <c r="S78" s="70">
        <f t="shared" si="14"/>
        <v>0</v>
      </c>
      <c r="T78" s="70"/>
      <c r="U78" s="70"/>
      <c r="V78" s="70">
        <f t="shared" si="15"/>
        <v>0</v>
      </c>
      <c r="W78" s="70"/>
      <c r="X78" s="70"/>
      <c r="Y78" s="70">
        <f t="shared" si="16"/>
        <v>0</v>
      </c>
      <c r="Z78" s="70"/>
      <c r="AA78" s="70"/>
      <c r="AB78" s="70">
        <f t="shared" si="17"/>
        <v>0</v>
      </c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</row>
    <row r="79" spans="1:253" ht="31.5">
      <c r="A79" s="62" t="s">
        <v>597</v>
      </c>
      <c r="B79" s="63">
        <f t="shared" si="9"/>
        <v>2398071</v>
      </c>
      <c r="C79" s="63">
        <f t="shared" si="9"/>
        <v>-120759</v>
      </c>
      <c r="D79" s="63">
        <f t="shared" si="9"/>
        <v>2518830</v>
      </c>
      <c r="E79" s="63">
        <f>SUM(E80)</f>
        <v>0</v>
      </c>
      <c r="F79" s="63">
        <f>SUM(F80)</f>
        <v>0</v>
      </c>
      <c r="G79" s="63">
        <f t="shared" si="10"/>
        <v>0</v>
      </c>
      <c r="H79" s="63">
        <f>SUM(H80)</f>
        <v>0</v>
      </c>
      <c r="I79" s="63">
        <f>SUM(I80)</f>
        <v>0</v>
      </c>
      <c r="J79" s="63">
        <f t="shared" si="11"/>
        <v>0</v>
      </c>
      <c r="K79" s="63">
        <f>SUM(K80)</f>
        <v>0</v>
      </c>
      <c r="L79" s="63">
        <f>SUM(L80)</f>
        <v>0</v>
      </c>
      <c r="M79" s="63">
        <f t="shared" si="12"/>
        <v>0</v>
      </c>
      <c r="N79" s="63">
        <f>SUM(N80)</f>
        <v>2398071</v>
      </c>
      <c r="O79" s="63">
        <f>SUM(O80)</f>
        <v>-120759</v>
      </c>
      <c r="P79" s="63">
        <f t="shared" si="13"/>
        <v>2518830</v>
      </c>
      <c r="Q79" s="63">
        <f>SUM(Q80)</f>
        <v>0</v>
      </c>
      <c r="R79" s="63">
        <f>SUM(R80)</f>
        <v>0</v>
      </c>
      <c r="S79" s="63">
        <f t="shared" si="14"/>
        <v>0</v>
      </c>
      <c r="T79" s="63">
        <f>SUM(T80)</f>
        <v>0</v>
      </c>
      <c r="U79" s="63">
        <f>SUM(U80)</f>
        <v>0</v>
      </c>
      <c r="V79" s="63">
        <f t="shared" si="15"/>
        <v>0</v>
      </c>
      <c r="W79" s="63">
        <f>SUM(W80)</f>
        <v>0</v>
      </c>
      <c r="X79" s="63">
        <f>SUM(X80)</f>
        <v>0</v>
      </c>
      <c r="Y79" s="63">
        <f t="shared" si="16"/>
        <v>0</v>
      </c>
      <c r="Z79" s="63">
        <f>SUM(Z80)</f>
        <v>0</v>
      </c>
      <c r="AA79" s="63">
        <f>SUM(AA80)</f>
        <v>0</v>
      </c>
      <c r="AB79" s="63">
        <f t="shared" si="17"/>
        <v>0</v>
      </c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</row>
    <row r="80" spans="1:253" ht="15.75">
      <c r="A80" s="62" t="s">
        <v>535</v>
      </c>
      <c r="B80" s="63">
        <f t="shared" si="9"/>
        <v>2398071</v>
      </c>
      <c r="C80" s="63">
        <f t="shared" si="9"/>
        <v>-120759</v>
      </c>
      <c r="D80" s="63">
        <f t="shared" si="9"/>
        <v>2518830</v>
      </c>
      <c r="E80" s="63">
        <f>SUM(E81:E81)</f>
        <v>0</v>
      </c>
      <c r="F80" s="63">
        <f>SUM(F81:F81)</f>
        <v>0</v>
      </c>
      <c r="G80" s="63">
        <f t="shared" si="10"/>
        <v>0</v>
      </c>
      <c r="H80" s="63">
        <f>SUM(H81:H81)</f>
        <v>0</v>
      </c>
      <c r="I80" s="63">
        <f>SUM(I81:I81)</f>
        <v>0</v>
      </c>
      <c r="J80" s="63">
        <f t="shared" si="11"/>
        <v>0</v>
      </c>
      <c r="K80" s="63">
        <f>SUM(K81:K81)</f>
        <v>0</v>
      </c>
      <c r="L80" s="63">
        <f>SUM(L81:L81)</f>
        <v>0</v>
      </c>
      <c r="M80" s="63">
        <f t="shared" si="12"/>
        <v>0</v>
      </c>
      <c r="N80" s="63">
        <f>SUM(N81:N81)</f>
        <v>2398071</v>
      </c>
      <c r="O80" s="63">
        <f>SUM(O81:O81)</f>
        <v>-120759</v>
      </c>
      <c r="P80" s="63">
        <f t="shared" si="13"/>
        <v>2518830</v>
      </c>
      <c r="Q80" s="63">
        <f>SUM(Q81:Q81)</f>
        <v>0</v>
      </c>
      <c r="R80" s="63">
        <f>SUM(R81:R81)</f>
        <v>0</v>
      </c>
      <c r="S80" s="63">
        <f t="shared" si="14"/>
        <v>0</v>
      </c>
      <c r="T80" s="63">
        <f>SUM(T81:T81)</f>
        <v>0</v>
      </c>
      <c r="U80" s="63">
        <f>SUM(U81:U81)</f>
        <v>0</v>
      </c>
      <c r="V80" s="63">
        <f t="shared" si="15"/>
        <v>0</v>
      </c>
      <c r="W80" s="63">
        <f>SUM(W81:W81)</f>
        <v>0</v>
      </c>
      <c r="X80" s="63">
        <f>SUM(X81:X81)</f>
        <v>0</v>
      </c>
      <c r="Y80" s="63">
        <f t="shared" si="16"/>
        <v>0</v>
      </c>
      <c r="Z80" s="63">
        <f>SUM(Z81:Z81)</f>
        <v>0</v>
      </c>
      <c r="AA80" s="63">
        <f>SUM(AA81:AA81)</f>
        <v>0</v>
      </c>
      <c r="AB80" s="63">
        <f t="shared" si="17"/>
        <v>0</v>
      </c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</row>
    <row r="81" spans="1:253" ht="110.25">
      <c r="A81" s="69" t="s">
        <v>598</v>
      </c>
      <c r="B81" s="70">
        <f t="shared" si="9"/>
        <v>2398071</v>
      </c>
      <c r="C81" s="70">
        <f t="shared" si="9"/>
        <v>-120759</v>
      </c>
      <c r="D81" s="70">
        <f t="shared" si="9"/>
        <v>2518830</v>
      </c>
      <c r="E81" s="70">
        <v>0</v>
      </c>
      <c r="F81" s="70"/>
      <c r="G81" s="70">
        <f t="shared" si="10"/>
        <v>0</v>
      </c>
      <c r="H81" s="70">
        <v>0</v>
      </c>
      <c r="I81" s="70"/>
      <c r="J81" s="70">
        <f t="shared" si="11"/>
        <v>0</v>
      </c>
      <c r="K81" s="70">
        <v>0</v>
      </c>
      <c r="L81" s="70"/>
      <c r="M81" s="70">
        <f t="shared" si="12"/>
        <v>0</v>
      </c>
      <c r="N81" s="70">
        <v>2398071</v>
      </c>
      <c r="O81" s="70">
        <v>-120759</v>
      </c>
      <c r="P81" s="70">
        <f t="shared" si="13"/>
        <v>2518830</v>
      </c>
      <c r="Q81" s="70"/>
      <c r="R81" s="70"/>
      <c r="S81" s="70">
        <f t="shared" si="14"/>
        <v>0</v>
      </c>
      <c r="T81" s="70"/>
      <c r="U81" s="70"/>
      <c r="V81" s="70">
        <f t="shared" si="15"/>
        <v>0</v>
      </c>
      <c r="W81" s="70"/>
      <c r="X81" s="70"/>
      <c r="Y81" s="70">
        <f t="shared" si="16"/>
        <v>0</v>
      </c>
      <c r="Z81" s="70"/>
      <c r="AA81" s="70"/>
      <c r="AB81" s="70">
        <f t="shared" si="17"/>
        <v>0</v>
      </c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</row>
    <row r="82" spans="1:253" ht="15.75">
      <c r="A82" s="62" t="s">
        <v>599</v>
      </c>
      <c r="B82" s="63">
        <f t="shared" si="9"/>
        <v>22924818</v>
      </c>
      <c r="C82" s="63">
        <f t="shared" si="9"/>
        <v>1661548</v>
      </c>
      <c r="D82" s="63">
        <f t="shared" si="9"/>
        <v>21263270</v>
      </c>
      <c r="E82" s="63">
        <f>SUM(E83,E92,E104,E150,E189,E215,E235,E134)</f>
        <v>1229531</v>
      </c>
      <c r="F82" s="63">
        <f>SUM(F83,F92,F104,F150,F189,F215,F235,F134)</f>
        <v>40517</v>
      </c>
      <c r="G82" s="63">
        <f t="shared" si="10"/>
        <v>1189014</v>
      </c>
      <c r="H82" s="63">
        <f>SUM(H83,H92,H104,H150,H189,H215,H235,H134)</f>
        <v>31336</v>
      </c>
      <c r="I82" s="63">
        <f>SUM(I83,I92,I104,I150,I189,I215,I235,I134)</f>
        <v>9051</v>
      </c>
      <c r="J82" s="63">
        <f t="shared" si="11"/>
        <v>22285</v>
      </c>
      <c r="K82" s="63">
        <f>SUM(K83,K92,K104,K150,K189,K215,K235,K134)</f>
        <v>903562</v>
      </c>
      <c r="L82" s="63">
        <f>SUM(L83,L92,L104,L150,L189,L215,L235,L134)</f>
        <v>146632</v>
      </c>
      <c r="M82" s="63">
        <f t="shared" si="12"/>
        <v>756930</v>
      </c>
      <c r="N82" s="63">
        <f>SUM(N83,N92,N104,N150,N189,N215,N235,N134)</f>
        <v>11354268</v>
      </c>
      <c r="O82" s="63">
        <f>SUM(O83,O92,O104,O150,O189,O215,O235,O134)</f>
        <v>912356</v>
      </c>
      <c r="P82" s="63">
        <f t="shared" si="13"/>
        <v>10441912</v>
      </c>
      <c r="Q82" s="63">
        <f>SUM(Q83,Q92,Q104,Q150,Q189,Q215,Q235,Q134)</f>
        <v>586885</v>
      </c>
      <c r="R82" s="63">
        <f>SUM(R83,R92,R104,R150,R189,R215,R235,R134)</f>
        <v>202220</v>
      </c>
      <c r="S82" s="63">
        <f t="shared" si="14"/>
        <v>384665</v>
      </c>
      <c r="T82" s="63">
        <f>SUM(T83,T92,T104,T150,T189,T215,T235,T134)</f>
        <v>5024692</v>
      </c>
      <c r="U82" s="63">
        <f>SUM(U83,U92,U104,U150,U189,U215,U235,U134)</f>
        <v>350772</v>
      </c>
      <c r="V82" s="63">
        <f t="shared" si="15"/>
        <v>4673920</v>
      </c>
      <c r="W82" s="63">
        <f>SUM(W83,W92,W104,W150,W189,W215,W235,W134)</f>
        <v>0</v>
      </c>
      <c r="X82" s="63">
        <f>SUM(X83,X92,X104,X150,X189,X215,X235,X134)</f>
        <v>0</v>
      </c>
      <c r="Y82" s="63">
        <f t="shared" si="16"/>
        <v>0</v>
      </c>
      <c r="Z82" s="63">
        <f>SUM(Z83,Z92,Z104,Z150,Z189,Z215,Z235,Z134)</f>
        <v>3794544</v>
      </c>
      <c r="AA82" s="63">
        <f>SUM(AA83,AA92,AA104,AA150,AA189,AA215,AA235,AA134)</f>
        <v>0</v>
      </c>
      <c r="AB82" s="63">
        <f t="shared" si="17"/>
        <v>3794544</v>
      </c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</row>
    <row r="83" spans="1:253" ht="15.75">
      <c r="A83" s="62" t="s">
        <v>534</v>
      </c>
      <c r="B83" s="63">
        <f t="shared" si="9"/>
        <v>86703</v>
      </c>
      <c r="C83" s="63">
        <f t="shared" si="9"/>
        <v>6179</v>
      </c>
      <c r="D83" s="63">
        <f t="shared" si="9"/>
        <v>80524</v>
      </c>
      <c r="E83" s="63">
        <f>SUM(E84,E88,E90)</f>
        <v>0</v>
      </c>
      <c r="F83" s="63">
        <f>SUM(F84,F88,F90)</f>
        <v>0</v>
      </c>
      <c r="G83" s="63">
        <f t="shared" si="10"/>
        <v>0</v>
      </c>
      <c r="H83" s="63">
        <f>SUM(H84,H88,H90)</f>
        <v>0</v>
      </c>
      <c r="I83" s="63">
        <f>SUM(I84,I88,I90)</f>
        <v>0</v>
      </c>
      <c r="J83" s="63">
        <f t="shared" si="11"/>
        <v>0</v>
      </c>
      <c r="K83" s="63">
        <f>SUM(K84,K88,K90)</f>
        <v>42559</v>
      </c>
      <c r="L83" s="63">
        <f>SUM(L84,L88,L90)</f>
        <v>6179</v>
      </c>
      <c r="M83" s="63">
        <f t="shared" si="12"/>
        <v>36380</v>
      </c>
      <c r="N83" s="63">
        <f>SUM(N84,N88,N90)</f>
        <v>0</v>
      </c>
      <c r="O83" s="63">
        <f>SUM(O84,O88,O90)</f>
        <v>0</v>
      </c>
      <c r="P83" s="63">
        <f t="shared" si="13"/>
        <v>0</v>
      </c>
      <c r="Q83" s="63">
        <f>SUM(Q84,Q88,Q90)</f>
        <v>0</v>
      </c>
      <c r="R83" s="63">
        <f>SUM(R84,R88,R90)</f>
        <v>0</v>
      </c>
      <c r="S83" s="63">
        <f t="shared" si="14"/>
        <v>0</v>
      </c>
      <c r="T83" s="63">
        <f>SUM(T84,T88,T90)</f>
        <v>0</v>
      </c>
      <c r="U83" s="63">
        <f>SUM(U84,U88,U90)</f>
        <v>0</v>
      </c>
      <c r="V83" s="63">
        <f t="shared" si="15"/>
        <v>0</v>
      </c>
      <c r="W83" s="63">
        <f>SUM(W84,W88,W90)</f>
        <v>0</v>
      </c>
      <c r="X83" s="63">
        <f>SUM(X84,X88,X90)</f>
        <v>0</v>
      </c>
      <c r="Y83" s="63">
        <f t="shared" si="16"/>
        <v>0</v>
      </c>
      <c r="Z83" s="63">
        <f>SUM(Z84,Z88,Z90)</f>
        <v>44144</v>
      </c>
      <c r="AA83" s="63">
        <f>SUM(AA84,AA88,AA90)</f>
        <v>0</v>
      </c>
      <c r="AB83" s="63">
        <f t="shared" si="17"/>
        <v>44144</v>
      </c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</row>
    <row r="84" spans="1:253" ht="31.5">
      <c r="A84" s="62" t="s">
        <v>600</v>
      </c>
      <c r="B84" s="63">
        <f t="shared" si="9"/>
        <v>22559</v>
      </c>
      <c r="C84" s="63">
        <f t="shared" si="9"/>
        <v>6179</v>
      </c>
      <c r="D84" s="63">
        <f t="shared" si="9"/>
        <v>16380</v>
      </c>
      <c r="E84" s="63">
        <f>SUM(E85:E87)</f>
        <v>0</v>
      </c>
      <c r="F84" s="63">
        <f>SUM(F85:F87)</f>
        <v>0</v>
      </c>
      <c r="G84" s="63">
        <f t="shared" si="10"/>
        <v>0</v>
      </c>
      <c r="H84" s="63">
        <f>SUM(H85:H87)</f>
        <v>0</v>
      </c>
      <c r="I84" s="63">
        <f>SUM(I85:I87)</f>
        <v>0</v>
      </c>
      <c r="J84" s="63">
        <f t="shared" si="11"/>
        <v>0</v>
      </c>
      <c r="K84" s="63">
        <f>SUM(K85:K87)</f>
        <v>22559</v>
      </c>
      <c r="L84" s="63">
        <f>SUM(L85:L87)</f>
        <v>6179</v>
      </c>
      <c r="M84" s="63">
        <f t="shared" si="12"/>
        <v>16380</v>
      </c>
      <c r="N84" s="63">
        <f>SUM(N85:N87)</f>
        <v>0</v>
      </c>
      <c r="O84" s="63">
        <f>SUM(O85:O87)</f>
        <v>0</v>
      </c>
      <c r="P84" s="63">
        <f t="shared" si="13"/>
        <v>0</v>
      </c>
      <c r="Q84" s="63">
        <f>SUM(Q85:Q87)</f>
        <v>0</v>
      </c>
      <c r="R84" s="63">
        <f>SUM(R85:R87)</f>
        <v>0</v>
      </c>
      <c r="S84" s="63">
        <f t="shared" si="14"/>
        <v>0</v>
      </c>
      <c r="T84" s="63">
        <f>SUM(T85:T87)</f>
        <v>0</v>
      </c>
      <c r="U84" s="63">
        <f>SUM(U85:U87)</f>
        <v>0</v>
      </c>
      <c r="V84" s="63">
        <f t="shared" si="15"/>
        <v>0</v>
      </c>
      <c r="W84" s="63">
        <f>SUM(W85:W87)</f>
        <v>0</v>
      </c>
      <c r="X84" s="63">
        <f>SUM(X85:X87)</f>
        <v>0</v>
      </c>
      <c r="Y84" s="63">
        <f t="shared" si="16"/>
        <v>0</v>
      </c>
      <c r="Z84" s="63">
        <f>SUM(Z85:Z87)</f>
        <v>0</v>
      </c>
      <c r="AA84" s="63">
        <f>SUM(AA85:AA87)</f>
        <v>0</v>
      </c>
      <c r="AB84" s="63">
        <f t="shared" si="17"/>
        <v>0</v>
      </c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</row>
    <row r="85" spans="1:253" ht="15.75">
      <c r="A85" s="69" t="s">
        <v>601</v>
      </c>
      <c r="B85" s="70">
        <f t="shared" si="9"/>
        <v>20000</v>
      </c>
      <c r="C85" s="70">
        <f t="shared" si="9"/>
        <v>6179</v>
      </c>
      <c r="D85" s="70">
        <f t="shared" si="9"/>
        <v>13821</v>
      </c>
      <c r="E85" s="70">
        <v>0</v>
      </c>
      <c r="F85" s="70"/>
      <c r="G85" s="70">
        <f t="shared" si="10"/>
        <v>0</v>
      </c>
      <c r="H85" s="70"/>
      <c r="I85" s="70"/>
      <c r="J85" s="70">
        <f t="shared" si="11"/>
        <v>0</v>
      </c>
      <c r="K85" s="70">
        <v>20000</v>
      </c>
      <c r="L85" s="70">
        <f>918+5261</f>
        <v>6179</v>
      </c>
      <c r="M85" s="70">
        <f t="shared" si="12"/>
        <v>13821</v>
      </c>
      <c r="N85" s="70"/>
      <c r="O85" s="70"/>
      <c r="P85" s="70">
        <f t="shared" si="13"/>
        <v>0</v>
      </c>
      <c r="Q85" s="70"/>
      <c r="R85" s="70"/>
      <c r="S85" s="70">
        <f t="shared" si="14"/>
        <v>0</v>
      </c>
      <c r="T85" s="70"/>
      <c r="U85" s="70"/>
      <c r="V85" s="70">
        <f t="shared" si="15"/>
        <v>0</v>
      </c>
      <c r="W85" s="70"/>
      <c r="X85" s="70"/>
      <c r="Y85" s="70">
        <f t="shared" si="16"/>
        <v>0</v>
      </c>
      <c r="Z85" s="70"/>
      <c r="AA85" s="70"/>
      <c r="AB85" s="70">
        <f t="shared" si="17"/>
        <v>0</v>
      </c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</row>
    <row r="86" spans="1:253" ht="31.5">
      <c r="A86" s="76" t="s">
        <v>602</v>
      </c>
      <c r="B86" s="70">
        <f t="shared" si="9"/>
        <v>1680</v>
      </c>
      <c r="C86" s="70">
        <f t="shared" si="9"/>
        <v>0</v>
      </c>
      <c r="D86" s="70">
        <f t="shared" si="9"/>
        <v>1680</v>
      </c>
      <c r="E86" s="70">
        <v>0</v>
      </c>
      <c r="F86" s="70"/>
      <c r="G86" s="70">
        <f t="shared" si="10"/>
        <v>0</v>
      </c>
      <c r="H86" s="70">
        <v>0</v>
      </c>
      <c r="I86" s="70"/>
      <c r="J86" s="70">
        <f t="shared" si="11"/>
        <v>0</v>
      </c>
      <c r="K86" s="70">
        <v>1680</v>
      </c>
      <c r="L86" s="70"/>
      <c r="M86" s="70">
        <f t="shared" si="12"/>
        <v>1680</v>
      </c>
      <c r="N86" s="70"/>
      <c r="O86" s="70"/>
      <c r="P86" s="70">
        <f t="shared" si="13"/>
        <v>0</v>
      </c>
      <c r="Q86" s="70"/>
      <c r="R86" s="70"/>
      <c r="S86" s="70">
        <f t="shared" si="14"/>
        <v>0</v>
      </c>
      <c r="T86" s="70"/>
      <c r="U86" s="70"/>
      <c r="V86" s="70">
        <f t="shared" si="15"/>
        <v>0</v>
      </c>
      <c r="W86" s="70"/>
      <c r="X86" s="70"/>
      <c r="Y86" s="70">
        <f t="shared" si="16"/>
        <v>0</v>
      </c>
      <c r="Z86" s="70"/>
      <c r="AA86" s="70"/>
      <c r="AB86" s="70">
        <f t="shared" si="17"/>
        <v>0</v>
      </c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</row>
    <row r="87" spans="1:253" ht="47.25">
      <c r="A87" s="76" t="s">
        <v>603</v>
      </c>
      <c r="B87" s="70">
        <f t="shared" si="9"/>
        <v>879</v>
      </c>
      <c r="C87" s="70">
        <f t="shared" si="9"/>
        <v>0</v>
      </c>
      <c r="D87" s="70">
        <f t="shared" si="9"/>
        <v>879</v>
      </c>
      <c r="E87" s="70">
        <v>0</v>
      </c>
      <c r="F87" s="70"/>
      <c r="G87" s="70">
        <f t="shared" si="10"/>
        <v>0</v>
      </c>
      <c r="H87" s="70">
        <v>0</v>
      </c>
      <c r="I87" s="70"/>
      <c r="J87" s="70">
        <f t="shared" si="11"/>
        <v>0</v>
      </c>
      <c r="K87" s="70">
        <v>879</v>
      </c>
      <c r="L87" s="70"/>
      <c r="M87" s="70">
        <f t="shared" si="12"/>
        <v>879</v>
      </c>
      <c r="N87" s="70"/>
      <c r="O87" s="70"/>
      <c r="P87" s="70">
        <f t="shared" si="13"/>
        <v>0</v>
      </c>
      <c r="Q87" s="70"/>
      <c r="R87" s="70"/>
      <c r="S87" s="70">
        <f t="shared" si="14"/>
        <v>0</v>
      </c>
      <c r="T87" s="70"/>
      <c r="U87" s="70"/>
      <c r="V87" s="70">
        <f t="shared" si="15"/>
        <v>0</v>
      </c>
      <c r="W87" s="70"/>
      <c r="X87" s="70"/>
      <c r="Y87" s="70">
        <f t="shared" si="16"/>
        <v>0</v>
      </c>
      <c r="Z87" s="70"/>
      <c r="AA87" s="70"/>
      <c r="AB87" s="70">
        <f t="shared" si="17"/>
        <v>0</v>
      </c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</row>
    <row r="88" spans="1:253" ht="15.75">
      <c r="A88" s="62" t="s">
        <v>604</v>
      </c>
      <c r="B88" s="63">
        <f t="shared" si="9"/>
        <v>44144</v>
      </c>
      <c r="C88" s="63">
        <f t="shared" si="9"/>
        <v>0</v>
      </c>
      <c r="D88" s="63">
        <f t="shared" si="9"/>
        <v>44144</v>
      </c>
      <c r="E88" s="63">
        <f>SUM(E89:E89)</f>
        <v>0</v>
      </c>
      <c r="F88" s="63">
        <f>SUM(F89:F89)</f>
        <v>0</v>
      </c>
      <c r="G88" s="63">
        <f t="shared" si="10"/>
        <v>0</v>
      </c>
      <c r="H88" s="63">
        <f>SUM(H89:H89)</f>
        <v>0</v>
      </c>
      <c r="I88" s="63">
        <f>SUM(I89:I89)</f>
        <v>0</v>
      </c>
      <c r="J88" s="63">
        <f t="shared" si="11"/>
        <v>0</v>
      </c>
      <c r="K88" s="63">
        <f>SUM(K89:K89)</f>
        <v>0</v>
      </c>
      <c r="L88" s="63">
        <f>SUM(L89:L89)</f>
        <v>0</v>
      </c>
      <c r="M88" s="63">
        <f t="shared" si="12"/>
        <v>0</v>
      </c>
      <c r="N88" s="63">
        <f>SUM(N89:N89)</f>
        <v>0</v>
      </c>
      <c r="O88" s="63">
        <f>SUM(O89:O89)</f>
        <v>0</v>
      </c>
      <c r="P88" s="63">
        <f t="shared" si="13"/>
        <v>0</v>
      </c>
      <c r="Q88" s="63">
        <f>SUM(Q89:Q89)</f>
        <v>0</v>
      </c>
      <c r="R88" s="63">
        <f>SUM(R89:R89)</f>
        <v>0</v>
      </c>
      <c r="S88" s="63">
        <f t="shared" si="14"/>
        <v>0</v>
      </c>
      <c r="T88" s="63">
        <f>SUM(T89:T89)</f>
        <v>0</v>
      </c>
      <c r="U88" s="63">
        <f>SUM(U89:U89)</f>
        <v>0</v>
      </c>
      <c r="V88" s="63">
        <f t="shared" si="15"/>
        <v>0</v>
      </c>
      <c r="W88" s="63">
        <f>SUM(W89:W89)</f>
        <v>0</v>
      </c>
      <c r="X88" s="63">
        <f>SUM(X89:X89)</f>
        <v>0</v>
      </c>
      <c r="Y88" s="63">
        <f t="shared" si="16"/>
        <v>0</v>
      </c>
      <c r="Z88" s="63">
        <f>SUM(Z89:Z89)</f>
        <v>44144</v>
      </c>
      <c r="AA88" s="63">
        <f>SUM(AA89:AA89)</f>
        <v>0</v>
      </c>
      <c r="AB88" s="63">
        <f t="shared" si="17"/>
        <v>44144</v>
      </c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</row>
    <row r="89" spans="1:253" ht="47.25">
      <c r="A89" s="71" t="s">
        <v>605</v>
      </c>
      <c r="B89" s="70">
        <f t="shared" si="9"/>
        <v>44144</v>
      </c>
      <c r="C89" s="70">
        <f t="shared" si="9"/>
        <v>0</v>
      </c>
      <c r="D89" s="70">
        <f t="shared" si="9"/>
        <v>44144</v>
      </c>
      <c r="E89" s="70">
        <v>0</v>
      </c>
      <c r="F89" s="70"/>
      <c r="G89" s="70">
        <f t="shared" si="10"/>
        <v>0</v>
      </c>
      <c r="H89" s="70"/>
      <c r="I89" s="70"/>
      <c r="J89" s="70">
        <f t="shared" si="11"/>
        <v>0</v>
      </c>
      <c r="K89" s="70"/>
      <c r="L89" s="70"/>
      <c r="M89" s="70">
        <f t="shared" si="12"/>
        <v>0</v>
      </c>
      <c r="N89" s="70"/>
      <c r="O89" s="70"/>
      <c r="P89" s="70">
        <f t="shared" si="13"/>
        <v>0</v>
      </c>
      <c r="Q89" s="70"/>
      <c r="R89" s="70"/>
      <c r="S89" s="70">
        <f t="shared" si="14"/>
        <v>0</v>
      </c>
      <c r="T89" s="70"/>
      <c r="U89" s="70"/>
      <c r="V89" s="70">
        <f t="shared" si="15"/>
        <v>0</v>
      </c>
      <c r="W89" s="70"/>
      <c r="X89" s="70"/>
      <c r="Y89" s="70">
        <f t="shared" si="16"/>
        <v>0</v>
      </c>
      <c r="Z89" s="70">
        <v>44144</v>
      </c>
      <c r="AA89" s="70"/>
      <c r="AB89" s="70">
        <f t="shared" si="17"/>
        <v>44144</v>
      </c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</row>
    <row r="90" spans="1:253" ht="31.5">
      <c r="A90" s="62" t="s">
        <v>606</v>
      </c>
      <c r="B90" s="63">
        <f t="shared" si="9"/>
        <v>20000</v>
      </c>
      <c r="C90" s="63">
        <f t="shared" si="9"/>
        <v>0</v>
      </c>
      <c r="D90" s="63">
        <f t="shared" si="9"/>
        <v>20000</v>
      </c>
      <c r="E90" s="63">
        <f>SUM(E91:E91)</f>
        <v>0</v>
      </c>
      <c r="F90" s="63">
        <f>SUM(F91:F91)</f>
        <v>0</v>
      </c>
      <c r="G90" s="63">
        <f t="shared" si="10"/>
        <v>0</v>
      </c>
      <c r="H90" s="63">
        <f>SUM(H91:H91)</f>
        <v>0</v>
      </c>
      <c r="I90" s="63">
        <f>SUM(I91:I91)</f>
        <v>0</v>
      </c>
      <c r="J90" s="63">
        <f t="shared" si="11"/>
        <v>0</v>
      </c>
      <c r="K90" s="63">
        <f>SUM(K91:K91)</f>
        <v>20000</v>
      </c>
      <c r="L90" s="63">
        <f>SUM(L91:L91)</f>
        <v>0</v>
      </c>
      <c r="M90" s="63">
        <f t="shared" si="12"/>
        <v>20000</v>
      </c>
      <c r="N90" s="63">
        <f>SUM(N91:N91)</f>
        <v>0</v>
      </c>
      <c r="O90" s="63">
        <f>SUM(O91:O91)</f>
        <v>0</v>
      </c>
      <c r="P90" s="63">
        <f t="shared" si="13"/>
        <v>0</v>
      </c>
      <c r="Q90" s="63">
        <f>SUM(Q91:Q91)</f>
        <v>0</v>
      </c>
      <c r="R90" s="63">
        <f>SUM(R91:R91)</f>
        <v>0</v>
      </c>
      <c r="S90" s="63">
        <f t="shared" si="14"/>
        <v>0</v>
      </c>
      <c r="T90" s="63">
        <f>SUM(T91:T91)</f>
        <v>0</v>
      </c>
      <c r="U90" s="63">
        <f>SUM(U91:U91)</f>
        <v>0</v>
      </c>
      <c r="V90" s="63">
        <f t="shared" si="15"/>
        <v>0</v>
      </c>
      <c r="W90" s="63">
        <f>SUM(W91:W91)</f>
        <v>0</v>
      </c>
      <c r="X90" s="63">
        <f>SUM(X91:X91)</f>
        <v>0</v>
      </c>
      <c r="Y90" s="63">
        <f t="shared" si="16"/>
        <v>0</v>
      </c>
      <c r="Z90" s="63">
        <f>SUM(Z91:Z91)</f>
        <v>0</v>
      </c>
      <c r="AA90" s="63">
        <f>SUM(AA91:AA91)</f>
        <v>0</v>
      </c>
      <c r="AB90" s="63">
        <f t="shared" si="17"/>
        <v>0</v>
      </c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</row>
    <row r="91" spans="1:253" ht="15.75">
      <c r="A91" s="76" t="s">
        <v>607</v>
      </c>
      <c r="B91" s="70">
        <f t="shared" si="9"/>
        <v>20000</v>
      </c>
      <c r="C91" s="70">
        <f t="shared" si="9"/>
        <v>0</v>
      </c>
      <c r="D91" s="70">
        <f t="shared" si="9"/>
        <v>20000</v>
      </c>
      <c r="E91" s="70">
        <v>0</v>
      </c>
      <c r="F91" s="70"/>
      <c r="G91" s="70">
        <f t="shared" si="10"/>
        <v>0</v>
      </c>
      <c r="H91" s="70"/>
      <c r="I91" s="70"/>
      <c r="J91" s="70">
        <f t="shared" si="11"/>
        <v>0</v>
      </c>
      <c r="K91" s="70">
        <v>20000</v>
      </c>
      <c r="L91" s="70"/>
      <c r="M91" s="70">
        <f t="shared" si="12"/>
        <v>20000</v>
      </c>
      <c r="N91" s="70"/>
      <c r="O91" s="70"/>
      <c r="P91" s="70">
        <f t="shared" si="13"/>
        <v>0</v>
      </c>
      <c r="Q91" s="70"/>
      <c r="R91" s="70"/>
      <c r="S91" s="70">
        <f t="shared" si="14"/>
        <v>0</v>
      </c>
      <c r="T91" s="70"/>
      <c r="U91" s="70"/>
      <c r="V91" s="70">
        <f t="shared" si="15"/>
        <v>0</v>
      </c>
      <c r="W91" s="70"/>
      <c r="X91" s="70"/>
      <c r="Y91" s="70">
        <f t="shared" si="16"/>
        <v>0</v>
      </c>
      <c r="Z91" s="70"/>
      <c r="AA91" s="70"/>
      <c r="AB91" s="70">
        <f t="shared" si="17"/>
        <v>0</v>
      </c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</row>
    <row r="92" spans="1:253" ht="15.75">
      <c r="A92" s="68" t="s">
        <v>546</v>
      </c>
      <c r="B92" s="65">
        <f t="shared" si="9"/>
        <v>70934</v>
      </c>
      <c r="C92" s="65">
        <f t="shared" si="9"/>
        <v>30988</v>
      </c>
      <c r="D92" s="65">
        <f t="shared" si="9"/>
        <v>39946</v>
      </c>
      <c r="E92" s="65">
        <f>SUM(E93,E95,E100)</f>
        <v>0</v>
      </c>
      <c r="F92" s="65">
        <f>SUM(F93,F95,F100)</f>
        <v>0</v>
      </c>
      <c r="G92" s="65">
        <f t="shared" si="10"/>
        <v>0</v>
      </c>
      <c r="H92" s="65">
        <f>SUM(H93,H95,H100)</f>
        <v>6060</v>
      </c>
      <c r="I92" s="65">
        <f>SUM(I93,I95,I100)</f>
        <v>5999</v>
      </c>
      <c r="J92" s="65">
        <f t="shared" si="11"/>
        <v>61</v>
      </c>
      <c r="K92" s="65">
        <f>SUM(K93,K95,K100)</f>
        <v>37357</v>
      </c>
      <c r="L92" s="65">
        <f>SUM(L93,L95,L100)</f>
        <v>17472</v>
      </c>
      <c r="M92" s="65">
        <f t="shared" si="12"/>
        <v>19885</v>
      </c>
      <c r="N92" s="65">
        <f>SUM(N93,N95,N100)</f>
        <v>0</v>
      </c>
      <c r="O92" s="65">
        <f>SUM(O93,O95,O100)</f>
        <v>0</v>
      </c>
      <c r="P92" s="65">
        <f t="shared" si="13"/>
        <v>0</v>
      </c>
      <c r="Q92" s="65">
        <f>SUM(Q93,Q95,Q100)</f>
        <v>27517</v>
      </c>
      <c r="R92" s="65">
        <f>SUM(R93,R95,R100)</f>
        <v>7517</v>
      </c>
      <c r="S92" s="65">
        <f t="shared" si="14"/>
        <v>20000</v>
      </c>
      <c r="T92" s="65">
        <f>SUM(T93,T95,T100)</f>
        <v>0</v>
      </c>
      <c r="U92" s="65">
        <f>SUM(U93,U95,U100)</f>
        <v>0</v>
      </c>
      <c r="V92" s="65">
        <f t="shared" si="15"/>
        <v>0</v>
      </c>
      <c r="W92" s="65">
        <f>SUM(W93,W95,W100)</f>
        <v>0</v>
      </c>
      <c r="X92" s="65">
        <f>SUM(X93,X95,X100)</f>
        <v>0</v>
      </c>
      <c r="Y92" s="65">
        <f t="shared" si="16"/>
        <v>0</v>
      </c>
      <c r="Z92" s="65">
        <f>SUM(Z93,Z95,Z100)</f>
        <v>0</v>
      </c>
      <c r="AA92" s="65">
        <f>SUM(AA93,AA95,AA100)</f>
        <v>0</v>
      </c>
      <c r="AB92" s="65">
        <f t="shared" si="17"/>
        <v>0</v>
      </c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</row>
    <row r="93" spans="1:253" ht="31.5">
      <c r="A93" s="62" t="s">
        <v>600</v>
      </c>
      <c r="B93" s="63">
        <f t="shared" si="9"/>
        <v>8318</v>
      </c>
      <c r="C93" s="63">
        <f t="shared" si="9"/>
        <v>7344</v>
      </c>
      <c r="D93" s="63">
        <f t="shared" si="9"/>
        <v>974</v>
      </c>
      <c r="E93" s="63">
        <f>SUM(E94:E94)</f>
        <v>0</v>
      </c>
      <c r="F93" s="63">
        <f>SUM(F94:F94)</f>
        <v>0</v>
      </c>
      <c r="G93" s="63">
        <f t="shared" si="10"/>
        <v>0</v>
      </c>
      <c r="H93" s="63">
        <f>SUM(H94:H94)</f>
        <v>0</v>
      </c>
      <c r="I93" s="63">
        <f>SUM(I94:I94)</f>
        <v>0</v>
      </c>
      <c r="J93" s="63">
        <f t="shared" si="11"/>
        <v>0</v>
      </c>
      <c r="K93" s="63">
        <f>SUM(K94:K94)</f>
        <v>2662</v>
      </c>
      <c r="L93" s="63">
        <f>SUM(L94:L94)</f>
        <v>1688</v>
      </c>
      <c r="M93" s="63">
        <f t="shared" si="12"/>
        <v>974</v>
      </c>
      <c r="N93" s="63">
        <f>SUM(N94:N94)</f>
        <v>0</v>
      </c>
      <c r="O93" s="63">
        <f>SUM(O94:O94)</f>
        <v>0</v>
      </c>
      <c r="P93" s="63">
        <f t="shared" si="13"/>
        <v>0</v>
      </c>
      <c r="Q93" s="63">
        <f>SUM(Q94:Q94)</f>
        <v>5656</v>
      </c>
      <c r="R93" s="63">
        <f>SUM(R94:R94)</f>
        <v>5656</v>
      </c>
      <c r="S93" s="63">
        <f t="shared" si="14"/>
        <v>0</v>
      </c>
      <c r="T93" s="63">
        <f>SUM(T94:T94)</f>
        <v>0</v>
      </c>
      <c r="U93" s="63">
        <f>SUM(U94:U94)</f>
        <v>0</v>
      </c>
      <c r="V93" s="63">
        <f t="shared" si="15"/>
        <v>0</v>
      </c>
      <c r="W93" s="63">
        <f>SUM(W94:W94)</f>
        <v>0</v>
      </c>
      <c r="X93" s="63">
        <f>SUM(X94:X94)</f>
        <v>0</v>
      </c>
      <c r="Y93" s="63">
        <f t="shared" si="16"/>
        <v>0</v>
      </c>
      <c r="Z93" s="63">
        <f>SUM(Z94:Z94)</f>
        <v>0</v>
      </c>
      <c r="AA93" s="63">
        <f>SUM(AA94:AA94)</f>
        <v>0</v>
      </c>
      <c r="AB93" s="63">
        <f t="shared" si="17"/>
        <v>0</v>
      </c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</row>
    <row r="94" spans="1:253" ht="47.25">
      <c r="A94" s="69" t="s">
        <v>608</v>
      </c>
      <c r="B94" s="70">
        <f t="shared" si="9"/>
        <v>8318</v>
      </c>
      <c r="C94" s="70">
        <f t="shared" si="9"/>
        <v>7344</v>
      </c>
      <c r="D94" s="70">
        <f t="shared" si="9"/>
        <v>974</v>
      </c>
      <c r="E94" s="70">
        <v>0</v>
      </c>
      <c r="F94" s="70"/>
      <c r="G94" s="70">
        <f t="shared" si="10"/>
        <v>0</v>
      </c>
      <c r="H94" s="70"/>
      <c r="I94" s="70"/>
      <c r="J94" s="70">
        <f t="shared" si="11"/>
        <v>0</v>
      </c>
      <c r="K94" s="70">
        <f>1744+918</f>
        <v>2662</v>
      </c>
      <c r="L94" s="70">
        <v>1688</v>
      </c>
      <c r="M94" s="70">
        <f t="shared" si="12"/>
        <v>974</v>
      </c>
      <c r="N94" s="70"/>
      <c r="O94" s="70"/>
      <c r="P94" s="70">
        <f t="shared" si="13"/>
        <v>0</v>
      </c>
      <c r="Q94" s="70">
        <v>5656</v>
      </c>
      <c r="R94" s="70">
        <v>5656</v>
      </c>
      <c r="S94" s="70">
        <f t="shared" si="14"/>
        <v>0</v>
      </c>
      <c r="T94" s="70"/>
      <c r="U94" s="70"/>
      <c r="V94" s="70">
        <f t="shared" si="15"/>
        <v>0</v>
      </c>
      <c r="W94" s="70"/>
      <c r="X94" s="70"/>
      <c r="Y94" s="70">
        <f t="shared" si="16"/>
        <v>0</v>
      </c>
      <c r="Z94" s="70"/>
      <c r="AA94" s="70"/>
      <c r="AB94" s="70">
        <f t="shared" si="17"/>
        <v>0</v>
      </c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</row>
    <row r="95" spans="1:253" ht="31.5">
      <c r="A95" s="62" t="s">
        <v>606</v>
      </c>
      <c r="B95" s="65">
        <f t="shared" si="9"/>
        <v>41011</v>
      </c>
      <c r="C95" s="65">
        <f t="shared" si="9"/>
        <v>5999</v>
      </c>
      <c r="D95" s="65">
        <f t="shared" si="9"/>
        <v>35012</v>
      </c>
      <c r="E95" s="65">
        <f>SUM(E96:E99)</f>
        <v>0</v>
      </c>
      <c r="F95" s="65">
        <f>SUM(F96:F99)</f>
        <v>0</v>
      </c>
      <c r="G95" s="65">
        <f t="shared" si="10"/>
        <v>0</v>
      </c>
      <c r="H95" s="65">
        <f>SUM(H96:H99)</f>
        <v>6060</v>
      </c>
      <c r="I95" s="65">
        <f>SUM(I96:I99)</f>
        <v>5999</v>
      </c>
      <c r="J95" s="65">
        <f t="shared" si="11"/>
        <v>61</v>
      </c>
      <c r="K95" s="65">
        <f>SUM(K96:K99)</f>
        <v>14951</v>
      </c>
      <c r="L95" s="65">
        <f>SUM(L96:L99)</f>
        <v>0</v>
      </c>
      <c r="M95" s="65">
        <f t="shared" si="12"/>
        <v>14951</v>
      </c>
      <c r="N95" s="65">
        <f>SUM(N96:N99)</f>
        <v>0</v>
      </c>
      <c r="O95" s="65">
        <f>SUM(O96:O99)</f>
        <v>0</v>
      </c>
      <c r="P95" s="65">
        <f t="shared" si="13"/>
        <v>0</v>
      </c>
      <c r="Q95" s="65">
        <f>SUM(Q96:Q99)</f>
        <v>20000</v>
      </c>
      <c r="R95" s="65">
        <f>SUM(R96:R99)</f>
        <v>0</v>
      </c>
      <c r="S95" s="65">
        <f t="shared" si="14"/>
        <v>20000</v>
      </c>
      <c r="T95" s="65">
        <f>SUM(T96:T99)</f>
        <v>0</v>
      </c>
      <c r="U95" s="65">
        <f>SUM(U96:U99)</f>
        <v>0</v>
      </c>
      <c r="V95" s="65">
        <f t="shared" si="15"/>
        <v>0</v>
      </c>
      <c r="W95" s="65">
        <f>SUM(W96:W99)</f>
        <v>0</v>
      </c>
      <c r="X95" s="65">
        <f>SUM(X96:X99)</f>
        <v>0</v>
      </c>
      <c r="Y95" s="65">
        <f t="shared" si="16"/>
        <v>0</v>
      </c>
      <c r="Z95" s="65">
        <f>SUM(Z96:Z99)</f>
        <v>0</v>
      </c>
      <c r="AA95" s="65">
        <f>SUM(AA96:AA99)</f>
        <v>0</v>
      </c>
      <c r="AB95" s="65">
        <f t="shared" si="17"/>
        <v>0</v>
      </c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</row>
    <row r="96" spans="1:253" ht="15.75">
      <c r="A96" s="76" t="s">
        <v>609</v>
      </c>
      <c r="B96" s="70">
        <f t="shared" si="9"/>
        <v>20000</v>
      </c>
      <c r="C96" s="70">
        <f t="shared" si="9"/>
        <v>0</v>
      </c>
      <c r="D96" s="70">
        <f t="shared" si="9"/>
        <v>20000</v>
      </c>
      <c r="E96" s="70">
        <v>0</v>
      </c>
      <c r="F96" s="70"/>
      <c r="G96" s="70">
        <f t="shared" si="10"/>
        <v>0</v>
      </c>
      <c r="H96" s="70">
        <v>0</v>
      </c>
      <c r="I96" s="70"/>
      <c r="J96" s="70">
        <f t="shared" si="11"/>
        <v>0</v>
      </c>
      <c r="K96" s="70"/>
      <c r="L96" s="70"/>
      <c r="M96" s="70">
        <f t="shared" si="12"/>
        <v>0</v>
      </c>
      <c r="N96" s="70"/>
      <c r="O96" s="70"/>
      <c r="P96" s="70">
        <f t="shared" si="13"/>
        <v>0</v>
      </c>
      <c r="Q96" s="70">
        <f>10000+10000</f>
        <v>20000</v>
      </c>
      <c r="R96" s="70"/>
      <c r="S96" s="70">
        <f t="shared" si="14"/>
        <v>20000</v>
      </c>
      <c r="T96" s="70"/>
      <c r="U96" s="70"/>
      <c r="V96" s="70">
        <f t="shared" si="15"/>
        <v>0</v>
      </c>
      <c r="W96" s="70"/>
      <c r="X96" s="70"/>
      <c r="Y96" s="70">
        <f t="shared" si="16"/>
        <v>0</v>
      </c>
      <c r="Z96" s="70"/>
      <c r="AA96" s="70"/>
      <c r="AB96" s="70">
        <f t="shared" si="17"/>
        <v>0</v>
      </c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</row>
    <row r="97" spans="1:253" ht="47.25">
      <c r="A97" s="71" t="s">
        <v>610</v>
      </c>
      <c r="B97" s="70">
        <f t="shared" si="9"/>
        <v>7993</v>
      </c>
      <c r="C97" s="70">
        <f t="shared" si="9"/>
        <v>0</v>
      </c>
      <c r="D97" s="70">
        <f t="shared" si="9"/>
        <v>7993</v>
      </c>
      <c r="E97" s="70">
        <v>0</v>
      </c>
      <c r="F97" s="70">
        <v>0</v>
      </c>
      <c r="G97" s="70">
        <f t="shared" si="10"/>
        <v>0</v>
      </c>
      <c r="H97" s="70">
        <v>0</v>
      </c>
      <c r="I97" s="70">
        <v>0</v>
      </c>
      <c r="J97" s="70">
        <f t="shared" si="11"/>
        <v>0</v>
      </c>
      <c r="K97" s="70">
        <v>7993</v>
      </c>
      <c r="L97" s="70">
        <v>0</v>
      </c>
      <c r="M97" s="70">
        <f t="shared" si="12"/>
        <v>7993</v>
      </c>
      <c r="N97" s="70">
        <v>0</v>
      </c>
      <c r="O97" s="70">
        <v>0</v>
      </c>
      <c r="P97" s="70">
        <f t="shared" si="13"/>
        <v>0</v>
      </c>
      <c r="Q97" s="70">
        <v>0</v>
      </c>
      <c r="R97" s="70">
        <v>0</v>
      </c>
      <c r="S97" s="70">
        <f t="shared" si="14"/>
        <v>0</v>
      </c>
      <c r="T97" s="70">
        <v>0</v>
      </c>
      <c r="U97" s="70">
        <v>0</v>
      </c>
      <c r="V97" s="70">
        <f t="shared" si="15"/>
        <v>0</v>
      </c>
      <c r="W97" s="70">
        <v>0</v>
      </c>
      <c r="X97" s="70">
        <v>0</v>
      </c>
      <c r="Y97" s="70">
        <f t="shared" si="16"/>
        <v>0</v>
      </c>
      <c r="Z97" s="70"/>
      <c r="AA97" s="70">
        <v>0</v>
      </c>
      <c r="AB97" s="70">
        <f t="shared" si="17"/>
        <v>0</v>
      </c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</row>
    <row r="98" spans="1:253" ht="63">
      <c r="A98" s="71" t="s">
        <v>611</v>
      </c>
      <c r="B98" s="70">
        <f t="shared" si="9"/>
        <v>6958</v>
      </c>
      <c r="C98" s="70">
        <f t="shared" si="9"/>
        <v>0</v>
      </c>
      <c r="D98" s="70">
        <f t="shared" si="9"/>
        <v>6958</v>
      </c>
      <c r="E98" s="70">
        <v>0</v>
      </c>
      <c r="F98" s="70">
        <v>0</v>
      </c>
      <c r="G98" s="70">
        <f t="shared" si="10"/>
        <v>0</v>
      </c>
      <c r="H98" s="70">
        <v>0</v>
      </c>
      <c r="I98" s="70">
        <v>0</v>
      </c>
      <c r="J98" s="70">
        <f t="shared" si="11"/>
        <v>0</v>
      </c>
      <c r="K98" s="70">
        <f>6958</f>
        <v>6958</v>
      </c>
      <c r="L98" s="70">
        <v>0</v>
      </c>
      <c r="M98" s="70">
        <f t="shared" si="12"/>
        <v>6958</v>
      </c>
      <c r="N98" s="70">
        <v>0</v>
      </c>
      <c r="O98" s="70">
        <v>0</v>
      </c>
      <c r="P98" s="70">
        <f t="shared" si="13"/>
        <v>0</v>
      </c>
      <c r="Q98" s="70">
        <v>0</v>
      </c>
      <c r="R98" s="70">
        <v>0</v>
      </c>
      <c r="S98" s="70">
        <f t="shared" si="14"/>
        <v>0</v>
      </c>
      <c r="T98" s="70">
        <v>0</v>
      </c>
      <c r="U98" s="70">
        <v>0</v>
      </c>
      <c r="V98" s="70">
        <f t="shared" si="15"/>
        <v>0</v>
      </c>
      <c r="W98" s="70">
        <v>0</v>
      </c>
      <c r="X98" s="70">
        <v>0</v>
      </c>
      <c r="Y98" s="70">
        <f t="shared" si="16"/>
        <v>0</v>
      </c>
      <c r="Z98" s="70"/>
      <c r="AA98" s="70">
        <v>0</v>
      </c>
      <c r="AB98" s="70">
        <f t="shared" si="17"/>
        <v>0</v>
      </c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</row>
    <row r="99" spans="1:253" ht="47.25">
      <c r="A99" s="69" t="s">
        <v>612</v>
      </c>
      <c r="B99" s="70">
        <f t="shared" si="9"/>
        <v>6060</v>
      </c>
      <c r="C99" s="70">
        <f t="shared" si="9"/>
        <v>5999</v>
      </c>
      <c r="D99" s="70">
        <f t="shared" si="9"/>
        <v>61</v>
      </c>
      <c r="E99" s="70">
        <v>0</v>
      </c>
      <c r="F99" s="70"/>
      <c r="G99" s="70">
        <f t="shared" si="10"/>
        <v>0</v>
      </c>
      <c r="H99" s="70">
        <v>6060</v>
      </c>
      <c r="I99" s="70">
        <f>5999</f>
        <v>5999</v>
      </c>
      <c r="J99" s="70">
        <f t="shared" si="11"/>
        <v>61</v>
      </c>
      <c r="K99" s="70"/>
      <c r="L99" s="70"/>
      <c r="M99" s="70">
        <f t="shared" si="12"/>
        <v>0</v>
      </c>
      <c r="N99" s="70"/>
      <c r="O99" s="70"/>
      <c r="P99" s="70">
        <f t="shared" si="13"/>
        <v>0</v>
      </c>
      <c r="Q99" s="70"/>
      <c r="R99" s="70"/>
      <c r="S99" s="70">
        <f t="shared" si="14"/>
        <v>0</v>
      </c>
      <c r="T99" s="70"/>
      <c r="U99" s="70"/>
      <c r="V99" s="70">
        <f t="shared" si="15"/>
        <v>0</v>
      </c>
      <c r="W99" s="70"/>
      <c r="X99" s="70"/>
      <c r="Y99" s="70">
        <f t="shared" si="16"/>
        <v>0</v>
      </c>
      <c r="Z99" s="70">
        <v>0</v>
      </c>
      <c r="AA99" s="70"/>
      <c r="AB99" s="70">
        <f t="shared" si="17"/>
        <v>0</v>
      </c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</row>
    <row r="100" spans="1:253" ht="15.75">
      <c r="A100" s="62" t="s">
        <v>613</v>
      </c>
      <c r="B100" s="63">
        <f t="shared" si="9"/>
        <v>21605</v>
      </c>
      <c r="C100" s="63">
        <f t="shared" si="9"/>
        <v>17645</v>
      </c>
      <c r="D100" s="63">
        <f t="shared" si="9"/>
        <v>3960</v>
      </c>
      <c r="E100" s="63">
        <f>SUM(E101:E103)</f>
        <v>0</v>
      </c>
      <c r="F100" s="63">
        <f>SUM(F101:F103)</f>
        <v>0</v>
      </c>
      <c r="G100" s="63">
        <f t="shared" si="10"/>
        <v>0</v>
      </c>
      <c r="H100" s="63">
        <f>SUM(H101:H103)</f>
        <v>0</v>
      </c>
      <c r="I100" s="63">
        <f>SUM(I101:I103)</f>
        <v>0</v>
      </c>
      <c r="J100" s="63">
        <f t="shared" si="11"/>
        <v>0</v>
      </c>
      <c r="K100" s="63">
        <f>SUM(K101:K103)</f>
        <v>19744</v>
      </c>
      <c r="L100" s="63">
        <f>SUM(L101:L103)</f>
        <v>15784</v>
      </c>
      <c r="M100" s="63">
        <f t="shared" si="12"/>
        <v>3960</v>
      </c>
      <c r="N100" s="63">
        <f>SUM(N101:N103)</f>
        <v>0</v>
      </c>
      <c r="O100" s="63">
        <f>SUM(O101:O103)</f>
        <v>0</v>
      </c>
      <c r="P100" s="63">
        <f t="shared" si="13"/>
        <v>0</v>
      </c>
      <c r="Q100" s="63">
        <f>SUM(Q101:Q103)</f>
        <v>1861</v>
      </c>
      <c r="R100" s="63">
        <f>SUM(R101:R103)</f>
        <v>1861</v>
      </c>
      <c r="S100" s="63">
        <f t="shared" si="14"/>
        <v>0</v>
      </c>
      <c r="T100" s="63">
        <f>SUM(T101:T103)</f>
        <v>0</v>
      </c>
      <c r="U100" s="63">
        <f>SUM(U101:U103)</f>
        <v>0</v>
      </c>
      <c r="V100" s="63">
        <f t="shared" si="15"/>
        <v>0</v>
      </c>
      <c r="W100" s="63">
        <f>SUM(W101:W103)</f>
        <v>0</v>
      </c>
      <c r="X100" s="63">
        <f>SUM(X101:X103)</f>
        <v>0</v>
      </c>
      <c r="Y100" s="63">
        <f t="shared" si="16"/>
        <v>0</v>
      </c>
      <c r="Z100" s="63">
        <f>SUM(Z101:Z103)</f>
        <v>0</v>
      </c>
      <c r="AA100" s="63">
        <f>SUM(AA101:AA103)</f>
        <v>0</v>
      </c>
      <c r="AB100" s="63">
        <f t="shared" si="17"/>
        <v>0</v>
      </c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</row>
    <row r="101" spans="1:253" ht="78.75">
      <c r="A101" s="69" t="s">
        <v>614</v>
      </c>
      <c r="B101" s="70">
        <f t="shared" si="9"/>
        <v>19744</v>
      </c>
      <c r="C101" s="70">
        <f t="shared" si="9"/>
        <v>15784</v>
      </c>
      <c r="D101" s="70">
        <f t="shared" si="9"/>
        <v>3960</v>
      </c>
      <c r="E101" s="70">
        <v>0</v>
      </c>
      <c r="F101" s="70"/>
      <c r="G101" s="70">
        <f t="shared" si="10"/>
        <v>0</v>
      </c>
      <c r="H101" s="70"/>
      <c r="I101" s="70"/>
      <c r="J101" s="70">
        <f t="shared" si="11"/>
        <v>0</v>
      </c>
      <c r="K101" s="70">
        <v>19744</v>
      </c>
      <c r="L101" s="70">
        <v>15784</v>
      </c>
      <c r="M101" s="70">
        <f t="shared" si="12"/>
        <v>3960</v>
      </c>
      <c r="N101" s="70"/>
      <c r="O101" s="70"/>
      <c r="P101" s="70">
        <f t="shared" si="13"/>
        <v>0</v>
      </c>
      <c r="Q101" s="70"/>
      <c r="R101" s="70"/>
      <c r="S101" s="70">
        <f t="shared" si="14"/>
        <v>0</v>
      </c>
      <c r="T101" s="70">
        <v>0</v>
      </c>
      <c r="U101" s="70"/>
      <c r="V101" s="70">
        <f t="shared" si="15"/>
        <v>0</v>
      </c>
      <c r="W101" s="70"/>
      <c r="X101" s="70"/>
      <c r="Y101" s="70">
        <f t="shared" si="16"/>
        <v>0</v>
      </c>
      <c r="Z101" s="70"/>
      <c r="AA101" s="70"/>
      <c r="AB101" s="70">
        <f t="shared" si="17"/>
        <v>0</v>
      </c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</row>
    <row r="102" spans="1:253" ht="31.5">
      <c r="A102" s="72" t="s">
        <v>615</v>
      </c>
      <c r="B102" s="70">
        <f t="shared" si="9"/>
        <v>1593</v>
      </c>
      <c r="C102" s="70">
        <f t="shared" si="9"/>
        <v>1593</v>
      </c>
      <c r="D102" s="70">
        <f t="shared" si="9"/>
        <v>0</v>
      </c>
      <c r="E102" s="70">
        <v>0</v>
      </c>
      <c r="F102" s="70"/>
      <c r="G102" s="70">
        <f t="shared" si="10"/>
        <v>0</v>
      </c>
      <c r="H102" s="70">
        <v>0</v>
      </c>
      <c r="I102" s="70"/>
      <c r="J102" s="70">
        <f t="shared" si="11"/>
        <v>0</v>
      </c>
      <c r="K102" s="70">
        <v>0</v>
      </c>
      <c r="L102" s="70"/>
      <c r="M102" s="70">
        <f t="shared" si="12"/>
        <v>0</v>
      </c>
      <c r="N102" s="70"/>
      <c r="O102" s="70"/>
      <c r="P102" s="70">
        <f t="shared" si="13"/>
        <v>0</v>
      </c>
      <c r="Q102" s="70">
        <v>1593</v>
      </c>
      <c r="R102" s="70">
        <v>1593</v>
      </c>
      <c r="S102" s="70">
        <f t="shared" si="14"/>
        <v>0</v>
      </c>
      <c r="T102" s="70">
        <v>0</v>
      </c>
      <c r="U102" s="70"/>
      <c r="V102" s="70">
        <f t="shared" si="15"/>
        <v>0</v>
      </c>
      <c r="W102" s="70"/>
      <c r="X102" s="70"/>
      <c r="Y102" s="70">
        <f t="shared" si="16"/>
        <v>0</v>
      </c>
      <c r="Z102" s="70"/>
      <c r="AA102" s="70"/>
      <c r="AB102" s="70">
        <f t="shared" si="17"/>
        <v>0</v>
      </c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</row>
    <row r="103" spans="1:253" ht="31.5">
      <c r="A103" s="72" t="s">
        <v>616</v>
      </c>
      <c r="B103" s="70">
        <f t="shared" si="9"/>
        <v>268</v>
      </c>
      <c r="C103" s="70">
        <f t="shared" si="9"/>
        <v>268</v>
      </c>
      <c r="D103" s="70">
        <f t="shared" si="9"/>
        <v>0</v>
      </c>
      <c r="E103" s="70">
        <v>0</v>
      </c>
      <c r="F103" s="70"/>
      <c r="G103" s="70">
        <f t="shared" si="10"/>
        <v>0</v>
      </c>
      <c r="H103" s="70">
        <v>0</v>
      </c>
      <c r="I103" s="70"/>
      <c r="J103" s="70">
        <f t="shared" si="11"/>
        <v>0</v>
      </c>
      <c r="K103" s="70">
        <v>0</v>
      </c>
      <c r="L103" s="70"/>
      <c r="M103" s="70">
        <f t="shared" si="12"/>
        <v>0</v>
      </c>
      <c r="N103" s="70"/>
      <c r="O103" s="70"/>
      <c r="P103" s="70">
        <f t="shared" si="13"/>
        <v>0</v>
      </c>
      <c r="Q103" s="70">
        <v>268</v>
      </c>
      <c r="R103" s="70">
        <v>268</v>
      </c>
      <c r="S103" s="70">
        <f t="shared" si="14"/>
        <v>0</v>
      </c>
      <c r="T103" s="70">
        <f>3019-3019</f>
        <v>0</v>
      </c>
      <c r="U103" s="70"/>
      <c r="V103" s="70">
        <f t="shared" si="15"/>
        <v>0</v>
      </c>
      <c r="W103" s="70"/>
      <c r="X103" s="70"/>
      <c r="Y103" s="70">
        <f t="shared" si="16"/>
        <v>0</v>
      </c>
      <c r="Z103" s="70"/>
      <c r="AA103" s="70"/>
      <c r="AB103" s="70">
        <f t="shared" si="17"/>
        <v>0</v>
      </c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</row>
    <row r="104" spans="1:253" ht="15.75">
      <c r="A104" s="62" t="s">
        <v>559</v>
      </c>
      <c r="B104" s="63">
        <f t="shared" si="9"/>
        <v>3204148</v>
      </c>
      <c r="C104" s="63">
        <f t="shared" si="9"/>
        <v>158260</v>
      </c>
      <c r="D104" s="63">
        <f t="shared" si="9"/>
        <v>3045888</v>
      </c>
      <c r="E104" s="63">
        <f>SUM(E105,E119,E128,E116)</f>
        <v>0</v>
      </c>
      <c r="F104" s="63">
        <f>SUM(F105,F119,F128,F116)</f>
        <v>0</v>
      </c>
      <c r="G104" s="63">
        <f t="shared" si="10"/>
        <v>0</v>
      </c>
      <c r="H104" s="63">
        <f>SUM(H105,H119,H128,H116)</f>
        <v>0</v>
      </c>
      <c r="I104" s="63">
        <f>SUM(I105,I119,I128,I116)</f>
        <v>0</v>
      </c>
      <c r="J104" s="63">
        <f t="shared" si="11"/>
        <v>0</v>
      </c>
      <c r="K104" s="63">
        <f>SUM(K105,K119,K128,K116)</f>
        <v>26932</v>
      </c>
      <c r="L104" s="63">
        <f>SUM(L105,L119,L128,L116)</f>
        <v>22657</v>
      </c>
      <c r="M104" s="63">
        <f t="shared" si="12"/>
        <v>4275</v>
      </c>
      <c r="N104" s="63">
        <f>SUM(N105,N119,N128,N116)</f>
        <v>24644</v>
      </c>
      <c r="O104" s="63">
        <f>SUM(O105,O119,O128,O116)</f>
        <v>18576</v>
      </c>
      <c r="P104" s="63">
        <f t="shared" si="13"/>
        <v>6068</v>
      </c>
      <c r="Q104" s="63">
        <f>SUM(Q105,Q119,Q128,Q116)</f>
        <v>180972</v>
      </c>
      <c r="R104" s="63">
        <f>SUM(R105,R119,R128,R116)</f>
        <v>117027</v>
      </c>
      <c r="S104" s="63">
        <f t="shared" si="14"/>
        <v>63945</v>
      </c>
      <c r="T104" s="63">
        <f>SUM(T105,T119,T128,T116)</f>
        <v>0</v>
      </c>
      <c r="U104" s="63">
        <f>SUM(U105,U119,U128,U116)</f>
        <v>0</v>
      </c>
      <c r="V104" s="63">
        <f t="shared" si="15"/>
        <v>0</v>
      </c>
      <c r="W104" s="63">
        <f>SUM(W105,W119,W128,W116)</f>
        <v>0</v>
      </c>
      <c r="X104" s="63">
        <f>SUM(X105,X119,X128,X116)</f>
        <v>0</v>
      </c>
      <c r="Y104" s="63">
        <f t="shared" si="16"/>
        <v>0</v>
      </c>
      <c r="Z104" s="63">
        <f>SUM(Z105,Z119,Z128,Z116)</f>
        <v>2971600</v>
      </c>
      <c r="AA104" s="63">
        <f>SUM(AA105,AA119,AA128,AA116)</f>
        <v>0</v>
      </c>
      <c r="AB104" s="63">
        <f t="shared" si="17"/>
        <v>2971600</v>
      </c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</row>
    <row r="105" spans="1:253" ht="31.5">
      <c r="A105" s="62" t="s">
        <v>600</v>
      </c>
      <c r="B105" s="63">
        <f t="shared" si="9"/>
        <v>95132</v>
      </c>
      <c r="C105" s="63">
        <f t="shared" si="9"/>
        <v>82005</v>
      </c>
      <c r="D105" s="63">
        <f t="shared" si="9"/>
        <v>13127</v>
      </c>
      <c r="E105" s="63">
        <f>SUM(E106:E115)</f>
        <v>0</v>
      </c>
      <c r="F105" s="63">
        <f>SUM(F106:F115)</f>
        <v>0</v>
      </c>
      <c r="G105" s="63">
        <f t="shared" si="10"/>
        <v>0</v>
      </c>
      <c r="H105" s="63">
        <f>SUM(H106:H115)</f>
        <v>0</v>
      </c>
      <c r="I105" s="63">
        <f>SUM(I106:I115)</f>
        <v>0</v>
      </c>
      <c r="J105" s="63">
        <f t="shared" si="11"/>
        <v>0</v>
      </c>
      <c r="K105" s="63">
        <f>SUM(K106:K115)</f>
        <v>9814</v>
      </c>
      <c r="L105" s="63">
        <f>SUM(L106:L115)</f>
        <v>5687</v>
      </c>
      <c r="M105" s="63">
        <f t="shared" si="12"/>
        <v>4127</v>
      </c>
      <c r="N105" s="63">
        <f>SUM(N106:N115)</f>
        <v>7250</v>
      </c>
      <c r="O105" s="63">
        <f>SUM(O106:O115)</f>
        <v>1250</v>
      </c>
      <c r="P105" s="63">
        <f t="shared" si="13"/>
        <v>6000</v>
      </c>
      <c r="Q105" s="63">
        <f>SUM(Q106:Q115)</f>
        <v>78068</v>
      </c>
      <c r="R105" s="63">
        <f>SUM(R106:R115)</f>
        <v>75068</v>
      </c>
      <c r="S105" s="63">
        <f t="shared" si="14"/>
        <v>3000</v>
      </c>
      <c r="T105" s="63">
        <f>SUM(T106:T115)</f>
        <v>0</v>
      </c>
      <c r="U105" s="63">
        <f>SUM(U106:U115)</f>
        <v>0</v>
      </c>
      <c r="V105" s="63">
        <f t="shared" si="15"/>
        <v>0</v>
      </c>
      <c r="W105" s="63">
        <f>SUM(W106:W115)</f>
        <v>0</v>
      </c>
      <c r="X105" s="63">
        <f>SUM(X106:X115)</f>
        <v>0</v>
      </c>
      <c r="Y105" s="63">
        <f t="shared" si="16"/>
        <v>0</v>
      </c>
      <c r="Z105" s="63">
        <f>SUM(Z106:Z115)</f>
        <v>0</v>
      </c>
      <c r="AA105" s="63">
        <f>SUM(AA106:AA115)</f>
        <v>0</v>
      </c>
      <c r="AB105" s="63">
        <f t="shared" si="17"/>
        <v>0</v>
      </c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</row>
    <row r="106" spans="1:253" ht="47.25">
      <c r="A106" s="69" t="s">
        <v>617</v>
      </c>
      <c r="B106" s="70">
        <f t="shared" si="9"/>
        <v>8814</v>
      </c>
      <c r="C106" s="70">
        <f t="shared" si="9"/>
        <v>8814</v>
      </c>
      <c r="D106" s="70">
        <f t="shared" si="9"/>
        <v>0</v>
      </c>
      <c r="E106" s="70">
        <v>0</v>
      </c>
      <c r="F106" s="70"/>
      <c r="G106" s="70">
        <f t="shared" si="10"/>
        <v>0</v>
      </c>
      <c r="H106" s="70"/>
      <c r="I106" s="70"/>
      <c r="J106" s="70">
        <f t="shared" si="11"/>
        <v>0</v>
      </c>
      <c r="K106" s="70">
        <v>0</v>
      </c>
      <c r="L106" s="70"/>
      <c r="M106" s="70">
        <f t="shared" si="12"/>
        <v>0</v>
      </c>
      <c r="N106" s="70"/>
      <c r="O106" s="70"/>
      <c r="P106" s="70">
        <f t="shared" si="13"/>
        <v>0</v>
      </c>
      <c r="Q106" s="70">
        <v>8814</v>
      </c>
      <c r="R106" s="70">
        <v>8814</v>
      </c>
      <c r="S106" s="70">
        <f t="shared" si="14"/>
        <v>0</v>
      </c>
      <c r="T106" s="70">
        <v>0</v>
      </c>
      <c r="U106" s="70"/>
      <c r="V106" s="70">
        <f t="shared" si="15"/>
        <v>0</v>
      </c>
      <c r="W106" s="70"/>
      <c r="X106" s="70"/>
      <c r="Y106" s="70">
        <f t="shared" si="16"/>
        <v>0</v>
      </c>
      <c r="Z106" s="70"/>
      <c r="AA106" s="70"/>
      <c r="AB106" s="70">
        <f t="shared" si="17"/>
        <v>0</v>
      </c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</row>
    <row r="107" spans="1:253" ht="47.25">
      <c r="A107" s="69" t="s">
        <v>618</v>
      </c>
      <c r="B107" s="70">
        <f t="shared" si="9"/>
        <v>19999</v>
      </c>
      <c r="C107" s="70">
        <f t="shared" si="9"/>
        <v>19999</v>
      </c>
      <c r="D107" s="70">
        <f t="shared" si="9"/>
        <v>0</v>
      </c>
      <c r="E107" s="70">
        <v>0</v>
      </c>
      <c r="F107" s="70"/>
      <c r="G107" s="70">
        <f t="shared" si="10"/>
        <v>0</v>
      </c>
      <c r="H107" s="70"/>
      <c r="I107" s="70"/>
      <c r="J107" s="70">
        <f t="shared" si="11"/>
        <v>0</v>
      </c>
      <c r="K107" s="70">
        <v>0</v>
      </c>
      <c r="L107" s="70"/>
      <c r="M107" s="70">
        <f t="shared" si="12"/>
        <v>0</v>
      </c>
      <c r="N107" s="70"/>
      <c r="O107" s="70"/>
      <c r="P107" s="70">
        <f t="shared" si="13"/>
        <v>0</v>
      </c>
      <c r="Q107" s="70">
        <v>19999</v>
      </c>
      <c r="R107" s="70">
        <v>19999</v>
      </c>
      <c r="S107" s="70">
        <f t="shared" si="14"/>
        <v>0</v>
      </c>
      <c r="T107" s="70">
        <v>0</v>
      </c>
      <c r="U107" s="70"/>
      <c r="V107" s="70">
        <f t="shared" si="15"/>
        <v>0</v>
      </c>
      <c r="W107" s="70"/>
      <c r="X107" s="70"/>
      <c r="Y107" s="70">
        <f t="shared" si="16"/>
        <v>0</v>
      </c>
      <c r="Z107" s="70"/>
      <c r="AA107" s="70"/>
      <c r="AB107" s="70">
        <f t="shared" si="17"/>
        <v>0</v>
      </c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</row>
    <row r="108" spans="1:253" ht="31.5">
      <c r="A108" s="69" t="s">
        <v>619</v>
      </c>
      <c r="B108" s="70">
        <f t="shared" si="9"/>
        <v>3280</v>
      </c>
      <c r="C108" s="70">
        <f t="shared" si="9"/>
        <v>3280</v>
      </c>
      <c r="D108" s="70">
        <f t="shared" si="9"/>
        <v>0</v>
      </c>
      <c r="E108" s="70">
        <v>0</v>
      </c>
      <c r="F108" s="70"/>
      <c r="G108" s="70">
        <f t="shared" si="10"/>
        <v>0</v>
      </c>
      <c r="H108" s="70"/>
      <c r="I108" s="70"/>
      <c r="J108" s="70">
        <f t="shared" si="11"/>
        <v>0</v>
      </c>
      <c r="K108" s="70">
        <v>0</v>
      </c>
      <c r="L108" s="70"/>
      <c r="M108" s="70">
        <f t="shared" si="12"/>
        <v>0</v>
      </c>
      <c r="N108" s="70"/>
      <c r="O108" s="70"/>
      <c r="P108" s="70">
        <f t="shared" si="13"/>
        <v>0</v>
      </c>
      <c r="Q108" s="70">
        <v>3280</v>
      </c>
      <c r="R108" s="70">
        <v>3280</v>
      </c>
      <c r="S108" s="70">
        <f t="shared" si="14"/>
        <v>0</v>
      </c>
      <c r="T108" s="70">
        <v>0</v>
      </c>
      <c r="U108" s="70"/>
      <c r="V108" s="70">
        <f t="shared" si="15"/>
        <v>0</v>
      </c>
      <c r="W108" s="70"/>
      <c r="X108" s="70"/>
      <c r="Y108" s="70">
        <f t="shared" si="16"/>
        <v>0</v>
      </c>
      <c r="Z108" s="70"/>
      <c r="AA108" s="70"/>
      <c r="AB108" s="70">
        <f t="shared" si="17"/>
        <v>0</v>
      </c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</row>
    <row r="109" spans="1:253" ht="47.25">
      <c r="A109" s="69" t="s">
        <v>620</v>
      </c>
      <c r="B109" s="70">
        <f t="shared" si="9"/>
        <v>24632</v>
      </c>
      <c r="C109" s="70">
        <f t="shared" si="9"/>
        <v>24632</v>
      </c>
      <c r="D109" s="70">
        <f t="shared" si="9"/>
        <v>0</v>
      </c>
      <c r="E109" s="70">
        <v>0</v>
      </c>
      <c r="F109" s="70"/>
      <c r="G109" s="70">
        <f t="shared" si="10"/>
        <v>0</v>
      </c>
      <c r="H109" s="70"/>
      <c r="I109" s="70"/>
      <c r="J109" s="70">
        <f t="shared" si="11"/>
        <v>0</v>
      </c>
      <c r="K109" s="70">
        <v>0</v>
      </c>
      <c r="L109" s="70"/>
      <c r="M109" s="70">
        <f t="shared" si="12"/>
        <v>0</v>
      </c>
      <c r="N109" s="70"/>
      <c r="O109" s="70"/>
      <c r="P109" s="70">
        <f t="shared" si="13"/>
        <v>0</v>
      </c>
      <c r="Q109" s="70">
        <v>24632</v>
      </c>
      <c r="R109" s="70">
        <v>24632</v>
      </c>
      <c r="S109" s="70">
        <f t="shared" si="14"/>
        <v>0</v>
      </c>
      <c r="T109" s="70">
        <v>0</v>
      </c>
      <c r="U109" s="70"/>
      <c r="V109" s="70">
        <f t="shared" si="15"/>
        <v>0</v>
      </c>
      <c r="W109" s="70"/>
      <c r="X109" s="70"/>
      <c r="Y109" s="70">
        <f t="shared" si="16"/>
        <v>0</v>
      </c>
      <c r="Z109" s="70"/>
      <c r="AA109" s="70"/>
      <c r="AB109" s="70">
        <f t="shared" si="17"/>
        <v>0</v>
      </c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</row>
    <row r="110" spans="1:253" ht="31.5">
      <c r="A110" s="69" t="s">
        <v>621</v>
      </c>
      <c r="B110" s="70">
        <f t="shared" si="9"/>
        <v>18343</v>
      </c>
      <c r="C110" s="70">
        <f t="shared" si="9"/>
        <v>18343</v>
      </c>
      <c r="D110" s="70">
        <f t="shared" si="9"/>
        <v>0</v>
      </c>
      <c r="E110" s="70">
        <v>0</v>
      </c>
      <c r="F110" s="70"/>
      <c r="G110" s="70">
        <f t="shared" si="10"/>
        <v>0</v>
      </c>
      <c r="H110" s="70"/>
      <c r="I110" s="70"/>
      <c r="J110" s="70">
        <f t="shared" si="11"/>
        <v>0</v>
      </c>
      <c r="K110" s="70">
        <v>0</v>
      </c>
      <c r="L110" s="70"/>
      <c r="M110" s="70">
        <f t="shared" si="12"/>
        <v>0</v>
      </c>
      <c r="N110" s="70"/>
      <c r="O110" s="70"/>
      <c r="P110" s="70">
        <f t="shared" si="13"/>
        <v>0</v>
      </c>
      <c r="Q110" s="70">
        <v>18343</v>
      </c>
      <c r="R110" s="70">
        <v>18343</v>
      </c>
      <c r="S110" s="70">
        <f t="shared" si="14"/>
        <v>0</v>
      </c>
      <c r="T110" s="70">
        <v>0</v>
      </c>
      <c r="U110" s="70"/>
      <c r="V110" s="70">
        <f t="shared" si="15"/>
        <v>0</v>
      </c>
      <c r="W110" s="70"/>
      <c r="X110" s="70"/>
      <c r="Y110" s="70">
        <f t="shared" si="16"/>
        <v>0</v>
      </c>
      <c r="Z110" s="70"/>
      <c r="AA110" s="70"/>
      <c r="AB110" s="70">
        <f t="shared" si="17"/>
        <v>0</v>
      </c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</row>
    <row r="111" spans="1:253" ht="63">
      <c r="A111" s="69" t="s">
        <v>622</v>
      </c>
      <c r="B111" s="70">
        <f t="shared" si="9"/>
        <v>1250</v>
      </c>
      <c r="C111" s="70">
        <f t="shared" si="9"/>
        <v>1250</v>
      </c>
      <c r="D111" s="70">
        <f t="shared" si="9"/>
        <v>0</v>
      </c>
      <c r="E111" s="70">
        <v>0</v>
      </c>
      <c r="F111" s="70"/>
      <c r="G111" s="70">
        <f t="shared" si="10"/>
        <v>0</v>
      </c>
      <c r="H111" s="70"/>
      <c r="I111" s="70"/>
      <c r="J111" s="70">
        <f t="shared" si="11"/>
        <v>0</v>
      </c>
      <c r="K111" s="70">
        <v>0</v>
      </c>
      <c r="L111" s="70"/>
      <c r="M111" s="70">
        <f t="shared" si="12"/>
        <v>0</v>
      </c>
      <c r="N111" s="70">
        <v>1250</v>
      </c>
      <c r="O111" s="70">
        <v>1250</v>
      </c>
      <c r="P111" s="70">
        <f t="shared" si="13"/>
        <v>0</v>
      </c>
      <c r="Q111" s="70"/>
      <c r="R111" s="70"/>
      <c r="S111" s="70">
        <f t="shared" si="14"/>
        <v>0</v>
      </c>
      <c r="T111" s="70">
        <v>0</v>
      </c>
      <c r="U111" s="70"/>
      <c r="V111" s="70">
        <f t="shared" si="15"/>
        <v>0</v>
      </c>
      <c r="W111" s="70"/>
      <c r="X111" s="70"/>
      <c r="Y111" s="70">
        <f t="shared" si="16"/>
        <v>0</v>
      </c>
      <c r="Z111" s="70"/>
      <c r="AA111" s="70"/>
      <c r="AB111" s="70">
        <f t="shared" si="17"/>
        <v>0</v>
      </c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</row>
    <row r="112" spans="1:253" ht="31.5">
      <c r="A112" s="69" t="s">
        <v>623</v>
      </c>
      <c r="B112" s="70">
        <f t="shared" si="9"/>
        <v>1500</v>
      </c>
      <c r="C112" s="70">
        <f t="shared" si="9"/>
        <v>1499</v>
      </c>
      <c r="D112" s="70">
        <f t="shared" si="9"/>
        <v>1</v>
      </c>
      <c r="E112" s="70">
        <v>0</v>
      </c>
      <c r="F112" s="70"/>
      <c r="G112" s="70">
        <f t="shared" si="10"/>
        <v>0</v>
      </c>
      <c r="H112" s="70"/>
      <c r="I112" s="70"/>
      <c r="J112" s="70">
        <f t="shared" si="11"/>
        <v>0</v>
      </c>
      <c r="K112" s="70">
        <v>1500</v>
      </c>
      <c r="L112" s="70">
        <v>1499</v>
      </c>
      <c r="M112" s="70">
        <f t="shared" si="12"/>
        <v>1</v>
      </c>
      <c r="N112" s="70"/>
      <c r="O112" s="70"/>
      <c r="P112" s="70">
        <f t="shared" si="13"/>
        <v>0</v>
      </c>
      <c r="Q112" s="70">
        <v>0</v>
      </c>
      <c r="R112" s="70"/>
      <c r="S112" s="70">
        <f t="shared" si="14"/>
        <v>0</v>
      </c>
      <c r="T112" s="70"/>
      <c r="U112" s="70"/>
      <c r="V112" s="70">
        <f t="shared" si="15"/>
        <v>0</v>
      </c>
      <c r="W112" s="70"/>
      <c r="X112" s="70"/>
      <c r="Y112" s="70">
        <f t="shared" si="16"/>
        <v>0</v>
      </c>
      <c r="Z112" s="70"/>
      <c r="AA112" s="70"/>
      <c r="AB112" s="70">
        <f t="shared" si="17"/>
        <v>0</v>
      </c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</row>
    <row r="113" spans="1:253" ht="31.5">
      <c r="A113" s="69" t="s">
        <v>624</v>
      </c>
      <c r="B113" s="70">
        <f t="shared" si="9"/>
        <v>8314</v>
      </c>
      <c r="C113" s="70">
        <f t="shared" si="9"/>
        <v>4188</v>
      </c>
      <c r="D113" s="70">
        <f t="shared" si="9"/>
        <v>4126</v>
      </c>
      <c r="E113" s="70">
        <v>0</v>
      </c>
      <c r="F113" s="70"/>
      <c r="G113" s="70">
        <f t="shared" si="10"/>
        <v>0</v>
      </c>
      <c r="H113" s="70"/>
      <c r="I113" s="70"/>
      <c r="J113" s="70">
        <f t="shared" si="11"/>
        <v>0</v>
      </c>
      <c r="K113" s="70">
        <f>3660+4654</f>
        <v>8314</v>
      </c>
      <c r="L113" s="70">
        <v>4188</v>
      </c>
      <c r="M113" s="70">
        <f t="shared" si="12"/>
        <v>4126</v>
      </c>
      <c r="N113" s="70"/>
      <c r="O113" s="70"/>
      <c r="P113" s="70">
        <f t="shared" si="13"/>
        <v>0</v>
      </c>
      <c r="Q113" s="70">
        <v>0</v>
      </c>
      <c r="R113" s="70"/>
      <c r="S113" s="70">
        <f t="shared" si="14"/>
        <v>0</v>
      </c>
      <c r="T113" s="70"/>
      <c r="U113" s="70"/>
      <c r="V113" s="70">
        <f t="shared" si="15"/>
        <v>0</v>
      </c>
      <c r="W113" s="70"/>
      <c r="X113" s="70"/>
      <c r="Y113" s="70">
        <f t="shared" si="16"/>
        <v>0</v>
      </c>
      <c r="Z113" s="70"/>
      <c r="AA113" s="70"/>
      <c r="AB113" s="70">
        <f t="shared" si="17"/>
        <v>0</v>
      </c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</row>
    <row r="114" spans="1:253" ht="63">
      <c r="A114" s="69" t="s">
        <v>625</v>
      </c>
      <c r="B114" s="70">
        <f t="shared" si="9"/>
        <v>6000</v>
      </c>
      <c r="C114" s="70">
        <f t="shared" si="9"/>
        <v>0</v>
      </c>
      <c r="D114" s="70">
        <f t="shared" si="9"/>
        <v>6000</v>
      </c>
      <c r="E114" s="70">
        <v>0</v>
      </c>
      <c r="F114" s="70"/>
      <c r="G114" s="70">
        <f t="shared" si="10"/>
        <v>0</v>
      </c>
      <c r="H114" s="70"/>
      <c r="I114" s="70"/>
      <c r="J114" s="70">
        <f t="shared" si="11"/>
        <v>0</v>
      </c>
      <c r="K114" s="70">
        <v>0</v>
      </c>
      <c r="L114" s="70"/>
      <c r="M114" s="70">
        <f t="shared" si="12"/>
        <v>0</v>
      </c>
      <c r="N114" s="70">
        <v>6000</v>
      </c>
      <c r="O114" s="70"/>
      <c r="P114" s="70">
        <f t="shared" si="13"/>
        <v>6000</v>
      </c>
      <c r="Q114" s="70">
        <v>0</v>
      </c>
      <c r="R114" s="70"/>
      <c r="S114" s="70">
        <f t="shared" si="14"/>
        <v>0</v>
      </c>
      <c r="T114" s="70"/>
      <c r="U114" s="70"/>
      <c r="V114" s="70">
        <f t="shared" si="15"/>
        <v>0</v>
      </c>
      <c r="W114" s="70"/>
      <c r="X114" s="70"/>
      <c r="Y114" s="70">
        <f t="shared" si="16"/>
        <v>0</v>
      </c>
      <c r="Z114" s="70"/>
      <c r="AA114" s="70"/>
      <c r="AB114" s="70">
        <f t="shared" si="17"/>
        <v>0</v>
      </c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</row>
    <row r="115" spans="1:253" ht="31.5">
      <c r="A115" s="69" t="s">
        <v>626</v>
      </c>
      <c r="B115" s="70">
        <f t="shared" si="9"/>
        <v>3000</v>
      </c>
      <c r="C115" s="70">
        <f t="shared" si="9"/>
        <v>0</v>
      </c>
      <c r="D115" s="70">
        <f t="shared" si="9"/>
        <v>3000</v>
      </c>
      <c r="E115" s="70">
        <v>0</v>
      </c>
      <c r="F115" s="70"/>
      <c r="G115" s="70">
        <f t="shared" si="10"/>
        <v>0</v>
      </c>
      <c r="H115" s="70"/>
      <c r="I115" s="70"/>
      <c r="J115" s="70">
        <f t="shared" si="11"/>
        <v>0</v>
      </c>
      <c r="K115" s="70">
        <v>0</v>
      </c>
      <c r="L115" s="70"/>
      <c r="M115" s="70">
        <f t="shared" si="12"/>
        <v>0</v>
      </c>
      <c r="N115" s="70"/>
      <c r="O115" s="70"/>
      <c r="P115" s="70">
        <f t="shared" si="13"/>
        <v>0</v>
      </c>
      <c r="Q115" s="70">
        <v>3000</v>
      </c>
      <c r="R115" s="70"/>
      <c r="S115" s="70">
        <f t="shared" si="14"/>
        <v>3000</v>
      </c>
      <c r="T115" s="70">
        <v>0</v>
      </c>
      <c r="U115" s="70"/>
      <c r="V115" s="70">
        <f t="shared" si="15"/>
        <v>0</v>
      </c>
      <c r="W115" s="70"/>
      <c r="X115" s="70"/>
      <c r="Y115" s="70">
        <f t="shared" si="16"/>
        <v>0</v>
      </c>
      <c r="Z115" s="70"/>
      <c r="AA115" s="70"/>
      <c r="AB115" s="70">
        <f t="shared" si="17"/>
        <v>0</v>
      </c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</row>
    <row r="116" spans="1:253" ht="15.75">
      <c r="A116" s="62" t="s">
        <v>604</v>
      </c>
      <c r="B116" s="63">
        <f t="shared" si="9"/>
        <v>2976580</v>
      </c>
      <c r="C116" s="63">
        <f t="shared" si="9"/>
        <v>4980</v>
      </c>
      <c r="D116" s="63">
        <f t="shared" si="9"/>
        <v>2971600</v>
      </c>
      <c r="E116" s="63">
        <f>SUM(E117:E118)</f>
        <v>0</v>
      </c>
      <c r="F116" s="63">
        <f>SUM(F117:F118)</f>
        <v>0</v>
      </c>
      <c r="G116" s="63">
        <f t="shared" si="10"/>
        <v>0</v>
      </c>
      <c r="H116" s="63">
        <f>SUM(H117:H118)</f>
        <v>0</v>
      </c>
      <c r="I116" s="63">
        <f>SUM(I117:I118)</f>
        <v>0</v>
      </c>
      <c r="J116" s="63">
        <f t="shared" si="11"/>
        <v>0</v>
      </c>
      <c r="K116" s="63">
        <f>SUM(K117:K118)</f>
        <v>4980</v>
      </c>
      <c r="L116" s="63">
        <f>SUM(L117:L118)</f>
        <v>4980</v>
      </c>
      <c r="M116" s="63">
        <f t="shared" si="12"/>
        <v>0</v>
      </c>
      <c r="N116" s="63">
        <f>SUM(N117:N118)</f>
        <v>0</v>
      </c>
      <c r="O116" s="63">
        <f>SUM(O117:O118)</f>
        <v>0</v>
      </c>
      <c r="P116" s="63">
        <f t="shared" si="13"/>
        <v>0</v>
      </c>
      <c r="Q116" s="63">
        <f>SUM(Q117:Q118)</f>
        <v>0</v>
      </c>
      <c r="R116" s="63">
        <f>SUM(R117:R118)</f>
        <v>0</v>
      </c>
      <c r="S116" s="63">
        <f t="shared" si="14"/>
        <v>0</v>
      </c>
      <c r="T116" s="63">
        <f>SUM(T117:T118)</f>
        <v>0</v>
      </c>
      <c r="U116" s="63">
        <f>SUM(U117:U118)</f>
        <v>0</v>
      </c>
      <c r="V116" s="63">
        <f t="shared" si="15"/>
        <v>0</v>
      </c>
      <c r="W116" s="63">
        <f>SUM(W117:W118)</f>
        <v>0</v>
      </c>
      <c r="X116" s="63">
        <f>SUM(X117:X118)</f>
        <v>0</v>
      </c>
      <c r="Y116" s="63">
        <f t="shared" si="16"/>
        <v>0</v>
      </c>
      <c r="Z116" s="63">
        <f>SUM(Z117:Z118)</f>
        <v>2971600</v>
      </c>
      <c r="AA116" s="63">
        <f>SUM(AA117:AA118)</f>
        <v>0</v>
      </c>
      <c r="AB116" s="63">
        <f t="shared" si="17"/>
        <v>2971600</v>
      </c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</row>
    <row r="117" spans="1:253" ht="31.5">
      <c r="A117" s="69" t="s">
        <v>627</v>
      </c>
      <c r="B117" s="70">
        <f t="shared" si="9"/>
        <v>2971600</v>
      </c>
      <c r="C117" s="70">
        <f t="shared" si="9"/>
        <v>0</v>
      </c>
      <c r="D117" s="70">
        <f t="shared" si="9"/>
        <v>2971600</v>
      </c>
      <c r="E117" s="70">
        <v>0</v>
      </c>
      <c r="F117" s="70"/>
      <c r="G117" s="70">
        <f t="shared" si="10"/>
        <v>0</v>
      </c>
      <c r="H117" s="70"/>
      <c r="I117" s="70"/>
      <c r="J117" s="70">
        <f t="shared" si="11"/>
        <v>0</v>
      </c>
      <c r="K117" s="70">
        <v>0</v>
      </c>
      <c r="L117" s="70"/>
      <c r="M117" s="70">
        <f t="shared" si="12"/>
        <v>0</v>
      </c>
      <c r="N117" s="70">
        <v>0</v>
      </c>
      <c r="O117" s="70"/>
      <c r="P117" s="70">
        <f t="shared" si="13"/>
        <v>0</v>
      </c>
      <c r="Q117" s="70"/>
      <c r="R117" s="70"/>
      <c r="S117" s="70">
        <f t="shared" si="14"/>
        <v>0</v>
      </c>
      <c r="T117" s="70">
        <v>0</v>
      </c>
      <c r="U117" s="70"/>
      <c r="V117" s="70">
        <f t="shared" si="15"/>
        <v>0</v>
      </c>
      <c r="W117" s="70"/>
      <c r="X117" s="70"/>
      <c r="Y117" s="70">
        <f t="shared" si="16"/>
        <v>0</v>
      </c>
      <c r="Z117" s="70">
        <v>2971600</v>
      </c>
      <c r="AA117" s="70"/>
      <c r="AB117" s="70">
        <f t="shared" si="17"/>
        <v>2971600</v>
      </c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</row>
    <row r="118" spans="1:253" ht="31.5">
      <c r="A118" s="69" t="s">
        <v>628</v>
      </c>
      <c r="B118" s="70">
        <f t="shared" si="9"/>
        <v>4980</v>
      </c>
      <c r="C118" s="70">
        <f t="shared" si="9"/>
        <v>4980</v>
      </c>
      <c r="D118" s="70">
        <f t="shared" si="9"/>
        <v>0</v>
      </c>
      <c r="E118" s="70">
        <v>0</v>
      </c>
      <c r="F118" s="70"/>
      <c r="G118" s="70">
        <f t="shared" si="10"/>
        <v>0</v>
      </c>
      <c r="H118" s="70"/>
      <c r="I118" s="70"/>
      <c r="J118" s="70">
        <f t="shared" si="11"/>
        <v>0</v>
      </c>
      <c r="K118" s="70">
        <v>4980</v>
      </c>
      <c r="L118" s="70">
        <v>4980</v>
      </c>
      <c r="M118" s="70">
        <f t="shared" si="12"/>
        <v>0</v>
      </c>
      <c r="N118" s="70">
        <v>0</v>
      </c>
      <c r="O118" s="70"/>
      <c r="P118" s="70">
        <f t="shared" si="13"/>
        <v>0</v>
      </c>
      <c r="Q118" s="70"/>
      <c r="R118" s="70"/>
      <c r="S118" s="70">
        <f t="shared" si="14"/>
        <v>0</v>
      </c>
      <c r="T118" s="70">
        <v>0</v>
      </c>
      <c r="U118" s="70"/>
      <c r="V118" s="70">
        <f t="shared" si="15"/>
        <v>0</v>
      </c>
      <c r="W118" s="70"/>
      <c r="X118" s="70"/>
      <c r="Y118" s="70">
        <f t="shared" si="16"/>
        <v>0</v>
      </c>
      <c r="Z118" s="70"/>
      <c r="AA118" s="70"/>
      <c r="AB118" s="70">
        <f t="shared" si="17"/>
        <v>0</v>
      </c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</row>
    <row r="119" spans="1:253" ht="31.5">
      <c r="A119" s="62" t="s">
        <v>606</v>
      </c>
      <c r="B119" s="63">
        <f t="shared" si="9"/>
        <v>116867</v>
      </c>
      <c r="C119" s="63">
        <f t="shared" si="9"/>
        <v>56421</v>
      </c>
      <c r="D119" s="63">
        <f t="shared" si="9"/>
        <v>60446</v>
      </c>
      <c r="E119" s="63"/>
      <c r="F119" s="63">
        <f>SUM(F120:F127)</f>
        <v>0</v>
      </c>
      <c r="G119" s="63">
        <f t="shared" si="10"/>
        <v>0</v>
      </c>
      <c r="H119" s="63">
        <f>SUM(H120:H127)</f>
        <v>0</v>
      </c>
      <c r="I119" s="63">
        <f>SUM(I120:I127)</f>
        <v>0</v>
      </c>
      <c r="J119" s="63">
        <f t="shared" si="11"/>
        <v>0</v>
      </c>
      <c r="K119" s="63">
        <f>SUM(K120:K127)</f>
        <v>9758</v>
      </c>
      <c r="L119" s="63">
        <f>SUM(L120:L127)</f>
        <v>9610</v>
      </c>
      <c r="M119" s="63">
        <f t="shared" si="12"/>
        <v>148</v>
      </c>
      <c r="N119" s="63">
        <f>SUM(N120:N127)</f>
        <v>14455</v>
      </c>
      <c r="O119" s="63">
        <f>SUM(O120:O127)</f>
        <v>14387</v>
      </c>
      <c r="P119" s="63">
        <f t="shared" si="13"/>
        <v>68</v>
      </c>
      <c r="Q119" s="63">
        <f>SUM(Q120:Q127)</f>
        <v>92654</v>
      </c>
      <c r="R119" s="63">
        <f>SUM(R120:R127)</f>
        <v>32424</v>
      </c>
      <c r="S119" s="63">
        <f t="shared" si="14"/>
        <v>60230</v>
      </c>
      <c r="T119" s="63">
        <f>SUM(T120:T127)</f>
        <v>0</v>
      </c>
      <c r="U119" s="63">
        <f>SUM(U120:U127)</f>
        <v>0</v>
      </c>
      <c r="V119" s="63">
        <f t="shared" si="15"/>
        <v>0</v>
      </c>
      <c r="W119" s="63">
        <f>SUM(W120:W127)</f>
        <v>0</v>
      </c>
      <c r="X119" s="63">
        <f>SUM(X120:X127)</f>
        <v>0</v>
      </c>
      <c r="Y119" s="63">
        <f t="shared" si="16"/>
        <v>0</v>
      </c>
      <c r="Z119" s="63">
        <f>SUM(Z120:Z127)</f>
        <v>0</v>
      </c>
      <c r="AA119" s="63">
        <f>SUM(AA120:AA127)</f>
        <v>0</v>
      </c>
      <c r="AB119" s="63">
        <f t="shared" si="17"/>
        <v>0</v>
      </c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</row>
    <row r="120" spans="1:253" ht="63">
      <c r="A120" s="69" t="s">
        <v>629</v>
      </c>
      <c r="B120" s="70">
        <f t="shared" si="9"/>
        <v>14455</v>
      </c>
      <c r="C120" s="70">
        <f t="shared" si="9"/>
        <v>14387</v>
      </c>
      <c r="D120" s="70">
        <f t="shared" si="9"/>
        <v>68</v>
      </c>
      <c r="E120" s="70">
        <v>0</v>
      </c>
      <c r="F120" s="70"/>
      <c r="G120" s="70">
        <f t="shared" si="10"/>
        <v>0</v>
      </c>
      <c r="H120" s="70"/>
      <c r="I120" s="70"/>
      <c r="J120" s="70">
        <f t="shared" si="11"/>
        <v>0</v>
      </c>
      <c r="K120" s="70">
        <v>0</v>
      </c>
      <c r="L120" s="70"/>
      <c r="M120" s="70">
        <f t="shared" si="12"/>
        <v>0</v>
      </c>
      <c r="N120" s="70">
        <v>14455</v>
      </c>
      <c r="O120" s="70">
        <v>14387</v>
      </c>
      <c r="P120" s="70">
        <f t="shared" si="13"/>
        <v>68</v>
      </c>
      <c r="Q120" s="70">
        <v>0</v>
      </c>
      <c r="R120" s="70"/>
      <c r="S120" s="70">
        <f t="shared" si="14"/>
        <v>0</v>
      </c>
      <c r="T120" s="70"/>
      <c r="U120" s="70"/>
      <c r="V120" s="70">
        <f t="shared" si="15"/>
        <v>0</v>
      </c>
      <c r="W120" s="70"/>
      <c r="X120" s="70"/>
      <c r="Y120" s="70">
        <f t="shared" si="16"/>
        <v>0</v>
      </c>
      <c r="Z120" s="70"/>
      <c r="AA120" s="70"/>
      <c r="AB120" s="70">
        <f t="shared" si="17"/>
        <v>0</v>
      </c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</row>
    <row r="121" spans="1:253" ht="31.5">
      <c r="A121" s="69" t="s">
        <v>630</v>
      </c>
      <c r="B121" s="70">
        <f t="shared" si="9"/>
        <v>1700</v>
      </c>
      <c r="C121" s="70">
        <f t="shared" si="9"/>
        <v>1668</v>
      </c>
      <c r="D121" s="70">
        <f t="shared" si="9"/>
        <v>32</v>
      </c>
      <c r="E121" s="70">
        <v>0</v>
      </c>
      <c r="F121" s="70"/>
      <c r="G121" s="70">
        <f t="shared" si="10"/>
        <v>0</v>
      </c>
      <c r="H121" s="70"/>
      <c r="I121" s="70"/>
      <c r="J121" s="70">
        <f t="shared" si="11"/>
        <v>0</v>
      </c>
      <c r="K121" s="70">
        <v>1700</v>
      </c>
      <c r="L121" s="70">
        <v>1668</v>
      </c>
      <c r="M121" s="70">
        <f t="shared" si="12"/>
        <v>32</v>
      </c>
      <c r="N121" s="70"/>
      <c r="O121" s="70"/>
      <c r="P121" s="70">
        <f t="shared" si="13"/>
        <v>0</v>
      </c>
      <c r="Q121" s="70">
        <v>0</v>
      </c>
      <c r="R121" s="70"/>
      <c r="S121" s="70">
        <f t="shared" si="14"/>
        <v>0</v>
      </c>
      <c r="T121" s="70"/>
      <c r="U121" s="70"/>
      <c r="V121" s="70">
        <f t="shared" si="15"/>
        <v>0</v>
      </c>
      <c r="W121" s="70"/>
      <c r="X121" s="70"/>
      <c r="Y121" s="70">
        <f t="shared" si="16"/>
        <v>0</v>
      </c>
      <c r="Z121" s="70"/>
      <c r="AA121" s="70"/>
      <c r="AB121" s="70">
        <f t="shared" si="17"/>
        <v>0</v>
      </c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</row>
    <row r="122" spans="1:253" ht="31.5">
      <c r="A122" s="69" t="s">
        <v>631</v>
      </c>
      <c r="B122" s="70">
        <f t="shared" si="9"/>
        <v>3600</v>
      </c>
      <c r="C122" s="70">
        <f t="shared" si="9"/>
        <v>3484</v>
      </c>
      <c r="D122" s="70">
        <f t="shared" si="9"/>
        <v>116</v>
      </c>
      <c r="E122" s="70">
        <v>0</v>
      </c>
      <c r="F122" s="70"/>
      <c r="G122" s="70">
        <f t="shared" si="10"/>
        <v>0</v>
      </c>
      <c r="H122" s="70"/>
      <c r="I122" s="70"/>
      <c r="J122" s="70">
        <f t="shared" si="11"/>
        <v>0</v>
      </c>
      <c r="K122" s="70">
        <v>3600</v>
      </c>
      <c r="L122" s="70">
        <v>3484</v>
      </c>
      <c r="M122" s="70">
        <f t="shared" si="12"/>
        <v>116</v>
      </c>
      <c r="N122" s="70"/>
      <c r="O122" s="70"/>
      <c r="P122" s="70">
        <f t="shared" si="13"/>
        <v>0</v>
      </c>
      <c r="Q122" s="70">
        <v>0</v>
      </c>
      <c r="R122" s="70"/>
      <c r="S122" s="70">
        <f t="shared" si="14"/>
        <v>0</v>
      </c>
      <c r="T122" s="70"/>
      <c r="U122" s="70"/>
      <c r="V122" s="70">
        <f t="shared" si="15"/>
        <v>0</v>
      </c>
      <c r="W122" s="70"/>
      <c r="X122" s="70"/>
      <c r="Y122" s="70">
        <f t="shared" si="16"/>
        <v>0</v>
      </c>
      <c r="Z122" s="70"/>
      <c r="AA122" s="70"/>
      <c r="AB122" s="70">
        <f t="shared" si="17"/>
        <v>0</v>
      </c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</row>
    <row r="123" spans="1:253" ht="31.5">
      <c r="A123" s="69" t="s">
        <v>632</v>
      </c>
      <c r="B123" s="70">
        <f t="shared" si="9"/>
        <v>1704</v>
      </c>
      <c r="C123" s="70">
        <f t="shared" si="9"/>
        <v>1704</v>
      </c>
      <c r="D123" s="70">
        <f t="shared" si="9"/>
        <v>0</v>
      </c>
      <c r="E123" s="70">
        <v>0</v>
      </c>
      <c r="F123" s="70"/>
      <c r="G123" s="70">
        <f t="shared" si="10"/>
        <v>0</v>
      </c>
      <c r="H123" s="70"/>
      <c r="I123" s="70"/>
      <c r="J123" s="70">
        <f t="shared" si="11"/>
        <v>0</v>
      </c>
      <c r="K123" s="70">
        <v>1704</v>
      </c>
      <c r="L123" s="70">
        <v>1704</v>
      </c>
      <c r="M123" s="70">
        <f t="shared" si="12"/>
        <v>0</v>
      </c>
      <c r="N123" s="70"/>
      <c r="O123" s="70"/>
      <c r="P123" s="70">
        <f t="shared" si="13"/>
        <v>0</v>
      </c>
      <c r="Q123" s="70"/>
      <c r="R123" s="70"/>
      <c r="S123" s="70">
        <f t="shared" si="14"/>
        <v>0</v>
      </c>
      <c r="T123" s="70"/>
      <c r="U123" s="70"/>
      <c r="V123" s="70">
        <f t="shared" si="15"/>
        <v>0</v>
      </c>
      <c r="W123" s="70"/>
      <c r="X123" s="70"/>
      <c r="Y123" s="70">
        <f t="shared" si="16"/>
        <v>0</v>
      </c>
      <c r="Z123" s="70"/>
      <c r="AA123" s="70"/>
      <c r="AB123" s="70">
        <f t="shared" si="17"/>
        <v>0</v>
      </c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</row>
    <row r="124" spans="1:253" ht="31.5">
      <c r="A124" s="69" t="s">
        <v>633</v>
      </c>
      <c r="B124" s="70">
        <f t="shared" si="9"/>
        <v>21500</v>
      </c>
      <c r="C124" s="70">
        <f t="shared" si="9"/>
        <v>21426</v>
      </c>
      <c r="D124" s="70">
        <f t="shared" si="9"/>
        <v>74</v>
      </c>
      <c r="E124" s="70">
        <v>0</v>
      </c>
      <c r="F124" s="70"/>
      <c r="G124" s="70">
        <f t="shared" si="10"/>
        <v>0</v>
      </c>
      <c r="H124" s="70"/>
      <c r="I124" s="70"/>
      <c r="J124" s="70">
        <f t="shared" si="11"/>
        <v>0</v>
      </c>
      <c r="K124" s="70"/>
      <c r="L124" s="70"/>
      <c r="M124" s="70">
        <f t="shared" si="12"/>
        <v>0</v>
      </c>
      <c r="N124" s="70"/>
      <c r="O124" s="70"/>
      <c r="P124" s="70">
        <f t="shared" si="13"/>
        <v>0</v>
      </c>
      <c r="Q124" s="70">
        <f>21426+74</f>
        <v>21500</v>
      </c>
      <c r="R124" s="70">
        <v>21426</v>
      </c>
      <c r="S124" s="70">
        <f t="shared" si="14"/>
        <v>74</v>
      </c>
      <c r="T124" s="70"/>
      <c r="U124" s="70"/>
      <c r="V124" s="70">
        <f t="shared" si="15"/>
        <v>0</v>
      </c>
      <c r="W124" s="70"/>
      <c r="X124" s="70"/>
      <c r="Y124" s="70">
        <f t="shared" si="16"/>
        <v>0</v>
      </c>
      <c r="Z124" s="70"/>
      <c r="AA124" s="70"/>
      <c r="AB124" s="70">
        <f t="shared" si="17"/>
        <v>0</v>
      </c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</row>
    <row r="125" spans="1:253" ht="31.5">
      <c r="A125" s="69" t="s">
        <v>634</v>
      </c>
      <c r="B125" s="70">
        <f t="shared" si="9"/>
        <v>2754</v>
      </c>
      <c r="C125" s="70">
        <f t="shared" si="9"/>
        <v>2754</v>
      </c>
      <c r="D125" s="70">
        <f t="shared" si="9"/>
        <v>0</v>
      </c>
      <c r="E125" s="70">
        <v>0</v>
      </c>
      <c r="F125" s="70"/>
      <c r="G125" s="70">
        <f t="shared" si="10"/>
        <v>0</v>
      </c>
      <c r="H125" s="70"/>
      <c r="I125" s="70"/>
      <c r="J125" s="70">
        <f t="shared" si="11"/>
        <v>0</v>
      </c>
      <c r="K125" s="70">
        <v>2754</v>
      </c>
      <c r="L125" s="70">
        <v>2754</v>
      </c>
      <c r="M125" s="70">
        <f t="shared" si="12"/>
        <v>0</v>
      </c>
      <c r="N125" s="70"/>
      <c r="O125" s="70"/>
      <c r="P125" s="70">
        <f t="shared" si="13"/>
        <v>0</v>
      </c>
      <c r="Q125" s="70"/>
      <c r="R125" s="70"/>
      <c r="S125" s="70">
        <f t="shared" si="14"/>
        <v>0</v>
      </c>
      <c r="T125" s="70"/>
      <c r="U125" s="70"/>
      <c r="V125" s="70">
        <f t="shared" si="15"/>
        <v>0</v>
      </c>
      <c r="W125" s="70"/>
      <c r="X125" s="70"/>
      <c r="Y125" s="70">
        <f t="shared" si="16"/>
        <v>0</v>
      </c>
      <c r="Z125" s="70"/>
      <c r="AA125" s="70"/>
      <c r="AB125" s="70">
        <f t="shared" si="17"/>
        <v>0</v>
      </c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</row>
    <row r="126" spans="1:253" ht="31.5">
      <c r="A126" s="69" t="s">
        <v>635</v>
      </c>
      <c r="B126" s="70">
        <f t="shared" si="9"/>
        <v>60156</v>
      </c>
      <c r="C126" s="70">
        <f t="shared" si="9"/>
        <v>0</v>
      </c>
      <c r="D126" s="70">
        <f t="shared" si="9"/>
        <v>60156</v>
      </c>
      <c r="E126" s="70">
        <v>0</v>
      </c>
      <c r="F126" s="70"/>
      <c r="G126" s="70">
        <f t="shared" si="10"/>
        <v>0</v>
      </c>
      <c r="H126" s="70"/>
      <c r="I126" s="70"/>
      <c r="J126" s="70">
        <f t="shared" si="11"/>
        <v>0</v>
      </c>
      <c r="K126" s="70">
        <v>0</v>
      </c>
      <c r="L126" s="70"/>
      <c r="M126" s="70">
        <f t="shared" si="12"/>
        <v>0</v>
      </c>
      <c r="N126" s="70"/>
      <c r="O126" s="70"/>
      <c r="P126" s="70">
        <f t="shared" si="13"/>
        <v>0</v>
      </c>
      <c r="Q126" s="70">
        <v>60156</v>
      </c>
      <c r="R126" s="70"/>
      <c r="S126" s="70">
        <f t="shared" si="14"/>
        <v>60156</v>
      </c>
      <c r="T126" s="70"/>
      <c r="U126" s="70"/>
      <c r="V126" s="70">
        <f t="shared" si="15"/>
        <v>0</v>
      </c>
      <c r="W126" s="70"/>
      <c r="X126" s="70"/>
      <c r="Y126" s="70">
        <f t="shared" si="16"/>
        <v>0</v>
      </c>
      <c r="Z126" s="70"/>
      <c r="AA126" s="70"/>
      <c r="AB126" s="70">
        <f t="shared" si="17"/>
        <v>0</v>
      </c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</row>
    <row r="127" spans="1:253" ht="31.5">
      <c r="A127" s="69" t="s">
        <v>636</v>
      </c>
      <c r="B127" s="70">
        <f t="shared" si="9"/>
        <v>10998</v>
      </c>
      <c r="C127" s="70">
        <f t="shared" si="9"/>
        <v>10998</v>
      </c>
      <c r="D127" s="70">
        <f t="shared" si="9"/>
        <v>0</v>
      </c>
      <c r="E127" s="70">
        <v>0</v>
      </c>
      <c r="F127" s="70"/>
      <c r="G127" s="70">
        <f t="shared" si="10"/>
        <v>0</v>
      </c>
      <c r="H127" s="70"/>
      <c r="I127" s="70"/>
      <c r="J127" s="70">
        <f t="shared" si="11"/>
        <v>0</v>
      </c>
      <c r="K127" s="70">
        <v>0</v>
      </c>
      <c r="L127" s="70"/>
      <c r="M127" s="70">
        <f t="shared" si="12"/>
        <v>0</v>
      </c>
      <c r="N127" s="70"/>
      <c r="O127" s="70"/>
      <c r="P127" s="70">
        <f t="shared" si="13"/>
        <v>0</v>
      </c>
      <c r="Q127" s="70">
        <v>10998</v>
      </c>
      <c r="R127" s="70">
        <v>10998</v>
      </c>
      <c r="S127" s="70">
        <f t="shared" si="14"/>
        <v>0</v>
      </c>
      <c r="T127" s="70"/>
      <c r="U127" s="70"/>
      <c r="V127" s="70">
        <f t="shared" si="15"/>
        <v>0</v>
      </c>
      <c r="W127" s="70"/>
      <c r="X127" s="70"/>
      <c r="Y127" s="70">
        <f t="shared" si="16"/>
        <v>0</v>
      </c>
      <c r="Z127" s="70"/>
      <c r="AA127" s="70"/>
      <c r="AB127" s="70">
        <f t="shared" si="17"/>
        <v>0</v>
      </c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4"/>
      <c r="IS127" s="64"/>
    </row>
    <row r="128" spans="1:253" ht="15.75">
      <c r="A128" s="62" t="s">
        <v>637</v>
      </c>
      <c r="B128" s="63">
        <f t="shared" si="9"/>
        <v>15569</v>
      </c>
      <c r="C128" s="63">
        <f t="shared" si="9"/>
        <v>14854</v>
      </c>
      <c r="D128" s="63">
        <f t="shared" si="9"/>
        <v>715</v>
      </c>
      <c r="E128" s="63">
        <f>SUM(E129:E133)</f>
        <v>0</v>
      </c>
      <c r="F128" s="63">
        <f>SUM(F129:F133)</f>
        <v>0</v>
      </c>
      <c r="G128" s="63">
        <f t="shared" si="10"/>
        <v>0</v>
      </c>
      <c r="H128" s="63">
        <f>SUM(H129:H133)</f>
        <v>0</v>
      </c>
      <c r="I128" s="63">
        <f>SUM(I129:I133)</f>
        <v>0</v>
      </c>
      <c r="J128" s="63">
        <f t="shared" si="11"/>
        <v>0</v>
      </c>
      <c r="K128" s="63">
        <f>SUM(K129:K133)</f>
        <v>2380</v>
      </c>
      <c r="L128" s="63">
        <f>SUM(L129:L133)</f>
        <v>2380</v>
      </c>
      <c r="M128" s="63">
        <f t="shared" si="12"/>
        <v>0</v>
      </c>
      <c r="N128" s="63">
        <f>SUM(N129:N133)</f>
        <v>2939</v>
      </c>
      <c r="O128" s="63">
        <f>SUM(O129:O133)</f>
        <v>2939</v>
      </c>
      <c r="P128" s="63">
        <f t="shared" si="13"/>
        <v>0</v>
      </c>
      <c r="Q128" s="63">
        <f>SUM(Q129:Q133)</f>
        <v>10250</v>
      </c>
      <c r="R128" s="63">
        <f>SUM(R129:R133)</f>
        <v>9535</v>
      </c>
      <c r="S128" s="63">
        <f t="shared" si="14"/>
        <v>715</v>
      </c>
      <c r="T128" s="63">
        <f>SUM(T129:T133)</f>
        <v>0</v>
      </c>
      <c r="U128" s="63">
        <f>SUM(U129:U133)</f>
        <v>0</v>
      </c>
      <c r="V128" s="63">
        <f t="shared" si="15"/>
        <v>0</v>
      </c>
      <c r="W128" s="63">
        <f>SUM(W129:W133)</f>
        <v>0</v>
      </c>
      <c r="X128" s="63">
        <f>SUM(X129:X133)</f>
        <v>0</v>
      </c>
      <c r="Y128" s="63">
        <f t="shared" si="16"/>
        <v>0</v>
      </c>
      <c r="Z128" s="63">
        <f>SUM(Z129:Z133)</f>
        <v>0</v>
      </c>
      <c r="AA128" s="63">
        <f>SUM(AA129:AA133)</f>
        <v>0</v>
      </c>
      <c r="AB128" s="63">
        <f t="shared" si="17"/>
        <v>0</v>
      </c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4"/>
      <c r="IS128" s="64"/>
    </row>
    <row r="129" spans="1:253" ht="31.5">
      <c r="A129" s="69" t="s">
        <v>638</v>
      </c>
      <c r="B129" s="70">
        <f aca="true" t="shared" si="18" ref="B129:D191">E129+H129+K129+N129+Q129+T129+W129+Z129</f>
        <v>5040</v>
      </c>
      <c r="C129" s="70">
        <f t="shared" si="18"/>
        <v>5040</v>
      </c>
      <c r="D129" s="70">
        <f t="shared" si="18"/>
        <v>0</v>
      </c>
      <c r="E129" s="70"/>
      <c r="F129" s="70"/>
      <c r="G129" s="70">
        <f t="shared" si="10"/>
        <v>0</v>
      </c>
      <c r="H129" s="70"/>
      <c r="I129" s="70"/>
      <c r="J129" s="70">
        <f t="shared" si="11"/>
        <v>0</v>
      </c>
      <c r="K129" s="70">
        <v>0</v>
      </c>
      <c r="L129" s="70"/>
      <c r="M129" s="70">
        <f t="shared" si="12"/>
        <v>0</v>
      </c>
      <c r="N129" s="70">
        <v>0</v>
      </c>
      <c r="O129" s="70"/>
      <c r="P129" s="70">
        <f t="shared" si="13"/>
        <v>0</v>
      </c>
      <c r="Q129" s="70">
        <v>5040</v>
      </c>
      <c r="R129" s="70">
        <v>5040</v>
      </c>
      <c r="S129" s="70">
        <f t="shared" si="14"/>
        <v>0</v>
      </c>
      <c r="T129" s="70"/>
      <c r="U129" s="70"/>
      <c r="V129" s="70">
        <f t="shared" si="15"/>
        <v>0</v>
      </c>
      <c r="W129" s="70"/>
      <c r="X129" s="70"/>
      <c r="Y129" s="70">
        <f t="shared" si="16"/>
        <v>0</v>
      </c>
      <c r="Z129" s="70"/>
      <c r="AA129" s="70"/>
      <c r="AB129" s="70">
        <f t="shared" si="17"/>
        <v>0</v>
      </c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4"/>
      <c r="IS129" s="64"/>
    </row>
    <row r="130" spans="1:253" ht="31.5">
      <c r="A130" s="69" t="s">
        <v>639</v>
      </c>
      <c r="B130" s="70">
        <f t="shared" si="18"/>
        <v>2380</v>
      </c>
      <c r="C130" s="70">
        <f t="shared" si="18"/>
        <v>2380</v>
      </c>
      <c r="D130" s="70">
        <f t="shared" si="18"/>
        <v>0</v>
      </c>
      <c r="E130" s="70"/>
      <c r="F130" s="70"/>
      <c r="G130" s="70">
        <f aca="true" t="shared" si="19" ref="G130:G192">E130-F130</f>
        <v>0</v>
      </c>
      <c r="H130" s="70"/>
      <c r="I130" s="70"/>
      <c r="J130" s="70">
        <f aca="true" t="shared" si="20" ref="J130:J192">H130-I130</f>
        <v>0</v>
      </c>
      <c r="K130" s="70">
        <v>2380</v>
      </c>
      <c r="L130" s="70">
        <v>2380</v>
      </c>
      <c r="M130" s="70">
        <f aca="true" t="shared" si="21" ref="M130:M192">K130-L130</f>
        <v>0</v>
      </c>
      <c r="N130" s="70">
        <v>0</v>
      </c>
      <c r="O130" s="70"/>
      <c r="P130" s="70">
        <f aca="true" t="shared" si="22" ref="P130:P192">N130-O130</f>
        <v>0</v>
      </c>
      <c r="Q130" s="70"/>
      <c r="R130" s="70"/>
      <c r="S130" s="70">
        <f aca="true" t="shared" si="23" ref="S130:S192">Q130-R130</f>
        <v>0</v>
      </c>
      <c r="T130" s="70"/>
      <c r="U130" s="70"/>
      <c r="V130" s="70">
        <f aca="true" t="shared" si="24" ref="V130:V192">T130-U130</f>
        <v>0</v>
      </c>
      <c r="W130" s="70"/>
      <c r="X130" s="70"/>
      <c r="Y130" s="70">
        <f aca="true" t="shared" si="25" ref="Y130:Y192">W130-X130</f>
        <v>0</v>
      </c>
      <c r="Z130" s="70"/>
      <c r="AA130" s="70"/>
      <c r="AB130" s="70">
        <f aca="true" t="shared" si="26" ref="AB130:AB192">Z130-AA130</f>
        <v>0</v>
      </c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</row>
    <row r="131" spans="1:253" ht="47.25">
      <c r="A131" s="69" t="s">
        <v>640</v>
      </c>
      <c r="B131" s="70">
        <f t="shared" si="18"/>
        <v>1540</v>
      </c>
      <c r="C131" s="70">
        <f t="shared" si="18"/>
        <v>1540</v>
      </c>
      <c r="D131" s="70">
        <f t="shared" si="18"/>
        <v>0</v>
      </c>
      <c r="E131" s="70"/>
      <c r="F131" s="70"/>
      <c r="G131" s="70">
        <f t="shared" si="19"/>
        <v>0</v>
      </c>
      <c r="H131" s="70"/>
      <c r="I131" s="70"/>
      <c r="J131" s="70">
        <f t="shared" si="20"/>
        <v>0</v>
      </c>
      <c r="K131" s="70">
        <v>0</v>
      </c>
      <c r="L131" s="70"/>
      <c r="M131" s="70">
        <f t="shared" si="21"/>
        <v>0</v>
      </c>
      <c r="N131" s="70">
        <v>1540</v>
      </c>
      <c r="O131" s="70">
        <v>1540</v>
      </c>
      <c r="P131" s="70">
        <f t="shared" si="22"/>
        <v>0</v>
      </c>
      <c r="Q131" s="70"/>
      <c r="R131" s="70"/>
      <c r="S131" s="70">
        <f t="shared" si="23"/>
        <v>0</v>
      </c>
      <c r="T131" s="70"/>
      <c r="U131" s="70"/>
      <c r="V131" s="70">
        <f t="shared" si="24"/>
        <v>0</v>
      </c>
      <c r="W131" s="70"/>
      <c r="X131" s="70"/>
      <c r="Y131" s="70">
        <f t="shared" si="25"/>
        <v>0</v>
      </c>
      <c r="Z131" s="70"/>
      <c r="AA131" s="70"/>
      <c r="AB131" s="70">
        <f t="shared" si="26"/>
        <v>0</v>
      </c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</row>
    <row r="132" spans="1:253" ht="47.25">
      <c r="A132" s="69" t="s">
        <v>641</v>
      </c>
      <c r="B132" s="70">
        <f t="shared" si="18"/>
        <v>1399</v>
      </c>
      <c r="C132" s="70">
        <f t="shared" si="18"/>
        <v>1399</v>
      </c>
      <c r="D132" s="70">
        <f t="shared" si="18"/>
        <v>0</v>
      </c>
      <c r="E132" s="70"/>
      <c r="F132" s="70"/>
      <c r="G132" s="70">
        <f t="shared" si="19"/>
        <v>0</v>
      </c>
      <c r="H132" s="70"/>
      <c r="I132" s="70"/>
      <c r="J132" s="70">
        <f t="shared" si="20"/>
        <v>0</v>
      </c>
      <c r="K132" s="70">
        <v>0</v>
      </c>
      <c r="L132" s="70"/>
      <c r="M132" s="70">
        <f t="shared" si="21"/>
        <v>0</v>
      </c>
      <c r="N132" s="70">
        <v>1399</v>
      </c>
      <c r="O132" s="70">
        <v>1399</v>
      </c>
      <c r="P132" s="70">
        <f t="shared" si="22"/>
        <v>0</v>
      </c>
      <c r="Q132" s="70"/>
      <c r="R132" s="70"/>
      <c r="S132" s="70">
        <f t="shared" si="23"/>
        <v>0</v>
      </c>
      <c r="T132" s="70"/>
      <c r="U132" s="70"/>
      <c r="V132" s="70">
        <f t="shared" si="24"/>
        <v>0</v>
      </c>
      <c r="W132" s="70"/>
      <c r="X132" s="70"/>
      <c r="Y132" s="70">
        <f t="shared" si="25"/>
        <v>0</v>
      </c>
      <c r="Z132" s="70"/>
      <c r="AA132" s="70"/>
      <c r="AB132" s="70">
        <f t="shared" si="26"/>
        <v>0</v>
      </c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</row>
    <row r="133" spans="1:253" ht="15.75">
      <c r="A133" s="69" t="s">
        <v>642</v>
      </c>
      <c r="B133" s="70">
        <f t="shared" si="18"/>
        <v>5210</v>
      </c>
      <c r="C133" s="70">
        <f t="shared" si="18"/>
        <v>4495</v>
      </c>
      <c r="D133" s="70">
        <f t="shared" si="18"/>
        <v>715</v>
      </c>
      <c r="E133" s="70"/>
      <c r="F133" s="70"/>
      <c r="G133" s="70">
        <f t="shared" si="19"/>
        <v>0</v>
      </c>
      <c r="H133" s="70"/>
      <c r="I133" s="70"/>
      <c r="J133" s="70">
        <f t="shared" si="20"/>
        <v>0</v>
      </c>
      <c r="K133" s="70">
        <v>0</v>
      </c>
      <c r="L133" s="70"/>
      <c r="M133" s="70">
        <f t="shared" si="21"/>
        <v>0</v>
      </c>
      <c r="N133" s="70">
        <v>0</v>
      </c>
      <c r="O133" s="70"/>
      <c r="P133" s="70">
        <f t="shared" si="22"/>
        <v>0</v>
      </c>
      <c r="Q133" s="70">
        <v>5210</v>
      </c>
      <c r="R133" s="70">
        <v>4495</v>
      </c>
      <c r="S133" s="70">
        <f t="shared" si="23"/>
        <v>715</v>
      </c>
      <c r="T133" s="70"/>
      <c r="U133" s="70"/>
      <c r="V133" s="70">
        <f t="shared" si="24"/>
        <v>0</v>
      </c>
      <c r="W133" s="70"/>
      <c r="X133" s="70"/>
      <c r="Y133" s="70">
        <f t="shared" si="25"/>
        <v>0</v>
      </c>
      <c r="Z133" s="70"/>
      <c r="AA133" s="70"/>
      <c r="AB133" s="70">
        <f t="shared" si="26"/>
        <v>0</v>
      </c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</row>
    <row r="134" spans="1:253" ht="15.75">
      <c r="A134" s="62" t="s">
        <v>564</v>
      </c>
      <c r="B134" s="63">
        <f t="shared" si="18"/>
        <v>103490</v>
      </c>
      <c r="C134" s="63">
        <f t="shared" si="18"/>
        <v>1836</v>
      </c>
      <c r="D134" s="63">
        <f t="shared" si="18"/>
        <v>101654</v>
      </c>
      <c r="E134" s="63">
        <f>SUM(E135,E139,E143)</f>
        <v>0</v>
      </c>
      <c r="F134" s="63">
        <f>SUM(F135,F139,F143)</f>
        <v>0</v>
      </c>
      <c r="G134" s="63">
        <f t="shared" si="19"/>
        <v>0</v>
      </c>
      <c r="H134" s="63">
        <f>SUM(H135,H139,H143)</f>
        <v>0</v>
      </c>
      <c r="I134" s="63">
        <f>SUM(I135,I139,I143)</f>
        <v>0</v>
      </c>
      <c r="J134" s="63">
        <f t="shared" si="20"/>
        <v>0</v>
      </c>
      <c r="K134" s="63">
        <f>SUM(K135,K139,K143)</f>
        <v>0</v>
      </c>
      <c r="L134" s="63">
        <f>SUM(L135,L139,L143)</f>
        <v>0</v>
      </c>
      <c r="M134" s="63">
        <f t="shared" si="21"/>
        <v>0</v>
      </c>
      <c r="N134" s="63">
        <f>SUM(N135,N139,N143)</f>
        <v>0</v>
      </c>
      <c r="O134" s="63">
        <f>SUM(O135,O139,O143)</f>
        <v>0</v>
      </c>
      <c r="P134" s="63">
        <f t="shared" si="22"/>
        <v>0</v>
      </c>
      <c r="Q134" s="63">
        <f>SUM(Q135,Q139,Q143)</f>
        <v>103490</v>
      </c>
      <c r="R134" s="63">
        <f>SUM(R135,R139,R143)</f>
        <v>1836</v>
      </c>
      <c r="S134" s="63">
        <f t="shared" si="23"/>
        <v>101654</v>
      </c>
      <c r="T134" s="63">
        <f>SUM(T135,T139,T143)</f>
        <v>0</v>
      </c>
      <c r="U134" s="63">
        <f>SUM(U135,U139,U143)</f>
        <v>0</v>
      </c>
      <c r="V134" s="63">
        <f t="shared" si="24"/>
        <v>0</v>
      </c>
      <c r="W134" s="63">
        <f>SUM(W135,W139,W143)</f>
        <v>0</v>
      </c>
      <c r="X134" s="63">
        <f>SUM(X135,X139,X143)</f>
        <v>0</v>
      </c>
      <c r="Y134" s="63">
        <f t="shared" si="25"/>
        <v>0</v>
      </c>
      <c r="Z134" s="63">
        <f>SUM(Z135,Z139,Z143)</f>
        <v>0</v>
      </c>
      <c r="AA134" s="63">
        <f>SUM(AA135,AA139,AA143)</f>
        <v>0</v>
      </c>
      <c r="AB134" s="63">
        <f t="shared" si="26"/>
        <v>0</v>
      </c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</row>
    <row r="135" spans="1:253" ht="15.75">
      <c r="A135" s="62" t="s">
        <v>600</v>
      </c>
      <c r="B135" s="63">
        <f t="shared" si="18"/>
        <v>13339</v>
      </c>
      <c r="C135" s="63">
        <f t="shared" si="18"/>
        <v>1836</v>
      </c>
      <c r="D135" s="63">
        <f t="shared" si="18"/>
        <v>11503</v>
      </c>
      <c r="E135" s="63">
        <f>SUM(E136:E138)</f>
        <v>0</v>
      </c>
      <c r="F135" s="63">
        <f>SUM(F136:F138)</f>
        <v>0</v>
      </c>
      <c r="G135" s="63">
        <f t="shared" si="19"/>
        <v>0</v>
      </c>
      <c r="H135" s="63">
        <f>SUM(H136:H138)</f>
        <v>0</v>
      </c>
      <c r="I135" s="63">
        <f>SUM(I136:I138)</f>
        <v>0</v>
      </c>
      <c r="J135" s="63">
        <f t="shared" si="20"/>
        <v>0</v>
      </c>
      <c r="K135" s="63">
        <f>SUM(K136:K138)</f>
        <v>0</v>
      </c>
      <c r="L135" s="63">
        <f>SUM(L136:L138)</f>
        <v>0</v>
      </c>
      <c r="M135" s="63">
        <f t="shared" si="21"/>
        <v>0</v>
      </c>
      <c r="N135" s="63">
        <f>SUM(N136:N138)</f>
        <v>0</v>
      </c>
      <c r="O135" s="63">
        <f>SUM(O136:O138)</f>
        <v>0</v>
      </c>
      <c r="P135" s="63">
        <f t="shared" si="22"/>
        <v>0</v>
      </c>
      <c r="Q135" s="63">
        <f>SUM(Q136:Q138)</f>
        <v>13339</v>
      </c>
      <c r="R135" s="63">
        <f>SUM(R136:R138)</f>
        <v>1836</v>
      </c>
      <c r="S135" s="63">
        <f t="shared" si="23"/>
        <v>11503</v>
      </c>
      <c r="T135" s="63">
        <f>SUM(T136:T138)</f>
        <v>0</v>
      </c>
      <c r="U135" s="63">
        <f>SUM(U136:U138)</f>
        <v>0</v>
      </c>
      <c r="V135" s="63">
        <f t="shared" si="24"/>
        <v>0</v>
      </c>
      <c r="W135" s="63">
        <f>SUM(W136:W138)</f>
        <v>0</v>
      </c>
      <c r="X135" s="63">
        <f>SUM(X136:X138)</f>
        <v>0</v>
      </c>
      <c r="Y135" s="63">
        <f t="shared" si="25"/>
        <v>0</v>
      </c>
      <c r="Z135" s="63">
        <f>SUM(Z136:Z138)</f>
        <v>0</v>
      </c>
      <c r="AA135" s="63">
        <f>SUM(AA136:AA138)</f>
        <v>0</v>
      </c>
      <c r="AB135" s="63">
        <f t="shared" si="26"/>
        <v>0</v>
      </c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</row>
    <row r="136" spans="1:253" ht="31.5">
      <c r="A136" s="69" t="s">
        <v>643</v>
      </c>
      <c r="B136" s="70">
        <f t="shared" si="18"/>
        <v>10201</v>
      </c>
      <c r="C136" s="70">
        <f t="shared" si="18"/>
        <v>0</v>
      </c>
      <c r="D136" s="70">
        <f t="shared" si="18"/>
        <v>10201</v>
      </c>
      <c r="E136" s="70"/>
      <c r="F136" s="70"/>
      <c r="G136" s="70">
        <f t="shared" si="19"/>
        <v>0</v>
      </c>
      <c r="H136" s="70"/>
      <c r="I136" s="70"/>
      <c r="J136" s="70">
        <f t="shared" si="20"/>
        <v>0</v>
      </c>
      <c r="K136" s="70"/>
      <c r="L136" s="70"/>
      <c r="M136" s="70">
        <f t="shared" si="21"/>
        <v>0</v>
      </c>
      <c r="N136" s="70"/>
      <c r="O136" s="70"/>
      <c r="P136" s="70">
        <f t="shared" si="22"/>
        <v>0</v>
      </c>
      <c r="Q136" s="70">
        <v>10201</v>
      </c>
      <c r="R136" s="70"/>
      <c r="S136" s="70">
        <f t="shared" si="23"/>
        <v>10201</v>
      </c>
      <c r="T136" s="70"/>
      <c r="U136" s="70"/>
      <c r="V136" s="70">
        <f t="shared" si="24"/>
        <v>0</v>
      </c>
      <c r="W136" s="70"/>
      <c r="X136" s="70"/>
      <c r="Y136" s="70">
        <f t="shared" si="25"/>
        <v>0</v>
      </c>
      <c r="Z136" s="70"/>
      <c r="AA136" s="70"/>
      <c r="AB136" s="70">
        <f t="shared" si="26"/>
        <v>0</v>
      </c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</row>
    <row r="137" spans="1:253" ht="15.75">
      <c r="A137" s="69" t="s">
        <v>644</v>
      </c>
      <c r="B137" s="70">
        <f t="shared" si="18"/>
        <v>1836</v>
      </c>
      <c r="C137" s="70">
        <f t="shared" si="18"/>
        <v>1836</v>
      </c>
      <c r="D137" s="70">
        <f t="shared" si="18"/>
        <v>0</v>
      </c>
      <c r="E137" s="70"/>
      <c r="F137" s="70"/>
      <c r="G137" s="70">
        <f t="shared" si="19"/>
        <v>0</v>
      </c>
      <c r="H137" s="70"/>
      <c r="I137" s="70"/>
      <c r="J137" s="70">
        <f t="shared" si="20"/>
        <v>0</v>
      </c>
      <c r="K137" s="70"/>
      <c r="L137" s="70"/>
      <c r="M137" s="70">
        <f t="shared" si="21"/>
        <v>0</v>
      </c>
      <c r="N137" s="70"/>
      <c r="O137" s="70"/>
      <c r="P137" s="70">
        <f t="shared" si="22"/>
        <v>0</v>
      </c>
      <c r="Q137" s="70">
        <v>1836</v>
      </c>
      <c r="R137" s="70">
        <v>1836</v>
      </c>
      <c r="S137" s="70">
        <f t="shared" si="23"/>
        <v>0</v>
      </c>
      <c r="T137" s="70"/>
      <c r="U137" s="70"/>
      <c r="V137" s="70">
        <f t="shared" si="24"/>
        <v>0</v>
      </c>
      <c r="W137" s="70"/>
      <c r="X137" s="70"/>
      <c r="Y137" s="70">
        <f t="shared" si="25"/>
        <v>0</v>
      </c>
      <c r="Z137" s="70"/>
      <c r="AA137" s="70"/>
      <c r="AB137" s="70">
        <f t="shared" si="26"/>
        <v>0</v>
      </c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</row>
    <row r="138" spans="1:253" ht="15.75">
      <c r="A138" s="69" t="s">
        <v>645</v>
      </c>
      <c r="B138" s="70">
        <f t="shared" si="18"/>
        <v>1302</v>
      </c>
      <c r="C138" s="70">
        <f t="shared" si="18"/>
        <v>0</v>
      </c>
      <c r="D138" s="70">
        <f t="shared" si="18"/>
        <v>1302</v>
      </c>
      <c r="E138" s="70"/>
      <c r="F138" s="70"/>
      <c r="G138" s="70">
        <f t="shared" si="19"/>
        <v>0</v>
      </c>
      <c r="H138" s="70"/>
      <c r="I138" s="70"/>
      <c r="J138" s="70">
        <f t="shared" si="20"/>
        <v>0</v>
      </c>
      <c r="K138" s="70"/>
      <c r="L138" s="70"/>
      <c r="M138" s="70">
        <f t="shared" si="21"/>
        <v>0</v>
      </c>
      <c r="N138" s="70"/>
      <c r="O138" s="70"/>
      <c r="P138" s="70">
        <f t="shared" si="22"/>
        <v>0</v>
      </c>
      <c r="Q138" s="70">
        <v>1302</v>
      </c>
      <c r="R138" s="70"/>
      <c r="S138" s="70">
        <f t="shared" si="23"/>
        <v>1302</v>
      </c>
      <c r="T138" s="70"/>
      <c r="U138" s="70"/>
      <c r="V138" s="70">
        <f t="shared" si="24"/>
        <v>0</v>
      </c>
      <c r="W138" s="70"/>
      <c r="X138" s="70"/>
      <c r="Y138" s="70">
        <f t="shared" si="25"/>
        <v>0</v>
      </c>
      <c r="Z138" s="70"/>
      <c r="AA138" s="70"/>
      <c r="AB138" s="70">
        <f t="shared" si="26"/>
        <v>0</v>
      </c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</row>
    <row r="139" spans="1:253" ht="31.5">
      <c r="A139" s="62" t="s">
        <v>606</v>
      </c>
      <c r="B139" s="63">
        <f t="shared" si="18"/>
        <v>25218</v>
      </c>
      <c r="C139" s="63">
        <f t="shared" si="18"/>
        <v>0</v>
      </c>
      <c r="D139" s="63">
        <f t="shared" si="18"/>
        <v>25218</v>
      </c>
      <c r="E139" s="63">
        <f>SUM(E140:E142)</f>
        <v>0</v>
      </c>
      <c r="F139" s="63">
        <f>SUM(F140:F142)</f>
        <v>0</v>
      </c>
      <c r="G139" s="63">
        <f t="shared" si="19"/>
        <v>0</v>
      </c>
      <c r="H139" s="63">
        <f>SUM(H140:H142)</f>
        <v>0</v>
      </c>
      <c r="I139" s="63">
        <f>SUM(I140:I142)</f>
        <v>0</v>
      </c>
      <c r="J139" s="63">
        <f t="shared" si="20"/>
        <v>0</v>
      </c>
      <c r="K139" s="63">
        <f>SUM(K140:K142)</f>
        <v>0</v>
      </c>
      <c r="L139" s="63">
        <f>SUM(L140:L142)</f>
        <v>0</v>
      </c>
      <c r="M139" s="63">
        <f t="shared" si="21"/>
        <v>0</v>
      </c>
      <c r="N139" s="63">
        <f>SUM(N140:N142)</f>
        <v>0</v>
      </c>
      <c r="O139" s="63">
        <f>SUM(O140:O142)</f>
        <v>0</v>
      </c>
      <c r="P139" s="63">
        <f t="shared" si="22"/>
        <v>0</v>
      </c>
      <c r="Q139" s="63">
        <f>SUM(Q140:Q142)</f>
        <v>25218</v>
      </c>
      <c r="R139" s="63">
        <f>SUM(R140:R142)</f>
        <v>0</v>
      </c>
      <c r="S139" s="63">
        <f t="shared" si="23"/>
        <v>25218</v>
      </c>
      <c r="T139" s="63">
        <f>SUM(T140:T142)</f>
        <v>0</v>
      </c>
      <c r="U139" s="63">
        <f>SUM(U140:U142)</f>
        <v>0</v>
      </c>
      <c r="V139" s="63">
        <f t="shared" si="24"/>
        <v>0</v>
      </c>
      <c r="W139" s="63">
        <f>SUM(W140:W142)</f>
        <v>0</v>
      </c>
      <c r="X139" s="63">
        <f>SUM(X140:X142)</f>
        <v>0</v>
      </c>
      <c r="Y139" s="63">
        <f t="shared" si="25"/>
        <v>0</v>
      </c>
      <c r="Z139" s="63">
        <f>SUM(Z140:Z142)</f>
        <v>0</v>
      </c>
      <c r="AA139" s="63">
        <f>SUM(AA140:AA142)</f>
        <v>0</v>
      </c>
      <c r="AB139" s="63">
        <f t="shared" si="26"/>
        <v>0</v>
      </c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</row>
    <row r="140" spans="1:253" ht="31.5">
      <c r="A140" s="69" t="s">
        <v>646</v>
      </c>
      <c r="B140" s="70">
        <f t="shared" si="18"/>
        <v>12272</v>
      </c>
      <c r="C140" s="70">
        <f t="shared" si="18"/>
        <v>0</v>
      </c>
      <c r="D140" s="70">
        <f t="shared" si="18"/>
        <v>12272</v>
      </c>
      <c r="E140" s="70">
        <v>0</v>
      </c>
      <c r="F140" s="70"/>
      <c r="G140" s="70">
        <f t="shared" si="19"/>
        <v>0</v>
      </c>
      <c r="H140" s="70"/>
      <c r="I140" s="70"/>
      <c r="J140" s="70">
        <f t="shared" si="20"/>
        <v>0</v>
      </c>
      <c r="K140" s="70"/>
      <c r="L140" s="70"/>
      <c r="M140" s="70">
        <f t="shared" si="21"/>
        <v>0</v>
      </c>
      <c r="N140" s="70"/>
      <c r="O140" s="70"/>
      <c r="P140" s="70">
        <f t="shared" si="22"/>
        <v>0</v>
      </c>
      <c r="Q140" s="70">
        <f>2122+1596+3531+3336+1687</f>
        <v>12272</v>
      </c>
      <c r="R140" s="70"/>
      <c r="S140" s="70">
        <f t="shared" si="23"/>
        <v>12272</v>
      </c>
      <c r="T140" s="70"/>
      <c r="U140" s="70"/>
      <c r="V140" s="70">
        <f t="shared" si="24"/>
        <v>0</v>
      </c>
      <c r="W140" s="70"/>
      <c r="X140" s="70"/>
      <c r="Y140" s="70">
        <f t="shared" si="25"/>
        <v>0</v>
      </c>
      <c r="Z140" s="70"/>
      <c r="AA140" s="70"/>
      <c r="AB140" s="70">
        <f t="shared" si="26"/>
        <v>0</v>
      </c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</row>
    <row r="141" spans="1:253" ht="31.5">
      <c r="A141" s="69" t="s">
        <v>647</v>
      </c>
      <c r="B141" s="70">
        <f t="shared" si="18"/>
        <v>3905</v>
      </c>
      <c r="C141" s="70">
        <f t="shared" si="18"/>
        <v>0</v>
      </c>
      <c r="D141" s="70">
        <f t="shared" si="18"/>
        <v>3905</v>
      </c>
      <c r="E141" s="70"/>
      <c r="F141" s="70"/>
      <c r="G141" s="70">
        <f t="shared" si="19"/>
        <v>0</v>
      </c>
      <c r="H141" s="70"/>
      <c r="I141" s="70"/>
      <c r="J141" s="70">
        <f t="shared" si="20"/>
        <v>0</v>
      </c>
      <c r="K141" s="70"/>
      <c r="L141" s="70"/>
      <c r="M141" s="70">
        <f t="shared" si="21"/>
        <v>0</v>
      </c>
      <c r="N141" s="70"/>
      <c r="O141" s="70"/>
      <c r="P141" s="70">
        <f t="shared" si="22"/>
        <v>0</v>
      </c>
      <c r="Q141" s="70">
        <v>3905</v>
      </c>
      <c r="R141" s="70"/>
      <c r="S141" s="70">
        <f t="shared" si="23"/>
        <v>3905</v>
      </c>
      <c r="T141" s="70"/>
      <c r="U141" s="70"/>
      <c r="V141" s="70">
        <f t="shared" si="24"/>
        <v>0</v>
      </c>
      <c r="W141" s="70"/>
      <c r="X141" s="70"/>
      <c r="Y141" s="70">
        <f t="shared" si="25"/>
        <v>0</v>
      </c>
      <c r="Z141" s="70"/>
      <c r="AA141" s="70"/>
      <c r="AB141" s="70">
        <f t="shared" si="26"/>
        <v>0</v>
      </c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</row>
    <row r="142" spans="1:253" ht="15.75">
      <c r="A142" s="69" t="s">
        <v>648</v>
      </c>
      <c r="B142" s="70">
        <f t="shared" si="18"/>
        <v>9041</v>
      </c>
      <c r="C142" s="70">
        <f t="shared" si="18"/>
        <v>0</v>
      </c>
      <c r="D142" s="70">
        <f t="shared" si="18"/>
        <v>9041</v>
      </c>
      <c r="E142" s="70"/>
      <c r="F142" s="70"/>
      <c r="G142" s="70">
        <f t="shared" si="19"/>
        <v>0</v>
      </c>
      <c r="H142" s="70"/>
      <c r="I142" s="70"/>
      <c r="J142" s="70">
        <f t="shared" si="20"/>
        <v>0</v>
      </c>
      <c r="K142" s="70"/>
      <c r="L142" s="70"/>
      <c r="M142" s="70">
        <f t="shared" si="21"/>
        <v>0</v>
      </c>
      <c r="N142" s="70"/>
      <c r="O142" s="70"/>
      <c r="P142" s="70">
        <f t="shared" si="22"/>
        <v>0</v>
      </c>
      <c r="Q142" s="70">
        <f>11170-2129</f>
        <v>9041</v>
      </c>
      <c r="R142" s="70"/>
      <c r="S142" s="70">
        <f t="shared" si="23"/>
        <v>9041</v>
      </c>
      <c r="T142" s="70"/>
      <c r="U142" s="70"/>
      <c r="V142" s="70">
        <f t="shared" si="24"/>
        <v>0</v>
      </c>
      <c r="W142" s="70"/>
      <c r="X142" s="70"/>
      <c r="Y142" s="70">
        <f t="shared" si="25"/>
        <v>0</v>
      </c>
      <c r="Z142" s="70"/>
      <c r="AA142" s="70"/>
      <c r="AB142" s="70">
        <f t="shared" si="26"/>
        <v>0</v>
      </c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</row>
    <row r="143" spans="1:253" ht="15.75">
      <c r="A143" s="62" t="s">
        <v>637</v>
      </c>
      <c r="B143" s="63">
        <f t="shared" si="18"/>
        <v>64933</v>
      </c>
      <c r="C143" s="63">
        <f t="shared" si="18"/>
        <v>0</v>
      </c>
      <c r="D143" s="63">
        <f t="shared" si="18"/>
        <v>64933</v>
      </c>
      <c r="E143" s="63">
        <f>SUM(E144:E149)</f>
        <v>0</v>
      </c>
      <c r="F143" s="63">
        <f>SUM(F144:F149)</f>
        <v>0</v>
      </c>
      <c r="G143" s="63">
        <f t="shared" si="19"/>
        <v>0</v>
      </c>
      <c r="H143" s="63">
        <f>SUM(H144:H149)</f>
        <v>0</v>
      </c>
      <c r="I143" s="63">
        <f>SUM(I144:I149)</f>
        <v>0</v>
      </c>
      <c r="J143" s="63">
        <f t="shared" si="20"/>
        <v>0</v>
      </c>
      <c r="K143" s="63">
        <f>SUM(K144:K149)</f>
        <v>0</v>
      </c>
      <c r="L143" s="63">
        <f>SUM(L144:L149)</f>
        <v>0</v>
      </c>
      <c r="M143" s="63">
        <f t="shared" si="21"/>
        <v>0</v>
      </c>
      <c r="N143" s="63">
        <f>SUM(N144:N149)</f>
        <v>0</v>
      </c>
      <c r="O143" s="63">
        <f>SUM(O144:O149)</f>
        <v>0</v>
      </c>
      <c r="P143" s="63">
        <f t="shared" si="22"/>
        <v>0</v>
      </c>
      <c r="Q143" s="63">
        <f>SUM(Q144:Q149)</f>
        <v>64933</v>
      </c>
      <c r="R143" s="63">
        <f>SUM(R144:R149)</f>
        <v>0</v>
      </c>
      <c r="S143" s="63">
        <f t="shared" si="23"/>
        <v>64933</v>
      </c>
      <c r="T143" s="63">
        <f>SUM(T144:T149)</f>
        <v>0</v>
      </c>
      <c r="U143" s="63">
        <f>SUM(U144:U149)</f>
        <v>0</v>
      </c>
      <c r="V143" s="63">
        <f t="shared" si="24"/>
        <v>0</v>
      </c>
      <c r="W143" s="63">
        <f>SUM(W144:W149)</f>
        <v>0</v>
      </c>
      <c r="X143" s="63">
        <f>SUM(X144:X149)</f>
        <v>0</v>
      </c>
      <c r="Y143" s="63">
        <f t="shared" si="25"/>
        <v>0</v>
      </c>
      <c r="Z143" s="63">
        <f>SUM(Z144:Z149)</f>
        <v>0</v>
      </c>
      <c r="AA143" s="63">
        <f>SUM(AA144:AA149)</f>
        <v>0</v>
      </c>
      <c r="AB143" s="63">
        <f t="shared" si="26"/>
        <v>0</v>
      </c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</row>
    <row r="144" spans="1:253" ht="15.75">
      <c r="A144" s="69" t="s">
        <v>649</v>
      </c>
      <c r="B144" s="70">
        <f t="shared" si="18"/>
        <v>5848</v>
      </c>
      <c r="C144" s="70">
        <f t="shared" si="18"/>
        <v>0</v>
      </c>
      <c r="D144" s="70">
        <f t="shared" si="18"/>
        <v>5848</v>
      </c>
      <c r="E144" s="70"/>
      <c r="F144" s="70"/>
      <c r="G144" s="70">
        <f t="shared" si="19"/>
        <v>0</v>
      </c>
      <c r="H144" s="70"/>
      <c r="I144" s="70"/>
      <c r="J144" s="70">
        <f t="shared" si="20"/>
        <v>0</v>
      </c>
      <c r="K144" s="70"/>
      <c r="L144" s="70"/>
      <c r="M144" s="70">
        <f t="shared" si="21"/>
        <v>0</v>
      </c>
      <c r="N144" s="70"/>
      <c r="O144" s="70"/>
      <c r="P144" s="70">
        <f t="shared" si="22"/>
        <v>0</v>
      </c>
      <c r="Q144" s="70">
        <f>7366-1518</f>
        <v>5848</v>
      </c>
      <c r="R144" s="70"/>
      <c r="S144" s="70">
        <f t="shared" si="23"/>
        <v>5848</v>
      </c>
      <c r="T144" s="70"/>
      <c r="U144" s="70"/>
      <c r="V144" s="70">
        <f t="shared" si="24"/>
        <v>0</v>
      </c>
      <c r="W144" s="70"/>
      <c r="X144" s="70"/>
      <c r="Y144" s="70">
        <f t="shared" si="25"/>
        <v>0</v>
      </c>
      <c r="Z144" s="70"/>
      <c r="AA144" s="70"/>
      <c r="AB144" s="70">
        <f t="shared" si="26"/>
        <v>0</v>
      </c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</row>
    <row r="145" spans="1:253" ht="31.5">
      <c r="A145" s="69" t="s">
        <v>650</v>
      </c>
      <c r="B145" s="70">
        <f t="shared" si="18"/>
        <v>28316</v>
      </c>
      <c r="C145" s="70">
        <f t="shared" si="18"/>
        <v>0</v>
      </c>
      <c r="D145" s="70">
        <f t="shared" si="18"/>
        <v>28316</v>
      </c>
      <c r="E145" s="70"/>
      <c r="F145" s="70"/>
      <c r="G145" s="70">
        <f t="shared" si="19"/>
        <v>0</v>
      </c>
      <c r="H145" s="70"/>
      <c r="I145" s="70"/>
      <c r="J145" s="70">
        <f t="shared" si="20"/>
        <v>0</v>
      </c>
      <c r="K145" s="70"/>
      <c r="L145" s="70"/>
      <c r="M145" s="70">
        <f t="shared" si="21"/>
        <v>0</v>
      </c>
      <c r="N145" s="70"/>
      <c r="O145" s="70"/>
      <c r="P145" s="70">
        <f t="shared" si="22"/>
        <v>0</v>
      </c>
      <c r="Q145" s="70">
        <v>28316</v>
      </c>
      <c r="R145" s="70"/>
      <c r="S145" s="70">
        <f t="shared" si="23"/>
        <v>28316</v>
      </c>
      <c r="T145" s="70"/>
      <c r="U145" s="70"/>
      <c r="V145" s="70">
        <f t="shared" si="24"/>
        <v>0</v>
      </c>
      <c r="W145" s="70"/>
      <c r="X145" s="70"/>
      <c r="Y145" s="70">
        <f t="shared" si="25"/>
        <v>0</v>
      </c>
      <c r="Z145" s="70"/>
      <c r="AA145" s="70"/>
      <c r="AB145" s="70">
        <f t="shared" si="26"/>
        <v>0</v>
      </c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</row>
    <row r="146" spans="1:253" ht="31.5">
      <c r="A146" s="69" t="s">
        <v>651</v>
      </c>
      <c r="B146" s="70">
        <f t="shared" si="18"/>
        <v>10006</v>
      </c>
      <c r="C146" s="70">
        <f t="shared" si="18"/>
        <v>0</v>
      </c>
      <c r="D146" s="70">
        <f t="shared" si="18"/>
        <v>10006</v>
      </c>
      <c r="E146" s="70"/>
      <c r="F146" s="70"/>
      <c r="G146" s="70">
        <f t="shared" si="19"/>
        <v>0</v>
      </c>
      <c r="H146" s="70"/>
      <c r="I146" s="70"/>
      <c r="J146" s="70">
        <f t="shared" si="20"/>
        <v>0</v>
      </c>
      <c r="K146" s="70"/>
      <c r="L146" s="70"/>
      <c r="M146" s="70">
        <f t="shared" si="21"/>
        <v>0</v>
      </c>
      <c r="N146" s="70"/>
      <c r="O146" s="70"/>
      <c r="P146" s="70">
        <f t="shared" si="22"/>
        <v>0</v>
      </c>
      <c r="Q146" s="70">
        <v>10006</v>
      </c>
      <c r="R146" s="70"/>
      <c r="S146" s="70">
        <f t="shared" si="23"/>
        <v>10006</v>
      </c>
      <c r="T146" s="70"/>
      <c r="U146" s="70"/>
      <c r="V146" s="70">
        <f t="shared" si="24"/>
        <v>0</v>
      </c>
      <c r="W146" s="70"/>
      <c r="X146" s="70"/>
      <c r="Y146" s="70">
        <f t="shared" si="25"/>
        <v>0</v>
      </c>
      <c r="Z146" s="70"/>
      <c r="AA146" s="70"/>
      <c r="AB146" s="70">
        <f t="shared" si="26"/>
        <v>0</v>
      </c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</row>
    <row r="147" spans="1:253" ht="31.5">
      <c r="A147" s="69" t="s">
        <v>652</v>
      </c>
      <c r="B147" s="70">
        <f t="shared" si="18"/>
        <v>4594</v>
      </c>
      <c r="C147" s="70">
        <f t="shared" si="18"/>
        <v>0</v>
      </c>
      <c r="D147" s="70">
        <f t="shared" si="18"/>
        <v>4594</v>
      </c>
      <c r="E147" s="70"/>
      <c r="F147" s="70"/>
      <c r="G147" s="70">
        <f t="shared" si="19"/>
        <v>0</v>
      </c>
      <c r="H147" s="70"/>
      <c r="I147" s="70"/>
      <c r="J147" s="70">
        <f t="shared" si="20"/>
        <v>0</v>
      </c>
      <c r="K147" s="70"/>
      <c r="L147" s="70"/>
      <c r="M147" s="70">
        <f t="shared" si="21"/>
        <v>0</v>
      </c>
      <c r="N147" s="70"/>
      <c r="O147" s="70"/>
      <c r="P147" s="70">
        <f t="shared" si="22"/>
        <v>0</v>
      </c>
      <c r="Q147" s="70">
        <v>4594</v>
      </c>
      <c r="R147" s="70"/>
      <c r="S147" s="70">
        <f t="shared" si="23"/>
        <v>4594</v>
      </c>
      <c r="T147" s="70"/>
      <c r="U147" s="70"/>
      <c r="V147" s="70">
        <f t="shared" si="24"/>
        <v>0</v>
      </c>
      <c r="W147" s="70"/>
      <c r="X147" s="70"/>
      <c r="Y147" s="70">
        <f t="shared" si="25"/>
        <v>0</v>
      </c>
      <c r="Z147" s="70"/>
      <c r="AA147" s="70"/>
      <c r="AB147" s="70">
        <f t="shared" si="26"/>
        <v>0</v>
      </c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</row>
    <row r="148" spans="1:253" ht="31.5">
      <c r="A148" s="69" t="s">
        <v>653</v>
      </c>
      <c r="B148" s="70">
        <f t="shared" si="18"/>
        <v>10006</v>
      </c>
      <c r="C148" s="70">
        <f t="shared" si="18"/>
        <v>0</v>
      </c>
      <c r="D148" s="70">
        <f t="shared" si="18"/>
        <v>10006</v>
      </c>
      <c r="E148" s="70"/>
      <c r="F148" s="70"/>
      <c r="G148" s="70">
        <f t="shared" si="19"/>
        <v>0</v>
      </c>
      <c r="H148" s="70"/>
      <c r="I148" s="70"/>
      <c r="J148" s="70">
        <f t="shared" si="20"/>
        <v>0</v>
      </c>
      <c r="K148" s="70"/>
      <c r="L148" s="70"/>
      <c r="M148" s="70">
        <f t="shared" si="21"/>
        <v>0</v>
      </c>
      <c r="N148" s="70"/>
      <c r="O148" s="70"/>
      <c r="P148" s="70">
        <f t="shared" si="22"/>
        <v>0</v>
      </c>
      <c r="Q148" s="70">
        <v>10006</v>
      </c>
      <c r="R148" s="70"/>
      <c r="S148" s="70">
        <f t="shared" si="23"/>
        <v>10006</v>
      </c>
      <c r="T148" s="70"/>
      <c r="U148" s="70"/>
      <c r="V148" s="70">
        <f t="shared" si="24"/>
        <v>0</v>
      </c>
      <c r="W148" s="70"/>
      <c r="X148" s="70"/>
      <c r="Y148" s="70">
        <f t="shared" si="25"/>
        <v>0</v>
      </c>
      <c r="Z148" s="70"/>
      <c r="AA148" s="70"/>
      <c r="AB148" s="70">
        <f t="shared" si="26"/>
        <v>0</v>
      </c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4"/>
      <c r="IS148" s="64"/>
    </row>
    <row r="149" spans="1:253" ht="15.75">
      <c r="A149" s="69" t="s">
        <v>654</v>
      </c>
      <c r="B149" s="70">
        <f t="shared" si="18"/>
        <v>6163</v>
      </c>
      <c r="C149" s="70">
        <f t="shared" si="18"/>
        <v>0</v>
      </c>
      <c r="D149" s="70">
        <f t="shared" si="18"/>
        <v>6163</v>
      </c>
      <c r="E149" s="70"/>
      <c r="F149" s="70"/>
      <c r="G149" s="70">
        <f t="shared" si="19"/>
        <v>0</v>
      </c>
      <c r="H149" s="70"/>
      <c r="I149" s="70"/>
      <c r="J149" s="70">
        <f t="shared" si="20"/>
        <v>0</v>
      </c>
      <c r="K149" s="70"/>
      <c r="L149" s="70"/>
      <c r="M149" s="70">
        <f t="shared" si="21"/>
        <v>0</v>
      </c>
      <c r="N149" s="70"/>
      <c r="O149" s="70"/>
      <c r="P149" s="70">
        <f t="shared" si="22"/>
        <v>0</v>
      </c>
      <c r="Q149" s="70">
        <v>6163</v>
      </c>
      <c r="R149" s="70"/>
      <c r="S149" s="70">
        <f t="shared" si="23"/>
        <v>6163</v>
      </c>
      <c r="T149" s="70"/>
      <c r="U149" s="70"/>
      <c r="V149" s="70">
        <f t="shared" si="24"/>
        <v>0</v>
      </c>
      <c r="W149" s="70"/>
      <c r="X149" s="70"/>
      <c r="Y149" s="70">
        <f t="shared" si="25"/>
        <v>0</v>
      </c>
      <c r="Z149" s="70"/>
      <c r="AA149" s="70"/>
      <c r="AB149" s="70">
        <f t="shared" si="26"/>
        <v>0</v>
      </c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</row>
    <row r="150" spans="1:253" ht="31.5">
      <c r="A150" s="62" t="s">
        <v>568</v>
      </c>
      <c r="B150" s="63">
        <f t="shared" si="18"/>
        <v>497547</v>
      </c>
      <c r="C150" s="63">
        <f t="shared" si="18"/>
        <v>92207</v>
      </c>
      <c r="D150" s="63">
        <f t="shared" si="18"/>
        <v>405340</v>
      </c>
      <c r="E150" s="63">
        <f>SUM(E151,E162,E176,E180,E187)</f>
        <v>0</v>
      </c>
      <c r="F150" s="63">
        <f>SUM(F151,F162,F176,F180,F187)</f>
        <v>0</v>
      </c>
      <c r="G150" s="63">
        <f t="shared" si="19"/>
        <v>0</v>
      </c>
      <c r="H150" s="63">
        <f>SUM(H151,H162,H176,H180,H187)</f>
        <v>0</v>
      </c>
      <c r="I150" s="63">
        <f>SUM(I151,I162,I176,I180,I187)</f>
        <v>0</v>
      </c>
      <c r="J150" s="63">
        <f t="shared" si="20"/>
        <v>0</v>
      </c>
      <c r="K150" s="63">
        <f>SUM(K151,K162,K176,K180,K187)</f>
        <v>0</v>
      </c>
      <c r="L150" s="63">
        <f>SUM(L151,L162,L176,L180,L187)</f>
        <v>0</v>
      </c>
      <c r="M150" s="63">
        <f t="shared" si="21"/>
        <v>0</v>
      </c>
      <c r="N150" s="63">
        <f>SUM(N151,N162,N176,N180,N187)</f>
        <v>250201</v>
      </c>
      <c r="O150" s="63">
        <f>SUM(O151,O162,O176,O180,O187)</f>
        <v>16367</v>
      </c>
      <c r="P150" s="63">
        <f t="shared" si="22"/>
        <v>233834</v>
      </c>
      <c r="Q150" s="63">
        <f>SUM(Q151,Q162,Q176,Q180,Q187)</f>
        <v>247346</v>
      </c>
      <c r="R150" s="63">
        <f>SUM(R151,R162,R176,R180,R187)</f>
        <v>75840</v>
      </c>
      <c r="S150" s="63">
        <f t="shared" si="23"/>
        <v>171506</v>
      </c>
      <c r="T150" s="63">
        <f>SUM(T151,T162,T176,T180,T187)</f>
        <v>0</v>
      </c>
      <c r="U150" s="63">
        <f>SUM(U151,U162,U176,U180,U187)</f>
        <v>0</v>
      </c>
      <c r="V150" s="63">
        <f t="shared" si="24"/>
        <v>0</v>
      </c>
      <c r="W150" s="63">
        <f>SUM(W151,W162,W176,W180,W187)</f>
        <v>0</v>
      </c>
      <c r="X150" s="63">
        <f>SUM(X151,X162,X176,X180,X187)</f>
        <v>0</v>
      </c>
      <c r="Y150" s="63">
        <f t="shared" si="25"/>
        <v>0</v>
      </c>
      <c r="Z150" s="63">
        <f>SUM(Z151,Z162,Z176,Z180,Z187)</f>
        <v>0</v>
      </c>
      <c r="AA150" s="63">
        <f>SUM(AA151,AA162,AA176,AA180,AA187)</f>
        <v>0</v>
      </c>
      <c r="AB150" s="63">
        <f t="shared" si="26"/>
        <v>0</v>
      </c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</row>
    <row r="151" spans="1:253" ht="15.75">
      <c r="A151" s="62" t="s">
        <v>600</v>
      </c>
      <c r="B151" s="63">
        <f t="shared" si="18"/>
        <v>121469</v>
      </c>
      <c r="C151" s="63">
        <f t="shared" si="18"/>
        <v>7967</v>
      </c>
      <c r="D151" s="63">
        <f t="shared" si="18"/>
        <v>113502</v>
      </c>
      <c r="E151" s="63">
        <f>SUM(E152:E161)</f>
        <v>0</v>
      </c>
      <c r="F151" s="63">
        <f>SUM(F152:F161)</f>
        <v>0</v>
      </c>
      <c r="G151" s="63">
        <f t="shared" si="19"/>
        <v>0</v>
      </c>
      <c r="H151" s="63">
        <f>SUM(H152:H161)</f>
        <v>0</v>
      </c>
      <c r="I151" s="63">
        <f>SUM(I152:I161)</f>
        <v>0</v>
      </c>
      <c r="J151" s="63">
        <f t="shared" si="20"/>
        <v>0</v>
      </c>
      <c r="K151" s="63">
        <f>SUM(K152:K161)</f>
        <v>0</v>
      </c>
      <c r="L151" s="63">
        <f>SUM(L152:L161)</f>
        <v>0</v>
      </c>
      <c r="M151" s="63">
        <f t="shared" si="21"/>
        <v>0</v>
      </c>
      <c r="N151" s="63">
        <f>SUM(N152:N161)</f>
        <v>102471</v>
      </c>
      <c r="O151" s="63">
        <f>SUM(O152:O161)</f>
        <v>7967</v>
      </c>
      <c r="P151" s="63">
        <f t="shared" si="22"/>
        <v>94504</v>
      </c>
      <c r="Q151" s="63">
        <f>SUM(Q152:Q161)</f>
        <v>18998</v>
      </c>
      <c r="R151" s="63">
        <f>SUM(R152:R161)</f>
        <v>0</v>
      </c>
      <c r="S151" s="63">
        <f t="shared" si="23"/>
        <v>18998</v>
      </c>
      <c r="T151" s="63">
        <f>SUM(T152:T161)</f>
        <v>0</v>
      </c>
      <c r="U151" s="63">
        <f>SUM(U152:U161)</f>
        <v>0</v>
      </c>
      <c r="V151" s="63">
        <f t="shared" si="24"/>
        <v>0</v>
      </c>
      <c r="W151" s="63">
        <f>SUM(W152:W161)</f>
        <v>0</v>
      </c>
      <c r="X151" s="63">
        <f>SUM(X152:X161)</f>
        <v>0</v>
      </c>
      <c r="Y151" s="63">
        <f t="shared" si="25"/>
        <v>0</v>
      </c>
      <c r="Z151" s="63">
        <f>SUM(Z152:Z161)</f>
        <v>0</v>
      </c>
      <c r="AA151" s="63">
        <f>SUM(AA152:AA161)</f>
        <v>0</v>
      </c>
      <c r="AB151" s="63">
        <f t="shared" si="26"/>
        <v>0</v>
      </c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</row>
    <row r="152" spans="1:253" ht="15.75">
      <c r="A152" s="69" t="s">
        <v>655</v>
      </c>
      <c r="B152" s="70">
        <f t="shared" si="18"/>
        <v>720</v>
      </c>
      <c r="C152" s="70">
        <f t="shared" si="18"/>
        <v>0</v>
      </c>
      <c r="D152" s="70">
        <f t="shared" si="18"/>
        <v>720</v>
      </c>
      <c r="E152" s="70"/>
      <c r="F152" s="70"/>
      <c r="G152" s="70">
        <f t="shared" si="19"/>
        <v>0</v>
      </c>
      <c r="H152" s="70"/>
      <c r="I152" s="70"/>
      <c r="J152" s="70">
        <f t="shared" si="20"/>
        <v>0</v>
      </c>
      <c r="K152" s="70">
        <v>0</v>
      </c>
      <c r="L152" s="70"/>
      <c r="M152" s="70">
        <f t="shared" si="21"/>
        <v>0</v>
      </c>
      <c r="N152" s="70">
        <v>0</v>
      </c>
      <c r="O152" s="70"/>
      <c r="P152" s="70">
        <f t="shared" si="22"/>
        <v>0</v>
      </c>
      <c r="Q152" s="70">
        <v>720</v>
      </c>
      <c r="R152" s="70"/>
      <c r="S152" s="70">
        <f t="shared" si="23"/>
        <v>720</v>
      </c>
      <c r="T152" s="70"/>
      <c r="U152" s="70"/>
      <c r="V152" s="70">
        <f t="shared" si="24"/>
        <v>0</v>
      </c>
      <c r="W152" s="70"/>
      <c r="X152" s="70"/>
      <c r="Y152" s="70">
        <f t="shared" si="25"/>
        <v>0</v>
      </c>
      <c r="Z152" s="70"/>
      <c r="AA152" s="70"/>
      <c r="AB152" s="70">
        <f t="shared" si="26"/>
        <v>0</v>
      </c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</row>
    <row r="153" spans="1:253" ht="15.75">
      <c r="A153" s="72" t="s">
        <v>656</v>
      </c>
      <c r="B153" s="74">
        <f t="shared" si="18"/>
        <v>1320</v>
      </c>
      <c r="C153" s="74">
        <f t="shared" si="18"/>
        <v>0</v>
      </c>
      <c r="D153" s="74">
        <f t="shared" si="18"/>
        <v>1320</v>
      </c>
      <c r="E153" s="74"/>
      <c r="F153" s="74"/>
      <c r="G153" s="74">
        <f t="shared" si="19"/>
        <v>0</v>
      </c>
      <c r="H153" s="74"/>
      <c r="I153" s="74"/>
      <c r="J153" s="74">
        <f t="shared" si="20"/>
        <v>0</v>
      </c>
      <c r="K153" s="74">
        <v>0</v>
      </c>
      <c r="L153" s="74"/>
      <c r="M153" s="74">
        <f t="shared" si="21"/>
        <v>0</v>
      </c>
      <c r="N153" s="74">
        <v>0</v>
      </c>
      <c r="O153" s="74"/>
      <c r="P153" s="74">
        <f t="shared" si="22"/>
        <v>0</v>
      </c>
      <c r="Q153" s="74">
        <v>1320</v>
      </c>
      <c r="R153" s="74"/>
      <c r="S153" s="74">
        <f t="shared" si="23"/>
        <v>1320</v>
      </c>
      <c r="T153" s="74"/>
      <c r="U153" s="74"/>
      <c r="V153" s="74">
        <f t="shared" si="24"/>
        <v>0</v>
      </c>
      <c r="W153" s="74"/>
      <c r="X153" s="74"/>
      <c r="Y153" s="74">
        <f t="shared" si="25"/>
        <v>0</v>
      </c>
      <c r="Z153" s="74"/>
      <c r="AA153" s="74"/>
      <c r="AB153" s="74">
        <f t="shared" si="26"/>
        <v>0</v>
      </c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</row>
    <row r="154" spans="1:253" ht="31.5">
      <c r="A154" s="72" t="s">
        <v>657</v>
      </c>
      <c r="B154" s="74">
        <f t="shared" si="18"/>
        <v>720</v>
      </c>
      <c r="C154" s="74">
        <f t="shared" si="18"/>
        <v>0</v>
      </c>
      <c r="D154" s="74">
        <f t="shared" si="18"/>
        <v>720</v>
      </c>
      <c r="E154" s="74"/>
      <c r="F154" s="74"/>
      <c r="G154" s="74">
        <f t="shared" si="19"/>
        <v>0</v>
      </c>
      <c r="H154" s="74"/>
      <c r="I154" s="74"/>
      <c r="J154" s="74">
        <f t="shared" si="20"/>
        <v>0</v>
      </c>
      <c r="K154" s="74">
        <v>0</v>
      </c>
      <c r="L154" s="74"/>
      <c r="M154" s="74">
        <f t="shared" si="21"/>
        <v>0</v>
      </c>
      <c r="N154" s="74">
        <v>0</v>
      </c>
      <c r="O154" s="74"/>
      <c r="P154" s="74">
        <f t="shared" si="22"/>
        <v>0</v>
      </c>
      <c r="Q154" s="74">
        <v>720</v>
      </c>
      <c r="R154" s="74"/>
      <c r="S154" s="74">
        <f t="shared" si="23"/>
        <v>720</v>
      </c>
      <c r="T154" s="74"/>
      <c r="U154" s="74"/>
      <c r="V154" s="74">
        <f t="shared" si="24"/>
        <v>0</v>
      </c>
      <c r="W154" s="74"/>
      <c r="X154" s="74"/>
      <c r="Y154" s="74">
        <f t="shared" si="25"/>
        <v>0</v>
      </c>
      <c r="Z154" s="74"/>
      <c r="AA154" s="74"/>
      <c r="AB154" s="74">
        <f t="shared" si="26"/>
        <v>0</v>
      </c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</row>
    <row r="155" spans="1:253" ht="15.75">
      <c r="A155" s="72" t="s">
        <v>658</v>
      </c>
      <c r="B155" s="74">
        <f t="shared" si="18"/>
        <v>12355</v>
      </c>
      <c r="C155" s="74">
        <f t="shared" si="18"/>
        <v>0</v>
      </c>
      <c r="D155" s="74">
        <f t="shared" si="18"/>
        <v>12355</v>
      </c>
      <c r="E155" s="74"/>
      <c r="F155" s="74"/>
      <c r="G155" s="74">
        <f t="shared" si="19"/>
        <v>0</v>
      </c>
      <c r="H155" s="74"/>
      <c r="I155" s="74"/>
      <c r="J155" s="74">
        <f t="shared" si="20"/>
        <v>0</v>
      </c>
      <c r="K155" s="74">
        <v>0</v>
      </c>
      <c r="L155" s="74"/>
      <c r="M155" s="74">
        <f t="shared" si="21"/>
        <v>0</v>
      </c>
      <c r="N155" s="74">
        <v>0</v>
      </c>
      <c r="O155" s="74"/>
      <c r="P155" s="74">
        <f t="shared" si="22"/>
        <v>0</v>
      </c>
      <c r="Q155" s="74">
        <v>12355</v>
      </c>
      <c r="R155" s="74"/>
      <c r="S155" s="74">
        <f t="shared" si="23"/>
        <v>12355</v>
      </c>
      <c r="T155" s="74"/>
      <c r="U155" s="74"/>
      <c r="V155" s="74">
        <f t="shared" si="24"/>
        <v>0</v>
      </c>
      <c r="W155" s="74"/>
      <c r="X155" s="74"/>
      <c r="Y155" s="74">
        <f t="shared" si="25"/>
        <v>0</v>
      </c>
      <c r="Z155" s="74"/>
      <c r="AA155" s="74"/>
      <c r="AB155" s="74">
        <f t="shared" si="26"/>
        <v>0</v>
      </c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</row>
    <row r="156" spans="1:253" ht="31.5">
      <c r="A156" s="72" t="s">
        <v>659</v>
      </c>
      <c r="B156" s="74">
        <f t="shared" si="18"/>
        <v>1889</v>
      </c>
      <c r="C156" s="74">
        <f t="shared" si="18"/>
        <v>0</v>
      </c>
      <c r="D156" s="74">
        <f t="shared" si="18"/>
        <v>1889</v>
      </c>
      <c r="E156" s="74"/>
      <c r="F156" s="74"/>
      <c r="G156" s="74">
        <f t="shared" si="19"/>
        <v>0</v>
      </c>
      <c r="H156" s="74"/>
      <c r="I156" s="74"/>
      <c r="J156" s="74">
        <f t="shared" si="20"/>
        <v>0</v>
      </c>
      <c r="K156" s="74">
        <v>0</v>
      </c>
      <c r="L156" s="74"/>
      <c r="M156" s="74">
        <f t="shared" si="21"/>
        <v>0</v>
      </c>
      <c r="N156" s="74">
        <v>0</v>
      </c>
      <c r="O156" s="74"/>
      <c r="P156" s="74">
        <f t="shared" si="22"/>
        <v>0</v>
      </c>
      <c r="Q156" s="74">
        <f>929+960</f>
        <v>1889</v>
      </c>
      <c r="R156" s="74"/>
      <c r="S156" s="74">
        <f t="shared" si="23"/>
        <v>1889</v>
      </c>
      <c r="T156" s="74"/>
      <c r="U156" s="74"/>
      <c r="V156" s="74">
        <f t="shared" si="24"/>
        <v>0</v>
      </c>
      <c r="W156" s="74"/>
      <c r="X156" s="74"/>
      <c r="Y156" s="74">
        <f t="shared" si="25"/>
        <v>0</v>
      </c>
      <c r="Z156" s="74"/>
      <c r="AA156" s="74"/>
      <c r="AB156" s="74">
        <f t="shared" si="26"/>
        <v>0</v>
      </c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</row>
    <row r="157" spans="1:253" ht="31.5">
      <c r="A157" s="72" t="s">
        <v>660</v>
      </c>
      <c r="B157" s="74">
        <f t="shared" si="18"/>
        <v>1994</v>
      </c>
      <c r="C157" s="74">
        <f t="shared" si="18"/>
        <v>0</v>
      </c>
      <c r="D157" s="74">
        <f t="shared" si="18"/>
        <v>1994</v>
      </c>
      <c r="E157" s="74"/>
      <c r="F157" s="74"/>
      <c r="G157" s="74">
        <f t="shared" si="19"/>
        <v>0</v>
      </c>
      <c r="H157" s="74"/>
      <c r="I157" s="74"/>
      <c r="J157" s="74">
        <f t="shared" si="20"/>
        <v>0</v>
      </c>
      <c r="K157" s="74">
        <v>0</v>
      </c>
      <c r="L157" s="74"/>
      <c r="M157" s="74">
        <f t="shared" si="21"/>
        <v>0</v>
      </c>
      <c r="N157" s="74">
        <v>0</v>
      </c>
      <c r="O157" s="74"/>
      <c r="P157" s="74">
        <f t="shared" si="22"/>
        <v>0</v>
      </c>
      <c r="Q157" s="74">
        <v>1994</v>
      </c>
      <c r="R157" s="74"/>
      <c r="S157" s="74">
        <f t="shared" si="23"/>
        <v>1994</v>
      </c>
      <c r="T157" s="74"/>
      <c r="U157" s="74"/>
      <c r="V157" s="74">
        <f t="shared" si="24"/>
        <v>0</v>
      </c>
      <c r="W157" s="74"/>
      <c r="X157" s="74"/>
      <c r="Y157" s="74">
        <f t="shared" si="25"/>
        <v>0</v>
      </c>
      <c r="Z157" s="74"/>
      <c r="AA157" s="74"/>
      <c r="AB157" s="74">
        <f t="shared" si="26"/>
        <v>0</v>
      </c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</row>
    <row r="158" spans="1:253" ht="47.25">
      <c r="A158" s="72" t="s">
        <v>661</v>
      </c>
      <c r="B158" s="67">
        <f t="shared" si="18"/>
        <v>30000</v>
      </c>
      <c r="C158" s="67">
        <f t="shared" si="18"/>
        <v>0</v>
      </c>
      <c r="D158" s="67">
        <f t="shared" si="18"/>
        <v>30000</v>
      </c>
      <c r="E158" s="67"/>
      <c r="F158" s="67"/>
      <c r="G158" s="67">
        <f t="shared" si="19"/>
        <v>0</v>
      </c>
      <c r="H158" s="67"/>
      <c r="I158" s="67"/>
      <c r="J158" s="67">
        <f t="shared" si="20"/>
        <v>0</v>
      </c>
      <c r="K158" s="67">
        <v>0</v>
      </c>
      <c r="L158" s="67"/>
      <c r="M158" s="67">
        <f t="shared" si="21"/>
        <v>0</v>
      </c>
      <c r="N158" s="67">
        <v>30000</v>
      </c>
      <c r="O158" s="67"/>
      <c r="P158" s="67">
        <f t="shared" si="22"/>
        <v>30000</v>
      </c>
      <c r="Q158" s="67">
        <v>0</v>
      </c>
      <c r="R158" s="67"/>
      <c r="S158" s="67">
        <f t="shared" si="23"/>
        <v>0</v>
      </c>
      <c r="T158" s="67"/>
      <c r="U158" s="67"/>
      <c r="V158" s="67">
        <f t="shared" si="24"/>
        <v>0</v>
      </c>
      <c r="W158" s="67"/>
      <c r="X158" s="67"/>
      <c r="Y158" s="67">
        <f t="shared" si="25"/>
        <v>0</v>
      </c>
      <c r="Z158" s="67"/>
      <c r="AA158" s="67"/>
      <c r="AB158" s="67">
        <f t="shared" si="26"/>
        <v>0</v>
      </c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</row>
    <row r="159" spans="1:253" ht="47.25">
      <c r="A159" s="72" t="s">
        <v>662</v>
      </c>
      <c r="B159" s="67">
        <f t="shared" si="18"/>
        <v>52246</v>
      </c>
      <c r="C159" s="67">
        <f t="shared" si="18"/>
        <v>7967</v>
      </c>
      <c r="D159" s="67">
        <f t="shared" si="18"/>
        <v>44279</v>
      </c>
      <c r="E159" s="67"/>
      <c r="F159" s="67"/>
      <c r="G159" s="67">
        <f t="shared" si="19"/>
        <v>0</v>
      </c>
      <c r="H159" s="67"/>
      <c r="I159" s="67"/>
      <c r="J159" s="67">
        <f t="shared" si="20"/>
        <v>0</v>
      </c>
      <c r="K159" s="67">
        <v>0</v>
      </c>
      <c r="L159" s="67"/>
      <c r="M159" s="67">
        <f t="shared" si="21"/>
        <v>0</v>
      </c>
      <c r="N159" s="67">
        <v>52246</v>
      </c>
      <c r="O159" s="67">
        <f>-83+8050</f>
        <v>7967</v>
      </c>
      <c r="P159" s="67">
        <f t="shared" si="22"/>
        <v>44279</v>
      </c>
      <c r="Q159" s="67">
        <v>0</v>
      </c>
      <c r="R159" s="67"/>
      <c r="S159" s="67">
        <f t="shared" si="23"/>
        <v>0</v>
      </c>
      <c r="T159" s="67"/>
      <c r="U159" s="67"/>
      <c r="V159" s="67">
        <f t="shared" si="24"/>
        <v>0</v>
      </c>
      <c r="W159" s="67"/>
      <c r="X159" s="67"/>
      <c r="Y159" s="67">
        <f t="shared" si="25"/>
        <v>0</v>
      </c>
      <c r="Z159" s="67"/>
      <c r="AA159" s="67"/>
      <c r="AB159" s="67">
        <f t="shared" si="26"/>
        <v>0</v>
      </c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</row>
    <row r="160" spans="1:253" ht="78.75">
      <c r="A160" s="72" t="s">
        <v>663</v>
      </c>
      <c r="B160" s="67">
        <f t="shared" si="18"/>
        <v>9000</v>
      </c>
      <c r="C160" s="67">
        <f t="shared" si="18"/>
        <v>0</v>
      </c>
      <c r="D160" s="67">
        <f t="shared" si="18"/>
        <v>9000</v>
      </c>
      <c r="E160" s="67"/>
      <c r="F160" s="67"/>
      <c r="G160" s="67">
        <f t="shared" si="19"/>
        <v>0</v>
      </c>
      <c r="H160" s="67"/>
      <c r="I160" s="67"/>
      <c r="J160" s="67">
        <f t="shared" si="20"/>
        <v>0</v>
      </c>
      <c r="K160" s="67">
        <v>0</v>
      </c>
      <c r="L160" s="67"/>
      <c r="M160" s="67">
        <f t="shared" si="21"/>
        <v>0</v>
      </c>
      <c r="N160" s="67">
        <v>9000</v>
      </c>
      <c r="O160" s="67"/>
      <c r="P160" s="67">
        <f t="shared" si="22"/>
        <v>9000</v>
      </c>
      <c r="Q160" s="67">
        <v>0</v>
      </c>
      <c r="R160" s="67"/>
      <c r="S160" s="67">
        <f t="shared" si="23"/>
        <v>0</v>
      </c>
      <c r="T160" s="67"/>
      <c r="U160" s="67"/>
      <c r="V160" s="67">
        <f t="shared" si="24"/>
        <v>0</v>
      </c>
      <c r="W160" s="67"/>
      <c r="X160" s="67"/>
      <c r="Y160" s="67">
        <f t="shared" si="25"/>
        <v>0</v>
      </c>
      <c r="Z160" s="67"/>
      <c r="AA160" s="67"/>
      <c r="AB160" s="67">
        <f t="shared" si="26"/>
        <v>0</v>
      </c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</row>
    <row r="161" spans="1:253" ht="94.5">
      <c r="A161" s="72" t="s">
        <v>664</v>
      </c>
      <c r="B161" s="67">
        <f t="shared" si="18"/>
        <v>11225</v>
      </c>
      <c r="C161" s="67">
        <f t="shared" si="18"/>
        <v>0</v>
      </c>
      <c r="D161" s="67">
        <f t="shared" si="18"/>
        <v>11225</v>
      </c>
      <c r="E161" s="67"/>
      <c r="F161" s="67"/>
      <c r="G161" s="67">
        <f t="shared" si="19"/>
        <v>0</v>
      </c>
      <c r="H161" s="67"/>
      <c r="I161" s="67"/>
      <c r="J161" s="67">
        <f t="shared" si="20"/>
        <v>0</v>
      </c>
      <c r="K161" s="67">
        <v>0</v>
      </c>
      <c r="L161" s="67"/>
      <c r="M161" s="67">
        <f t="shared" si="21"/>
        <v>0</v>
      </c>
      <c r="N161" s="67">
        <v>11225</v>
      </c>
      <c r="O161" s="67"/>
      <c r="P161" s="67">
        <f t="shared" si="22"/>
        <v>11225</v>
      </c>
      <c r="Q161" s="67">
        <v>0</v>
      </c>
      <c r="R161" s="67"/>
      <c r="S161" s="67">
        <f t="shared" si="23"/>
        <v>0</v>
      </c>
      <c r="T161" s="67"/>
      <c r="U161" s="67"/>
      <c r="V161" s="67">
        <f t="shared" si="24"/>
        <v>0</v>
      </c>
      <c r="W161" s="67"/>
      <c r="X161" s="67"/>
      <c r="Y161" s="67">
        <f t="shared" si="25"/>
        <v>0</v>
      </c>
      <c r="Z161" s="67"/>
      <c r="AA161" s="67"/>
      <c r="AB161" s="67">
        <f t="shared" si="26"/>
        <v>0</v>
      </c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</row>
    <row r="162" spans="1:253" ht="31.5">
      <c r="A162" s="62" t="s">
        <v>606</v>
      </c>
      <c r="B162" s="63">
        <f t="shared" si="18"/>
        <v>84373</v>
      </c>
      <c r="C162" s="63">
        <f t="shared" si="18"/>
        <v>10880</v>
      </c>
      <c r="D162" s="63">
        <f t="shared" si="18"/>
        <v>73493</v>
      </c>
      <c r="E162" s="63">
        <f>SUM(E163:E175)</f>
        <v>0</v>
      </c>
      <c r="F162" s="63">
        <f>SUM(F163:F175)</f>
        <v>0</v>
      </c>
      <c r="G162" s="63">
        <f t="shared" si="19"/>
        <v>0</v>
      </c>
      <c r="H162" s="63">
        <f>SUM(H163:H175)</f>
        <v>0</v>
      </c>
      <c r="I162" s="63">
        <f>SUM(I163:I175)</f>
        <v>0</v>
      </c>
      <c r="J162" s="63">
        <f t="shared" si="20"/>
        <v>0</v>
      </c>
      <c r="K162" s="63">
        <f>SUM(K163:K175)</f>
        <v>0</v>
      </c>
      <c r="L162" s="63">
        <f>SUM(L163:L175)</f>
        <v>0</v>
      </c>
      <c r="M162" s="63">
        <f t="shared" si="21"/>
        <v>0</v>
      </c>
      <c r="N162" s="63">
        <f>SUM(N163:N175)</f>
        <v>27932</v>
      </c>
      <c r="O162" s="63">
        <f>SUM(O163:O175)</f>
        <v>8400</v>
      </c>
      <c r="P162" s="63">
        <f t="shared" si="22"/>
        <v>19532</v>
      </c>
      <c r="Q162" s="63">
        <f>SUM(Q163:Q175)</f>
        <v>56441</v>
      </c>
      <c r="R162" s="63">
        <f>SUM(R163:R175)</f>
        <v>2480</v>
      </c>
      <c r="S162" s="63">
        <f t="shared" si="23"/>
        <v>53961</v>
      </c>
      <c r="T162" s="63">
        <f>SUM(T163:T175)</f>
        <v>0</v>
      </c>
      <c r="U162" s="63">
        <f>SUM(U163:U175)</f>
        <v>0</v>
      </c>
      <c r="V162" s="63">
        <f t="shared" si="24"/>
        <v>0</v>
      </c>
      <c r="W162" s="63">
        <f>SUM(W163:W175)</f>
        <v>0</v>
      </c>
      <c r="X162" s="63">
        <f>SUM(X163:X175)</f>
        <v>0</v>
      </c>
      <c r="Y162" s="63">
        <f t="shared" si="25"/>
        <v>0</v>
      </c>
      <c r="Z162" s="63">
        <f>SUM(Z163:Z175)</f>
        <v>0</v>
      </c>
      <c r="AA162" s="63">
        <f>SUM(AA163:AA175)</f>
        <v>0</v>
      </c>
      <c r="AB162" s="63">
        <f t="shared" si="26"/>
        <v>0</v>
      </c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</row>
    <row r="163" spans="1:253" ht="94.5">
      <c r="A163" s="72" t="s">
        <v>665</v>
      </c>
      <c r="B163" s="67">
        <f t="shared" si="18"/>
        <v>4684</v>
      </c>
      <c r="C163" s="67">
        <f t="shared" si="18"/>
        <v>0</v>
      </c>
      <c r="D163" s="67">
        <f t="shared" si="18"/>
        <v>4684</v>
      </c>
      <c r="E163" s="67"/>
      <c r="F163" s="67"/>
      <c r="G163" s="67">
        <f t="shared" si="19"/>
        <v>0</v>
      </c>
      <c r="H163" s="67"/>
      <c r="I163" s="67"/>
      <c r="J163" s="67">
        <f t="shared" si="20"/>
        <v>0</v>
      </c>
      <c r="K163" s="67"/>
      <c r="L163" s="67"/>
      <c r="M163" s="67">
        <f t="shared" si="21"/>
        <v>0</v>
      </c>
      <c r="N163" s="67">
        <v>4684</v>
      </c>
      <c r="O163" s="67"/>
      <c r="P163" s="67">
        <f t="shared" si="22"/>
        <v>4684</v>
      </c>
      <c r="Q163" s="67">
        <v>0</v>
      </c>
      <c r="R163" s="67"/>
      <c r="S163" s="67">
        <f t="shared" si="23"/>
        <v>0</v>
      </c>
      <c r="T163" s="67"/>
      <c r="U163" s="67"/>
      <c r="V163" s="67">
        <f t="shared" si="24"/>
        <v>0</v>
      </c>
      <c r="W163" s="67"/>
      <c r="X163" s="67"/>
      <c r="Y163" s="67">
        <f t="shared" si="25"/>
        <v>0</v>
      </c>
      <c r="Z163" s="67"/>
      <c r="AA163" s="67"/>
      <c r="AB163" s="67">
        <f t="shared" si="26"/>
        <v>0</v>
      </c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</row>
    <row r="164" spans="1:253" ht="94.5">
      <c r="A164" s="72" t="s">
        <v>666</v>
      </c>
      <c r="B164" s="67">
        <f t="shared" si="18"/>
        <v>18000</v>
      </c>
      <c r="C164" s="67">
        <f t="shared" si="18"/>
        <v>8400</v>
      </c>
      <c r="D164" s="67">
        <f t="shared" si="18"/>
        <v>9600</v>
      </c>
      <c r="E164" s="67"/>
      <c r="F164" s="67"/>
      <c r="G164" s="67">
        <f t="shared" si="19"/>
        <v>0</v>
      </c>
      <c r="H164" s="67"/>
      <c r="I164" s="67"/>
      <c r="J164" s="67">
        <f t="shared" si="20"/>
        <v>0</v>
      </c>
      <c r="K164" s="67"/>
      <c r="L164" s="67"/>
      <c r="M164" s="67">
        <f t="shared" si="21"/>
        <v>0</v>
      </c>
      <c r="N164" s="67">
        <v>18000</v>
      </c>
      <c r="O164" s="67">
        <v>8400</v>
      </c>
      <c r="P164" s="67">
        <f t="shared" si="22"/>
        <v>9600</v>
      </c>
      <c r="Q164" s="67">
        <v>0</v>
      </c>
      <c r="R164" s="67"/>
      <c r="S164" s="67">
        <f t="shared" si="23"/>
        <v>0</v>
      </c>
      <c r="T164" s="67"/>
      <c r="U164" s="67"/>
      <c r="V164" s="67">
        <f t="shared" si="24"/>
        <v>0</v>
      </c>
      <c r="W164" s="67"/>
      <c r="X164" s="67"/>
      <c r="Y164" s="67">
        <f t="shared" si="25"/>
        <v>0</v>
      </c>
      <c r="Z164" s="67"/>
      <c r="AA164" s="67"/>
      <c r="AB164" s="67">
        <f t="shared" si="26"/>
        <v>0</v>
      </c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</row>
    <row r="165" spans="1:253" ht="47.25">
      <c r="A165" s="72" t="s">
        <v>667</v>
      </c>
      <c r="B165" s="67">
        <f t="shared" si="18"/>
        <v>1500</v>
      </c>
      <c r="C165" s="67">
        <f t="shared" si="18"/>
        <v>0</v>
      </c>
      <c r="D165" s="67">
        <f t="shared" si="18"/>
        <v>1500</v>
      </c>
      <c r="E165" s="67"/>
      <c r="F165" s="67"/>
      <c r="G165" s="67">
        <f t="shared" si="19"/>
        <v>0</v>
      </c>
      <c r="H165" s="67"/>
      <c r="I165" s="67"/>
      <c r="J165" s="67">
        <f t="shared" si="20"/>
        <v>0</v>
      </c>
      <c r="K165" s="67"/>
      <c r="L165" s="67"/>
      <c r="M165" s="67">
        <f t="shared" si="21"/>
        <v>0</v>
      </c>
      <c r="N165" s="67">
        <v>1500</v>
      </c>
      <c r="O165" s="67"/>
      <c r="P165" s="67">
        <f t="shared" si="22"/>
        <v>1500</v>
      </c>
      <c r="Q165" s="67"/>
      <c r="R165" s="67"/>
      <c r="S165" s="67">
        <f t="shared" si="23"/>
        <v>0</v>
      </c>
      <c r="T165" s="67"/>
      <c r="U165" s="67"/>
      <c r="V165" s="67">
        <f t="shared" si="24"/>
        <v>0</v>
      </c>
      <c r="W165" s="67"/>
      <c r="X165" s="67"/>
      <c r="Y165" s="67">
        <f t="shared" si="25"/>
        <v>0</v>
      </c>
      <c r="Z165" s="67"/>
      <c r="AA165" s="67"/>
      <c r="AB165" s="67">
        <f t="shared" si="26"/>
        <v>0</v>
      </c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</row>
    <row r="166" spans="1:253" ht="63">
      <c r="A166" s="72" t="s">
        <v>668</v>
      </c>
      <c r="B166" s="74">
        <f t="shared" si="18"/>
        <v>3748</v>
      </c>
      <c r="C166" s="74">
        <f t="shared" si="18"/>
        <v>0</v>
      </c>
      <c r="D166" s="74">
        <f t="shared" si="18"/>
        <v>3748</v>
      </c>
      <c r="E166" s="74"/>
      <c r="F166" s="74"/>
      <c r="G166" s="74">
        <f t="shared" si="19"/>
        <v>0</v>
      </c>
      <c r="H166" s="74"/>
      <c r="I166" s="74"/>
      <c r="J166" s="74">
        <f t="shared" si="20"/>
        <v>0</v>
      </c>
      <c r="K166" s="74"/>
      <c r="L166" s="74"/>
      <c r="M166" s="74">
        <f t="shared" si="21"/>
        <v>0</v>
      </c>
      <c r="N166" s="74">
        <v>3748</v>
      </c>
      <c r="O166" s="74"/>
      <c r="P166" s="74">
        <f t="shared" si="22"/>
        <v>3748</v>
      </c>
      <c r="Q166" s="74">
        <v>0</v>
      </c>
      <c r="R166" s="74"/>
      <c r="S166" s="74">
        <f t="shared" si="23"/>
        <v>0</v>
      </c>
      <c r="T166" s="74"/>
      <c r="U166" s="74"/>
      <c r="V166" s="74">
        <f t="shared" si="24"/>
        <v>0</v>
      </c>
      <c r="W166" s="74"/>
      <c r="X166" s="74"/>
      <c r="Y166" s="74">
        <f t="shared" si="25"/>
        <v>0</v>
      </c>
      <c r="Z166" s="74"/>
      <c r="AA166" s="74"/>
      <c r="AB166" s="74">
        <f t="shared" si="26"/>
        <v>0</v>
      </c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</row>
    <row r="167" spans="1:253" ht="31.5">
      <c r="A167" s="72" t="s">
        <v>669</v>
      </c>
      <c r="B167" s="74">
        <f t="shared" si="18"/>
        <v>3500</v>
      </c>
      <c r="C167" s="74">
        <f t="shared" si="18"/>
        <v>0</v>
      </c>
      <c r="D167" s="74">
        <f t="shared" si="18"/>
        <v>3500</v>
      </c>
      <c r="E167" s="74"/>
      <c r="F167" s="74"/>
      <c r="G167" s="74">
        <f t="shared" si="19"/>
        <v>0</v>
      </c>
      <c r="H167" s="74"/>
      <c r="I167" s="74"/>
      <c r="J167" s="74">
        <f t="shared" si="20"/>
        <v>0</v>
      </c>
      <c r="K167" s="74">
        <v>0</v>
      </c>
      <c r="L167" s="74"/>
      <c r="M167" s="74">
        <f t="shared" si="21"/>
        <v>0</v>
      </c>
      <c r="N167" s="74"/>
      <c r="O167" s="74"/>
      <c r="P167" s="74">
        <f t="shared" si="22"/>
        <v>0</v>
      </c>
      <c r="Q167" s="74">
        <v>3500</v>
      </c>
      <c r="R167" s="74"/>
      <c r="S167" s="74">
        <f t="shared" si="23"/>
        <v>3500</v>
      </c>
      <c r="T167" s="74"/>
      <c r="U167" s="74"/>
      <c r="V167" s="74">
        <f t="shared" si="24"/>
        <v>0</v>
      </c>
      <c r="W167" s="74"/>
      <c r="X167" s="74"/>
      <c r="Y167" s="74">
        <f t="shared" si="25"/>
        <v>0</v>
      </c>
      <c r="Z167" s="74"/>
      <c r="AA167" s="74"/>
      <c r="AB167" s="74">
        <f t="shared" si="26"/>
        <v>0</v>
      </c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</row>
    <row r="168" spans="1:253" ht="31.5">
      <c r="A168" s="72" t="s">
        <v>670</v>
      </c>
      <c r="B168" s="74">
        <f t="shared" si="18"/>
        <v>3360</v>
      </c>
      <c r="C168" s="74">
        <f t="shared" si="18"/>
        <v>0</v>
      </c>
      <c r="D168" s="74">
        <f t="shared" si="18"/>
        <v>3360</v>
      </c>
      <c r="E168" s="74"/>
      <c r="F168" s="74"/>
      <c r="G168" s="74">
        <f t="shared" si="19"/>
        <v>0</v>
      </c>
      <c r="H168" s="74"/>
      <c r="I168" s="74"/>
      <c r="J168" s="74">
        <f t="shared" si="20"/>
        <v>0</v>
      </c>
      <c r="K168" s="74">
        <v>0</v>
      </c>
      <c r="L168" s="74"/>
      <c r="M168" s="74">
        <f t="shared" si="21"/>
        <v>0</v>
      </c>
      <c r="N168" s="74"/>
      <c r="O168" s="74"/>
      <c r="P168" s="74">
        <f t="shared" si="22"/>
        <v>0</v>
      </c>
      <c r="Q168" s="74">
        <v>3360</v>
      </c>
      <c r="R168" s="74"/>
      <c r="S168" s="74">
        <f t="shared" si="23"/>
        <v>3360</v>
      </c>
      <c r="T168" s="74"/>
      <c r="U168" s="74"/>
      <c r="V168" s="74">
        <f t="shared" si="24"/>
        <v>0</v>
      </c>
      <c r="W168" s="74"/>
      <c r="X168" s="74"/>
      <c r="Y168" s="74">
        <f t="shared" si="25"/>
        <v>0</v>
      </c>
      <c r="Z168" s="74"/>
      <c r="AA168" s="74"/>
      <c r="AB168" s="74">
        <f t="shared" si="26"/>
        <v>0</v>
      </c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</row>
    <row r="169" spans="1:253" ht="31.5">
      <c r="A169" s="72" t="s">
        <v>671</v>
      </c>
      <c r="B169" s="74">
        <f t="shared" si="18"/>
        <v>3816</v>
      </c>
      <c r="C169" s="74">
        <f t="shared" si="18"/>
        <v>2480</v>
      </c>
      <c r="D169" s="74">
        <f t="shared" si="18"/>
        <v>1336</v>
      </c>
      <c r="E169" s="74"/>
      <c r="F169" s="74"/>
      <c r="G169" s="74">
        <f t="shared" si="19"/>
        <v>0</v>
      </c>
      <c r="H169" s="74"/>
      <c r="I169" s="74"/>
      <c r="J169" s="74">
        <f t="shared" si="20"/>
        <v>0</v>
      </c>
      <c r="K169" s="74">
        <v>0</v>
      </c>
      <c r="L169" s="74"/>
      <c r="M169" s="74">
        <f t="shared" si="21"/>
        <v>0</v>
      </c>
      <c r="N169" s="74"/>
      <c r="O169" s="74"/>
      <c r="P169" s="74">
        <f t="shared" si="22"/>
        <v>0</v>
      </c>
      <c r="Q169" s="74">
        <v>3816</v>
      </c>
      <c r="R169" s="74">
        <v>2480</v>
      </c>
      <c r="S169" s="74">
        <f t="shared" si="23"/>
        <v>1336</v>
      </c>
      <c r="T169" s="74"/>
      <c r="U169" s="74"/>
      <c r="V169" s="74">
        <f t="shared" si="24"/>
        <v>0</v>
      </c>
      <c r="W169" s="74"/>
      <c r="X169" s="74"/>
      <c r="Y169" s="74">
        <f t="shared" si="25"/>
        <v>0</v>
      </c>
      <c r="Z169" s="74"/>
      <c r="AA169" s="74"/>
      <c r="AB169" s="74">
        <f t="shared" si="26"/>
        <v>0</v>
      </c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</row>
    <row r="170" spans="1:253" ht="31.5">
      <c r="A170" s="72" t="s">
        <v>672</v>
      </c>
      <c r="B170" s="74">
        <f t="shared" si="18"/>
        <v>5843</v>
      </c>
      <c r="C170" s="74">
        <f t="shared" si="18"/>
        <v>0</v>
      </c>
      <c r="D170" s="74">
        <f t="shared" si="18"/>
        <v>5843</v>
      </c>
      <c r="E170" s="74"/>
      <c r="F170" s="74"/>
      <c r="G170" s="74">
        <f t="shared" si="19"/>
        <v>0</v>
      </c>
      <c r="H170" s="74"/>
      <c r="I170" s="74"/>
      <c r="J170" s="74">
        <f t="shared" si="20"/>
        <v>0</v>
      </c>
      <c r="K170" s="74">
        <v>0</v>
      </c>
      <c r="L170" s="74"/>
      <c r="M170" s="74">
        <f t="shared" si="21"/>
        <v>0</v>
      </c>
      <c r="N170" s="74"/>
      <c r="O170" s="74"/>
      <c r="P170" s="74">
        <f t="shared" si="22"/>
        <v>0</v>
      </c>
      <c r="Q170" s="74">
        <v>5843</v>
      </c>
      <c r="R170" s="74"/>
      <c r="S170" s="74">
        <f t="shared" si="23"/>
        <v>5843</v>
      </c>
      <c r="T170" s="74"/>
      <c r="U170" s="74"/>
      <c r="V170" s="74">
        <f t="shared" si="24"/>
        <v>0</v>
      </c>
      <c r="W170" s="74"/>
      <c r="X170" s="74"/>
      <c r="Y170" s="74">
        <f t="shared" si="25"/>
        <v>0</v>
      </c>
      <c r="Z170" s="74"/>
      <c r="AA170" s="74"/>
      <c r="AB170" s="74">
        <f t="shared" si="26"/>
        <v>0</v>
      </c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</row>
    <row r="171" spans="1:253" ht="31.5">
      <c r="A171" s="72" t="s">
        <v>673</v>
      </c>
      <c r="B171" s="74">
        <f t="shared" si="18"/>
        <v>2400</v>
      </c>
      <c r="C171" s="74">
        <f t="shared" si="18"/>
        <v>0</v>
      </c>
      <c r="D171" s="74">
        <f t="shared" si="18"/>
        <v>2400</v>
      </c>
      <c r="E171" s="74"/>
      <c r="F171" s="74"/>
      <c r="G171" s="74">
        <f t="shared" si="19"/>
        <v>0</v>
      </c>
      <c r="H171" s="74"/>
      <c r="I171" s="74"/>
      <c r="J171" s="74">
        <f t="shared" si="20"/>
        <v>0</v>
      </c>
      <c r="K171" s="74">
        <v>0</v>
      </c>
      <c r="L171" s="74"/>
      <c r="M171" s="74">
        <f t="shared" si="21"/>
        <v>0</v>
      </c>
      <c r="N171" s="74"/>
      <c r="O171" s="74"/>
      <c r="P171" s="74">
        <f t="shared" si="22"/>
        <v>0</v>
      </c>
      <c r="Q171" s="74">
        <v>2400</v>
      </c>
      <c r="R171" s="74"/>
      <c r="S171" s="74">
        <f t="shared" si="23"/>
        <v>2400</v>
      </c>
      <c r="T171" s="74"/>
      <c r="U171" s="74"/>
      <c r="V171" s="74">
        <f t="shared" si="24"/>
        <v>0</v>
      </c>
      <c r="W171" s="74"/>
      <c r="X171" s="74"/>
      <c r="Y171" s="74">
        <f t="shared" si="25"/>
        <v>0</v>
      </c>
      <c r="Z171" s="74"/>
      <c r="AA171" s="74"/>
      <c r="AB171" s="74">
        <f t="shared" si="26"/>
        <v>0</v>
      </c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</row>
    <row r="172" spans="1:253" ht="47.25">
      <c r="A172" s="69" t="s">
        <v>674</v>
      </c>
      <c r="B172" s="70">
        <f t="shared" si="18"/>
        <v>7113</v>
      </c>
      <c r="C172" s="70">
        <f t="shared" si="18"/>
        <v>0</v>
      </c>
      <c r="D172" s="70">
        <f t="shared" si="18"/>
        <v>7113</v>
      </c>
      <c r="E172" s="70"/>
      <c r="F172" s="70"/>
      <c r="G172" s="70">
        <f t="shared" si="19"/>
        <v>0</v>
      </c>
      <c r="H172" s="70"/>
      <c r="I172" s="70"/>
      <c r="J172" s="70">
        <f t="shared" si="20"/>
        <v>0</v>
      </c>
      <c r="K172" s="70"/>
      <c r="L172" s="70"/>
      <c r="M172" s="70">
        <f t="shared" si="21"/>
        <v>0</v>
      </c>
      <c r="N172" s="70">
        <v>0</v>
      </c>
      <c r="O172" s="70"/>
      <c r="P172" s="70">
        <f t="shared" si="22"/>
        <v>0</v>
      </c>
      <c r="Q172" s="70">
        <f>6414+699</f>
        <v>7113</v>
      </c>
      <c r="R172" s="70"/>
      <c r="S172" s="70">
        <f t="shared" si="23"/>
        <v>7113</v>
      </c>
      <c r="T172" s="70"/>
      <c r="U172" s="70"/>
      <c r="V172" s="70">
        <f t="shared" si="24"/>
        <v>0</v>
      </c>
      <c r="W172" s="70"/>
      <c r="X172" s="70"/>
      <c r="Y172" s="70">
        <f t="shared" si="25"/>
        <v>0</v>
      </c>
      <c r="Z172" s="70"/>
      <c r="AA172" s="70"/>
      <c r="AB172" s="70">
        <f t="shared" si="26"/>
        <v>0</v>
      </c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</row>
    <row r="173" spans="1:253" ht="31.5">
      <c r="A173" s="72" t="s">
        <v>675</v>
      </c>
      <c r="B173" s="67">
        <f t="shared" si="18"/>
        <v>14998</v>
      </c>
      <c r="C173" s="67">
        <f t="shared" si="18"/>
        <v>0</v>
      </c>
      <c r="D173" s="67">
        <f t="shared" si="18"/>
        <v>14998</v>
      </c>
      <c r="E173" s="67"/>
      <c r="F173" s="67"/>
      <c r="G173" s="67">
        <f t="shared" si="19"/>
        <v>0</v>
      </c>
      <c r="H173" s="67"/>
      <c r="I173" s="67"/>
      <c r="J173" s="67">
        <f t="shared" si="20"/>
        <v>0</v>
      </c>
      <c r="K173" s="67"/>
      <c r="L173" s="67"/>
      <c r="M173" s="67">
        <f t="shared" si="21"/>
        <v>0</v>
      </c>
      <c r="N173" s="67">
        <v>0</v>
      </c>
      <c r="O173" s="67"/>
      <c r="P173" s="67">
        <f t="shared" si="22"/>
        <v>0</v>
      </c>
      <c r="Q173" s="67">
        <v>14998</v>
      </c>
      <c r="R173" s="67"/>
      <c r="S173" s="67">
        <f t="shared" si="23"/>
        <v>14998</v>
      </c>
      <c r="T173" s="67"/>
      <c r="U173" s="67"/>
      <c r="V173" s="67">
        <f t="shared" si="24"/>
        <v>0</v>
      </c>
      <c r="W173" s="67"/>
      <c r="X173" s="67"/>
      <c r="Y173" s="67">
        <f t="shared" si="25"/>
        <v>0</v>
      </c>
      <c r="Z173" s="67"/>
      <c r="AA173" s="67"/>
      <c r="AB173" s="67">
        <f t="shared" si="26"/>
        <v>0</v>
      </c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</row>
    <row r="174" spans="1:253" ht="47.25">
      <c r="A174" s="69" t="s">
        <v>676</v>
      </c>
      <c r="B174" s="70">
        <f t="shared" si="18"/>
        <v>3605</v>
      </c>
      <c r="C174" s="70">
        <f t="shared" si="18"/>
        <v>0</v>
      </c>
      <c r="D174" s="70">
        <f t="shared" si="18"/>
        <v>3605</v>
      </c>
      <c r="E174" s="70">
        <v>0</v>
      </c>
      <c r="F174" s="70"/>
      <c r="G174" s="70">
        <f t="shared" si="19"/>
        <v>0</v>
      </c>
      <c r="H174" s="70"/>
      <c r="I174" s="70"/>
      <c r="J174" s="70">
        <f t="shared" si="20"/>
        <v>0</v>
      </c>
      <c r="K174" s="70"/>
      <c r="L174" s="70"/>
      <c r="M174" s="70">
        <f t="shared" si="21"/>
        <v>0</v>
      </c>
      <c r="N174" s="70"/>
      <c r="O174" s="70"/>
      <c r="P174" s="70">
        <f t="shared" si="22"/>
        <v>0</v>
      </c>
      <c r="Q174" s="70">
        <v>3605</v>
      </c>
      <c r="R174" s="70"/>
      <c r="S174" s="70">
        <f t="shared" si="23"/>
        <v>3605</v>
      </c>
      <c r="T174" s="70"/>
      <c r="U174" s="70"/>
      <c r="V174" s="70">
        <f t="shared" si="24"/>
        <v>0</v>
      </c>
      <c r="W174" s="70"/>
      <c r="X174" s="70"/>
      <c r="Y174" s="70">
        <f t="shared" si="25"/>
        <v>0</v>
      </c>
      <c r="Z174" s="70"/>
      <c r="AA174" s="70"/>
      <c r="AB174" s="70">
        <f t="shared" si="26"/>
        <v>0</v>
      </c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</row>
    <row r="175" spans="1:253" ht="15.75">
      <c r="A175" s="69" t="s">
        <v>677</v>
      </c>
      <c r="B175" s="70">
        <f t="shared" si="18"/>
        <v>11806</v>
      </c>
      <c r="C175" s="70">
        <f t="shared" si="18"/>
        <v>0</v>
      </c>
      <c r="D175" s="70">
        <f t="shared" si="18"/>
        <v>11806</v>
      </c>
      <c r="E175" s="70"/>
      <c r="F175" s="70"/>
      <c r="G175" s="70">
        <f t="shared" si="19"/>
        <v>0</v>
      </c>
      <c r="H175" s="70"/>
      <c r="I175" s="70"/>
      <c r="J175" s="70">
        <f t="shared" si="20"/>
        <v>0</v>
      </c>
      <c r="K175" s="70"/>
      <c r="L175" s="70"/>
      <c r="M175" s="70">
        <f t="shared" si="21"/>
        <v>0</v>
      </c>
      <c r="N175" s="70">
        <v>0</v>
      </c>
      <c r="O175" s="70"/>
      <c r="P175" s="70">
        <f t="shared" si="22"/>
        <v>0</v>
      </c>
      <c r="Q175" s="70">
        <v>11806</v>
      </c>
      <c r="R175" s="70"/>
      <c r="S175" s="70">
        <f t="shared" si="23"/>
        <v>11806</v>
      </c>
      <c r="T175" s="70"/>
      <c r="U175" s="70"/>
      <c r="V175" s="70">
        <f t="shared" si="24"/>
        <v>0</v>
      </c>
      <c r="W175" s="70"/>
      <c r="X175" s="70"/>
      <c r="Y175" s="70">
        <f t="shared" si="25"/>
        <v>0</v>
      </c>
      <c r="Z175" s="70"/>
      <c r="AA175" s="70"/>
      <c r="AB175" s="70">
        <f t="shared" si="26"/>
        <v>0</v>
      </c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</row>
    <row r="176" spans="1:253" ht="15.75">
      <c r="A176" s="62" t="s">
        <v>678</v>
      </c>
      <c r="B176" s="63">
        <f t="shared" si="18"/>
        <v>183988</v>
      </c>
      <c r="C176" s="63">
        <f t="shared" si="18"/>
        <v>0</v>
      </c>
      <c r="D176" s="63">
        <f t="shared" si="18"/>
        <v>183988</v>
      </c>
      <c r="E176" s="63">
        <f>SUM(E177:E179)</f>
        <v>0</v>
      </c>
      <c r="F176" s="63">
        <f>SUM(F177:F179)</f>
        <v>0</v>
      </c>
      <c r="G176" s="63">
        <f t="shared" si="19"/>
        <v>0</v>
      </c>
      <c r="H176" s="63">
        <f>SUM(H177:H179)</f>
        <v>0</v>
      </c>
      <c r="I176" s="63">
        <f>SUM(I177:I179)</f>
        <v>0</v>
      </c>
      <c r="J176" s="63">
        <f t="shared" si="20"/>
        <v>0</v>
      </c>
      <c r="K176" s="63">
        <f>SUM(K177:K179)</f>
        <v>0</v>
      </c>
      <c r="L176" s="63">
        <f>SUM(L177:L179)</f>
        <v>0</v>
      </c>
      <c r="M176" s="63">
        <f t="shared" si="21"/>
        <v>0</v>
      </c>
      <c r="N176" s="63">
        <f>SUM(N177:N179)</f>
        <v>113488</v>
      </c>
      <c r="O176" s="63">
        <f>SUM(O177:O179)</f>
        <v>0</v>
      </c>
      <c r="P176" s="63">
        <f t="shared" si="22"/>
        <v>113488</v>
      </c>
      <c r="Q176" s="63">
        <f>SUM(Q177:Q179)</f>
        <v>70500</v>
      </c>
      <c r="R176" s="63">
        <f>SUM(R177:R179)</f>
        <v>0</v>
      </c>
      <c r="S176" s="63">
        <f t="shared" si="23"/>
        <v>70500</v>
      </c>
      <c r="T176" s="63">
        <f>SUM(T177:T179)</f>
        <v>0</v>
      </c>
      <c r="U176" s="63">
        <f>SUM(U177:U179)</f>
        <v>0</v>
      </c>
      <c r="V176" s="63">
        <f t="shared" si="24"/>
        <v>0</v>
      </c>
      <c r="W176" s="63">
        <f>SUM(W177:W179)</f>
        <v>0</v>
      </c>
      <c r="X176" s="63">
        <f>SUM(X177:X179)</f>
        <v>0</v>
      </c>
      <c r="Y176" s="63">
        <f t="shared" si="25"/>
        <v>0</v>
      </c>
      <c r="Z176" s="63">
        <f>SUM(Z177:Z179)</f>
        <v>0</v>
      </c>
      <c r="AA176" s="63">
        <f>SUM(AA177:AA179)</f>
        <v>0</v>
      </c>
      <c r="AB176" s="63">
        <f t="shared" si="26"/>
        <v>0</v>
      </c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</row>
    <row r="177" spans="1:253" ht="31.5">
      <c r="A177" s="72" t="s">
        <v>679</v>
      </c>
      <c r="B177" s="74">
        <f t="shared" si="18"/>
        <v>70500</v>
      </c>
      <c r="C177" s="74">
        <f t="shared" si="18"/>
        <v>0</v>
      </c>
      <c r="D177" s="74">
        <f t="shared" si="18"/>
        <v>70500</v>
      </c>
      <c r="E177" s="74"/>
      <c r="F177" s="74"/>
      <c r="G177" s="74">
        <f t="shared" si="19"/>
        <v>0</v>
      </c>
      <c r="H177" s="74"/>
      <c r="I177" s="74"/>
      <c r="J177" s="74">
        <f t="shared" si="20"/>
        <v>0</v>
      </c>
      <c r="K177" s="74">
        <v>0</v>
      </c>
      <c r="L177" s="74"/>
      <c r="M177" s="74">
        <f t="shared" si="21"/>
        <v>0</v>
      </c>
      <c r="N177" s="74"/>
      <c r="O177" s="74"/>
      <c r="P177" s="74">
        <f t="shared" si="22"/>
        <v>0</v>
      </c>
      <c r="Q177" s="74">
        <v>70500</v>
      </c>
      <c r="R177" s="74"/>
      <c r="S177" s="74">
        <f t="shared" si="23"/>
        <v>70500</v>
      </c>
      <c r="T177" s="74"/>
      <c r="U177" s="74"/>
      <c r="V177" s="74">
        <f t="shared" si="24"/>
        <v>0</v>
      </c>
      <c r="W177" s="74"/>
      <c r="X177" s="74"/>
      <c r="Y177" s="74">
        <f t="shared" si="25"/>
        <v>0</v>
      </c>
      <c r="Z177" s="74"/>
      <c r="AA177" s="74"/>
      <c r="AB177" s="74">
        <f t="shared" si="26"/>
        <v>0</v>
      </c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</row>
    <row r="178" spans="1:253" ht="94.5">
      <c r="A178" s="72" t="s">
        <v>680</v>
      </c>
      <c r="B178" s="67">
        <f t="shared" si="18"/>
        <v>77500</v>
      </c>
      <c r="C178" s="67">
        <f t="shared" si="18"/>
        <v>0</v>
      </c>
      <c r="D178" s="67">
        <f t="shared" si="18"/>
        <v>77500</v>
      </c>
      <c r="E178" s="67"/>
      <c r="F178" s="67"/>
      <c r="G178" s="67">
        <f t="shared" si="19"/>
        <v>0</v>
      </c>
      <c r="H178" s="67"/>
      <c r="I178" s="67"/>
      <c r="J178" s="67">
        <f t="shared" si="20"/>
        <v>0</v>
      </c>
      <c r="K178" s="67">
        <v>0</v>
      </c>
      <c r="L178" s="67"/>
      <c r="M178" s="67">
        <f t="shared" si="21"/>
        <v>0</v>
      </c>
      <c r="N178" s="67">
        <v>77500</v>
      </c>
      <c r="O178" s="67"/>
      <c r="P178" s="67">
        <f t="shared" si="22"/>
        <v>77500</v>
      </c>
      <c r="Q178" s="67"/>
      <c r="R178" s="67"/>
      <c r="S178" s="67">
        <f t="shared" si="23"/>
        <v>0</v>
      </c>
      <c r="T178" s="67"/>
      <c r="U178" s="67"/>
      <c r="V178" s="67">
        <f t="shared" si="24"/>
        <v>0</v>
      </c>
      <c r="W178" s="67"/>
      <c r="X178" s="67"/>
      <c r="Y178" s="67">
        <f t="shared" si="25"/>
        <v>0</v>
      </c>
      <c r="Z178" s="67"/>
      <c r="AA178" s="67"/>
      <c r="AB178" s="67">
        <f t="shared" si="26"/>
        <v>0</v>
      </c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</row>
    <row r="179" spans="1:253" ht="78.75">
      <c r="A179" s="72" t="s">
        <v>681</v>
      </c>
      <c r="B179" s="67">
        <f t="shared" si="18"/>
        <v>35988</v>
      </c>
      <c r="C179" s="67">
        <f t="shared" si="18"/>
        <v>0</v>
      </c>
      <c r="D179" s="67">
        <f t="shared" si="18"/>
        <v>35988</v>
      </c>
      <c r="E179" s="67"/>
      <c r="F179" s="67"/>
      <c r="G179" s="67">
        <f t="shared" si="19"/>
        <v>0</v>
      </c>
      <c r="H179" s="67"/>
      <c r="I179" s="67"/>
      <c r="J179" s="67">
        <f t="shared" si="20"/>
        <v>0</v>
      </c>
      <c r="K179" s="67">
        <v>0</v>
      </c>
      <c r="L179" s="67"/>
      <c r="M179" s="67">
        <f t="shared" si="21"/>
        <v>0</v>
      </c>
      <c r="N179" s="67">
        <f>29988+6000</f>
        <v>35988</v>
      </c>
      <c r="O179" s="67"/>
      <c r="P179" s="67">
        <f t="shared" si="22"/>
        <v>35988</v>
      </c>
      <c r="Q179" s="67"/>
      <c r="R179" s="67"/>
      <c r="S179" s="67">
        <f t="shared" si="23"/>
        <v>0</v>
      </c>
      <c r="T179" s="67"/>
      <c r="U179" s="67"/>
      <c r="V179" s="67">
        <f t="shared" si="24"/>
        <v>0</v>
      </c>
      <c r="W179" s="67"/>
      <c r="X179" s="67"/>
      <c r="Y179" s="67">
        <f t="shared" si="25"/>
        <v>0</v>
      </c>
      <c r="Z179" s="67"/>
      <c r="AA179" s="67"/>
      <c r="AB179" s="67">
        <f t="shared" si="26"/>
        <v>0</v>
      </c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</row>
    <row r="180" spans="1:253" ht="15.75">
      <c r="A180" s="62" t="s">
        <v>637</v>
      </c>
      <c r="B180" s="63">
        <f t="shared" si="18"/>
        <v>47183</v>
      </c>
      <c r="C180" s="63">
        <f t="shared" si="18"/>
        <v>12826</v>
      </c>
      <c r="D180" s="63">
        <f t="shared" si="18"/>
        <v>34357</v>
      </c>
      <c r="E180" s="63">
        <f>SUM(E181:E186)</f>
        <v>0</v>
      </c>
      <c r="F180" s="63">
        <f>SUM(F181:F186)</f>
        <v>0</v>
      </c>
      <c r="G180" s="63">
        <f t="shared" si="19"/>
        <v>0</v>
      </c>
      <c r="H180" s="63">
        <f>SUM(H181:H186)</f>
        <v>0</v>
      </c>
      <c r="I180" s="63">
        <f>SUM(I181:I186)</f>
        <v>0</v>
      </c>
      <c r="J180" s="63">
        <f t="shared" si="20"/>
        <v>0</v>
      </c>
      <c r="K180" s="63">
        <f>SUM(K181:K186)</f>
        <v>0</v>
      </c>
      <c r="L180" s="63">
        <f>SUM(L181:L186)</f>
        <v>0</v>
      </c>
      <c r="M180" s="63">
        <f t="shared" si="21"/>
        <v>0</v>
      </c>
      <c r="N180" s="63">
        <f>SUM(N181:N186)</f>
        <v>6310</v>
      </c>
      <c r="O180" s="63">
        <f>SUM(O181:O186)</f>
        <v>0</v>
      </c>
      <c r="P180" s="63">
        <f t="shared" si="22"/>
        <v>6310</v>
      </c>
      <c r="Q180" s="63">
        <f>SUM(Q181:Q186)</f>
        <v>40873</v>
      </c>
      <c r="R180" s="63">
        <f>SUM(R181:R186)</f>
        <v>12826</v>
      </c>
      <c r="S180" s="63">
        <f t="shared" si="23"/>
        <v>28047</v>
      </c>
      <c r="T180" s="63">
        <f>SUM(T181:T186)</f>
        <v>0</v>
      </c>
      <c r="U180" s="63">
        <f>SUM(U181:U186)</f>
        <v>0</v>
      </c>
      <c r="V180" s="63">
        <f t="shared" si="24"/>
        <v>0</v>
      </c>
      <c r="W180" s="63">
        <f>SUM(W181:W186)</f>
        <v>0</v>
      </c>
      <c r="X180" s="63">
        <f>SUM(X181:X186)</f>
        <v>0</v>
      </c>
      <c r="Y180" s="63">
        <f t="shared" si="25"/>
        <v>0</v>
      </c>
      <c r="Z180" s="63">
        <f>SUM(Z181:Z186)</f>
        <v>0</v>
      </c>
      <c r="AA180" s="63">
        <f>SUM(AA181:AA186)</f>
        <v>0</v>
      </c>
      <c r="AB180" s="63">
        <f t="shared" si="26"/>
        <v>0</v>
      </c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</row>
    <row r="181" spans="1:253" ht="31.5">
      <c r="A181" s="71" t="s">
        <v>682</v>
      </c>
      <c r="B181" s="70">
        <f t="shared" si="18"/>
        <v>7405</v>
      </c>
      <c r="C181" s="70">
        <f t="shared" si="18"/>
        <v>6802</v>
      </c>
      <c r="D181" s="70">
        <f t="shared" si="18"/>
        <v>603</v>
      </c>
      <c r="E181" s="70"/>
      <c r="F181" s="70"/>
      <c r="G181" s="70">
        <f t="shared" si="19"/>
        <v>0</v>
      </c>
      <c r="H181" s="70"/>
      <c r="I181" s="70"/>
      <c r="J181" s="70">
        <f t="shared" si="20"/>
        <v>0</v>
      </c>
      <c r="K181" s="70"/>
      <c r="L181" s="70"/>
      <c r="M181" s="70">
        <f t="shared" si="21"/>
        <v>0</v>
      </c>
      <c r="N181" s="70">
        <v>0</v>
      </c>
      <c r="O181" s="70"/>
      <c r="P181" s="70">
        <f t="shared" si="22"/>
        <v>0</v>
      </c>
      <c r="Q181" s="70">
        <v>7405</v>
      </c>
      <c r="R181" s="70">
        <v>6802</v>
      </c>
      <c r="S181" s="70">
        <f t="shared" si="23"/>
        <v>603</v>
      </c>
      <c r="T181" s="70"/>
      <c r="U181" s="70"/>
      <c r="V181" s="70">
        <f t="shared" si="24"/>
        <v>0</v>
      </c>
      <c r="W181" s="70"/>
      <c r="X181" s="70"/>
      <c r="Y181" s="70">
        <f t="shared" si="25"/>
        <v>0</v>
      </c>
      <c r="Z181" s="70"/>
      <c r="AA181" s="70"/>
      <c r="AB181" s="70">
        <f t="shared" si="26"/>
        <v>0</v>
      </c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</row>
    <row r="182" spans="1:253" ht="15.75">
      <c r="A182" s="72" t="s">
        <v>683</v>
      </c>
      <c r="B182" s="67">
        <f t="shared" si="18"/>
        <v>6024</v>
      </c>
      <c r="C182" s="67">
        <f t="shared" si="18"/>
        <v>6024</v>
      </c>
      <c r="D182" s="67">
        <f t="shared" si="18"/>
        <v>0</v>
      </c>
      <c r="E182" s="67"/>
      <c r="F182" s="67"/>
      <c r="G182" s="67">
        <f t="shared" si="19"/>
        <v>0</v>
      </c>
      <c r="H182" s="67"/>
      <c r="I182" s="67"/>
      <c r="J182" s="67">
        <f t="shared" si="20"/>
        <v>0</v>
      </c>
      <c r="K182" s="67"/>
      <c r="L182" s="67"/>
      <c r="M182" s="67">
        <f t="shared" si="21"/>
        <v>0</v>
      </c>
      <c r="N182" s="67">
        <v>0</v>
      </c>
      <c r="O182" s="67"/>
      <c r="P182" s="67">
        <f t="shared" si="22"/>
        <v>0</v>
      </c>
      <c r="Q182" s="67">
        <v>6024</v>
      </c>
      <c r="R182" s="67">
        <v>6024</v>
      </c>
      <c r="S182" s="67">
        <f t="shared" si="23"/>
        <v>0</v>
      </c>
      <c r="T182" s="67"/>
      <c r="U182" s="67"/>
      <c r="V182" s="67">
        <f t="shared" si="24"/>
        <v>0</v>
      </c>
      <c r="W182" s="67"/>
      <c r="X182" s="67"/>
      <c r="Y182" s="67">
        <f t="shared" si="25"/>
        <v>0</v>
      </c>
      <c r="Z182" s="67"/>
      <c r="AA182" s="67"/>
      <c r="AB182" s="67">
        <f t="shared" si="26"/>
        <v>0</v>
      </c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</row>
    <row r="183" spans="1:253" ht="31.5">
      <c r="A183" s="72" t="s">
        <v>684</v>
      </c>
      <c r="B183" s="67">
        <f t="shared" si="18"/>
        <v>19988</v>
      </c>
      <c r="C183" s="67">
        <f t="shared" si="18"/>
        <v>0</v>
      </c>
      <c r="D183" s="67">
        <f t="shared" si="18"/>
        <v>19988</v>
      </c>
      <c r="E183" s="67"/>
      <c r="F183" s="67"/>
      <c r="G183" s="67">
        <f t="shared" si="19"/>
        <v>0</v>
      </c>
      <c r="H183" s="67"/>
      <c r="I183" s="67"/>
      <c r="J183" s="67">
        <f t="shared" si="20"/>
        <v>0</v>
      </c>
      <c r="K183" s="67"/>
      <c r="L183" s="67"/>
      <c r="M183" s="67">
        <f t="shared" si="21"/>
        <v>0</v>
      </c>
      <c r="N183" s="67">
        <v>0</v>
      </c>
      <c r="O183" s="67"/>
      <c r="P183" s="67">
        <f t="shared" si="22"/>
        <v>0</v>
      </c>
      <c r="Q183" s="67">
        <v>19988</v>
      </c>
      <c r="R183" s="67"/>
      <c r="S183" s="67">
        <f t="shared" si="23"/>
        <v>19988</v>
      </c>
      <c r="T183" s="67"/>
      <c r="U183" s="67"/>
      <c r="V183" s="67">
        <f t="shared" si="24"/>
        <v>0</v>
      </c>
      <c r="W183" s="67"/>
      <c r="X183" s="67"/>
      <c r="Y183" s="67">
        <f t="shared" si="25"/>
        <v>0</v>
      </c>
      <c r="Z183" s="67"/>
      <c r="AA183" s="67"/>
      <c r="AB183" s="67">
        <f t="shared" si="26"/>
        <v>0</v>
      </c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</row>
    <row r="184" spans="1:253" ht="31.5">
      <c r="A184" s="72" t="s">
        <v>685</v>
      </c>
      <c r="B184" s="67">
        <f t="shared" si="18"/>
        <v>7456</v>
      </c>
      <c r="C184" s="67">
        <f t="shared" si="18"/>
        <v>0</v>
      </c>
      <c r="D184" s="67">
        <f t="shared" si="18"/>
        <v>7456</v>
      </c>
      <c r="E184" s="67"/>
      <c r="F184" s="67"/>
      <c r="G184" s="67">
        <f t="shared" si="19"/>
        <v>0</v>
      </c>
      <c r="H184" s="67"/>
      <c r="I184" s="67"/>
      <c r="J184" s="67">
        <f t="shared" si="20"/>
        <v>0</v>
      </c>
      <c r="K184" s="67"/>
      <c r="L184" s="67"/>
      <c r="M184" s="67">
        <f t="shared" si="21"/>
        <v>0</v>
      </c>
      <c r="N184" s="67">
        <v>0</v>
      </c>
      <c r="O184" s="67"/>
      <c r="P184" s="67">
        <f t="shared" si="22"/>
        <v>0</v>
      </c>
      <c r="Q184" s="67">
        <v>7456</v>
      </c>
      <c r="R184" s="67"/>
      <c r="S184" s="67">
        <f t="shared" si="23"/>
        <v>7456</v>
      </c>
      <c r="T184" s="67"/>
      <c r="U184" s="67"/>
      <c r="V184" s="67">
        <f t="shared" si="24"/>
        <v>0</v>
      </c>
      <c r="W184" s="67"/>
      <c r="X184" s="67"/>
      <c r="Y184" s="67">
        <f t="shared" si="25"/>
        <v>0</v>
      </c>
      <c r="Z184" s="67"/>
      <c r="AA184" s="67"/>
      <c r="AB184" s="67">
        <f t="shared" si="26"/>
        <v>0</v>
      </c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</row>
    <row r="185" spans="1:253" ht="94.5">
      <c r="A185" s="72" t="s">
        <v>686</v>
      </c>
      <c r="B185" s="67">
        <f t="shared" si="18"/>
        <v>5000</v>
      </c>
      <c r="C185" s="67">
        <f t="shared" si="18"/>
        <v>0</v>
      </c>
      <c r="D185" s="67">
        <f t="shared" si="18"/>
        <v>5000</v>
      </c>
      <c r="E185" s="67"/>
      <c r="F185" s="67"/>
      <c r="G185" s="67">
        <f t="shared" si="19"/>
        <v>0</v>
      </c>
      <c r="H185" s="67"/>
      <c r="I185" s="67"/>
      <c r="J185" s="67">
        <f t="shared" si="20"/>
        <v>0</v>
      </c>
      <c r="K185" s="67">
        <v>0</v>
      </c>
      <c r="L185" s="67"/>
      <c r="M185" s="67">
        <f t="shared" si="21"/>
        <v>0</v>
      </c>
      <c r="N185" s="67">
        <v>5000</v>
      </c>
      <c r="O185" s="67"/>
      <c r="P185" s="67">
        <f t="shared" si="22"/>
        <v>5000</v>
      </c>
      <c r="Q185" s="67"/>
      <c r="R185" s="67"/>
      <c r="S185" s="67">
        <f t="shared" si="23"/>
        <v>0</v>
      </c>
      <c r="T185" s="67"/>
      <c r="U185" s="67"/>
      <c r="V185" s="67">
        <f t="shared" si="24"/>
        <v>0</v>
      </c>
      <c r="W185" s="67"/>
      <c r="X185" s="67"/>
      <c r="Y185" s="67">
        <f t="shared" si="25"/>
        <v>0</v>
      </c>
      <c r="Z185" s="67"/>
      <c r="AA185" s="67"/>
      <c r="AB185" s="67">
        <f t="shared" si="26"/>
        <v>0</v>
      </c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</row>
    <row r="186" spans="1:253" ht="94.5">
      <c r="A186" s="72" t="s">
        <v>687</v>
      </c>
      <c r="B186" s="67">
        <f t="shared" si="18"/>
        <v>1310</v>
      </c>
      <c r="C186" s="67">
        <f t="shared" si="18"/>
        <v>0</v>
      </c>
      <c r="D186" s="67">
        <f t="shared" si="18"/>
        <v>1310</v>
      </c>
      <c r="E186" s="67"/>
      <c r="F186" s="67"/>
      <c r="G186" s="67">
        <f t="shared" si="19"/>
        <v>0</v>
      </c>
      <c r="H186" s="67"/>
      <c r="I186" s="67"/>
      <c r="J186" s="67">
        <f t="shared" si="20"/>
        <v>0</v>
      </c>
      <c r="K186" s="67"/>
      <c r="L186" s="67"/>
      <c r="M186" s="67">
        <f t="shared" si="21"/>
        <v>0</v>
      </c>
      <c r="N186" s="67">
        <v>1310</v>
      </c>
      <c r="O186" s="67"/>
      <c r="P186" s="67">
        <f t="shared" si="22"/>
        <v>1310</v>
      </c>
      <c r="Q186" s="67">
        <v>0</v>
      </c>
      <c r="R186" s="67"/>
      <c r="S186" s="67">
        <f t="shared" si="23"/>
        <v>0</v>
      </c>
      <c r="T186" s="67"/>
      <c r="U186" s="67"/>
      <c r="V186" s="67">
        <f t="shared" si="24"/>
        <v>0</v>
      </c>
      <c r="W186" s="67"/>
      <c r="X186" s="67"/>
      <c r="Y186" s="67">
        <f t="shared" si="25"/>
        <v>0</v>
      </c>
      <c r="Z186" s="67"/>
      <c r="AA186" s="67"/>
      <c r="AB186" s="67">
        <f t="shared" si="26"/>
        <v>0</v>
      </c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4"/>
      <c r="IS186" s="64"/>
    </row>
    <row r="187" spans="1:253" ht="15.75">
      <c r="A187" s="62" t="s">
        <v>613</v>
      </c>
      <c r="B187" s="63">
        <f t="shared" si="18"/>
        <v>60534</v>
      </c>
      <c r="C187" s="63">
        <f t="shared" si="18"/>
        <v>60534</v>
      </c>
      <c r="D187" s="63">
        <f t="shared" si="18"/>
        <v>0</v>
      </c>
      <c r="E187" s="63">
        <f>SUM(E188)</f>
        <v>0</v>
      </c>
      <c r="F187" s="63">
        <f>SUM(F188)</f>
        <v>0</v>
      </c>
      <c r="G187" s="63">
        <f t="shared" si="19"/>
        <v>0</v>
      </c>
      <c r="H187" s="63">
        <f>SUM(H188)</f>
        <v>0</v>
      </c>
      <c r="I187" s="63">
        <f>SUM(I188)</f>
        <v>0</v>
      </c>
      <c r="J187" s="63">
        <f t="shared" si="20"/>
        <v>0</v>
      </c>
      <c r="K187" s="63">
        <f>SUM(K188)</f>
        <v>0</v>
      </c>
      <c r="L187" s="63">
        <f>SUM(L188)</f>
        <v>0</v>
      </c>
      <c r="M187" s="63">
        <f t="shared" si="21"/>
        <v>0</v>
      </c>
      <c r="N187" s="63">
        <f>SUM(N188)</f>
        <v>0</v>
      </c>
      <c r="O187" s="63">
        <f>SUM(O188)</f>
        <v>0</v>
      </c>
      <c r="P187" s="63">
        <f t="shared" si="22"/>
        <v>0</v>
      </c>
      <c r="Q187" s="63">
        <f>SUM(Q188)</f>
        <v>60534</v>
      </c>
      <c r="R187" s="63">
        <f>SUM(R188)</f>
        <v>60534</v>
      </c>
      <c r="S187" s="63">
        <f t="shared" si="23"/>
        <v>0</v>
      </c>
      <c r="T187" s="63">
        <f>SUM(T188)</f>
        <v>0</v>
      </c>
      <c r="U187" s="63">
        <f>SUM(U188)</f>
        <v>0</v>
      </c>
      <c r="V187" s="63">
        <f t="shared" si="24"/>
        <v>0</v>
      </c>
      <c r="W187" s="63">
        <f>SUM(W188)</f>
        <v>0</v>
      </c>
      <c r="X187" s="63">
        <f>SUM(X188)</f>
        <v>0</v>
      </c>
      <c r="Y187" s="63">
        <f t="shared" si="25"/>
        <v>0</v>
      </c>
      <c r="Z187" s="63">
        <f>SUM(Z188)</f>
        <v>0</v>
      </c>
      <c r="AA187" s="63">
        <f>SUM(AA188)</f>
        <v>0</v>
      </c>
      <c r="AB187" s="63">
        <f t="shared" si="26"/>
        <v>0</v>
      </c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</row>
    <row r="188" spans="1:253" ht="63">
      <c r="A188" s="69" t="s">
        <v>688</v>
      </c>
      <c r="B188" s="70">
        <f t="shared" si="18"/>
        <v>60534</v>
      </c>
      <c r="C188" s="70">
        <f t="shared" si="18"/>
        <v>60534</v>
      </c>
      <c r="D188" s="70">
        <f t="shared" si="18"/>
        <v>0</v>
      </c>
      <c r="E188" s="70"/>
      <c r="F188" s="70">
        <v>0</v>
      </c>
      <c r="G188" s="70">
        <f t="shared" si="19"/>
        <v>0</v>
      </c>
      <c r="H188" s="70"/>
      <c r="I188" s="70">
        <v>0</v>
      </c>
      <c r="J188" s="70">
        <f t="shared" si="20"/>
        <v>0</v>
      </c>
      <c r="K188" s="70">
        <v>0</v>
      </c>
      <c r="L188" s="70">
        <v>0</v>
      </c>
      <c r="M188" s="70">
        <f t="shared" si="21"/>
        <v>0</v>
      </c>
      <c r="N188" s="70"/>
      <c r="O188" s="70">
        <v>0</v>
      </c>
      <c r="P188" s="70">
        <f t="shared" si="22"/>
        <v>0</v>
      </c>
      <c r="Q188" s="70">
        <v>60534</v>
      </c>
      <c r="R188" s="70">
        <v>60534</v>
      </c>
      <c r="S188" s="70">
        <f t="shared" si="23"/>
        <v>0</v>
      </c>
      <c r="T188" s="70"/>
      <c r="U188" s="70">
        <v>0</v>
      </c>
      <c r="V188" s="70">
        <f t="shared" si="24"/>
        <v>0</v>
      </c>
      <c r="W188" s="70">
        <v>0</v>
      </c>
      <c r="X188" s="70">
        <v>0</v>
      </c>
      <c r="Y188" s="70">
        <f t="shared" si="25"/>
        <v>0</v>
      </c>
      <c r="Z188" s="70"/>
      <c r="AA188" s="70">
        <v>0</v>
      </c>
      <c r="AB188" s="70">
        <f t="shared" si="26"/>
        <v>0</v>
      </c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</row>
    <row r="189" spans="1:253" ht="31.5">
      <c r="A189" s="62" t="s">
        <v>575</v>
      </c>
      <c r="B189" s="63">
        <f t="shared" si="18"/>
        <v>13606911</v>
      </c>
      <c r="C189" s="63">
        <f t="shared" si="18"/>
        <v>498278</v>
      </c>
      <c r="D189" s="63">
        <f t="shared" si="18"/>
        <v>13108633</v>
      </c>
      <c r="E189" s="63">
        <f>SUM(E190,E193,E201,E197)</f>
        <v>152495</v>
      </c>
      <c r="F189" s="63">
        <f>SUM(F190,F193,F201,F197)</f>
        <v>40517</v>
      </c>
      <c r="G189" s="63">
        <f t="shared" si="19"/>
        <v>111978</v>
      </c>
      <c r="H189" s="63">
        <f>SUM(H190,H193,H201,H197)</f>
        <v>25276</v>
      </c>
      <c r="I189" s="63">
        <f>SUM(I190,I193,I201,I197)</f>
        <v>3052</v>
      </c>
      <c r="J189" s="63">
        <f t="shared" si="20"/>
        <v>22224</v>
      </c>
      <c r="K189" s="63">
        <f>SUM(K190,K193,K201,K197)</f>
        <v>563874</v>
      </c>
      <c r="L189" s="63">
        <f>SUM(L190,L193,L201,L197)</f>
        <v>3703</v>
      </c>
      <c r="M189" s="63">
        <f t="shared" si="21"/>
        <v>560171</v>
      </c>
      <c r="N189" s="63">
        <f>SUM(N190,N193,N201,N197)</f>
        <v>7417574</v>
      </c>
      <c r="O189" s="63">
        <f>SUM(O190,O193,O201,O197)</f>
        <v>108634</v>
      </c>
      <c r="P189" s="63">
        <f t="shared" si="22"/>
        <v>7308940</v>
      </c>
      <c r="Q189" s="63">
        <f>SUM(Q190,Q193,Q201,Q197)</f>
        <v>0</v>
      </c>
      <c r="R189" s="63">
        <f>SUM(R190,R193,R201,R197)</f>
        <v>0</v>
      </c>
      <c r="S189" s="63">
        <f t="shared" si="23"/>
        <v>0</v>
      </c>
      <c r="T189" s="63">
        <f>SUM(T190,T193,T201,T197)</f>
        <v>4847692</v>
      </c>
      <c r="U189" s="63">
        <f>SUM(U190,U193,U201,U197)</f>
        <v>342372</v>
      </c>
      <c r="V189" s="63">
        <f t="shared" si="24"/>
        <v>4505320</v>
      </c>
      <c r="W189" s="63">
        <f>SUM(W190,W193,W201,W197)</f>
        <v>0</v>
      </c>
      <c r="X189" s="63">
        <f>SUM(X190,X193,X201,X197)</f>
        <v>0</v>
      </c>
      <c r="Y189" s="63">
        <f t="shared" si="25"/>
        <v>0</v>
      </c>
      <c r="Z189" s="63">
        <f>SUM(Z190,Z193,Z201,Z197)</f>
        <v>600000</v>
      </c>
      <c r="AA189" s="63">
        <f>SUM(AA190,AA193,AA201,AA197)</f>
        <v>0</v>
      </c>
      <c r="AB189" s="63">
        <f t="shared" si="26"/>
        <v>600000</v>
      </c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</row>
    <row r="190" spans="1:253" ht="31.5">
      <c r="A190" s="62" t="s">
        <v>606</v>
      </c>
      <c r="B190" s="63">
        <f t="shared" si="18"/>
        <v>1201200</v>
      </c>
      <c r="C190" s="63">
        <f t="shared" si="18"/>
        <v>108634</v>
      </c>
      <c r="D190" s="63">
        <f t="shared" si="18"/>
        <v>1092566</v>
      </c>
      <c r="E190" s="63">
        <f>SUM(E191:E192)</f>
        <v>0</v>
      </c>
      <c r="F190" s="63">
        <f>SUM(F191:F192)</f>
        <v>0</v>
      </c>
      <c r="G190" s="63">
        <f t="shared" si="19"/>
        <v>0</v>
      </c>
      <c r="H190" s="63">
        <f>SUM(H191:H192)</f>
        <v>0</v>
      </c>
      <c r="I190" s="63">
        <f>SUM(I191:I192)</f>
        <v>0</v>
      </c>
      <c r="J190" s="63">
        <f t="shared" si="20"/>
        <v>0</v>
      </c>
      <c r="K190" s="63">
        <f>SUM(K191:K192)</f>
        <v>0</v>
      </c>
      <c r="L190" s="63">
        <f>SUM(L191:L192)</f>
        <v>0</v>
      </c>
      <c r="M190" s="63">
        <f t="shared" si="21"/>
        <v>0</v>
      </c>
      <c r="N190" s="63">
        <f>SUM(N191:N192)</f>
        <v>1201200</v>
      </c>
      <c r="O190" s="63">
        <f>SUM(O191:O192)</f>
        <v>108634</v>
      </c>
      <c r="P190" s="63">
        <f t="shared" si="22"/>
        <v>1092566</v>
      </c>
      <c r="Q190" s="63">
        <f>SUM(Q191:Q192)</f>
        <v>0</v>
      </c>
      <c r="R190" s="63">
        <f>SUM(R191:R192)</f>
        <v>0</v>
      </c>
      <c r="S190" s="63">
        <f t="shared" si="23"/>
        <v>0</v>
      </c>
      <c r="T190" s="63">
        <f>SUM(T191:T192)</f>
        <v>0</v>
      </c>
      <c r="U190" s="63">
        <f>SUM(U191:U192)</f>
        <v>0</v>
      </c>
      <c r="V190" s="63">
        <f t="shared" si="24"/>
        <v>0</v>
      </c>
      <c r="W190" s="63">
        <f>SUM(W191:W192)</f>
        <v>0</v>
      </c>
      <c r="X190" s="63">
        <f>SUM(X191:X192)</f>
        <v>0</v>
      </c>
      <c r="Y190" s="63">
        <f t="shared" si="25"/>
        <v>0</v>
      </c>
      <c r="Z190" s="63">
        <f>SUM(Z191:Z192)</f>
        <v>0</v>
      </c>
      <c r="AA190" s="63">
        <f>SUM(AA191:AA192)</f>
        <v>0</v>
      </c>
      <c r="AB190" s="63">
        <f t="shared" si="26"/>
        <v>0</v>
      </c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</row>
    <row r="191" spans="1:253" ht="63">
      <c r="A191" s="72" t="s">
        <v>689</v>
      </c>
      <c r="B191" s="70">
        <f t="shared" si="18"/>
        <v>1200</v>
      </c>
      <c r="C191" s="70">
        <f t="shared" si="18"/>
        <v>1200</v>
      </c>
      <c r="D191" s="70">
        <f t="shared" si="18"/>
        <v>0</v>
      </c>
      <c r="E191" s="70">
        <v>0</v>
      </c>
      <c r="F191" s="70"/>
      <c r="G191" s="70">
        <f t="shared" si="19"/>
        <v>0</v>
      </c>
      <c r="H191" s="70"/>
      <c r="I191" s="70"/>
      <c r="J191" s="70">
        <f t="shared" si="20"/>
        <v>0</v>
      </c>
      <c r="K191" s="70">
        <v>0</v>
      </c>
      <c r="L191" s="70"/>
      <c r="M191" s="70">
        <f t="shared" si="21"/>
        <v>0</v>
      </c>
      <c r="N191" s="70">
        <v>1200</v>
      </c>
      <c r="O191" s="70">
        <v>1200</v>
      </c>
      <c r="P191" s="70">
        <f t="shared" si="22"/>
        <v>0</v>
      </c>
      <c r="Q191" s="70"/>
      <c r="R191" s="70"/>
      <c r="S191" s="70">
        <f t="shared" si="23"/>
        <v>0</v>
      </c>
      <c r="T191" s="70"/>
      <c r="U191" s="70"/>
      <c r="V191" s="70">
        <f t="shared" si="24"/>
        <v>0</v>
      </c>
      <c r="W191" s="70"/>
      <c r="X191" s="70"/>
      <c r="Y191" s="70">
        <f t="shared" si="25"/>
        <v>0</v>
      </c>
      <c r="Z191" s="70"/>
      <c r="AA191" s="70"/>
      <c r="AB191" s="70">
        <f t="shared" si="26"/>
        <v>0</v>
      </c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</row>
    <row r="192" spans="1:253" ht="78.75">
      <c r="A192" s="71" t="s">
        <v>690</v>
      </c>
      <c r="B192" s="70">
        <f aca="true" t="shared" si="27" ref="B192:D255">E192+H192+K192+N192+Q192+T192+W192+Z192</f>
        <v>1200000</v>
      </c>
      <c r="C192" s="70">
        <f t="shared" si="27"/>
        <v>107434</v>
      </c>
      <c r="D192" s="70">
        <f t="shared" si="27"/>
        <v>1092566</v>
      </c>
      <c r="E192" s="70"/>
      <c r="F192" s="70"/>
      <c r="G192" s="70">
        <f t="shared" si="19"/>
        <v>0</v>
      </c>
      <c r="H192" s="70"/>
      <c r="I192" s="70"/>
      <c r="J192" s="70">
        <f t="shared" si="20"/>
        <v>0</v>
      </c>
      <c r="K192" s="70">
        <v>0</v>
      </c>
      <c r="L192" s="70"/>
      <c r="M192" s="70">
        <f t="shared" si="21"/>
        <v>0</v>
      </c>
      <c r="N192" s="70">
        <v>1200000</v>
      </c>
      <c r="O192" s="70">
        <v>107434</v>
      </c>
      <c r="P192" s="70">
        <f t="shared" si="22"/>
        <v>1092566</v>
      </c>
      <c r="Q192" s="70"/>
      <c r="R192" s="70"/>
      <c r="S192" s="70">
        <f t="shared" si="23"/>
        <v>0</v>
      </c>
      <c r="T192" s="70"/>
      <c r="U192" s="70"/>
      <c r="V192" s="70">
        <f t="shared" si="24"/>
        <v>0</v>
      </c>
      <c r="W192" s="70"/>
      <c r="X192" s="70"/>
      <c r="Y192" s="70">
        <f t="shared" si="25"/>
        <v>0</v>
      </c>
      <c r="Z192" s="70"/>
      <c r="AA192" s="70"/>
      <c r="AB192" s="70">
        <f t="shared" si="26"/>
        <v>0</v>
      </c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</row>
    <row r="193" spans="1:253" ht="15.75">
      <c r="A193" s="62" t="s">
        <v>678</v>
      </c>
      <c r="B193" s="63">
        <f t="shared" si="27"/>
        <v>468000</v>
      </c>
      <c r="C193" s="63">
        <f t="shared" si="27"/>
        <v>0</v>
      </c>
      <c r="D193" s="63">
        <f t="shared" si="27"/>
        <v>468000</v>
      </c>
      <c r="E193" s="63">
        <f>SUM(E194:E196)</f>
        <v>0</v>
      </c>
      <c r="F193" s="63">
        <f>SUM(F194:F196)</f>
        <v>0</v>
      </c>
      <c r="G193" s="63">
        <f aca="true" t="shared" si="28" ref="G193:G256">E193-F193</f>
        <v>0</v>
      </c>
      <c r="H193" s="63">
        <f>SUM(H194:H196)</f>
        <v>0</v>
      </c>
      <c r="I193" s="63">
        <f>SUM(I194:I196)</f>
        <v>0</v>
      </c>
      <c r="J193" s="63">
        <f aca="true" t="shared" si="29" ref="J193:J256">H193-I193</f>
        <v>0</v>
      </c>
      <c r="K193" s="63">
        <f>SUM(K194:K196)</f>
        <v>468000</v>
      </c>
      <c r="L193" s="63">
        <f>SUM(L194:L196)</f>
        <v>0</v>
      </c>
      <c r="M193" s="63">
        <f aca="true" t="shared" si="30" ref="M193:M256">K193-L193</f>
        <v>468000</v>
      </c>
      <c r="N193" s="63">
        <f>SUM(N194:N196)</f>
        <v>0</v>
      </c>
      <c r="O193" s="63">
        <f>SUM(O194:O196)</f>
        <v>0</v>
      </c>
      <c r="P193" s="63">
        <f aca="true" t="shared" si="31" ref="P193:P256">N193-O193</f>
        <v>0</v>
      </c>
      <c r="Q193" s="63">
        <f>SUM(Q194:Q196)</f>
        <v>0</v>
      </c>
      <c r="R193" s="63">
        <f>SUM(R194:R196)</f>
        <v>0</v>
      </c>
      <c r="S193" s="63">
        <f aca="true" t="shared" si="32" ref="S193:S256">Q193-R193</f>
        <v>0</v>
      </c>
      <c r="T193" s="63">
        <f>SUM(T194:T196)</f>
        <v>0</v>
      </c>
      <c r="U193" s="63">
        <f>SUM(U194:U196)</f>
        <v>0</v>
      </c>
      <c r="V193" s="63">
        <f aca="true" t="shared" si="33" ref="V193:V256">T193-U193</f>
        <v>0</v>
      </c>
      <c r="W193" s="63">
        <f>SUM(W194:W196)</f>
        <v>0</v>
      </c>
      <c r="X193" s="63">
        <f>SUM(X194:X196)</f>
        <v>0</v>
      </c>
      <c r="Y193" s="63">
        <f aca="true" t="shared" si="34" ref="Y193:Y256">W193-X193</f>
        <v>0</v>
      </c>
      <c r="Z193" s="63">
        <f>SUM(Z194:Z196)</f>
        <v>0</v>
      </c>
      <c r="AA193" s="63">
        <f>SUM(AA194:AA196)</f>
        <v>0</v>
      </c>
      <c r="AB193" s="63">
        <f aca="true" t="shared" si="35" ref="AB193:AB256">Z193-AA193</f>
        <v>0</v>
      </c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</row>
    <row r="194" spans="1:253" ht="15.75">
      <c r="A194" s="71" t="s">
        <v>691</v>
      </c>
      <c r="B194" s="70">
        <f t="shared" si="27"/>
        <v>186000</v>
      </c>
      <c r="C194" s="70">
        <f t="shared" si="27"/>
        <v>0</v>
      </c>
      <c r="D194" s="70">
        <f t="shared" si="27"/>
        <v>186000</v>
      </c>
      <c r="E194" s="70"/>
      <c r="F194" s="70"/>
      <c r="G194" s="70">
        <f t="shared" si="28"/>
        <v>0</v>
      </c>
      <c r="H194" s="70"/>
      <c r="I194" s="70"/>
      <c r="J194" s="70">
        <f t="shared" si="29"/>
        <v>0</v>
      </c>
      <c r="K194" s="70">
        <v>186000</v>
      </c>
      <c r="L194" s="70"/>
      <c r="M194" s="70">
        <f t="shared" si="30"/>
        <v>186000</v>
      </c>
      <c r="N194" s="70"/>
      <c r="O194" s="70"/>
      <c r="P194" s="70">
        <f t="shared" si="31"/>
        <v>0</v>
      </c>
      <c r="Q194" s="70"/>
      <c r="R194" s="70"/>
      <c r="S194" s="70">
        <f t="shared" si="32"/>
        <v>0</v>
      </c>
      <c r="T194" s="70"/>
      <c r="U194" s="70"/>
      <c r="V194" s="70">
        <f t="shared" si="33"/>
        <v>0</v>
      </c>
      <c r="W194" s="70"/>
      <c r="X194" s="70"/>
      <c r="Y194" s="70">
        <f t="shared" si="34"/>
        <v>0</v>
      </c>
      <c r="Z194" s="70"/>
      <c r="AA194" s="70"/>
      <c r="AB194" s="70">
        <f t="shared" si="35"/>
        <v>0</v>
      </c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</row>
    <row r="195" spans="1:253" ht="31.5">
      <c r="A195" s="71" t="s">
        <v>692</v>
      </c>
      <c r="B195" s="70">
        <f t="shared" si="27"/>
        <v>222000</v>
      </c>
      <c r="C195" s="70">
        <f t="shared" si="27"/>
        <v>0</v>
      </c>
      <c r="D195" s="70">
        <f t="shared" si="27"/>
        <v>222000</v>
      </c>
      <c r="E195" s="70"/>
      <c r="F195" s="70"/>
      <c r="G195" s="70">
        <f t="shared" si="28"/>
        <v>0</v>
      </c>
      <c r="H195" s="70"/>
      <c r="I195" s="70"/>
      <c r="J195" s="70">
        <f t="shared" si="29"/>
        <v>0</v>
      </c>
      <c r="K195" s="70">
        <v>222000</v>
      </c>
      <c r="L195" s="70"/>
      <c r="M195" s="70">
        <f t="shared" si="30"/>
        <v>222000</v>
      </c>
      <c r="N195" s="70"/>
      <c r="O195" s="70"/>
      <c r="P195" s="70">
        <f t="shared" si="31"/>
        <v>0</v>
      </c>
      <c r="Q195" s="70"/>
      <c r="R195" s="70"/>
      <c r="S195" s="70">
        <f t="shared" si="32"/>
        <v>0</v>
      </c>
      <c r="T195" s="70"/>
      <c r="U195" s="70"/>
      <c r="V195" s="70">
        <f t="shared" si="33"/>
        <v>0</v>
      </c>
      <c r="W195" s="70"/>
      <c r="X195" s="70"/>
      <c r="Y195" s="70">
        <f t="shared" si="34"/>
        <v>0</v>
      </c>
      <c r="Z195" s="70"/>
      <c r="AA195" s="70"/>
      <c r="AB195" s="70">
        <f t="shared" si="35"/>
        <v>0</v>
      </c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</row>
    <row r="196" spans="1:253" ht="15.75">
      <c r="A196" s="71" t="s">
        <v>693</v>
      </c>
      <c r="B196" s="70">
        <f t="shared" si="27"/>
        <v>60000</v>
      </c>
      <c r="C196" s="70">
        <f t="shared" si="27"/>
        <v>0</v>
      </c>
      <c r="D196" s="70">
        <f t="shared" si="27"/>
        <v>60000</v>
      </c>
      <c r="E196" s="70"/>
      <c r="F196" s="70"/>
      <c r="G196" s="70">
        <f t="shared" si="28"/>
        <v>0</v>
      </c>
      <c r="H196" s="70"/>
      <c r="I196" s="70"/>
      <c r="J196" s="70">
        <f t="shared" si="29"/>
        <v>0</v>
      </c>
      <c r="K196" s="70">
        <v>60000</v>
      </c>
      <c r="L196" s="70"/>
      <c r="M196" s="70">
        <f t="shared" si="30"/>
        <v>60000</v>
      </c>
      <c r="N196" s="70"/>
      <c r="O196" s="70"/>
      <c r="P196" s="70">
        <f t="shared" si="31"/>
        <v>0</v>
      </c>
      <c r="Q196" s="70"/>
      <c r="R196" s="70"/>
      <c r="S196" s="70">
        <f t="shared" si="32"/>
        <v>0</v>
      </c>
      <c r="T196" s="70"/>
      <c r="U196" s="70"/>
      <c r="V196" s="70">
        <f t="shared" si="33"/>
        <v>0</v>
      </c>
      <c r="W196" s="70"/>
      <c r="X196" s="70"/>
      <c r="Y196" s="70">
        <f t="shared" si="34"/>
        <v>0</v>
      </c>
      <c r="Z196" s="70"/>
      <c r="AA196" s="70"/>
      <c r="AB196" s="70">
        <f t="shared" si="35"/>
        <v>0</v>
      </c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</row>
    <row r="197" spans="1:253" ht="15.75">
      <c r="A197" s="62" t="s">
        <v>637</v>
      </c>
      <c r="B197" s="63">
        <f t="shared" si="27"/>
        <v>11751</v>
      </c>
      <c r="C197" s="63">
        <f t="shared" si="27"/>
        <v>1665</v>
      </c>
      <c r="D197" s="63">
        <f t="shared" si="27"/>
        <v>10086</v>
      </c>
      <c r="E197" s="63">
        <f>SUM(E198:E200)</f>
        <v>0</v>
      </c>
      <c r="F197" s="63">
        <f>SUM(F198:F200)</f>
        <v>0</v>
      </c>
      <c r="G197" s="63">
        <f t="shared" si="28"/>
        <v>0</v>
      </c>
      <c r="H197" s="63">
        <f>SUM(H198:H200)</f>
        <v>0</v>
      </c>
      <c r="I197" s="63">
        <f>SUM(I198:I200)</f>
        <v>0</v>
      </c>
      <c r="J197" s="63">
        <f t="shared" si="29"/>
        <v>0</v>
      </c>
      <c r="K197" s="63">
        <f>SUM(K198:K200)</f>
        <v>11751</v>
      </c>
      <c r="L197" s="63">
        <f>SUM(L198:L200)</f>
        <v>1665</v>
      </c>
      <c r="M197" s="63">
        <f t="shared" si="30"/>
        <v>10086</v>
      </c>
      <c r="N197" s="63">
        <f>SUM(N198:N200)</f>
        <v>0</v>
      </c>
      <c r="O197" s="63">
        <f>SUM(O198:O200)</f>
        <v>0</v>
      </c>
      <c r="P197" s="63">
        <f t="shared" si="31"/>
        <v>0</v>
      </c>
      <c r="Q197" s="63">
        <f>SUM(Q198:Q200)</f>
        <v>0</v>
      </c>
      <c r="R197" s="63">
        <f>SUM(R198:R200)</f>
        <v>0</v>
      </c>
      <c r="S197" s="63">
        <f t="shared" si="32"/>
        <v>0</v>
      </c>
      <c r="T197" s="63">
        <f>SUM(T198:T200)</f>
        <v>0</v>
      </c>
      <c r="U197" s="63">
        <f>SUM(U198:U200)</f>
        <v>0</v>
      </c>
      <c r="V197" s="63">
        <f t="shared" si="33"/>
        <v>0</v>
      </c>
      <c r="W197" s="63">
        <f>SUM(W198:W200)</f>
        <v>0</v>
      </c>
      <c r="X197" s="63">
        <f>SUM(X198:X200)</f>
        <v>0</v>
      </c>
      <c r="Y197" s="63">
        <f t="shared" si="34"/>
        <v>0</v>
      </c>
      <c r="Z197" s="63">
        <f>SUM(Z198:Z200)</f>
        <v>0</v>
      </c>
      <c r="AA197" s="63">
        <f>SUM(AA198:AA200)</f>
        <v>0</v>
      </c>
      <c r="AB197" s="63">
        <f t="shared" si="35"/>
        <v>0</v>
      </c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</row>
    <row r="198" spans="1:253" ht="31.5">
      <c r="A198" s="71" t="s">
        <v>694</v>
      </c>
      <c r="B198" s="70">
        <f t="shared" si="27"/>
        <v>8719</v>
      </c>
      <c r="C198" s="70">
        <f t="shared" si="27"/>
        <v>0</v>
      </c>
      <c r="D198" s="70">
        <f t="shared" si="27"/>
        <v>8719</v>
      </c>
      <c r="E198" s="70"/>
      <c r="F198" s="70"/>
      <c r="G198" s="70">
        <f t="shared" si="28"/>
        <v>0</v>
      </c>
      <c r="H198" s="70"/>
      <c r="I198" s="70"/>
      <c r="J198" s="70">
        <f t="shared" si="29"/>
        <v>0</v>
      </c>
      <c r="K198" s="70">
        <v>8719</v>
      </c>
      <c r="L198" s="70"/>
      <c r="M198" s="70">
        <f t="shared" si="30"/>
        <v>8719</v>
      </c>
      <c r="N198" s="70"/>
      <c r="O198" s="70"/>
      <c r="P198" s="70">
        <f t="shared" si="31"/>
        <v>0</v>
      </c>
      <c r="Q198" s="70"/>
      <c r="R198" s="70"/>
      <c r="S198" s="70">
        <f t="shared" si="32"/>
        <v>0</v>
      </c>
      <c r="T198" s="70"/>
      <c r="U198" s="70"/>
      <c r="V198" s="70">
        <f t="shared" si="33"/>
        <v>0</v>
      </c>
      <c r="W198" s="70"/>
      <c r="X198" s="70"/>
      <c r="Y198" s="70">
        <f t="shared" si="34"/>
        <v>0</v>
      </c>
      <c r="Z198" s="70"/>
      <c r="AA198" s="70"/>
      <c r="AB198" s="70">
        <f t="shared" si="35"/>
        <v>0</v>
      </c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</row>
    <row r="199" spans="1:253" ht="15.75">
      <c r="A199" s="71" t="s">
        <v>695</v>
      </c>
      <c r="B199" s="70">
        <f t="shared" si="27"/>
        <v>1367</v>
      </c>
      <c r="C199" s="70">
        <f t="shared" si="27"/>
        <v>0</v>
      </c>
      <c r="D199" s="70">
        <f t="shared" si="27"/>
        <v>1367</v>
      </c>
      <c r="E199" s="70"/>
      <c r="F199" s="70"/>
      <c r="G199" s="70">
        <f t="shared" si="28"/>
        <v>0</v>
      </c>
      <c r="H199" s="70"/>
      <c r="I199" s="70"/>
      <c r="J199" s="70">
        <f t="shared" si="29"/>
        <v>0</v>
      </c>
      <c r="K199" s="70">
        <v>1367</v>
      </c>
      <c r="L199" s="70"/>
      <c r="M199" s="70">
        <f t="shared" si="30"/>
        <v>1367</v>
      </c>
      <c r="N199" s="70"/>
      <c r="O199" s="70"/>
      <c r="P199" s="70">
        <f t="shared" si="31"/>
        <v>0</v>
      </c>
      <c r="Q199" s="70"/>
      <c r="R199" s="70"/>
      <c r="S199" s="70">
        <f t="shared" si="32"/>
        <v>0</v>
      </c>
      <c r="T199" s="70"/>
      <c r="U199" s="70"/>
      <c r="V199" s="70">
        <f t="shared" si="33"/>
        <v>0</v>
      </c>
      <c r="W199" s="70"/>
      <c r="X199" s="70"/>
      <c r="Y199" s="70">
        <f t="shared" si="34"/>
        <v>0</v>
      </c>
      <c r="Z199" s="70"/>
      <c r="AA199" s="70"/>
      <c r="AB199" s="70">
        <f t="shared" si="35"/>
        <v>0</v>
      </c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  <c r="GF199" s="64"/>
      <c r="GG199" s="64"/>
      <c r="GH199" s="64"/>
      <c r="GI199" s="64"/>
      <c r="GJ199" s="64"/>
      <c r="GK199" s="64"/>
      <c r="GL199" s="64"/>
      <c r="GM199" s="64"/>
      <c r="GN199" s="64"/>
      <c r="GO199" s="64"/>
      <c r="GP199" s="64"/>
      <c r="GQ199" s="64"/>
      <c r="GR199" s="64"/>
      <c r="GS199" s="64"/>
      <c r="GT199" s="64"/>
      <c r="GU199" s="64"/>
      <c r="GV199" s="64"/>
      <c r="GW199" s="64"/>
      <c r="GX199" s="64"/>
      <c r="GY199" s="64"/>
      <c r="GZ199" s="64"/>
      <c r="HA199" s="64"/>
      <c r="HB199" s="64"/>
      <c r="HC199" s="64"/>
      <c r="HD199" s="64"/>
      <c r="HE199" s="64"/>
      <c r="HF199" s="64"/>
      <c r="HG199" s="64"/>
      <c r="HH199" s="64"/>
      <c r="HI199" s="64"/>
      <c r="HJ199" s="64"/>
      <c r="HK199" s="64"/>
      <c r="HL199" s="64"/>
      <c r="HM199" s="64"/>
      <c r="HN199" s="64"/>
      <c r="HO199" s="64"/>
      <c r="HP199" s="64"/>
      <c r="HQ199" s="64"/>
      <c r="HR199" s="64"/>
      <c r="HS199" s="64"/>
      <c r="HT199" s="64"/>
      <c r="HU199" s="64"/>
      <c r="HV199" s="64"/>
      <c r="HW199" s="64"/>
      <c r="HX199" s="64"/>
      <c r="HY199" s="64"/>
      <c r="HZ199" s="64"/>
      <c r="IA199" s="64"/>
      <c r="IB199" s="64"/>
      <c r="IC199" s="64"/>
      <c r="ID199" s="64"/>
      <c r="IE199" s="64"/>
      <c r="IF199" s="64"/>
      <c r="IG199" s="64"/>
      <c r="IH199" s="64"/>
      <c r="II199" s="64"/>
      <c r="IJ199" s="64"/>
      <c r="IK199" s="64"/>
      <c r="IL199" s="64"/>
      <c r="IM199" s="64"/>
      <c r="IN199" s="64"/>
      <c r="IO199" s="64"/>
      <c r="IP199" s="64"/>
      <c r="IQ199" s="64"/>
      <c r="IR199" s="64"/>
      <c r="IS199" s="64"/>
    </row>
    <row r="200" spans="1:253" ht="15.75">
      <c r="A200" s="71" t="s">
        <v>696</v>
      </c>
      <c r="B200" s="70">
        <f t="shared" si="27"/>
        <v>1665</v>
      </c>
      <c r="C200" s="70">
        <f t="shared" si="27"/>
        <v>1665</v>
      </c>
      <c r="D200" s="70">
        <f t="shared" si="27"/>
        <v>0</v>
      </c>
      <c r="E200" s="70"/>
      <c r="F200" s="70"/>
      <c r="G200" s="70">
        <f t="shared" si="28"/>
        <v>0</v>
      </c>
      <c r="H200" s="70"/>
      <c r="I200" s="70"/>
      <c r="J200" s="70">
        <f t="shared" si="29"/>
        <v>0</v>
      </c>
      <c r="K200" s="70">
        <v>1665</v>
      </c>
      <c r="L200" s="70">
        <v>1665</v>
      </c>
      <c r="M200" s="70">
        <f t="shared" si="30"/>
        <v>0</v>
      </c>
      <c r="N200" s="70"/>
      <c r="O200" s="70"/>
      <c r="P200" s="70">
        <f t="shared" si="31"/>
        <v>0</v>
      </c>
      <c r="Q200" s="70"/>
      <c r="R200" s="70"/>
      <c r="S200" s="70">
        <f t="shared" si="32"/>
        <v>0</v>
      </c>
      <c r="T200" s="70"/>
      <c r="U200" s="70"/>
      <c r="V200" s="70">
        <f t="shared" si="33"/>
        <v>0</v>
      </c>
      <c r="W200" s="70"/>
      <c r="X200" s="70"/>
      <c r="Y200" s="70">
        <f t="shared" si="34"/>
        <v>0</v>
      </c>
      <c r="Z200" s="70"/>
      <c r="AA200" s="70"/>
      <c r="AB200" s="70">
        <f t="shared" si="35"/>
        <v>0</v>
      </c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</row>
    <row r="201" spans="1:253" ht="15.75">
      <c r="A201" s="62" t="s">
        <v>613</v>
      </c>
      <c r="B201" s="63">
        <f t="shared" si="27"/>
        <v>11925960</v>
      </c>
      <c r="C201" s="63">
        <f t="shared" si="27"/>
        <v>387979</v>
      </c>
      <c r="D201" s="63">
        <f t="shared" si="27"/>
        <v>11537981</v>
      </c>
      <c r="E201" s="63">
        <f>SUM(E202:E214)</f>
        <v>152495</v>
      </c>
      <c r="F201" s="63">
        <f>SUM(F202:F214)</f>
        <v>40517</v>
      </c>
      <c r="G201" s="63">
        <f t="shared" si="28"/>
        <v>111978</v>
      </c>
      <c r="H201" s="63">
        <f>SUM(H202:H214)</f>
        <v>25276</v>
      </c>
      <c r="I201" s="63">
        <f>SUM(I202:I214)</f>
        <v>3052</v>
      </c>
      <c r="J201" s="63">
        <f t="shared" si="29"/>
        <v>22224</v>
      </c>
      <c r="K201" s="63">
        <f>SUM(K202:K214)</f>
        <v>84123</v>
      </c>
      <c r="L201" s="63">
        <f>SUM(L202:L214)</f>
        <v>2038</v>
      </c>
      <c r="M201" s="63">
        <f t="shared" si="30"/>
        <v>82085</v>
      </c>
      <c r="N201" s="63">
        <f>SUM(N202:N214)</f>
        <v>6216374</v>
      </c>
      <c r="O201" s="63">
        <f>SUM(O202:O214)</f>
        <v>0</v>
      </c>
      <c r="P201" s="63">
        <f t="shared" si="31"/>
        <v>6216374</v>
      </c>
      <c r="Q201" s="63">
        <f>SUM(Q202:Q214)</f>
        <v>0</v>
      </c>
      <c r="R201" s="63">
        <f>SUM(R202:R214)</f>
        <v>0</v>
      </c>
      <c r="S201" s="63">
        <f t="shared" si="32"/>
        <v>0</v>
      </c>
      <c r="T201" s="63">
        <f>SUM(T202:T214)</f>
        <v>4847692</v>
      </c>
      <c r="U201" s="63">
        <f>SUM(U202:U214)</f>
        <v>342372</v>
      </c>
      <c r="V201" s="63">
        <f t="shared" si="33"/>
        <v>4505320</v>
      </c>
      <c r="W201" s="63">
        <f>SUM(W202:W214)</f>
        <v>0</v>
      </c>
      <c r="X201" s="63">
        <f>SUM(X202:X214)</f>
        <v>0</v>
      </c>
      <c r="Y201" s="63">
        <f t="shared" si="34"/>
        <v>0</v>
      </c>
      <c r="Z201" s="63">
        <f>SUM(Z202:Z214)</f>
        <v>600000</v>
      </c>
      <c r="AA201" s="63">
        <f>SUM(AA202:AA214)</f>
        <v>0</v>
      </c>
      <c r="AB201" s="63">
        <f t="shared" si="35"/>
        <v>600000</v>
      </c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</row>
    <row r="202" spans="1:253" ht="15.75">
      <c r="A202" s="69" t="s">
        <v>697</v>
      </c>
      <c r="B202" s="70">
        <f t="shared" si="27"/>
        <v>4053</v>
      </c>
      <c r="C202" s="70">
        <f t="shared" si="27"/>
        <v>3052</v>
      </c>
      <c r="D202" s="70">
        <f t="shared" si="27"/>
        <v>1001</v>
      </c>
      <c r="E202" s="70"/>
      <c r="F202" s="70">
        <v>0</v>
      </c>
      <c r="G202" s="70">
        <f t="shared" si="28"/>
        <v>0</v>
      </c>
      <c r="H202" s="70">
        <v>4053</v>
      </c>
      <c r="I202" s="70">
        <v>3052</v>
      </c>
      <c r="J202" s="70">
        <f t="shared" si="29"/>
        <v>1001</v>
      </c>
      <c r="K202" s="70">
        <v>0</v>
      </c>
      <c r="L202" s="70">
        <v>0</v>
      </c>
      <c r="M202" s="70">
        <f t="shared" si="30"/>
        <v>0</v>
      </c>
      <c r="N202" s="70"/>
      <c r="O202" s="70">
        <v>0</v>
      </c>
      <c r="P202" s="70">
        <f t="shared" si="31"/>
        <v>0</v>
      </c>
      <c r="Q202" s="70"/>
      <c r="R202" s="70">
        <v>0</v>
      </c>
      <c r="S202" s="70">
        <f t="shared" si="32"/>
        <v>0</v>
      </c>
      <c r="T202" s="70"/>
      <c r="U202" s="70">
        <v>0</v>
      </c>
      <c r="V202" s="70">
        <f t="shared" si="33"/>
        <v>0</v>
      </c>
      <c r="W202" s="70">
        <v>0</v>
      </c>
      <c r="X202" s="70">
        <v>0</v>
      </c>
      <c r="Y202" s="70">
        <f t="shared" si="34"/>
        <v>0</v>
      </c>
      <c r="Z202" s="70"/>
      <c r="AA202" s="70">
        <v>0</v>
      </c>
      <c r="AB202" s="70">
        <f t="shared" si="35"/>
        <v>0</v>
      </c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</row>
    <row r="203" spans="1:253" ht="31.5">
      <c r="A203" s="69" t="s">
        <v>698</v>
      </c>
      <c r="B203" s="70">
        <f t="shared" si="27"/>
        <v>4086</v>
      </c>
      <c r="C203" s="70">
        <f t="shared" si="27"/>
        <v>0</v>
      </c>
      <c r="D203" s="70">
        <f t="shared" si="27"/>
        <v>4086</v>
      </c>
      <c r="E203" s="70"/>
      <c r="F203" s="70">
        <v>0</v>
      </c>
      <c r="G203" s="70">
        <f t="shared" si="28"/>
        <v>0</v>
      </c>
      <c r="H203" s="70"/>
      <c r="I203" s="70">
        <v>0</v>
      </c>
      <c r="J203" s="70">
        <f t="shared" si="29"/>
        <v>0</v>
      </c>
      <c r="K203" s="70">
        <v>4086</v>
      </c>
      <c r="L203" s="70">
        <v>0</v>
      </c>
      <c r="M203" s="70">
        <f t="shared" si="30"/>
        <v>4086</v>
      </c>
      <c r="N203" s="70"/>
      <c r="O203" s="70">
        <v>0</v>
      </c>
      <c r="P203" s="70">
        <f t="shared" si="31"/>
        <v>0</v>
      </c>
      <c r="Q203" s="70"/>
      <c r="R203" s="70">
        <v>0</v>
      </c>
      <c r="S203" s="70">
        <f t="shared" si="32"/>
        <v>0</v>
      </c>
      <c r="T203" s="70"/>
      <c r="U203" s="70">
        <v>0</v>
      </c>
      <c r="V203" s="70">
        <f t="shared" si="33"/>
        <v>0</v>
      </c>
      <c r="W203" s="70">
        <v>0</v>
      </c>
      <c r="X203" s="70">
        <v>0</v>
      </c>
      <c r="Y203" s="70">
        <f t="shared" si="34"/>
        <v>0</v>
      </c>
      <c r="Z203" s="70"/>
      <c r="AA203" s="70">
        <v>0</v>
      </c>
      <c r="AB203" s="70">
        <f t="shared" si="35"/>
        <v>0</v>
      </c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</row>
    <row r="204" spans="1:253" ht="94.5">
      <c r="A204" s="69" t="s">
        <v>699</v>
      </c>
      <c r="B204" s="70">
        <f t="shared" si="27"/>
        <v>1850000</v>
      </c>
      <c r="C204" s="70">
        <f t="shared" si="27"/>
        <v>26280</v>
      </c>
      <c r="D204" s="70">
        <f t="shared" si="27"/>
        <v>1823720</v>
      </c>
      <c r="E204" s="70"/>
      <c r="F204" s="70">
        <f>1290000-1290000</f>
        <v>0</v>
      </c>
      <c r="G204" s="70">
        <f t="shared" si="28"/>
        <v>0</v>
      </c>
      <c r="H204" s="70"/>
      <c r="I204" s="70">
        <f>1290000-1290000</f>
        <v>0</v>
      </c>
      <c r="J204" s="70">
        <f t="shared" si="29"/>
        <v>0</v>
      </c>
      <c r="K204" s="70">
        <v>0</v>
      </c>
      <c r="L204" s="70">
        <f>1290000-1290000</f>
        <v>0</v>
      </c>
      <c r="M204" s="70">
        <f t="shared" si="30"/>
        <v>0</v>
      </c>
      <c r="N204" s="70"/>
      <c r="O204" s="70">
        <f>1290000-1290000</f>
        <v>0</v>
      </c>
      <c r="P204" s="70">
        <f t="shared" si="31"/>
        <v>0</v>
      </c>
      <c r="Q204" s="70"/>
      <c r="R204" s="70">
        <f>1290000-1290000</f>
        <v>0</v>
      </c>
      <c r="S204" s="70">
        <f t="shared" si="32"/>
        <v>0</v>
      </c>
      <c r="T204" s="70">
        <f>1290000</f>
        <v>1290000</v>
      </c>
      <c r="U204" s="70">
        <v>26280</v>
      </c>
      <c r="V204" s="70">
        <f t="shared" si="33"/>
        <v>1263720</v>
      </c>
      <c r="W204" s="70">
        <f>1290000-1290000</f>
        <v>0</v>
      </c>
      <c r="X204" s="70">
        <f>1290000-1290000</f>
        <v>0</v>
      </c>
      <c r="Y204" s="70">
        <f t="shared" si="34"/>
        <v>0</v>
      </c>
      <c r="Z204" s="70">
        <v>560000</v>
      </c>
      <c r="AA204" s="70">
        <f>1290000-1290000</f>
        <v>0</v>
      </c>
      <c r="AB204" s="70">
        <f t="shared" si="35"/>
        <v>560000</v>
      </c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</row>
    <row r="205" spans="1:253" ht="110.25">
      <c r="A205" s="66" t="s">
        <v>700</v>
      </c>
      <c r="B205" s="70">
        <f t="shared" si="27"/>
        <v>33634</v>
      </c>
      <c r="C205" s="70">
        <f t="shared" si="27"/>
        <v>0</v>
      </c>
      <c r="D205" s="70">
        <f t="shared" si="27"/>
        <v>33634</v>
      </c>
      <c r="E205" s="70"/>
      <c r="F205" s="70">
        <v>0</v>
      </c>
      <c r="G205" s="70">
        <f t="shared" si="28"/>
        <v>0</v>
      </c>
      <c r="H205" s="70"/>
      <c r="I205" s="70">
        <v>0</v>
      </c>
      <c r="J205" s="70">
        <f t="shared" si="29"/>
        <v>0</v>
      </c>
      <c r="K205" s="70">
        <v>0</v>
      </c>
      <c r="L205" s="70">
        <v>0</v>
      </c>
      <c r="M205" s="70">
        <f t="shared" si="30"/>
        <v>0</v>
      </c>
      <c r="N205" s="70"/>
      <c r="O205" s="70">
        <v>0</v>
      </c>
      <c r="P205" s="70">
        <f t="shared" si="31"/>
        <v>0</v>
      </c>
      <c r="Q205" s="70"/>
      <c r="R205" s="70">
        <v>0</v>
      </c>
      <c r="S205" s="70">
        <f t="shared" si="32"/>
        <v>0</v>
      </c>
      <c r="T205" s="70">
        <v>33634</v>
      </c>
      <c r="U205" s="70">
        <v>0</v>
      </c>
      <c r="V205" s="70">
        <f t="shared" si="33"/>
        <v>33634</v>
      </c>
      <c r="W205" s="70">
        <v>0</v>
      </c>
      <c r="X205" s="70">
        <v>0</v>
      </c>
      <c r="Y205" s="70">
        <f t="shared" si="34"/>
        <v>0</v>
      </c>
      <c r="Z205" s="70"/>
      <c r="AA205" s="70">
        <v>0</v>
      </c>
      <c r="AB205" s="70">
        <f t="shared" si="35"/>
        <v>0</v>
      </c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</row>
    <row r="206" spans="1:253" ht="47.25">
      <c r="A206" s="66" t="s">
        <v>701</v>
      </c>
      <c r="B206" s="70">
        <f t="shared" si="27"/>
        <v>18646</v>
      </c>
      <c r="C206" s="70">
        <f t="shared" si="27"/>
        <v>0</v>
      </c>
      <c r="D206" s="70">
        <f t="shared" si="27"/>
        <v>18646</v>
      </c>
      <c r="E206" s="70">
        <f>15000-15000</f>
        <v>0</v>
      </c>
      <c r="F206" s="70">
        <v>0</v>
      </c>
      <c r="G206" s="70">
        <f t="shared" si="28"/>
        <v>0</v>
      </c>
      <c r="H206" s="70"/>
      <c r="I206" s="70">
        <v>0</v>
      </c>
      <c r="J206" s="70">
        <f t="shared" si="29"/>
        <v>0</v>
      </c>
      <c r="K206" s="70">
        <v>0</v>
      </c>
      <c r="L206" s="70">
        <v>0</v>
      </c>
      <c r="M206" s="70">
        <f t="shared" si="30"/>
        <v>0</v>
      </c>
      <c r="N206" s="70"/>
      <c r="O206" s="70">
        <v>0</v>
      </c>
      <c r="P206" s="70">
        <f t="shared" si="31"/>
        <v>0</v>
      </c>
      <c r="Q206" s="70"/>
      <c r="R206" s="70">
        <v>0</v>
      </c>
      <c r="S206" s="70">
        <f t="shared" si="32"/>
        <v>0</v>
      </c>
      <c r="T206" s="70">
        <f>3646+15000</f>
        <v>18646</v>
      </c>
      <c r="U206" s="70">
        <v>0</v>
      </c>
      <c r="V206" s="70">
        <f t="shared" si="33"/>
        <v>18646</v>
      </c>
      <c r="W206" s="70">
        <v>0</v>
      </c>
      <c r="X206" s="70">
        <v>0</v>
      </c>
      <c r="Y206" s="70">
        <f t="shared" si="34"/>
        <v>0</v>
      </c>
      <c r="Z206" s="70"/>
      <c r="AA206" s="70">
        <v>0</v>
      </c>
      <c r="AB206" s="70">
        <f t="shared" si="35"/>
        <v>0</v>
      </c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</row>
    <row r="207" spans="1:253" ht="110.25">
      <c r="A207" s="66" t="s">
        <v>702</v>
      </c>
      <c r="B207" s="70">
        <f t="shared" si="27"/>
        <v>3412885</v>
      </c>
      <c r="C207" s="70">
        <f t="shared" si="27"/>
        <v>306433</v>
      </c>
      <c r="D207" s="70">
        <f t="shared" si="27"/>
        <v>3106452</v>
      </c>
      <c r="E207" s="70"/>
      <c r="F207" s="70">
        <v>0</v>
      </c>
      <c r="G207" s="70">
        <f t="shared" si="28"/>
        <v>0</v>
      </c>
      <c r="H207" s="70"/>
      <c r="I207" s="70">
        <v>0</v>
      </c>
      <c r="J207" s="70">
        <f t="shared" si="29"/>
        <v>0</v>
      </c>
      <c r="K207" s="70">
        <v>0</v>
      </c>
      <c r="L207" s="70">
        <v>0</v>
      </c>
      <c r="M207" s="70">
        <f t="shared" si="30"/>
        <v>0</v>
      </c>
      <c r="N207" s="70"/>
      <c r="O207" s="70">
        <v>0</v>
      </c>
      <c r="P207" s="70">
        <f t="shared" si="31"/>
        <v>0</v>
      </c>
      <c r="Q207" s="70"/>
      <c r="R207" s="70">
        <v>0</v>
      </c>
      <c r="S207" s="70">
        <f t="shared" si="32"/>
        <v>0</v>
      </c>
      <c r="T207" s="70">
        <v>3412885</v>
      </c>
      <c r="U207" s="70">
        <f>301213-1+5221</f>
        <v>306433</v>
      </c>
      <c r="V207" s="70">
        <f t="shared" si="33"/>
        <v>3106452</v>
      </c>
      <c r="W207" s="70">
        <v>0</v>
      </c>
      <c r="X207" s="70">
        <v>0</v>
      </c>
      <c r="Y207" s="70">
        <f t="shared" si="34"/>
        <v>0</v>
      </c>
      <c r="Z207" s="70"/>
      <c r="AA207" s="70">
        <v>0</v>
      </c>
      <c r="AB207" s="70">
        <f t="shared" si="35"/>
        <v>0</v>
      </c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</row>
    <row r="208" spans="1:253" ht="110.25">
      <c r="A208" s="66" t="s">
        <v>703</v>
      </c>
      <c r="B208" s="70">
        <f t="shared" si="27"/>
        <v>100017</v>
      </c>
      <c r="C208" s="70">
        <f t="shared" si="27"/>
        <v>0</v>
      </c>
      <c r="D208" s="70">
        <f t="shared" si="27"/>
        <v>100017</v>
      </c>
      <c r="E208" s="70"/>
      <c r="F208" s="70">
        <v>0</v>
      </c>
      <c r="G208" s="70">
        <f t="shared" si="28"/>
        <v>0</v>
      </c>
      <c r="H208" s="70">
        <f>21223</f>
        <v>21223</v>
      </c>
      <c r="I208" s="70">
        <v>0</v>
      </c>
      <c r="J208" s="70">
        <f t="shared" si="29"/>
        <v>21223</v>
      </c>
      <c r="K208" s="70">
        <f>60017-21223</f>
        <v>38794</v>
      </c>
      <c r="L208" s="70">
        <v>0</v>
      </c>
      <c r="M208" s="70">
        <f t="shared" si="30"/>
        <v>38794</v>
      </c>
      <c r="N208" s="70"/>
      <c r="O208" s="70">
        <v>0</v>
      </c>
      <c r="P208" s="70">
        <f t="shared" si="31"/>
        <v>0</v>
      </c>
      <c r="Q208" s="70"/>
      <c r="R208" s="70">
        <v>0</v>
      </c>
      <c r="S208" s="70">
        <f t="shared" si="32"/>
        <v>0</v>
      </c>
      <c r="T208" s="70">
        <v>0</v>
      </c>
      <c r="U208" s="70">
        <v>0</v>
      </c>
      <c r="V208" s="70">
        <f t="shared" si="33"/>
        <v>0</v>
      </c>
      <c r="W208" s="70">
        <v>0</v>
      </c>
      <c r="X208" s="70">
        <v>0</v>
      </c>
      <c r="Y208" s="70">
        <f t="shared" si="34"/>
        <v>0</v>
      </c>
      <c r="Z208" s="70">
        <v>40000</v>
      </c>
      <c r="AA208" s="70">
        <v>0</v>
      </c>
      <c r="AB208" s="70">
        <f t="shared" si="35"/>
        <v>40000</v>
      </c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</row>
    <row r="209" spans="1:253" ht="31.5">
      <c r="A209" s="66" t="s">
        <v>704</v>
      </c>
      <c r="B209" s="70">
        <f t="shared" si="27"/>
        <v>6839</v>
      </c>
      <c r="C209" s="70">
        <f t="shared" si="27"/>
        <v>0</v>
      </c>
      <c r="D209" s="70">
        <f t="shared" si="27"/>
        <v>6839</v>
      </c>
      <c r="E209" s="70"/>
      <c r="F209" s="70">
        <v>0</v>
      </c>
      <c r="G209" s="70">
        <f t="shared" si="28"/>
        <v>0</v>
      </c>
      <c r="H209" s="70">
        <v>0</v>
      </c>
      <c r="I209" s="70">
        <v>0</v>
      </c>
      <c r="J209" s="70">
        <f t="shared" si="29"/>
        <v>0</v>
      </c>
      <c r="K209" s="70">
        <v>6839</v>
      </c>
      <c r="L209" s="70">
        <v>0</v>
      </c>
      <c r="M209" s="70">
        <f t="shared" si="30"/>
        <v>6839</v>
      </c>
      <c r="N209" s="70"/>
      <c r="O209" s="70">
        <v>0</v>
      </c>
      <c r="P209" s="70">
        <f t="shared" si="31"/>
        <v>0</v>
      </c>
      <c r="Q209" s="70"/>
      <c r="R209" s="70">
        <v>0</v>
      </c>
      <c r="S209" s="70">
        <f t="shared" si="32"/>
        <v>0</v>
      </c>
      <c r="T209" s="70">
        <v>0</v>
      </c>
      <c r="U209" s="70">
        <v>0</v>
      </c>
      <c r="V209" s="70">
        <f t="shared" si="33"/>
        <v>0</v>
      </c>
      <c r="W209" s="70">
        <v>0</v>
      </c>
      <c r="X209" s="70">
        <v>0</v>
      </c>
      <c r="Y209" s="70">
        <f t="shared" si="34"/>
        <v>0</v>
      </c>
      <c r="Z209" s="70"/>
      <c r="AA209" s="70">
        <v>0</v>
      </c>
      <c r="AB209" s="70">
        <f t="shared" si="35"/>
        <v>0</v>
      </c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</row>
    <row r="210" spans="1:253" ht="31.5">
      <c r="A210" s="66" t="s">
        <v>705</v>
      </c>
      <c r="B210" s="70">
        <f t="shared" si="27"/>
        <v>142441</v>
      </c>
      <c r="C210" s="70">
        <f t="shared" si="27"/>
        <v>27850</v>
      </c>
      <c r="D210" s="70">
        <f t="shared" si="27"/>
        <v>114591</v>
      </c>
      <c r="E210" s="70">
        <v>49914</v>
      </c>
      <c r="F210" s="70">
        <v>18191</v>
      </c>
      <c r="G210" s="70">
        <f t="shared" si="28"/>
        <v>31723</v>
      </c>
      <c r="H210" s="70"/>
      <c r="I210" s="70">
        <v>0</v>
      </c>
      <c r="J210" s="70">
        <f t="shared" si="29"/>
        <v>0</v>
      </c>
      <c r="K210" s="70">
        <v>0</v>
      </c>
      <c r="L210" s="70">
        <v>0</v>
      </c>
      <c r="M210" s="70">
        <f t="shared" si="30"/>
        <v>0</v>
      </c>
      <c r="N210" s="70"/>
      <c r="O210" s="70">
        <v>0</v>
      </c>
      <c r="P210" s="70">
        <f t="shared" si="31"/>
        <v>0</v>
      </c>
      <c r="Q210" s="70"/>
      <c r="R210" s="70">
        <v>0</v>
      </c>
      <c r="S210" s="70">
        <f t="shared" si="32"/>
        <v>0</v>
      </c>
      <c r="T210" s="70">
        <f>72177+20350</f>
        <v>92527</v>
      </c>
      <c r="U210" s="70">
        <v>9659</v>
      </c>
      <c r="V210" s="70">
        <f t="shared" si="33"/>
        <v>82868</v>
      </c>
      <c r="W210" s="70">
        <v>0</v>
      </c>
      <c r="X210" s="70">
        <v>0</v>
      </c>
      <c r="Y210" s="70">
        <f t="shared" si="34"/>
        <v>0</v>
      </c>
      <c r="Z210" s="70"/>
      <c r="AA210" s="70">
        <v>0</v>
      </c>
      <c r="AB210" s="70">
        <f t="shared" si="35"/>
        <v>0</v>
      </c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</row>
    <row r="211" spans="1:253" ht="94.5">
      <c r="A211" s="66" t="s">
        <v>706</v>
      </c>
      <c r="B211" s="70">
        <f t="shared" si="27"/>
        <v>6216374</v>
      </c>
      <c r="C211" s="70">
        <f t="shared" si="27"/>
        <v>0</v>
      </c>
      <c r="D211" s="70">
        <f t="shared" si="27"/>
        <v>6216374</v>
      </c>
      <c r="E211" s="70"/>
      <c r="F211" s="70">
        <v>0</v>
      </c>
      <c r="G211" s="70">
        <f t="shared" si="28"/>
        <v>0</v>
      </c>
      <c r="H211" s="70">
        <v>0</v>
      </c>
      <c r="I211" s="70">
        <v>0</v>
      </c>
      <c r="J211" s="70">
        <f t="shared" si="29"/>
        <v>0</v>
      </c>
      <c r="K211" s="70">
        <v>0</v>
      </c>
      <c r="L211" s="70">
        <v>0</v>
      </c>
      <c r="M211" s="70">
        <f t="shared" si="30"/>
        <v>0</v>
      </c>
      <c r="N211" s="70">
        <v>6216374</v>
      </c>
      <c r="O211" s="70">
        <v>0</v>
      </c>
      <c r="P211" s="70">
        <f t="shared" si="31"/>
        <v>6216374</v>
      </c>
      <c r="Q211" s="70"/>
      <c r="R211" s="70">
        <v>0</v>
      </c>
      <c r="S211" s="70">
        <f t="shared" si="32"/>
        <v>0</v>
      </c>
      <c r="T211" s="70">
        <v>0</v>
      </c>
      <c r="U211" s="70">
        <v>0</v>
      </c>
      <c r="V211" s="70">
        <f t="shared" si="33"/>
        <v>0</v>
      </c>
      <c r="W211" s="70">
        <v>0</v>
      </c>
      <c r="X211" s="70">
        <v>0</v>
      </c>
      <c r="Y211" s="70">
        <f t="shared" si="34"/>
        <v>0</v>
      </c>
      <c r="Z211" s="70"/>
      <c r="AA211" s="70">
        <v>0</v>
      </c>
      <c r="AB211" s="70">
        <f t="shared" si="35"/>
        <v>0</v>
      </c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</row>
    <row r="212" spans="1:253" ht="63">
      <c r="A212" s="69" t="s">
        <v>707</v>
      </c>
      <c r="B212" s="70">
        <f t="shared" si="27"/>
        <v>55085</v>
      </c>
      <c r="C212" s="70">
        <f t="shared" si="27"/>
        <v>24364</v>
      </c>
      <c r="D212" s="70">
        <f t="shared" si="27"/>
        <v>30721</v>
      </c>
      <c r="E212" s="70">
        <v>55085</v>
      </c>
      <c r="F212" s="70">
        <v>22326</v>
      </c>
      <c r="G212" s="70">
        <f t="shared" si="28"/>
        <v>32759</v>
      </c>
      <c r="H212" s="70"/>
      <c r="I212" s="70">
        <v>0</v>
      </c>
      <c r="J212" s="70">
        <f t="shared" si="29"/>
        <v>0</v>
      </c>
      <c r="K212" s="70"/>
      <c r="L212" s="70">
        <v>2038</v>
      </c>
      <c r="M212" s="70">
        <f t="shared" si="30"/>
        <v>-2038</v>
      </c>
      <c r="N212" s="70"/>
      <c r="O212" s="70">
        <v>0</v>
      </c>
      <c r="P212" s="70">
        <f t="shared" si="31"/>
        <v>0</v>
      </c>
      <c r="Q212" s="70"/>
      <c r="R212" s="70">
        <v>0</v>
      </c>
      <c r="S212" s="70">
        <f t="shared" si="32"/>
        <v>0</v>
      </c>
      <c r="T212" s="70">
        <v>0</v>
      </c>
      <c r="U212" s="70">
        <v>0</v>
      </c>
      <c r="V212" s="70">
        <f t="shared" si="33"/>
        <v>0</v>
      </c>
      <c r="W212" s="70">
        <v>0</v>
      </c>
      <c r="X212" s="70">
        <v>0</v>
      </c>
      <c r="Y212" s="70">
        <f t="shared" si="34"/>
        <v>0</v>
      </c>
      <c r="Z212" s="70">
        <f>37665-37665</f>
        <v>0</v>
      </c>
      <c r="AA212" s="70">
        <v>0</v>
      </c>
      <c r="AB212" s="70">
        <f t="shared" si="35"/>
        <v>0</v>
      </c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4"/>
      <c r="IS212" s="64"/>
    </row>
    <row r="213" spans="1:253" ht="31.5">
      <c r="A213" s="69" t="s">
        <v>708</v>
      </c>
      <c r="B213" s="70">
        <f t="shared" si="27"/>
        <v>63574</v>
      </c>
      <c r="C213" s="70">
        <f t="shared" si="27"/>
        <v>0</v>
      </c>
      <c r="D213" s="70">
        <f t="shared" si="27"/>
        <v>63574</v>
      </c>
      <c r="E213" s="70">
        <f>63574-16078</f>
        <v>47496</v>
      </c>
      <c r="F213" s="70">
        <v>0</v>
      </c>
      <c r="G213" s="70">
        <f t="shared" si="28"/>
        <v>47496</v>
      </c>
      <c r="H213" s="70"/>
      <c r="I213" s="70">
        <v>0</v>
      </c>
      <c r="J213" s="70">
        <f t="shared" si="29"/>
        <v>0</v>
      </c>
      <c r="K213" s="70">
        <v>16078</v>
      </c>
      <c r="L213" s="70">
        <v>0</v>
      </c>
      <c r="M213" s="70">
        <f t="shared" si="30"/>
        <v>16078</v>
      </c>
      <c r="N213" s="70"/>
      <c r="O213" s="70">
        <v>0</v>
      </c>
      <c r="P213" s="70">
        <f t="shared" si="31"/>
        <v>0</v>
      </c>
      <c r="Q213" s="70"/>
      <c r="R213" s="70">
        <v>0</v>
      </c>
      <c r="S213" s="70">
        <f t="shared" si="32"/>
        <v>0</v>
      </c>
      <c r="T213" s="70">
        <v>0</v>
      </c>
      <c r="U213" s="70">
        <v>0</v>
      </c>
      <c r="V213" s="70">
        <f t="shared" si="33"/>
        <v>0</v>
      </c>
      <c r="W213" s="70">
        <v>0</v>
      </c>
      <c r="X213" s="70">
        <v>0</v>
      </c>
      <c r="Y213" s="70">
        <f t="shared" si="34"/>
        <v>0</v>
      </c>
      <c r="Z213" s="70"/>
      <c r="AA213" s="70">
        <v>0</v>
      </c>
      <c r="AB213" s="70">
        <f t="shared" si="35"/>
        <v>0</v>
      </c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</row>
    <row r="214" spans="1:253" ht="31.5">
      <c r="A214" s="69" t="s">
        <v>709</v>
      </c>
      <c r="B214" s="70">
        <f t="shared" si="27"/>
        <v>18326</v>
      </c>
      <c r="C214" s="70">
        <f t="shared" si="27"/>
        <v>0</v>
      </c>
      <c r="D214" s="70">
        <f t="shared" si="27"/>
        <v>18326</v>
      </c>
      <c r="E214" s="70">
        <v>0</v>
      </c>
      <c r="F214" s="70">
        <v>0</v>
      </c>
      <c r="G214" s="70">
        <f t="shared" si="28"/>
        <v>0</v>
      </c>
      <c r="H214" s="70"/>
      <c r="I214" s="70">
        <v>0</v>
      </c>
      <c r="J214" s="70">
        <f t="shared" si="29"/>
        <v>0</v>
      </c>
      <c r="K214" s="70">
        <v>18326</v>
      </c>
      <c r="L214" s="70">
        <v>0</v>
      </c>
      <c r="M214" s="70">
        <f t="shared" si="30"/>
        <v>18326</v>
      </c>
      <c r="N214" s="70"/>
      <c r="O214" s="70">
        <v>0</v>
      </c>
      <c r="P214" s="70">
        <f t="shared" si="31"/>
        <v>0</v>
      </c>
      <c r="Q214" s="70"/>
      <c r="R214" s="70">
        <v>0</v>
      </c>
      <c r="S214" s="70">
        <f t="shared" si="32"/>
        <v>0</v>
      </c>
      <c r="T214" s="70">
        <v>0</v>
      </c>
      <c r="U214" s="70">
        <v>0</v>
      </c>
      <c r="V214" s="70">
        <f t="shared" si="33"/>
        <v>0</v>
      </c>
      <c r="W214" s="70">
        <v>0</v>
      </c>
      <c r="X214" s="70">
        <v>0</v>
      </c>
      <c r="Y214" s="70">
        <f t="shared" si="34"/>
        <v>0</v>
      </c>
      <c r="Z214" s="70"/>
      <c r="AA214" s="70">
        <v>0</v>
      </c>
      <c r="AB214" s="70">
        <f t="shared" si="35"/>
        <v>0</v>
      </c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</row>
    <row r="215" spans="1:253" ht="31.5">
      <c r="A215" s="62" t="s">
        <v>587</v>
      </c>
      <c r="B215" s="63">
        <f t="shared" si="27"/>
        <v>1081570</v>
      </c>
      <c r="C215" s="63">
        <f t="shared" si="27"/>
        <v>93303</v>
      </c>
      <c r="D215" s="63">
        <f t="shared" si="27"/>
        <v>988267</v>
      </c>
      <c r="E215" s="63">
        <f>SUM(E220,E230,E227,E216,E233)</f>
        <v>0</v>
      </c>
      <c r="F215" s="63">
        <f>SUM(F220,F230,F227,F216,F233)</f>
        <v>0</v>
      </c>
      <c r="G215" s="63">
        <f t="shared" si="28"/>
        <v>0</v>
      </c>
      <c r="H215" s="63">
        <f>SUM(H220,H230,H227,H216,H233)</f>
        <v>0</v>
      </c>
      <c r="I215" s="63">
        <f>SUM(I220,I230,I227,I216,I233)</f>
        <v>0</v>
      </c>
      <c r="J215" s="63">
        <f t="shared" si="29"/>
        <v>0</v>
      </c>
      <c r="K215" s="63">
        <f>SUM(K220,K230,K227,K216,K233)</f>
        <v>137330</v>
      </c>
      <c r="L215" s="63">
        <f>SUM(L220,L230,L227,L216,L233)</f>
        <v>81111</v>
      </c>
      <c r="M215" s="63">
        <f t="shared" si="30"/>
        <v>56219</v>
      </c>
      <c r="N215" s="63">
        <f>SUM(N220,N230,N227,N216,N233)</f>
        <v>560880</v>
      </c>
      <c r="O215" s="63">
        <f>SUM(O220,O230,O227,O216,O233)</f>
        <v>3792</v>
      </c>
      <c r="P215" s="63">
        <f t="shared" si="31"/>
        <v>557088</v>
      </c>
      <c r="Q215" s="63">
        <f>SUM(Q220,Q230,Q227,Q216,Q233)</f>
        <v>27560</v>
      </c>
      <c r="R215" s="63">
        <f>SUM(R220,R230,R227,R216,R233)</f>
        <v>0</v>
      </c>
      <c r="S215" s="63">
        <f t="shared" si="32"/>
        <v>27560</v>
      </c>
      <c r="T215" s="63">
        <f>SUM(T220,T230,T227,T216,T233)</f>
        <v>177000</v>
      </c>
      <c r="U215" s="63">
        <f>SUM(U220,U230,U227,U216,U233)</f>
        <v>8400</v>
      </c>
      <c r="V215" s="63">
        <f t="shared" si="33"/>
        <v>168600</v>
      </c>
      <c r="W215" s="63">
        <f>SUM(W220,W230,W227,W216,W233)</f>
        <v>0</v>
      </c>
      <c r="X215" s="63">
        <f>SUM(X220,X230,X227,X216,X233)</f>
        <v>0</v>
      </c>
      <c r="Y215" s="63">
        <f t="shared" si="34"/>
        <v>0</v>
      </c>
      <c r="Z215" s="63">
        <f>SUM(Z220,Z230,Z227,Z216,Z233)</f>
        <v>178800</v>
      </c>
      <c r="AA215" s="63">
        <f>SUM(AA220,AA230,AA227,AA216,AA233)</f>
        <v>0</v>
      </c>
      <c r="AB215" s="63">
        <f t="shared" si="35"/>
        <v>178800</v>
      </c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</row>
    <row r="216" spans="1:253" ht="15.75">
      <c r="A216" s="62" t="s">
        <v>600</v>
      </c>
      <c r="B216" s="63">
        <f t="shared" si="27"/>
        <v>30903</v>
      </c>
      <c r="C216" s="63">
        <f t="shared" si="27"/>
        <v>0</v>
      </c>
      <c r="D216" s="63">
        <f t="shared" si="27"/>
        <v>30903</v>
      </c>
      <c r="E216" s="63">
        <f>SUM(E217:E219)</f>
        <v>0</v>
      </c>
      <c r="F216" s="63">
        <f>SUM(F217:F219)</f>
        <v>0</v>
      </c>
      <c r="G216" s="63">
        <f t="shared" si="28"/>
        <v>0</v>
      </c>
      <c r="H216" s="63">
        <f>SUM(H217:H219)</f>
        <v>0</v>
      </c>
      <c r="I216" s="63">
        <f>SUM(I217:I219)</f>
        <v>0</v>
      </c>
      <c r="J216" s="63">
        <f t="shared" si="29"/>
        <v>0</v>
      </c>
      <c r="K216" s="63">
        <f>SUM(K217:K219)</f>
        <v>0</v>
      </c>
      <c r="L216" s="63">
        <f>SUM(L217:L219)</f>
        <v>0</v>
      </c>
      <c r="M216" s="63">
        <f t="shared" si="30"/>
        <v>0</v>
      </c>
      <c r="N216" s="63">
        <f>SUM(N217:N219)</f>
        <v>5343</v>
      </c>
      <c r="O216" s="63">
        <f>SUM(O217:O219)</f>
        <v>0</v>
      </c>
      <c r="P216" s="63">
        <f t="shared" si="31"/>
        <v>5343</v>
      </c>
      <c r="Q216" s="63">
        <f>SUM(Q217:Q219)</f>
        <v>25560</v>
      </c>
      <c r="R216" s="63">
        <f>SUM(R217:R219)</f>
        <v>0</v>
      </c>
      <c r="S216" s="63">
        <f t="shared" si="32"/>
        <v>25560</v>
      </c>
      <c r="T216" s="63">
        <f>SUM(T217:T219)</f>
        <v>0</v>
      </c>
      <c r="U216" s="63">
        <f>SUM(U217:U219)</f>
        <v>0</v>
      </c>
      <c r="V216" s="63">
        <f t="shared" si="33"/>
        <v>0</v>
      </c>
      <c r="W216" s="63">
        <f>SUM(W217:W219)</f>
        <v>0</v>
      </c>
      <c r="X216" s="63">
        <f>SUM(X217:X219)</f>
        <v>0</v>
      </c>
      <c r="Y216" s="63">
        <f t="shared" si="34"/>
        <v>0</v>
      </c>
      <c r="Z216" s="63">
        <f>SUM(Z217:Z219)</f>
        <v>0</v>
      </c>
      <c r="AA216" s="63">
        <f>SUM(AA217:AA219)</f>
        <v>0</v>
      </c>
      <c r="AB216" s="63">
        <f t="shared" si="35"/>
        <v>0</v>
      </c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</row>
    <row r="217" spans="1:253" ht="63">
      <c r="A217" s="66" t="s">
        <v>710</v>
      </c>
      <c r="B217" s="70">
        <f t="shared" si="27"/>
        <v>5343</v>
      </c>
      <c r="C217" s="70">
        <f t="shared" si="27"/>
        <v>0</v>
      </c>
      <c r="D217" s="70">
        <f t="shared" si="27"/>
        <v>5343</v>
      </c>
      <c r="E217" s="70"/>
      <c r="F217" s="70"/>
      <c r="G217" s="70">
        <f t="shared" si="28"/>
        <v>0</v>
      </c>
      <c r="H217" s="70"/>
      <c r="I217" s="70"/>
      <c r="J217" s="70">
        <f t="shared" si="29"/>
        <v>0</v>
      </c>
      <c r="K217" s="70"/>
      <c r="L217" s="70"/>
      <c r="M217" s="70">
        <f t="shared" si="30"/>
        <v>0</v>
      </c>
      <c r="N217" s="70">
        <v>5343</v>
      </c>
      <c r="O217" s="70"/>
      <c r="P217" s="70">
        <f t="shared" si="31"/>
        <v>5343</v>
      </c>
      <c r="Q217" s="70"/>
      <c r="R217" s="70"/>
      <c r="S217" s="70">
        <f t="shared" si="32"/>
        <v>0</v>
      </c>
      <c r="T217" s="70"/>
      <c r="U217" s="70"/>
      <c r="V217" s="70">
        <f t="shared" si="33"/>
        <v>0</v>
      </c>
      <c r="W217" s="70"/>
      <c r="X217" s="70"/>
      <c r="Y217" s="70">
        <f t="shared" si="34"/>
        <v>0</v>
      </c>
      <c r="Z217" s="70"/>
      <c r="AA217" s="70"/>
      <c r="AB217" s="70">
        <f t="shared" si="35"/>
        <v>0</v>
      </c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</row>
    <row r="218" spans="1:253" ht="31.5">
      <c r="A218" s="66" t="s">
        <v>711</v>
      </c>
      <c r="B218" s="70">
        <f t="shared" si="27"/>
        <v>15060</v>
      </c>
      <c r="C218" s="70">
        <f t="shared" si="27"/>
        <v>0</v>
      </c>
      <c r="D218" s="70">
        <f t="shared" si="27"/>
        <v>15060</v>
      </c>
      <c r="E218" s="70"/>
      <c r="F218" s="70"/>
      <c r="G218" s="70">
        <f t="shared" si="28"/>
        <v>0</v>
      </c>
      <c r="H218" s="70"/>
      <c r="I218" s="70"/>
      <c r="J218" s="70">
        <f t="shared" si="29"/>
        <v>0</v>
      </c>
      <c r="K218" s="70"/>
      <c r="L218" s="70"/>
      <c r="M218" s="70">
        <f t="shared" si="30"/>
        <v>0</v>
      </c>
      <c r="N218" s="70"/>
      <c r="O218" s="70"/>
      <c r="P218" s="70">
        <f t="shared" si="31"/>
        <v>0</v>
      </c>
      <c r="Q218" s="70">
        <v>15060</v>
      </c>
      <c r="R218" s="70"/>
      <c r="S218" s="70">
        <f t="shared" si="32"/>
        <v>15060</v>
      </c>
      <c r="T218" s="70"/>
      <c r="U218" s="70"/>
      <c r="V218" s="70">
        <f t="shared" si="33"/>
        <v>0</v>
      </c>
      <c r="W218" s="70"/>
      <c r="X218" s="70"/>
      <c r="Y218" s="70">
        <f t="shared" si="34"/>
        <v>0</v>
      </c>
      <c r="Z218" s="70"/>
      <c r="AA218" s="70"/>
      <c r="AB218" s="70">
        <f t="shared" si="35"/>
        <v>0</v>
      </c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</row>
    <row r="219" spans="1:253" ht="31.5">
      <c r="A219" s="66" t="s">
        <v>712</v>
      </c>
      <c r="B219" s="70">
        <f t="shared" si="27"/>
        <v>10500</v>
      </c>
      <c r="C219" s="70">
        <f t="shared" si="27"/>
        <v>0</v>
      </c>
      <c r="D219" s="70">
        <f t="shared" si="27"/>
        <v>10500</v>
      </c>
      <c r="E219" s="70"/>
      <c r="F219" s="70"/>
      <c r="G219" s="70">
        <f t="shared" si="28"/>
        <v>0</v>
      </c>
      <c r="H219" s="70"/>
      <c r="I219" s="70"/>
      <c r="J219" s="70">
        <f t="shared" si="29"/>
        <v>0</v>
      </c>
      <c r="K219" s="70"/>
      <c r="L219" s="70"/>
      <c r="M219" s="70">
        <f t="shared" si="30"/>
        <v>0</v>
      </c>
      <c r="N219" s="70"/>
      <c r="O219" s="70"/>
      <c r="P219" s="70">
        <f t="shared" si="31"/>
        <v>0</v>
      </c>
      <c r="Q219" s="70">
        <v>10500</v>
      </c>
      <c r="R219" s="70"/>
      <c r="S219" s="70">
        <f t="shared" si="32"/>
        <v>10500</v>
      </c>
      <c r="T219" s="70"/>
      <c r="U219" s="70"/>
      <c r="V219" s="70">
        <f t="shared" si="33"/>
        <v>0</v>
      </c>
      <c r="W219" s="70"/>
      <c r="X219" s="70"/>
      <c r="Y219" s="70">
        <f t="shared" si="34"/>
        <v>0</v>
      </c>
      <c r="Z219" s="70"/>
      <c r="AA219" s="70"/>
      <c r="AB219" s="70">
        <f t="shared" si="35"/>
        <v>0</v>
      </c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</row>
    <row r="220" spans="1:253" ht="31.5">
      <c r="A220" s="62" t="s">
        <v>606</v>
      </c>
      <c r="B220" s="63">
        <f t="shared" si="27"/>
        <v>75391</v>
      </c>
      <c r="C220" s="63">
        <f t="shared" si="27"/>
        <v>40736</v>
      </c>
      <c r="D220" s="63">
        <f t="shared" si="27"/>
        <v>34655</v>
      </c>
      <c r="E220" s="63">
        <f>SUM(E221:E226)</f>
        <v>0</v>
      </c>
      <c r="F220" s="63">
        <f>SUM(F221:F226)</f>
        <v>0</v>
      </c>
      <c r="G220" s="63">
        <f t="shared" si="28"/>
        <v>0</v>
      </c>
      <c r="H220" s="63">
        <f>SUM(H221:H226)</f>
        <v>0</v>
      </c>
      <c r="I220" s="63">
        <f>SUM(I221:I226)</f>
        <v>0</v>
      </c>
      <c r="J220" s="63">
        <f t="shared" si="29"/>
        <v>0</v>
      </c>
      <c r="K220" s="63">
        <f>SUM(K221:K226)</f>
        <v>71599</v>
      </c>
      <c r="L220" s="63">
        <f>SUM(L221:L226)</f>
        <v>36944</v>
      </c>
      <c r="M220" s="63">
        <f t="shared" si="30"/>
        <v>34655</v>
      </c>
      <c r="N220" s="63">
        <f>SUM(N221:N226)</f>
        <v>3792</v>
      </c>
      <c r="O220" s="63">
        <f>SUM(O221:O226)</f>
        <v>3792</v>
      </c>
      <c r="P220" s="63">
        <f t="shared" si="31"/>
        <v>0</v>
      </c>
      <c r="Q220" s="63">
        <f>SUM(Q221:Q226)</f>
        <v>0</v>
      </c>
      <c r="R220" s="63">
        <f>SUM(R221:R226)</f>
        <v>0</v>
      </c>
      <c r="S220" s="63">
        <f t="shared" si="32"/>
        <v>0</v>
      </c>
      <c r="T220" s="63">
        <f>SUM(T221:T226)</f>
        <v>0</v>
      </c>
      <c r="U220" s="63">
        <f>SUM(U221:U226)</f>
        <v>0</v>
      </c>
      <c r="V220" s="63">
        <f t="shared" si="33"/>
        <v>0</v>
      </c>
      <c r="W220" s="63">
        <f>SUM(W221:W226)</f>
        <v>0</v>
      </c>
      <c r="X220" s="63">
        <f>SUM(X221:X226)</f>
        <v>0</v>
      </c>
      <c r="Y220" s="63">
        <f t="shared" si="34"/>
        <v>0</v>
      </c>
      <c r="Z220" s="63">
        <f>SUM(Z221:Z226)</f>
        <v>0</v>
      </c>
      <c r="AA220" s="63">
        <f>SUM(AA221:AA226)</f>
        <v>0</v>
      </c>
      <c r="AB220" s="63">
        <f t="shared" si="35"/>
        <v>0</v>
      </c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</row>
    <row r="221" spans="1:253" ht="63">
      <c r="A221" s="75" t="s">
        <v>713</v>
      </c>
      <c r="B221" s="70">
        <f t="shared" si="27"/>
        <v>1440</v>
      </c>
      <c r="C221" s="70">
        <f t="shared" si="27"/>
        <v>1440</v>
      </c>
      <c r="D221" s="70">
        <f t="shared" si="27"/>
        <v>0</v>
      </c>
      <c r="E221" s="70"/>
      <c r="F221" s="70"/>
      <c r="G221" s="70">
        <f t="shared" si="28"/>
        <v>0</v>
      </c>
      <c r="H221" s="70"/>
      <c r="I221" s="70"/>
      <c r="J221" s="70">
        <f t="shared" si="29"/>
        <v>0</v>
      </c>
      <c r="K221" s="70">
        <v>0</v>
      </c>
      <c r="L221" s="70"/>
      <c r="M221" s="70">
        <f t="shared" si="30"/>
        <v>0</v>
      </c>
      <c r="N221" s="70">
        <v>1440</v>
      </c>
      <c r="O221" s="70">
        <v>1440</v>
      </c>
      <c r="P221" s="70">
        <f t="shared" si="31"/>
        <v>0</v>
      </c>
      <c r="Q221" s="70"/>
      <c r="R221" s="70"/>
      <c r="S221" s="70">
        <f t="shared" si="32"/>
        <v>0</v>
      </c>
      <c r="T221" s="70"/>
      <c r="U221" s="70"/>
      <c r="V221" s="70">
        <f t="shared" si="33"/>
        <v>0</v>
      </c>
      <c r="W221" s="70"/>
      <c r="X221" s="70"/>
      <c r="Y221" s="70">
        <f t="shared" si="34"/>
        <v>0</v>
      </c>
      <c r="Z221" s="70"/>
      <c r="AA221" s="70"/>
      <c r="AB221" s="70">
        <f t="shared" si="35"/>
        <v>0</v>
      </c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</row>
    <row r="222" spans="1:253" ht="78.75">
      <c r="A222" s="75" t="s">
        <v>714</v>
      </c>
      <c r="B222" s="70">
        <f t="shared" si="27"/>
        <v>2352</v>
      </c>
      <c r="C222" s="70">
        <f t="shared" si="27"/>
        <v>2352</v>
      </c>
      <c r="D222" s="70">
        <f t="shared" si="27"/>
        <v>0</v>
      </c>
      <c r="E222" s="70">
        <v>0</v>
      </c>
      <c r="F222" s="70"/>
      <c r="G222" s="70">
        <f t="shared" si="28"/>
        <v>0</v>
      </c>
      <c r="H222" s="70">
        <v>0</v>
      </c>
      <c r="I222" s="70"/>
      <c r="J222" s="70">
        <f t="shared" si="29"/>
        <v>0</v>
      </c>
      <c r="K222" s="70">
        <v>0</v>
      </c>
      <c r="L222" s="70"/>
      <c r="M222" s="70">
        <f t="shared" si="30"/>
        <v>0</v>
      </c>
      <c r="N222" s="70">
        <v>2352</v>
      </c>
      <c r="O222" s="70">
        <v>2352</v>
      </c>
      <c r="P222" s="70">
        <f t="shared" si="31"/>
        <v>0</v>
      </c>
      <c r="Q222" s="70"/>
      <c r="R222" s="70"/>
      <c r="S222" s="70">
        <f t="shared" si="32"/>
        <v>0</v>
      </c>
      <c r="T222" s="70"/>
      <c r="U222" s="70"/>
      <c r="V222" s="70">
        <f t="shared" si="33"/>
        <v>0</v>
      </c>
      <c r="W222" s="70"/>
      <c r="X222" s="70"/>
      <c r="Y222" s="70">
        <f t="shared" si="34"/>
        <v>0</v>
      </c>
      <c r="Z222" s="70"/>
      <c r="AA222" s="70"/>
      <c r="AB222" s="70">
        <f t="shared" si="35"/>
        <v>0</v>
      </c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</row>
    <row r="223" spans="1:253" ht="31.5">
      <c r="A223" s="69" t="s">
        <v>715</v>
      </c>
      <c r="B223" s="70">
        <f t="shared" si="27"/>
        <v>36600</v>
      </c>
      <c r="C223" s="70">
        <f t="shared" si="27"/>
        <v>17945</v>
      </c>
      <c r="D223" s="70">
        <f t="shared" si="27"/>
        <v>18655</v>
      </c>
      <c r="E223" s="70"/>
      <c r="F223" s="70"/>
      <c r="G223" s="70">
        <f t="shared" si="28"/>
        <v>0</v>
      </c>
      <c r="H223" s="70"/>
      <c r="I223" s="70"/>
      <c r="J223" s="70">
        <f t="shared" si="29"/>
        <v>0</v>
      </c>
      <c r="K223" s="70">
        <v>36600</v>
      </c>
      <c r="L223" s="70">
        <v>17945</v>
      </c>
      <c r="M223" s="70">
        <f t="shared" si="30"/>
        <v>18655</v>
      </c>
      <c r="N223" s="70">
        <v>0</v>
      </c>
      <c r="O223" s="70"/>
      <c r="P223" s="70">
        <f t="shared" si="31"/>
        <v>0</v>
      </c>
      <c r="Q223" s="70"/>
      <c r="R223" s="70"/>
      <c r="S223" s="70">
        <f t="shared" si="32"/>
        <v>0</v>
      </c>
      <c r="T223" s="70"/>
      <c r="U223" s="70"/>
      <c r="V223" s="70">
        <f t="shared" si="33"/>
        <v>0</v>
      </c>
      <c r="W223" s="70"/>
      <c r="X223" s="70"/>
      <c r="Y223" s="70">
        <f t="shared" si="34"/>
        <v>0</v>
      </c>
      <c r="Z223" s="70"/>
      <c r="AA223" s="70"/>
      <c r="AB223" s="70">
        <f t="shared" si="35"/>
        <v>0</v>
      </c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</row>
    <row r="224" spans="1:253" ht="31.5">
      <c r="A224" s="69" t="s">
        <v>716</v>
      </c>
      <c r="B224" s="70">
        <f t="shared" si="27"/>
        <v>6000</v>
      </c>
      <c r="C224" s="70">
        <f t="shared" si="27"/>
        <v>6000</v>
      </c>
      <c r="D224" s="70">
        <f t="shared" si="27"/>
        <v>0</v>
      </c>
      <c r="E224" s="70"/>
      <c r="F224" s="70"/>
      <c r="G224" s="70">
        <f t="shared" si="28"/>
        <v>0</v>
      </c>
      <c r="H224" s="70"/>
      <c r="I224" s="70"/>
      <c r="J224" s="70">
        <f t="shared" si="29"/>
        <v>0</v>
      </c>
      <c r="K224" s="70">
        <v>6000</v>
      </c>
      <c r="L224" s="70">
        <v>6000</v>
      </c>
      <c r="M224" s="70">
        <f t="shared" si="30"/>
        <v>0</v>
      </c>
      <c r="N224" s="70">
        <v>0</v>
      </c>
      <c r="O224" s="70"/>
      <c r="P224" s="70">
        <f t="shared" si="31"/>
        <v>0</v>
      </c>
      <c r="Q224" s="70"/>
      <c r="R224" s="70"/>
      <c r="S224" s="70">
        <f t="shared" si="32"/>
        <v>0</v>
      </c>
      <c r="T224" s="70"/>
      <c r="U224" s="70"/>
      <c r="V224" s="70">
        <f t="shared" si="33"/>
        <v>0</v>
      </c>
      <c r="W224" s="70"/>
      <c r="X224" s="70"/>
      <c r="Y224" s="70">
        <f t="shared" si="34"/>
        <v>0</v>
      </c>
      <c r="Z224" s="70"/>
      <c r="AA224" s="70"/>
      <c r="AB224" s="70">
        <f t="shared" si="35"/>
        <v>0</v>
      </c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</row>
    <row r="225" spans="1:253" ht="15.75">
      <c r="A225" s="69" t="s">
        <v>717</v>
      </c>
      <c r="B225" s="70">
        <f t="shared" si="27"/>
        <v>25999</v>
      </c>
      <c r="C225" s="70">
        <f t="shared" si="27"/>
        <v>12999</v>
      </c>
      <c r="D225" s="70">
        <f t="shared" si="27"/>
        <v>13000</v>
      </c>
      <c r="E225" s="70"/>
      <c r="F225" s="70"/>
      <c r="G225" s="70">
        <f t="shared" si="28"/>
        <v>0</v>
      </c>
      <c r="H225" s="70"/>
      <c r="I225" s="70"/>
      <c r="J225" s="70">
        <f t="shared" si="29"/>
        <v>0</v>
      </c>
      <c r="K225" s="70">
        <v>25999</v>
      </c>
      <c r="L225" s="70">
        <v>12999</v>
      </c>
      <c r="M225" s="70">
        <f t="shared" si="30"/>
        <v>13000</v>
      </c>
      <c r="N225" s="70">
        <v>0</v>
      </c>
      <c r="O225" s="70"/>
      <c r="P225" s="70">
        <f t="shared" si="31"/>
        <v>0</v>
      </c>
      <c r="Q225" s="70"/>
      <c r="R225" s="70"/>
      <c r="S225" s="70">
        <f t="shared" si="32"/>
        <v>0</v>
      </c>
      <c r="T225" s="70"/>
      <c r="U225" s="70"/>
      <c r="V225" s="70">
        <f t="shared" si="33"/>
        <v>0</v>
      </c>
      <c r="W225" s="70"/>
      <c r="X225" s="70"/>
      <c r="Y225" s="70">
        <f t="shared" si="34"/>
        <v>0</v>
      </c>
      <c r="Z225" s="70"/>
      <c r="AA225" s="70"/>
      <c r="AB225" s="70">
        <f t="shared" si="35"/>
        <v>0</v>
      </c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</row>
    <row r="226" spans="1:253" ht="15.75">
      <c r="A226" s="69" t="s">
        <v>718</v>
      </c>
      <c r="B226" s="70">
        <f t="shared" si="27"/>
        <v>3000</v>
      </c>
      <c r="C226" s="70">
        <f t="shared" si="27"/>
        <v>0</v>
      </c>
      <c r="D226" s="70">
        <f t="shared" si="27"/>
        <v>3000</v>
      </c>
      <c r="E226" s="70"/>
      <c r="F226" s="70"/>
      <c r="G226" s="70">
        <f t="shared" si="28"/>
        <v>0</v>
      </c>
      <c r="H226" s="70"/>
      <c r="I226" s="70"/>
      <c r="J226" s="70">
        <f t="shared" si="29"/>
        <v>0</v>
      </c>
      <c r="K226" s="70">
        <v>3000</v>
      </c>
      <c r="L226" s="70"/>
      <c r="M226" s="70">
        <f t="shared" si="30"/>
        <v>3000</v>
      </c>
      <c r="N226" s="70">
        <v>0</v>
      </c>
      <c r="O226" s="70"/>
      <c r="P226" s="70">
        <f t="shared" si="31"/>
        <v>0</v>
      </c>
      <c r="Q226" s="70"/>
      <c r="R226" s="70"/>
      <c r="S226" s="70">
        <f t="shared" si="32"/>
        <v>0</v>
      </c>
      <c r="T226" s="70"/>
      <c r="U226" s="70"/>
      <c r="V226" s="70">
        <f t="shared" si="33"/>
        <v>0</v>
      </c>
      <c r="W226" s="70"/>
      <c r="X226" s="70"/>
      <c r="Y226" s="70">
        <f t="shared" si="34"/>
        <v>0</v>
      </c>
      <c r="Z226" s="70"/>
      <c r="AA226" s="70"/>
      <c r="AB226" s="70">
        <f t="shared" si="35"/>
        <v>0</v>
      </c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</row>
    <row r="227" spans="1:253" ht="15.75">
      <c r="A227" s="62" t="s">
        <v>637</v>
      </c>
      <c r="B227" s="63">
        <f t="shared" si="27"/>
        <v>553745</v>
      </c>
      <c r="C227" s="63">
        <f t="shared" si="27"/>
        <v>0</v>
      </c>
      <c r="D227" s="63">
        <f t="shared" si="27"/>
        <v>553745</v>
      </c>
      <c r="E227" s="63">
        <f>SUM(E228:E229)</f>
        <v>0</v>
      </c>
      <c r="F227" s="63">
        <f>SUM(F228:F229)</f>
        <v>0</v>
      </c>
      <c r="G227" s="63">
        <f t="shared" si="28"/>
        <v>0</v>
      </c>
      <c r="H227" s="63">
        <f>SUM(H228:H229)</f>
        <v>0</v>
      </c>
      <c r="I227" s="63">
        <f>SUM(I228:I229)</f>
        <v>0</v>
      </c>
      <c r="J227" s="63">
        <f t="shared" si="29"/>
        <v>0</v>
      </c>
      <c r="K227" s="63">
        <f>SUM(K228:K229)</f>
        <v>0</v>
      </c>
      <c r="L227" s="63">
        <f>SUM(L228:L229)</f>
        <v>0</v>
      </c>
      <c r="M227" s="63">
        <f t="shared" si="30"/>
        <v>0</v>
      </c>
      <c r="N227" s="63">
        <f>SUM(N228:N229)</f>
        <v>551745</v>
      </c>
      <c r="O227" s="63">
        <f>SUM(O228:O229)</f>
        <v>0</v>
      </c>
      <c r="P227" s="63">
        <f t="shared" si="31"/>
        <v>551745</v>
      </c>
      <c r="Q227" s="63">
        <f>SUM(Q228:Q229)</f>
        <v>2000</v>
      </c>
      <c r="R227" s="63">
        <f>SUM(R228:R229)</f>
        <v>0</v>
      </c>
      <c r="S227" s="63">
        <f t="shared" si="32"/>
        <v>2000</v>
      </c>
      <c r="T227" s="63">
        <f>SUM(T228:T229)</f>
        <v>0</v>
      </c>
      <c r="U227" s="63">
        <f>SUM(U228:U229)</f>
        <v>0</v>
      </c>
      <c r="V227" s="63">
        <f t="shared" si="33"/>
        <v>0</v>
      </c>
      <c r="W227" s="63">
        <f>SUM(W228:W229)</f>
        <v>0</v>
      </c>
      <c r="X227" s="63">
        <f>SUM(X228:X229)</f>
        <v>0</v>
      </c>
      <c r="Y227" s="63">
        <f t="shared" si="34"/>
        <v>0</v>
      </c>
      <c r="Z227" s="63">
        <f>SUM(Z228:Z229)</f>
        <v>0</v>
      </c>
      <c r="AA227" s="63">
        <f>SUM(AA228:AA229)</f>
        <v>0</v>
      </c>
      <c r="AB227" s="63">
        <f t="shared" si="35"/>
        <v>0</v>
      </c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</row>
    <row r="228" spans="1:253" ht="78.75">
      <c r="A228" s="69" t="s">
        <v>719</v>
      </c>
      <c r="B228" s="70">
        <f t="shared" si="27"/>
        <v>551745</v>
      </c>
      <c r="C228" s="70">
        <f t="shared" si="27"/>
        <v>0</v>
      </c>
      <c r="D228" s="70">
        <f t="shared" si="27"/>
        <v>551745</v>
      </c>
      <c r="E228" s="70"/>
      <c r="F228" s="70"/>
      <c r="G228" s="70">
        <f t="shared" si="28"/>
        <v>0</v>
      </c>
      <c r="H228" s="70"/>
      <c r="I228" s="70"/>
      <c r="J228" s="70">
        <f t="shared" si="29"/>
        <v>0</v>
      </c>
      <c r="K228" s="70"/>
      <c r="L228" s="70"/>
      <c r="M228" s="70">
        <f t="shared" si="30"/>
        <v>0</v>
      </c>
      <c r="N228" s="70">
        <v>551745</v>
      </c>
      <c r="O228" s="70"/>
      <c r="P228" s="70">
        <f t="shared" si="31"/>
        <v>551745</v>
      </c>
      <c r="Q228" s="70"/>
      <c r="R228" s="70"/>
      <c r="S228" s="70">
        <f t="shared" si="32"/>
        <v>0</v>
      </c>
      <c r="T228" s="70"/>
      <c r="U228" s="70"/>
      <c r="V228" s="70">
        <f t="shared" si="33"/>
        <v>0</v>
      </c>
      <c r="W228" s="70"/>
      <c r="X228" s="70"/>
      <c r="Y228" s="70">
        <f t="shared" si="34"/>
        <v>0</v>
      </c>
      <c r="Z228" s="70"/>
      <c r="AA228" s="70"/>
      <c r="AB228" s="70">
        <f t="shared" si="35"/>
        <v>0</v>
      </c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</row>
    <row r="229" spans="1:253" ht="31.5">
      <c r="A229" s="75" t="s">
        <v>720</v>
      </c>
      <c r="B229" s="70">
        <f t="shared" si="27"/>
        <v>2000</v>
      </c>
      <c r="C229" s="70">
        <f t="shared" si="27"/>
        <v>0</v>
      </c>
      <c r="D229" s="70">
        <f t="shared" si="27"/>
        <v>2000</v>
      </c>
      <c r="E229" s="70"/>
      <c r="F229" s="70"/>
      <c r="G229" s="70">
        <f t="shared" si="28"/>
        <v>0</v>
      </c>
      <c r="H229" s="70"/>
      <c r="I229" s="70"/>
      <c r="J229" s="70">
        <f t="shared" si="29"/>
        <v>0</v>
      </c>
      <c r="K229" s="70"/>
      <c r="L229" s="70"/>
      <c r="M229" s="70">
        <f t="shared" si="30"/>
        <v>0</v>
      </c>
      <c r="N229" s="70">
        <v>0</v>
      </c>
      <c r="O229" s="70"/>
      <c r="P229" s="70">
        <f t="shared" si="31"/>
        <v>0</v>
      </c>
      <c r="Q229" s="70">
        <v>2000</v>
      </c>
      <c r="R229" s="70"/>
      <c r="S229" s="70">
        <f t="shared" si="32"/>
        <v>2000</v>
      </c>
      <c r="T229" s="70"/>
      <c r="U229" s="70"/>
      <c r="V229" s="70">
        <f t="shared" si="33"/>
        <v>0</v>
      </c>
      <c r="W229" s="70"/>
      <c r="X229" s="70"/>
      <c r="Y229" s="70">
        <f t="shared" si="34"/>
        <v>0</v>
      </c>
      <c r="Z229" s="70"/>
      <c r="AA229" s="70"/>
      <c r="AB229" s="70">
        <f t="shared" si="35"/>
        <v>0</v>
      </c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</row>
    <row r="230" spans="1:253" ht="15.75">
      <c r="A230" s="62" t="s">
        <v>613</v>
      </c>
      <c r="B230" s="63">
        <f t="shared" si="27"/>
        <v>391531</v>
      </c>
      <c r="C230" s="63">
        <f t="shared" si="27"/>
        <v>43267</v>
      </c>
      <c r="D230" s="63">
        <f t="shared" si="27"/>
        <v>348264</v>
      </c>
      <c r="E230" s="63">
        <f>SUM(E231:E232)</f>
        <v>0</v>
      </c>
      <c r="F230" s="63">
        <f>SUM(F231:F232)</f>
        <v>0</v>
      </c>
      <c r="G230" s="63">
        <f t="shared" si="28"/>
        <v>0</v>
      </c>
      <c r="H230" s="63">
        <f>SUM(H231:H232)</f>
        <v>0</v>
      </c>
      <c r="I230" s="63">
        <f>SUM(I231:I232)</f>
        <v>0</v>
      </c>
      <c r="J230" s="63">
        <f t="shared" si="29"/>
        <v>0</v>
      </c>
      <c r="K230" s="63">
        <f>SUM(K231:K232)</f>
        <v>35731</v>
      </c>
      <c r="L230" s="63">
        <f>SUM(L231:L232)</f>
        <v>34867</v>
      </c>
      <c r="M230" s="63">
        <f t="shared" si="30"/>
        <v>864</v>
      </c>
      <c r="N230" s="63">
        <f>SUM(N231:N232)</f>
        <v>0</v>
      </c>
      <c r="O230" s="63">
        <f>SUM(O231:O232)</f>
        <v>0</v>
      </c>
      <c r="P230" s="63">
        <f t="shared" si="31"/>
        <v>0</v>
      </c>
      <c r="Q230" s="63">
        <f>SUM(Q231:Q232)</f>
        <v>0</v>
      </c>
      <c r="R230" s="63">
        <f>SUM(R231:R232)</f>
        <v>0</v>
      </c>
      <c r="S230" s="63">
        <f t="shared" si="32"/>
        <v>0</v>
      </c>
      <c r="T230" s="63">
        <f>SUM(T231:T232)</f>
        <v>177000</v>
      </c>
      <c r="U230" s="63">
        <f>SUM(U231:U232)</f>
        <v>8400</v>
      </c>
      <c r="V230" s="63">
        <f t="shared" si="33"/>
        <v>168600</v>
      </c>
      <c r="W230" s="63">
        <f>SUM(W231:W232)</f>
        <v>0</v>
      </c>
      <c r="X230" s="63">
        <f>SUM(X231:X232)</f>
        <v>0</v>
      </c>
      <c r="Y230" s="63">
        <f t="shared" si="34"/>
        <v>0</v>
      </c>
      <c r="Z230" s="63">
        <f>SUM(Z231:Z232)</f>
        <v>178800</v>
      </c>
      <c r="AA230" s="63">
        <f>SUM(AA231:AA232)</f>
        <v>0</v>
      </c>
      <c r="AB230" s="63">
        <f t="shared" si="35"/>
        <v>178800</v>
      </c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</row>
    <row r="231" spans="1:253" ht="31.5">
      <c r="A231" s="66" t="s">
        <v>721</v>
      </c>
      <c r="B231" s="70">
        <f t="shared" si="27"/>
        <v>35731</v>
      </c>
      <c r="C231" s="70">
        <f t="shared" si="27"/>
        <v>34867</v>
      </c>
      <c r="D231" s="70">
        <f t="shared" si="27"/>
        <v>864</v>
      </c>
      <c r="E231" s="70"/>
      <c r="F231" s="70"/>
      <c r="G231" s="70">
        <f t="shared" si="28"/>
        <v>0</v>
      </c>
      <c r="H231" s="70"/>
      <c r="I231" s="70"/>
      <c r="J231" s="70">
        <f t="shared" si="29"/>
        <v>0</v>
      </c>
      <c r="K231" s="70">
        <f>13563+22168</f>
        <v>35731</v>
      </c>
      <c r="L231" s="70">
        <f>21304+13563</f>
        <v>34867</v>
      </c>
      <c r="M231" s="70">
        <f t="shared" si="30"/>
        <v>864</v>
      </c>
      <c r="N231" s="70"/>
      <c r="O231" s="70"/>
      <c r="P231" s="70">
        <f t="shared" si="31"/>
        <v>0</v>
      </c>
      <c r="Q231" s="70"/>
      <c r="R231" s="70"/>
      <c r="S231" s="70">
        <f t="shared" si="32"/>
        <v>0</v>
      </c>
      <c r="T231" s="70"/>
      <c r="U231" s="70"/>
      <c r="V231" s="70">
        <f t="shared" si="33"/>
        <v>0</v>
      </c>
      <c r="W231" s="70"/>
      <c r="X231" s="70"/>
      <c r="Y231" s="70">
        <f t="shared" si="34"/>
        <v>0</v>
      </c>
      <c r="Z231" s="70"/>
      <c r="AA231" s="70"/>
      <c r="AB231" s="70">
        <f t="shared" si="35"/>
        <v>0</v>
      </c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</row>
    <row r="232" spans="1:253" ht="31.5">
      <c r="A232" s="69" t="s">
        <v>722</v>
      </c>
      <c r="B232" s="70">
        <f t="shared" si="27"/>
        <v>355800</v>
      </c>
      <c r="C232" s="70">
        <f t="shared" si="27"/>
        <v>8400</v>
      </c>
      <c r="D232" s="70">
        <f t="shared" si="27"/>
        <v>347400</v>
      </c>
      <c r="E232" s="70">
        <f>177000-177000</f>
        <v>0</v>
      </c>
      <c r="F232" s="70"/>
      <c r="G232" s="70">
        <f t="shared" si="28"/>
        <v>0</v>
      </c>
      <c r="H232" s="70"/>
      <c r="I232" s="70"/>
      <c r="J232" s="70">
        <f t="shared" si="29"/>
        <v>0</v>
      </c>
      <c r="K232" s="70">
        <v>0</v>
      </c>
      <c r="L232" s="70"/>
      <c r="M232" s="70">
        <f t="shared" si="30"/>
        <v>0</v>
      </c>
      <c r="N232" s="70"/>
      <c r="O232" s="70"/>
      <c r="P232" s="70">
        <f t="shared" si="31"/>
        <v>0</v>
      </c>
      <c r="Q232" s="70"/>
      <c r="R232" s="70"/>
      <c r="S232" s="70">
        <f t="shared" si="32"/>
        <v>0</v>
      </c>
      <c r="T232" s="70">
        <f>177000</f>
        <v>177000</v>
      </c>
      <c r="U232" s="70">
        <v>8400</v>
      </c>
      <c r="V232" s="70">
        <f t="shared" si="33"/>
        <v>168600</v>
      </c>
      <c r="W232" s="70"/>
      <c r="X232" s="70"/>
      <c r="Y232" s="70">
        <f t="shared" si="34"/>
        <v>0</v>
      </c>
      <c r="Z232" s="70">
        <v>178800</v>
      </c>
      <c r="AA232" s="70"/>
      <c r="AB232" s="70">
        <f t="shared" si="35"/>
        <v>178800</v>
      </c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</row>
    <row r="233" spans="1:253" ht="15.75">
      <c r="A233" s="62" t="s">
        <v>723</v>
      </c>
      <c r="B233" s="63">
        <f t="shared" si="27"/>
        <v>30000</v>
      </c>
      <c r="C233" s="63">
        <f t="shared" si="27"/>
        <v>9300</v>
      </c>
      <c r="D233" s="63">
        <f t="shared" si="27"/>
        <v>20700</v>
      </c>
      <c r="E233" s="63">
        <f>SUM(E234:E234)</f>
        <v>0</v>
      </c>
      <c r="F233" s="63">
        <f>SUM(F234:F234)</f>
        <v>0</v>
      </c>
      <c r="G233" s="63">
        <f t="shared" si="28"/>
        <v>0</v>
      </c>
      <c r="H233" s="63">
        <f>SUM(H234:H234)</f>
        <v>0</v>
      </c>
      <c r="I233" s="63">
        <f>SUM(I234:I234)</f>
        <v>0</v>
      </c>
      <c r="J233" s="63">
        <f t="shared" si="29"/>
        <v>0</v>
      </c>
      <c r="K233" s="63">
        <f>SUM(K234:K234)</f>
        <v>30000</v>
      </c>
      <c r="L233" s="63">
        <f>SUM(L234:L234)</f>
        <v>9300</v>
      </c>
      <c r="M233" s="63">
        <f t="shared" si="30"/>
        <v>20700</v>
      </c>
      <c r="N233" s="63">
        <f>SUM(N234:N234)</f>
        <v>0</v>
      </c>
      <c r="O233" s="63">
        <f>SUM(O234:O234)</f>
        <v>0</v>
      </c>
      <c r="P233" s="63">
        <f t="shared" si="31"/>
        <v>0</v>
      </c>
      <c r="Q233" s="63">
        <f>SUM(Q234:Q234)</f>
        <v>0</v>
      </c>
      <c r="R233" s="63">
        <f>SUM(R234:R234)</f>
        <v>0</v>
      </c>
      <c r="S233" s="63">
        <f t="shared" si="32"/>
        <v>0</v>
      </c>
      <c r="T233" s="63">
        <f>SUM(T234:T234)</f>
        <v>0</v>
      </c>
      <c r="U233" s="63">
        <f>SUM(U234:U234)</f>
        <v>0</v>
      </c>
      <c r="V233" s="63">
        <f t="shared" si="33"/>
        <v>0</v>
      </c>
      <c r="W233" s="63">
        <f>SUM(W234:W234)</f>
        <v>0</v>
      </c>
      <c r="X233" s="63">
        <f>SUM(X234:X234)</f>
        <v>0</v>
      </c>
      <c r="Y233" s="63">
        <f t="shared" si="34"/>
        <v>0</v>
      </c>
      <c r="Z233" s="63">
        <f>SUM(Z234:Z234)</f>
        <v>0</v>
      </c>
      <c r="AA233" s="63">
        <f>SUM(AA234:AA234)</f>
        <v>0</v>
      </c>
      <c r="AB233" s="63">
        <f t="shared" si="35"/>
        <v>0</v>
      </c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</row>
    <row r="234" spans="1:253" ht="63">
      <c r="A234" s="69" t="s">
        <v>724</v>
      </c>
      <c r="B234" s="70">
        <f t="shared" si="27"/>
        <v>30000</v>
      </c>
      <c r="C234" s="70">
        <f t="shared" si="27"/>
        <v>9300</v>
      </c>
      <c r="D234" s="70">
        <f t="shared" si="27"/>
        <v>20700</v>
      </c>
      <c r="E234" s="70"/>
      <c r="F234" s="70"/>
      <c r="G234" s="70">
        <f t="shared" si="28"/>
        <v>0</v>
      </c>
      <c r="H234" s="70"/>
      <c r="I234" s="70"/>
      <c r="J234" s="70">
        <f t="shared" si="29"/>
        <v>0</v>
      </c>
      <c r="K234" s="70">
        <v>30000</v>
      </c>
      <c r="L234" s="70">
        <v>9300</v>
      </c>
      <c r="M234" s="70">
        <f t="shared" si="30"/>
        <v>20700</v>
      </c>
      <c r="N234" s="70"/>
      <c r="O234" s="70"/>
      <c r="P234" s="70">
        <f t="shared" si="31"/>
        <v>0</v>
      </c>
      <c r="Q234" s="70"/>
      <c r="R234" s="70"/>
      <c r="S234" s="70">
        <f t="shared" si="32"/>
        <v>0</v>
      </c>
      <c r="T234" s="70"/>
      <c r="U234" s="70"/>
      <c r="V234" s="70">
        <f t="shared" si="33"/>
        <v>0</v>
      </c>
      <c r="W234" s="70"/>
      <c r="X234" s="70"/>
      <c r="Y234" s="70">
        <f t="shared" si="34"/>
        <v>0</v>
      </c>
      <c r="Z234" s="70"/>
      <c r="AA234" s="70"/>
      <c r="AB234" s="70">
        <f t="shared" si="35"/>
        <v>0</v>
      </c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</row>
    <row r="235" spans="1:253" ht="15.75">
      <c r="A235" s="62" t="s">
        <v>597</v>
      </c>
      <c r="B235" s="63">
        <f t="shared" si="27"/>
        <v>4273515</v>
      </c>
      <c r="C235" s="63">
        <f t="shared" si="27"/>
        <v>780497</v>
      </c>
      <c r="D235" s="63">
        <f t="shared" si="27"/>
        <v>3493018</v>
      </c>
      <c r="E235" s="63">
        <f>SUM(E236,E238,E242)</f>
        <v>1077036</v>
      </c>
      <c r="F235" s="63">
        <f>SUM(F236,F238,F242)</f>
        <v>0</v>
      </c>
      <c r="G235" s="63">
        <f t="shared" si="28"/>
        <v>1077036</v>
      </c>
      <c r="H235" s="63">
        <f>SUM(H236,H238,H242)</f>
        <v>0</v>
      </c>
      <c r="I235" s="63">
        <f>SUM(I236,I238,I242)</f>
        <v>0</v>
      </c>
      <c r="J235" s="63">
        <f t="shared" si="29"/>
        <v>0</v>
      </c>
      <c r="K235" s="63">
        <f>SUM(K236,K238,K242)</f>
        <v>95510</v>
      </c>
      <c r="L235" s="63">
        <f>SUM(L236,L238,L242)</f>
        <v>15510</v>
      </c>
      <c r="M235" s="63">
        <f t="shared" si="30"/>
        <v>80000</v>
      </c>
      <c r="N235" s="63">
        <f>SUM(N236,N238,N242)</f>
        <v>3100969</v>
      </c>
      <c r="O235" s="63">
        <f>SUM(O236,O238,O242)</f>
        <v>764987</v>
      </c>
      <c r="P235" s="63">
        <f t="shared" si="31"/>
        <v>2335982</v>
      </c>
      <c r="Q235" s="63">
        <f>SUM(Q236,Q238,Q242)</f>
        <v>0</v>
      </c>
      <c r="R235" s="63">
        <f>SUM(R236,R238,R242)</f>
        <v>0</v>
      </c>
      <c r="S235" s="63">
        <f t="shared" si="32"/>
        <v>0</v>
      </c>
      <c r="T235" s="63">
        <f>SUM(T236,T238,T242)</f>
        <v>0</v>
      </c>
      <c r="U235" s="63">
        <f>SUM(U236,U238,U242)</f>
        <v>0</v>
      </c>
      <c r="V235" s="63">
        <f t="shared" si="33"/>
        <v>0</v>
      </c>
      <c r="W235" s="63">
        <f>SUM(W236,W238,W242)</f>
        <v>0</v>
      </c>
      <c r="X235" s="63">
        <f>SUM(X236,X238,X242)</f>
        <v>0</v>
      </c>
      <c r="Y235" s="63">
        <f t="shared" si="34"/>
        <v>0</v>
      </c>
      <c r="Z235" s="63">
        <f>SUM(Z236,Z238,Z242)</f>
        <v>0</v>
      </c>
      <c r="AA235" s="63">
        <f>SUM(AA236,AA238,AA242)</f>
        <v>0</v>
      </c>
      <c r="AB235" s="63">
        <f t="shared" si="35"/>
        <v>0</v>
      </c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</row>
    <row r="236" spans="1:253" ht="31.5">
      <c r="A236" s="62" t="s">
        <v>606</v>
      </c>
      <c r="B236" s="63">
        <f t="shared" si="27"/>
        <v>1231273</v>
      </c>
      <c r="C236" s="63">
        <f t="shared" si="27"/>
        <v>0</v>
      </c>
      <c r="D236" s="63">
        <f t="shared" si="27"/>
        <v>1231273</v>
      </c>
      <c r="E236" s="63">
        <f>SUM(E237:E237)</f>
        <v>0</v>
      </c>
      <c r="F236" s="63">
        <f>SUM(F237:F237)</f>
        <v>0</v>
      </c>
      <c r="G236" s="63">
        <f t="shared" si="28"/>
        <v>0</v>
      </c>
      <c r="H236" s="63">
        <f>SUM(H237:H237)</f>
        <v>0</v>
      </c>
      <c r="I236" s="63">
        <f>SUM(I237:I237)</f>
        <v>0</v>
      </c>
      <c r="J236" s="63">
        <f t="shared" si="29"/>
        <v>0</v>
      </c>
      <c r="K236" s="63">
        <f>SUM(K237:K237)</f>
        <v>0</v>
      </c>
      <c r="L236" s="63">
        <f>SUM(L237:L237)</f>
        <v>0</v>
      </c>
      <c r="M236" s="63">
        <f t="shared" si="30"/>
        <v>0</v>
      </c>
      <c r="N236" s="63">
        <f>SUM(N237:N237)</f>
        <v>1231273</v>
      </c>
      <c r="O236" s="63">
        <f>SUM(O237:O237)</f>
        <v>0</v>
      </c>
      <c r="P236" s="63">
        <f t="shared" si="31"/>
        <v>1231273</v>
      </c>
      <c r="Q236" s="63">
        <f>SUM(Q237:Q237)</f>
        <v>0</v>
      </c>
      <c r="R236" s="63">
        <f>SUM(R237:R237)</f>
        <v>0</v>
      </c>
      <c r="S236" s="63">
        <f t="shared" si="32"/>
        <v>0</v>
      </c>
      <c r="T236" s="63">
        <f>SUM(T237:T237)</f>
        <v>0</v>
      </c>
      <c r="U236" s="63">
        <f>SUM(U237:U237)</f>
        <v>0</v>
      </c>
      <c r="V236" s="63">
        <f t="shared" si="33"/>
        <v>0</v>
      </c>
      <c r="W236" s="63">
        <f>SUM(W237:W237)</f>
        <v>0</v>
      </c>
      <c r="X236" s="63">
        <f>SUM(X237:X237)</f>
        <v>0</v>
      </c>
      <c r="Y236" s="63">
        <f t="shared" si="34"/>
        <v>0</v>
      </c>
      <c r="Z236" s="63">
        <f>SUM(Z237:Z237)</f>
        <v>0</v>
      </c>
      <c r="AA236" s="63">
        <f>SUM(AA237:AA237)</f>
        <v>0</v>
      </c>
      <c r="AB236" s="63">
        <f t="shared" si="35"/>
        <v>0</v>
      </c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</row>
    <row r="237" spans="1:253" ht="78.75">
      <c r="A237" s="69" t="s">
        <v>725</v>
      </c>
      <c r="B237" s="70">
        <f t="shared" si="27"/>
        <v>1231273</v>
      </c>
      <c r="C237" s="70">
        <f t="shared" si="27"/>
        <v>0</v>
      </c>
      <c r="D237" s="70">
        <f t="shared" si="27"/>
        <v>1231273</v>
      </c>
      <c r="E237" s="70"/>
      <c r="F237" s="70"/>
      <c r="G237" s="70">
        <f t="shared" si="28"/>
        <v>0</v>
      </c>
      <c r="H237" s="70"/>
      <c r="I237" s="70"/>
      <c r="J237" s="70">
        <f t="shared" si="29"/>
        <v>0</v>
      </c>
      <c r="K237" s="70"/>
      <c r="L237" s="70"/>
      <c r="M237" s="70">
        <f t="shared" si="30"/>
        <v>0</v>
      </c>
      <c r="N237" s="70">
        <v>1231273</v>
      </c>
      <c r="O237" s="70"/>
      <c r="P237" s="70">
        <f t="shared" si="31"/>
        <v>1231273</v>
      </c>
      <c r="Q237" s="70"/>
      <c r="R237" s="70"/>
      <c r="S237" s="70">
        <f t="shared" si="32"/>
        <v>0</v>
      </c>
      <c r="T237" s="70"/>
      <c r="U237" s="70"/>
      <c r="V237" s="70">
        <f t="shared" si="33"/>
        <v>0</v>
      </c>
      <c r="W237" s="70"/>
      <c r="X237" s="70"/>
      <c r="Y237" s="70">
        <f t="shared" si="34"/>
        <v>0</v>
      </c>
      <c r="Z237" s="70"/>
      <c r="AA237" s="70"/>
      <c r="AB237" s="70">
        <f t="shared" si="35"/>
        <v>0</v>
      </c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</row>
    <row r="238" spans="1:253" ht="15.75">
      <c r="A238" s="62" t="s">
        <v>613</v>
      </c>
      <c r="B238" s="63">
        <f t="shared" si="27"/>
        <v>2017250</v>
      </c>
      <c r="C238" s="63">
        <f t="shared" si="27"/>
        <v>463951</v>
      </c>
      <c r="D238" s="63">
        <f t="shared" si="27"/>
        <v>1553299</v>
      </c>
      <c r="E238" s="63">
        <f>SUM(E239:E241)</f>
        <v>1077036</v>
      </c>
      <c r="F238" s="63">
        <f>SUM(F239:F241)</f>
        <v>0</v>
      </c>
      <c r="G238" s="63">
        <f t="shared" si="28"/>
        <v>1077036</v>
      </c>
      <c r="H238" s="63">
        <f>SUM(H239:H241)</f>
        <v>0</v>
      </c>
      <c r="I238" s="63">
        <f>SUM(I239:I241)</f>
        <v>0</v>
      </c>
      <c r="J238" s="63">
        <f t="shared" si="29"/>
        <v>0</v>
      </c>
      <c r="K238" s="63">
        <f>SUM(K239:K241)</f>
        <v>80000</v>
      </c>
      <c r="L238" s="63">
        <f>SUM(L239:L241)</f>
        <v>0</v>
      </c>
      <c r="M238" s="63">
        <f t="shared" si="30"/>
        <v>80000</v>
      </c>
      <c r="N238" s="63">
        <f>SUM(N239:N241)</f>
        <v>860214</v>
      </c>
      <c r="O238" s="63">
        <f>SUM(O239:O241)</f>
        <v>463951</v>
      </c>
      <c r="P238" s="63">
        <f t="shared" si="31"/>
        <v>396263</v>
      </c>
      <c r="Q238" s="63">
        <f>SUM(Q239:Q241)</f>
        <v>0</v>
      </c>
      <c r="R238" s="63">
        <f>SUM(R239:R241)</f>
        <v>0</v>
      </c>
      <c r="S238" s="63">
        <f t="shared" si="32"/>
        <v>0</v>
      </c>
      <c r="T238" s="63">
        <f>SUM(T239:T241)</f>
        <v>0</v>
      </c>
      <c r="U238" s="63">
        <f>SUM(U239:U241)</f>
        <v>0</v>
      </c>
      <c r="V238" s="63">
        <f t="shared" si="33"/>
        <v>0</v>
      </c>
      <c r="W238" s="63">
        <f>SUM(W239:W241)</f>
        <v>0</v>
      </c>
      <c r="X238" s="63">
        <f>SUM(X239:X241)</f>
        <v>0</v>
      </c>
      <c r="Y238" s="63">
        <f t="shared" si="34"/>
        <v>0</v>
      </c>
      <c r="Z238" s="63">
        <f>SUM(Z239:Z241)</f>
        <v>0</v>
      </c>
      <c r="AA238" s="63">
        <f>SUM(AA239:AA241)</f>
        <v>0</v>
      </c>
      <c r="AB238" s="63">
        <f t="shared" si="35"/>
        <v>0</v>
      </c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</row>
    <row r="239" spans="1:253" ht="94.5">
      <c r="A239" s="69" t="s">
        <v>726</v>
      </c>
      <c r="B239" s="70">
        <f t="shared" si="27"/>
        <v>860214</v>
      </c>
      <c r="C239" s="70">
        <f t="shared" si="27"/>
        <v>463951</v>
      </c>
      <c r="D239" s="70">
        <f t="shared" si="27"/>
        <v>396263</v>
      </c>
      <c r="E239" s="70"/>
      <c r="F239" s="70"/>
      <c r="G239" s="70">
        <f t="shared" si="28"/>
        <v>0</v>
      </c>
      <c r="H239" s="70"/>
      <c r="I239" s="70"/>
      <c r="J239" s="70">
        <f t="shared" si="29"/>
        <v>0</v>
      </c>
      <c r="K239" s="70"/>
      <c r="L239" s="70"/>
      <c r="M239" s="70">
        <f t="shared" si="30"/>
        <v>0</v>
      </c>
      <c r="N239" s="70">
        <v>860214</v>
      </c>
      <c r="O239" s="70">
        <v>463951</v>
      </c>
      <c r="P239" s="70">
        <f t="shared" si="31"/>
        <v>396263</v>
      </c>
      <c r="Q239" s="70"/>
      <c r="R239" s="70"/>
      <c r="S239" s="70">
        <f t="shared" si="32"/>
        <v>0</v>
      </c>
      <c r="T239" s="70"/>
      <c r="U239" s="70"/>
      <c r="V239" s="70">
        <f t="shared" si="33"/>
        <v>0</v>
      </c>
      <c r="W239" s="70"/>
      <c r="X239" s="70"/>
      <c r="Y239" s="70">
        <f t="shared" si="34"/>
        <v>0</v>
      </c>
      <c r="Z239" s="70"/>
      <c r="AA239" s="70"/>
      <c r="AB239" s="70">
        <f t="shared" si="35"/>
        <v>0</v>
      </c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</row>
    <row r="240" spans="1:253" ht="63">
      <c r="A240" s="71" t="s">
        <v>727</v>
      </c>
      <c r="B240" s="70">
        <f t="shared" si="27"/>
        <v>1077036</v>
      </c>
      <c r="C240" s="70">
        <f t="shared" si="27"/>
        <v>0</v>
      </c>
      <c r="D240" s="70">
        <f t="shared" si="27"/>
        <v>1077036</v>
      </c>
      <c r="E240" s="70">
        <f>1077036</f>
        <v>1077036</v>
      </c>
      <c r="F240" s="77">
        <v>0</v>
      </c>
      <c r="G240" s="70">
        <f t="shared" si="28"/>
        <v>1077036</v>
      </c>
      <c r="H240" s="70"/>
      <c r="I240" s="77">
        <v>0</v>
      </c>
      <c r="J240" s="70">
        <f t="shared" si="29"/>
        <v>0</v>
      </c>
      <c r="K240" s="70"/>
      <c r="L240" s="77">
        <v>0</v>
      </c>
      <c r="M240" s="70">
        <f t="shared" si="30"/>
        <v>0</v>
      </c>
      <c r="N240" s="70"/>
      <c r="O240" s="77">
        <v>0</v>
      </c>
      <c r="P240" s="70">
        <f t="shared" si="31"/>
        <v>0</v>
      </c>
      <c r="Q240" s="70"/>
      <c r="R240" s="77">
        <v>0</v>
      </c>
      <c r="S240" s="70">
        <f t="shared" si="32"/>
        <v>0</v>
      </c>
      <c r="T240" s="70"/>
      <c r="U240" s="77">
        <v>0</v>
      </c>
      <c r="V240" s="70">
        <f t="shared" si="33"/>
        <v>0</v>
      </c>
      <c r="W240" s="77">
        <v>0</v>
      </c>
      <c r="X240" s="77">
        <v>0</v>
      </c>
      <c r="Y240" s="70">
        <f t="shared" si="34"/>
        <v>0</v>
      </c>
      <c r="Z240" s="77">
        <v>0</v>
      </c>
      <c r="AA240" s="77">
        <v>0</v>
      </c>
      <c r="AB240" s="70">
        <f t="shared" si="35"/>
        <v>0</v>
      </c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</row>
    <row r="241" spans="1:253" ht="31.5">
      <c r="A241" s="69" t="s">
        <v>728</v>
      </c>
      <c r="B241" s="70">
        <f t="shared" si="27"/>
        <v>80000</v>
      </c>
      <c r="C241" s="70">
        <f t="shared" si="27"/>
        <v>0</v>
      </c>
      <c r="D241" s="70">
        <f t="shared" si="27"/>
        <v>80000</v>
      </c>
      <c r="E241" s="70"/>
      <c r="F241" s="70"/>
      <c r="G241" s="70">
        <f t="shared" si="28"/>
        <v>0</v>
      </c>
      <c r="H241" s="70"/>
      <c r="I241" s="70"/>
      <c r="J241" s="70">
        <f t="shared" si="29"/>
        <v>0</v>
      </c>
      <c r="K241" s="70">
        <v>80000</v>
      </c>
      <c r="L241" s="70"/>
      <c r="M241" s="70">
        <f t="shared" si="30"/>
        <v>80000</v>
      </c>
      <c r="N241" s="70"/>
      <c r="O241" s="70"/>
      <c r="P241" s="70">
        <f t="shared" si="31"/>
        <v>0</v>
      </c>
      <c r="Q241" s="70"/>
      <c r="R241" s="70"/>
      <c r="S241" s="70">
        <f t="shared" si="32"/>
        <v>0</v>
      </c>
      <c r="T241" s="70"/>
      <c r="U241" s="70"/>
      <c r="V241" s="70">
        <f t="shared" si="33"/>
        <v>0</v>
      </c>
      <c r="W241" s="70"/>
      <c r="X241" s="70"/>
      <c r="Y241" s="70">
        <f t="shared" si="34"/>
        <v>0</v>
      </c>
      <c r="Z241" s="70"/>
      <c r="AA241" s="70"/>
      <c r="AB241" s="70">
        <f t="shared" si="35"/>
        <v>0</v>
      </c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</row>
    <row r="242" spans="1:253" ht="15.75">
      <c r="A242" s="62" t="s">
        <v>723</v>
      </c>
      <c r="B242" s="63">
        <f t="shared" si="27"/>
        <v>1024992</v>
      </c>
      <c r="C242" s="63">
        <f t="shared" si="27"/>
        <v>316546</v>
      </c>
      <c r="D242" s="63">
        <f t="shared" si="27"/>
        <v>708446</v>
      </c>
      <c r="E242" s="63">
        <f>SUM(E243:E244)</f>
        <v>0</v>
      </c>
      <c r="F242" s="63">
        <f>SUM(F243:F244)</f>
        <v>0</v>
      </c>
      <c r="G242" s="63">
        <f t="shared" si="28"/>
        <v>0</v>
      </c>
      <c r="H242" s="63">
        <f>SUM(H243:H244)</f>
        <v>0</v>
      </c>
      <c r="I242" s="63">
        <f>SUM(I243:I244)</f>
        <v>0</v>
      </c>
      <c r="J242" s="63">
        <f t="shared" si="29"/>
        <v>0</v>
      </c>
      <c r="K242" s="63">
        <f>SUM(K243:K244)</f>
        <v>15510</v>
      </c>
      <c r="L242" s="63">
        <f>SUM(L243:L244)</f>
        <v>15510</v>
      </c>
      <c r="M242" s="63">
        <f t="shared" si="30"/>
        <v>0</v>
      </c>
      <c r="N242" s="63">
        <f>SUM(N243:N244)</f>
        <v>1009482</v>
      </c>
      <c r="O242" s="63">
        <f>SUM(O243:O244)</f>
        <v>301036</v>
      </c>
      <c r="P242" s="63">
        <f t="shared" si="31"/>
        <v>708446</v>
      </c>
      <c r="Q242" s="63">
        <f>SUM(Q243:Q244)</f>
        <v>0</v>
      </c>
      <c r="R242" s="63">
        <f>SUM(R243:R244)</f>
        <v>0</v>
      </c>
      <c r="S242" s="63">
        <f t="shared" si="32"/>
        <v>0</v>
      </c>
      <c r="T242" s="63">
        <f>SUM(T243:T244)</f>
        <v>0</v>
      </c>
      <c r="U242" s="63">
        <f>SUM(U243:U244)</f>
        <v>0</v>
      </c>
      <c r="V242" s="63">
        <f t="shared" si="33"/>
        <v>0</v>
      </c>
      <c r="W242" s="63">
        <f>SUM(W243:W244)</f>
        <v>0</v>
      </c>
      <c r="X242" s="63">
        <f>SUM(X243:X244)</f>
        <v>0</v>
      </c>
      <c r="Y242" s="63">
        <f t="shared" si="34"/>
        <v>0</v>
      </c>
      <c r="Z242" s="63">
        <f>SUM(Z243:Z244)</f>
        <v>0</v>
      </c>
      <c r="AA242" s="63">
        <f>SUM(AA243:AA244)</f>
        <v>0</v>
      </c>
      <c r="AB242" s="63">
        <f t="shared" si="35"/>
        <v>0</v>
      </c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</row>
    <row r="243" spans="1:253" ht="31.5">
      <c r="A243" s="69" t="s">
        <v>729</v>
      </c>
      <c r="B243" s="70">
        <f t="shared" si="27"/>
        <v>15510</v>
      </c>
      <c r="C243" s="70">
        <f t="shared" si="27"/>
        <v>15510</v>
      </c>
      <c r="D243" s="70">
        <f t="shared" si="27"/>
        <v>0</v>
      </c>
      <c r="E243" s="70">
        <v>0</v>
      </c>
      <c r="F243" s="70"/>
      <c r="G243" s="70">
        <f t="shared" si="28"/>
        <v>0</v>
      </c>
      <c r="H243" s="70">
        <v>0</v>
      </c>
      <c r="I243" s="70"/>
      <c r="J243" s="70">
        <f t="shared" si="29"/>
        <v>0</v>
      </c>
      <c r="K243" s="70">
        <v>15510</v>
      </c>
      <c r="L243" s="70">
        <v>15510</v>
      </c>
      <c r="M243" s="70">
        <f t="shared" si="30"/>
        <v>0</v>
      </c>
      <c r="N243" s="70"/>
      <c r="O243" s="70"/>
      <c r="P243" s="70">
        <f t="shared" si="31"/>
        <v>0</v>
      </c>
      <c r="Q243" s="70"/>
      <c r="R243" s="70"/>
      <c r="S243" s="70">
        <f t="shared" si="32"/>
        <v>0</v>
      </c>
      <c r="T243" s="70"/>
      <c r="U243" s="70"/>
      <c r="V243" s="70">
        <f t="shared" si="33"/>
        <v>0</v>
      </c>
      <c r="W243" s="70"/>
      <c r="X243" s="70"/>
      <c r="Y243" s="70">
        <f t="shared" si="34"/>
        <v>0</v>
      </c>
      <c r="Z243" s="70"/>
      <c r="AA243" s="70"/>
      <c r="AB243" s="70">
        <f t="shared" si="35"/>
        <v>0</v>
      </c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</row>
    <row r="244" spans="1:253" ht="78.75">
      <c r="A244" s="69" t="s">
        <v>730</v>
      </c>
      <c r="B244" s="70">
        <f t="shared" si="27"/>
        <v>1009482</v>
      </c>
      <c r="C244" s="70">
        <f t="shared" si="27"/>
        <v>301036</v>
      </c>
      <c r="D244" s="70">
        <f t="shared" si="27"/>
        <v>708446</v>
      </c>
      <c r="E244" s="70"/>
      <c r="F244" s="70"/>
      <c r="G244" s="70">
        <f t="shared" si="28"/>
        <v>0</v>
      </c>
      <c r="H244" s="70"/>
      <c r="I244" s="70"/>
      <c r="J244" s="70">
        <f t="shared" si="29"/>
        <v>0</v>
      </c>
      <c r="K244" s="70"/>
      <c r="L244" s="70"/>
      <c r="M244" s="70">
        <f t="shared" si="30"/>
        <v>0</v>
      </c>
      <c r="N244" s="70">
        <v>1009482</v>
      </c>
      <c r="O244" s="70">
        <f>412048-111012</f>
        <v>301036</v>
      </c>
      <c r="P244" s="70">
        <f t="shared" si="31"/>
        <v>708446</v>
      </c>
      <c r="Q244" s="70"/>
      <c r="R244" s="70"/>
      <c r="S244" s="70">
        <f t="shared" si="32"/>
        <v>0</v>
      </c>
      <c r="T244" s="70"/>
      <c r="U244" s="70"/>
      <c r="V244" s="70">
        <f t="shared" si="33"/>
        <v>0</v>
      </c>
      <c r="W244" s="70"/>
      <c r="X244" s="70"/>
      <c r="Y244" s="70">
        <f t="shared" si="34"/>
        <v>0</v>
      </c>
      <c r="Z244" s="70"/>
      <c r="AA244" s="70"/>
      <c r="AB244" s="70">
        <f t="shared" si="35"/>
        <v>0</v>
      </c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</row>
    <row r="245" spans="1:253" ht="15.75">
      <c r="A245" s="62" t="s">
        <v>731</v>
      </c>
      <c r="B245" s="63">
        <f t="shared" si="27"/>
        <v>93490</v>
      </c>
      <c r="C245" s="63">
        <f t="shared" si="27"/>
        <v>359</v>
      </c>
      <c r="D245" s="63">
        <f t="shared" si="27"/>
        <v>93131</v>
      </c>
      <c r="E245" s="63">
        <f>SUM(E246,E250,E253)</f>
        <v>0</v>
      </c>
      <c r="F245" s="63">
        <f>SUM(F246,F250,F253)</f>
        <v>0</v>
      </c>
      <c r="G245" s="63">
        <f t="shared" si="28"/>
        <v>0</v>
      </c>
      <c r="H245" s="63">
        <f>SUM(H246,H250,H253)</f>
        <v>0</v>
      </c>
      <c r="I245" s="63">
        <f>SUM(I246,I250,I253)</f>
        <v>0</v>
      </c>
      <c r="J245" s="63">
        <f t="shared" si="29"/>
        <v>0</v>
      </c>
      <c r="K245" s="63">
        <f>SUM(K246,K250,K253)</f>
        <v>91020</v>
      </c>
      <c r="L245" s="63">
        <f>SUM(L246,L250,L253)</f>
        <v>0</v>
      </c>
      <c r="M245" s="63">
        <f t="shared" si="30"/>
        <v>91020</v>
      </c>
      <c r="N245" s="63">
        <f>SUM(N246,N250,N253)</f>
        <v>0</v>
      </c>
      <c r="O245" s="63">
        <f>SUM(O246,O250,O253)</f>
        <v>0</v>
      </c>
      <c r="P245" s="63">
        <f t="shared" si="31"/>
        <v>0</v>
      </c>
      <c r="Q245" s="63">
        <f>SUM(Q246,Q250,Q253)</f>
        <v>2470</v>
      </c>
      <c r="R245" s="63">
        <f>SUM(R246,R250,R253)</f>
        <v>359</v>
      </c>
      <c r="S245" s="63">
        <f t="shared" si="32"/>
        <v>2111</v>
      </c>
      <c r="T245" s="63">
        <f>SUM(T246,T250,T253)</f>
        <v>0</v>
      </c>
      <c r="U245" s="63">
        <f>SUM(U246,U250,U253)</f>
        <v>0</v>
      </c>
      <c r="V245" s="63">
        <f t="shared" si="33"/>
        <v>0</v>
      </c>
      <c r="W245" s="63">
        <f>SUM(W246,W250,W253)</f>
        <v>0</v>
      </c>
      <c r="X245" s="63">
        <f>SUM(X246,X250,X253)</f>
        <v>0</v>
      </c>
      <c r="Y245" s="63">
        <f t="shared" si="34"/>
        <v>0</v>
      </c>
      <c r="Z245" s="63">
        <f>SUM(Z246,Z250,Z253)</f>
        <v>0</v>
      </c>
      <c r="AA245" s="63">
        <f>SUM(AA246,AA250,AA253)</f>
        <v>0</v>
      </c>
      <c r="AB245" s="63">
        <f t="shared" si="35"/>
        <v>0</v>
      </c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</row>
    <row r="246" spans="1:253" ht="15.75">
      <c r="A246" s="62" t="s">
        <v>534</v>
      </c>
      <c r="B246" s="63">
        <f t="shared" si="27"/>
        <v>67020</v>
      </c>
      <c r="C246" s="63">
        <f t="shared" si="27"/>
        <v>0</v>
      </c>
      <c r="D246" s="63">
        <f t="shared" si="27"/>
        <v>67020</v>
      </c>
      <c r="E246" s="63">
        <f>SUM(E247)</f>
        <v>0</v>
      </c>
      <c r="F246" s="63">
        <f>SUM(F247)</f>
        <v>0</v>
      </c>
      <c r="G246" s="63">
        <f t="shared" si="28"/>
        <v>0</v>
      </c>
      <c r="H246" s="63">
        <f>SUM(H247)</f>
        <v>0</v>
      </c>
      <c r="I246" s="63">
        <f>SUM(I247)</f>
        <v>0</v>
      </c>
      <c r="J246" s="63">
        <f t="shared" si="29"/>
        <v>0</v>
      </c>
      <c r="K246" s="63">
        <f>SUM(K247)</f>
        <v>67020</v>
      </c>
      <c r="L246" s="63">
        <f>SUM(L247)</f>
        <v>0</v>
      </c>
      <c r="M246" s="63">
        <f t="shared" si="30"/>
        <v>67020</v>
      </c>
      <c r="N246" s="63">
        <f>SUM(N247)</f>
        <v>0</v>
      </c>
      <c r="O246" s="63">
        <f>SUM(O247)</f>
        <v>0</v>
      </c>
      <c r="P246" s="63">
        <f t="shared" si="31"/>
        <v>0</v>
      </c>
      <c r="Q246" s="63">
        <f>SUM(Q247)</f>
        <v>0</v>
      </c>
      <c r="R246" s="63">
        <f>SUM(R247)</f>
        <v>0</v>
      </c>
      <c r="S246" s="63">
        <f t="shared" si="32"/>
        <v>0</v>
      </c>
      <c r="T246" s="63">
        <f>SUM(T247)</f>
        <v>0</v>
      </c>
      <c r="U246" s="63">
        <f>SUM(U247)</f>
        <v>0</v>
      </c>
      <c r="V246" s="63">
        <f t="shared" si="33"/>
        <v>0</v>
      </c>
      <c r="W246" s="63">
        <f>SUM(W247)</f>
        <v>0</v>
      </c>
      <c r="X246" s="63">
        <f>SUM(X247)</f>
        <v>0</v>
      </c>
      <c r="Y246" s="63">
        <f t="shared" si="34"/>
        <v>0</v>
      </c>
      <c r="Z246" s="63">
        <f>SUM(Z247)</f>
        <v>0</v>
      </c>
      <c r="AA246" s="63">
        <f>SUM(AA247)</f>
        <v>0</v>
      </c>
      <c r="AB246" s="63">
        <f t="shared" si="35"/>
        <v>0</v>
      </c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</row>
    <row r="247" spans="1:253" ht="31.5">
      <c r="A247" s="62" t="s">
        <v>732</v>
      </c>
      <c r="B247" s="63">
        <f t="shared" si="27"/>
        <v>67020</v>
      </c>
      <c r="C247" s="63">
        <f t="shared" si="27"/>
        <v>0</v>
      </c>
      <c r="D247" s="63">
        <f t="shared" si="27"/>
        <v>67020</v>
      </c>
      <c r="E247" s="63">
        <f>SUM(E248:E249)</f>
        <v>0</v>
      </c>
      <c r="F247" s="63">
        <f>SUM(F248:F249)</f>
        <v>0</v>
      </c>
      <c r="G247" s="63">
        <f t="shared" si="28"/>
        <v>0</v>
      </c>
      <c r="H247" s="63">
        <f>SUM(H248:H249)</f>
        <v>0</v>
      </c>
      <c r="I247" s="63">
        <f>SUM(I248:I249)</f>
        <v>0</v>
      </c>
      <c r="J247" s="63">
        <f t="shared" si="29"/>
        <v>0</v>
      </c>
      <c r="K247" s="63">
        <f>SUM(K248:K249)</f>
        <v>67020</v>
      </c>
      <c r="L247" s="63">
        <f>SUM(L248:L249)</f>
        <v>0</v>
      </c>
      <c r="M247" s="63">
        <f t="shared" si="30"/>
        <v>67020</v>
      </c>
      <c r="N247" s="63">
        <f>SUM(N248:N249)</f>
        <v>0</v>
      </c>
      <c r="O247" s="63">
        <f>SUM(O248:O249)</f>
        <v>0</v>
      </c>
      <c r="P247" s="63">
        <f t="shared" si="31"/>
        <v>0</v>
      </c>
      <c r="Q247" s="63">
        <f>SUM(Q248:Q249)</f>
        <v>0</v>
      </c>
      <c r="R247" s="63">
        <f>SUM(R248:R249)</f>
        <v>0</v>
      </c>
      <c r="S247" s="63">
        <f t="shared" si="32"/>
        <v>0</v>
      </c>
      <c r="T247" s="63">
        <f>SUM(T248:T249)</f>
        <v>0</v>
      </c>
      <c r="U247" s="63">
        <f>SUM(U248:U249)</f>
        <v>0</v>
      </c>
      <c r="V247" s="63">
        <f t="shared" si="33"/>
        <v>0</v>
      </c>
      <c r="W247" s="63">
        <f>SUM(W248:W249)</f>
        <v>0</v>
      </c>
      <c r="X247" s="63">
        <f>SUM(X248:X249)</f>
        <v>0</v>
      </c>
      <c r="Y247" s="63">
        <f t="shared" si="34"/>
        <v>0</v>
      </c>
      <c r="Z247" s="63">
        <f>SUM(Z248:Z249)</f>
        <v>0</v>
      </c>
      <c r="AA247" s="63">
        <f>SUM(AA248:AA249)</f>
        <v>0</v>
      </c>
      <c r="AB247" s="63">
        <f t="shared" si="35"/>
        <v>0</v>
      </c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</row>
    <row r="248" spans="1:253" ht="31.5">
      <c r="A248" s="76" t="s">
        <v>733</v>
      </c>
      <c r="B248" s="67">
        <f t="shared" si="27"/>
        <v>19020</v>
      </c>
      <c r="C248" s="67">
        <f t="shared" si="27"/>
        <v>0</v>
      </c>
      <c r="D248" s="67">
        <f t="shared" si="27"/>
        <v>19020</v>
      </c>
      <c r="E248" s="67"/>
      <c r="F248" s="67"/>
      <c r="G248" s="67">
        <f t="shared" si="28"/>
        <v>0</v>
      </c>
      <c r="H248" s="67"/>
      <c r="I248" s="67"/>
      <c r="J248" s="67">
        <f t="shared" si="29"/>
        <v>0</v>
      </c>
      <c r="K248" s="67">
        <v>19020</v>
      </c>
      <c r="L248" s="67"/>
      <c r="M248" s="67">
        <f t="shared" si="30"/>
        <v>19020</v>
      </c>
      <c r="N248" s="67"/>
      <c r="O248" s="67"/>
      <c r="P248" s="67">
        <f t="shared" si="31"/>
        <v>0</v>
      </c>
      <c r="Q248" s="67"/>
      <c r="R248" s="67"/>
      <c r="S248" s="67">
        <f t="shared" si="32"/>
        <v>0</v>
      </c>
      <c r="T248" s="67"/>
      <c r="U248" s="67"/>
      <c r="V248" s="67">
        <f t="shared" si="33"/>
        <v>0</v>
      </c>
      <c r="W248" s="67"/>
      <c r="X248" s="67"/>
      <c r="Y248" s="67">
        <f t="shared" si="34"/>
        <v>0</v>
      </c>
      <c r="Z248" s="67">
        <v>0</v>
      </c>
      <c r="AA248" s="67"/>
      <c r="AB248" s="67">
        <f t="shared" si="35"/>
        <v>0</v>
      </c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</row>
    <row r="249" spans="1:253" ht="31.5">
      <c r="A249" s="76" t="s">
        <v>734</v>
      </c>
      <c r="B249" s="67">
        <f t="shared" si="27"/>
        <v>48000</v>
      </c>
      <c r="C249" s="67">
        <f t="shared" si="27"/>
        <v>0</v>
      </c>
      <c r="D249" s="67">
        <f t="shared" si="27"/>
        <v>48000</v>
      </c>
      <c r="E249" s="67"/>
      <c r="F249" s="67"/>
      <c r="G249" s="67">
        <f t="shared" si="28"/>
        <v>0</v>
      </c>
      <c r="H249" s="67"/>
      <c r="I249" s="67"/>
      <c r="J249" s="67">
        <f t="shared" si="29"/>
        <v>0</v>
      </c>
      <c r="K249" s="67">
        <v>48000</v>
      </c>
      <c r="L249" s="67"/>
      <c r="M249" s="67">
        <f t="shared" si="30"/>
        <v>48000</v>
      </c>
      <c r="N249" s="67"/>
      <c r="O249" s="67"/>
      <c r="P249" s="67">
        <f t="shared" si="31"/>
        <v>0</v>
      </c>
      <c r="Q249" s="67"/>
      <c r="R249" s="67"/>
      <c r="S249" s="67">
        <f t="shared" si="32"/>
        <v>0</v>
      </c>
      <c r="T249" s="67"/>
      <c r="U249" s="67"/>
      <c r="V249" s="67">
        <f t="shared" si="33"/>
        <v>0</v>
      </c>
      <c r="W249" s="67"/>
      <c r="X249" s="67"/>
      <c r="Y249" s="67">
        <f t="shared" si="34"/>
        <v>0</v>
      </c>
      <c r="Z249" s="67">
        <v>0</v>
      </c>
      <c r="AA249" s="67"/>
      <c r="AB249" s="67">
        <f t="shared" si="35"/>
        <v>0</v>
      </c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</row>
    <row r="250" spans="1:253" ht="31.5">
      <c r="A250" s="62" t="s">
        <v>587</v>
      </c>
      <c r="B250" s="63">
        <f t="shared" si="27"/>
        <v>2470</v>
      </c>
      <c r="C250" s="63">
        <f t="shared" si="27"/>
        <v>359</v>
      </c>
      <c r="D250" s="63">
        <f t="shared" si="27"/>
        <v>2111</v>
      </c>
      <c r="E250" s="63">
        <f>SUM(E251)</f>
        <v>0</v>
      </c>
      <c r="F250" s="63">
        <f>SUM(F251)</f>
        <v>0</v>
      </c>
      <c r="G250" s="63">
        <f t="shared" si="28"/>
        <v>0</v>
      </c>
      <c r="H250" s="63">
        <f>SUM(H251)</f>
        <v>0</v>
      </c>
      <c r="I250" s="63">
        <f>SUM(I251)</f>
        <v>0</v>
      </c>
      <c r="J250" s="63">
        <f t="shared" si="29"/>
        <v>0</v>
      </c>
      <c r="K250" s="63">
        <v>0</v>
      </c>
      <c r="L250" s="63">
        <f>SUM(L251)</f>
        <v>0</v>
      </c>
      <c r="M250" s="63">
        <f t="shared" si="30"/>
        <v>0</v>
      </c>
      <c r="N250" s="63">
        <f>SUM(N251)</f>
        <v>0</v>
      </c>
      <c r="O250" s="63">
        <f>SUM(O251)</f>
        <v>0</v>
      </c>
      <c r="P250" s="63">
        <f t="shared" si="31"/>
        <v>0</v>
      </c>
      <c r="Q250" s="63">
        <f>SUM(Q251)</f>
        <v>2470</v>
      </c>
      <c r="R250" s="63">
        <f>SUM(R251)</f>
        <v>359</v>
      </c>
      <c r="S250" s="63">
        <f t="shared" si="32"/>
        <v>2111</v>
      </c>
      <c r="T250" s="63">
        <f>SUM(T251)</f>
        <v>0</v>
      </c>
      <c r="U250" s="63">
        <f>SUM(U251)</f>
        <v>0</v>
      </c>
      <c r="V250" s="63">
        <f t="shared" si="33"/>
        <v>0</v>
      </c>
      <c r="W250" s="63">
        <f>SUM(W251)</f>
        <v>0</v>
      </c>
      <c r="X250" s="63">
        <f>SUM(X251)</f>
        <v>0</v>
      </c>
      <c r="Y250" s="63">
        <f t="shared" si="34"/>
        <v>0</v>
      </c>
      <c r="Z250" s="63">
        <f>SUM(Z251)</f>
        <v>0</v>
      </c>
      <c r="AA250" s="63">
        <f>SUM(AA251)</f>
        <v>0</v>
      </c>
      <c r="AB250" s="63">
        <f t="shared" si="35"/>
        <v>0</v>
      </c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</row>
    <row r="251" spans="1:253" ht="31.5">
      <c r="A251" s="62" t="s">
        <v>732</v>
      </c>
      <c r="B251" s="63">
        <f t="shared" si="27"/>
        <v>2470</v>
      </c>
      <c r="C251" s="63">
        <f t="shared" si="27"/>
        <v>359</v>
      </c>
      <c r="D251" s="63">
        <f t="shared" si="27"/>
        <v>2111</v>
      </c>
      <c r="E251" s="63">
        <f>SUM(E252:E252)</f>
        <v>0</v>
      </c>
      <c r="F251" s="63">
        <f>SUM(F252:F252)</f>
        <v>0</v>
      </c>
      <c r="G251" s="63">
        <f t="shared" si="28"/>
        <v>0</v>
      </c>
      <c r="H251" s="63">
        <f>SUM(H252:H252)</f>
        <v>0</v>
      </c>
      <c r="I251" s="63">
        <f>SUM(I252:I252)</f>
        <v>0</v>
      </c>
      <c r="J251" s="63">
        <f t="shared" si="29"/>
        <v>0</v>
      </c>
      <c r="K251" s="63">
        <f>SUM(K252:K252)</f>
        <v>0</v>
      </c>
      <c r="L251" s="63">
        <f>SUM(L252:L252)</f>
        <v>0</v>
      </c>
      <c r="M251" s="63">
        <f t="shared" si="30"/>
        <v>0</v>
      </c>
      <c r="N251" s="63">
        <f>SUM(N252:N252)</f>
        <v>0</v>
      </c>
      <c r="O251" s="63">
        <f>SUM(O252:O252)</f>
        <v>0</v>
      </c>
      <c r="P251" s="63">
        <f t="shared" si="31"/>
        <v>0</v>
      </c>
      <c r="Q251" s="63">
        <f>SUM(Q252:Q252)</f>
        <v>2470</v>
      </c>
      <c r="R251" s="63">
        <f>SUM(R252:R252)</f>
        <v>359</v>
      </c>
      <c r="S251" s="63">
        <f t="shared" si="32"/>
        <v>2111</v>
      </c>
      <c r="T251" s="63">
        <f>SUM(T252:T252)</f>
        <v>0</v>
      </c>
      <c r="U251" s="63">
        <f>SUM(U252:U252)</f>
        <v>0</v>
      </c>
      <c r="V251" s="63">
        <f t="shared" si="33"/>
        <v>0</v>
      </c>
      <c r="W251" s="63">
        <f>SUM(W252:W252)</f>
        <v>0</v>
      </c>
      <c r="X251" s="63">
        <f>SUM(X252:X252)</f>
        <v>0</v>
      </c>
      <c r="Y251" s="63">
        <f t="shared" si="34"/>
        <v>0</v>
      </c>
      <c r="Z251" s="63">
        <f>SUM(Z252:Z252)</f>
        <v>0</v>
      </c>
      <c r="AA251" s="63">
        <f>SUM(AA252:AA252)</f>
        <v>0</v>
      </c>
      <c r="AB251" s="63">
        <f t="shared" si="35"/>
        <v>0</v>
      </c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</row>
    <row r="252" spans="1:253" ht="31.5">
      <c r="A252" s="66" t="s">
        <v>735</v>
      </c>
      <c r="B252" s="70">
        <f t="shared" si="27"/>
        <v>2470</v>
      </c>
      <c r="C252" s="70">
        <f t="shared" si="27"/>
        <v>359</v>
      </c>
      <c r="D252" s="70">
        <f t="shared" si="27"/>
        <v>2111</v>
      </c>
      <c r="E252" s="70"/>
      <c r="F252" s="70"/>
      <c r="G252" s="70">
        <f t="shared" si="28"/>
        <v>0</v>
      </c>
      <c r="H252" s="70"/>
      <c r="I252" s="70"/>
      <c r="J252" s="70">
        <f t="shared" si="29"/>
        <v>0</v>
      </c>
      <c r="K252" s="70"/>
      <c r="L252" s="70"/>
      <c r="M252" s="70">
        <f t="shared" si="30"/>
        <v>0</v>
      </c>
      <c r="N252" s="70"/>
      <c r="O252" s="70"/>
      <c r="P252" s="70">
        <f t="shared" si="31"/>
        <v>0</v>
      </c>
      <c r="Q252" s="70">
        <v>2470</v>
      </c>
      <c r="R252" s="70">
        <v>359</v>
      </c>
      <c r="S252" s="70">
        <f t="shared" si="32"/>
        <v>2111</v>
      </c>
      <c r="T252" s="70"/>
      <c r="U252" s="70"/>
      <c r="V252" s="70">
        <f t="shared" si="33"/>
        <v>0</v>
      </c>
      <c r="W252" s="70"/>
      <c r="X252" s="70"/>
      <c r="Y252" s="70">
        <f t="shared" si="34"/>
        <v>0</v>
      </c>
      <c r="Z252" s="70"/>
      <c r="AA252" s="70"/>
      <c r="AB252" s="70">
        <f t="shared" si="35"/>
        <v>0</v>
      </c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</row>
    <row r="253" spans="1:253" ht="15.75">
      <c r="A253" s="62" t="s">
        <v>597</v>
      </c>
      <c r="B253" s="63">
        <f t="shared" si="27"/>
        <v>24000</v>
      </c>
      <c r="C253" s="63">
        <f t="shared" si="27"/>
        <v>0</v>
      </c>
      <c r="D253" s="63">
        <f t="shared" si="27"/>
        <v>24000</v>
      </c>
      <c r="E253" s="63">
        <f>SUM(E254)</f>
        <v>0</v>
      </c>
      <c r="F253" s="63">
        <f>SUM(F254)</f>
        <v>0</v>
      </c>
      <c r="G253" s="63">
        <f t="shared" si="28"/>
        <v>0</v>
      </c>
      <c r="H253" s="63">
        <f>SUM(H254)</f>
        <v>0</v>
      </c>
      <c r="I253" s="63">
        <f>SUM(I254)</f>
        <v>0</v>
      </c>
      <c r="J253" s="63">
        <f t="shared" si="29"/>
        <v>0</v>
      </c>
      <c r="K253" s="63">
        <f>SUM(K254)</f>
        <v>24000</v>
      </c>
      <c r="L253" s="63">
        <f>SUM(L254)</f>
        <v>0</v>
      </c>
      <c r="M253" s="63">
        <f t="shared" si="30"/>
        <v>24000</v>
      </c>
      <c r="N253" s="63">
        <f>SUM(N254)</f>
        <v>0</v>
      </c>
      <c r="O253" s="63">
        <f>SUM(O254)</f>
        <v>0</v>
      </c>
      <c r="P253" s="63">
        <f t="shared" si="31"/>
        <v>0</v>
      </c>
      <c r="Q253" s="63">
        <f>SUM(Q254)</f>
        <v>0</v>
      </c>
      <c r="R253" s="63">
        <f>SUM(R254)</f>
        <v>0</v>
      </c>
      <c r="S253" s="63">
        <f t="shared" si="32"/>
        <v>0</v>
      </c>
      <c r="T253" s="63">
        <f>SUM(T254)</f>
        <v>0</v>
      </c>
      <c r="U253" s="63">
        <f>SUM(U254)</f>
        <v>0</v>
      </c>
      <c r="V253" s="63">
        <f t="shared" si="33"/>
        <v>0</v>
      </c>
      <c r="W253" s="63">
        <f>SUM(W254)</f>
        <v>0</v>
      </c>
      <c r="X253" s="63">
        <f>SUM(X254)</f>
        <v>0</v>
      </c>
      <c r="Y253" s="63">
        <f t="shared" si="34"/>
        <v>0</v>
      </c>
      <c r="Z253" s="63">
        <f>SUM(Z254)</f>
        <v>0</v>
      </c>
      <c r="AA253" s="63">
        <f>SUM(AA254)</f>
        <v>0</v>
      </c>
      <c r="AB253" s="63">
        <f t="shared" si="35"/>
        <v>0</v>
      </c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</row>
    <row r="254" spans="1:253" ht="31.5">
      <c r="A254" s="62" t="s">
        <v>732</v>
      </c>
      <c r="B254" s="63">
        <f t="shared" si="27"/>
        <v>24000</v>
      </c>
      <c r="C254" s="63">
        <f t="shared" si="27"/>
        <v>0</v>
      </c>
      <c r="D254" s="63">
        <f t="shared" si="27"/>
        <v>24000</v>
      </c>
      <c r="E254" s="63">
        <f>SUM(E255:E255)</f>
        <v>0</v>
      </c>
      <c r="F254" s="63">
        <f>SUM(F255:F255)</f>
        <v>0</v>
      </c>
      <c r="G254" s="63">
        <f t="shared" si="28"/>
        <v>0</v>
      </c>
      <c r="H254" s="63">
        <f>SUM(H255:H255)</f>
        <v>0</v>
      </c>
      <c r="I254" s="63">
        <f>SUM(I255:I255)</f>
        <v>0</v>
      </c>
      <c r="J254" s="63">
        <f t="shared" si="29"/>
        <v>0</v>
      </c>
      <c r="K254" s="63">
        <f>SUM(K255:K255)</f>
        <v>24000</v>
      </c>
      <c r="L254" s="63">
        <f>SUM(L255:L255)</f>
        <v>0</v>
      </c>
      <c r="M254" s="63">
        <f t="shared" si="30"/>
        <v>24000</v>
      </c>
      <c r="N254" s="63">
        <f>SUM(N255:N255)</f>
        <v>0</v>
      </c>
      <c r="O254" s="63">
        <f>SUM(O255:O255)</f>
        <v>0</v>
      </c>
      <c r="P254" s="63">
        <f t="shared" si="31"/>
        <v>0</v>
      </c>
      <c r="Q254" s="63">
        <f>SUM(Q255:Q255)</f>
        <v>0</v>
      </c>
      <c r="R254" s="63">
        <f>SUM(R255:R255)</f>
        <v>0</v>
      </c>
      <c r="S254" s="63">
        <f t="shared" si="32"/>
        <v>0</v>
      </c>
      <c r="T254" s="63">
        <f>SUM(T255:T255)</f>
        <v>0</v>
      </c>
      <c r="U254" s="63">
        <f>SUM(U255:U255)</f>
        <v>0</v>
      </c>
      <c r="V254" s="63">
        <f t="shared" si="33"/>
        <v>0</v>
      </c>
      <c r="W254" s="63">
        <f>SUM(W255:W255)</f>
        <v>0</v>
      </c>
      <c r="X254" s="63">
        <f>SUM(X255:X255)</f>
        <v>0</v>
      </c>
      <c r="Y254" s="63">
        <f t="shared" si="34"/>
        <v>0</v>
      </c>
      <c r="Z254" s="63">
        <f>SUM(Z255:Z255)</f>
        <v>0</v>
      </c>
      <c r="AA254" s="63">
        <f>SUM(AA255:AA255)</f>
        <v>0</v>
      </c>
      <c r="AB254" s="63">
        <f t="shared" si="35"/>
        <v>0</v>
      </c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</row>
    <row r="255" spans="1:253" ht="31.5">
      <c r="A255" s="76" t="s">
        <v>736</v>
      </c>
      <c r="B255" s="70">
        <f t="shared" si="27"/>
        <v>24000</v>
      </c>
      <c r="C255" s="70">
        <f t="shared" si="27"/>
        <v>0</v>
      </c>
      <c r="D255" s="70">
        <f t="shared" si="27"/>
        <v>24000</v>
      </c>
      <c r="E255" s="70"/>
      <c r="F255" s="70"/>
      <c r="G255" s="70">
        <f t="shared" si="28"/>
        <v>0</v>
      </c>
      <c r="H255" s="70"/>
      <c r="I255" s="70"/>
      <c r="J255" s="70">
        <f t="shared" si="29"/>
        <v>0</v>
      </c>
      <c r="K255" s="70">
        <v>24000</v>
      </c>
      <c r="L255" s="70"/>
      <c r="M255" s="70">
        <f t="shared" si="30"/>
        <v>24000</v>
      </c>
      <c r="N255" s="70"/>
      <c r="O255" s="70"/>
      <c r="P255" s="70">
        <f t="shared" si="31"/>
        <v>0</v>
      </c>
      <c r="Q255" s="70"/>
      <c r="R255" s="70"/>
      <c r="S255" s="70">
        <f t="shared" si="32"/>
        <v>0</v>
      </c>
      <c r="T255" s="70"/>
      <c r="U255" s="70"/>
      <c r="V255" s="70">
        <f t="shared" si="33"/>
        <v>0</v>
      </c>
      <c r="W255" s="70"/>
      <c r="X255" s="70"/>
      <c r="Y255" s="70">
        <f t="shared" si="34"/>
        <v>0</v>
      </c>
      <c r="Z255" s="70"/>
      <c r="AA255" s="70"/>
      <c r="AB255" s="70">
        <f t="shared" si="35"/>
        <v>0</v>
      </c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</row>
    <row r="256" spans="1:253" ht="15.75">
      <c r="A256" s="78" t="s">
        <v>737</v>
      </c>
      <c r="B256" s="63">
        <f aca="true" t="shared" si="36" ref="B256:D262">E256+H256+K256+N256+Q256+T256+W256+Z256</f>
        <v>110352</v>
      </c>
      <c r="C256" s="63">
        <f t="shared" si="36"/>
        <v>69982</v>
      </c>
      <c r="D256" s="63">
        <f t="shared" si="36"/>
        <v>40370</v>
      </c>
      <c r="E256" s="63">
        <f>SUM(E257)</f>
        <v>0</v>
      </c>
      <c r="F256" s="63">
        <f>SUM(F257)</f>
        <v>0</v>
      </c>
      <c r="G256" s="63">
        <f t="shared" si="28"/>
        <v>0</v>
      </c>
      <c r="H256" s="63">
        <f>SUM(H257)</f>
        <v>0</v>
      </c>
      <c r="I256" s="63">
        <f>SUM(I257)</f>
        <v>0</v>
      </c>
      <c r="J256" s="63">
        <f t="shared" si="29"/>
        <v>0</v>
      </c>
      <c r="K256" s="63">
        <f>SUM(K257)</f>
        <v>110352</v>
      </c>
      <c r="L256" s="63">
        <f>SUM(L257)</f>
        <v>69982</v>
      </c>
      <c r="M256" s="63">
        <f t="shared" si="30"/>
        <v>40370</v>
      </c>
      <c r="N256" s="63">
        <f>SUM(N257)</f>
        <v>0</v>
      </c>
      <c r="O256" s="63">
        <f>SUM(O257)</f>
        <v>0</v>
      </c>
      <c r="P256" s="63">
        <f t="shared" si="31"/>
        <v>0</v>
      </c>
      <c r="Q256" s="63">
        <f>SUM(Q257)</f>
        <v>0</v>
      </c>
      <c r="R256" s="63">
        <f>SUM(R257)</f>
        <v>0</v>
      </c>
      <c r="S256" s="63">
        <f t="shared" si="32"/>
        <v>0</v>
      </c>
      <c r="T256" s="63">
        <f>SUM(T257)</f>
        <v>0</v>
      </c>
      <c r="U256" s="63">
        <f>SUM(U257)</f>
        <v>0</v>
      </c>
      <c r="V256" s="63">
        <f t="shared" si="33"/>
        <v>0</v>
      </c>
      <c r="W256" s="63">
        <f>SUM(W257)</f>
        <v>0</v>
      </c>
      <c r="X256" s="63">
        <f>SUM(X257)</f>
        <v>0</v>
      </c>
      <c r="Y256" s="63">
        <f t="shared" si="34"/>
        <v>0</v>
      </c>
      <c r="Z256" s="63">
        <f>SUM(Z257)</f>
        <v>0</v>
      </c>
      <c r="AA256" s="63">
        <f>SUM(AA257)</f>
        <v>0</v>
      </c>
      <c r="AB256" s="63">
        <f t="shared" si="35"/>
        <v>0</v>
      </c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</row>
    <row r="257" spans="1:253" ht="31.5">
      <c r="A257" s="62" t="s">
        <v>575</v>
      </c>
      <c r="B257" s="63">
        <f t="shared" si="36"/>
        <v>110352</v>
      </c>
      <c r="C257" s="63">
        <f t="shared" si="36"/>
        <v>69982</v>
      </c>
      <c r="D257" s="63">
        <f t="shared" si="36"/>
        <v>40370</v>
      </c>
      <c r="E257" s="63">
        <f>SUM(E258:E259)</f>
        <v>0</v>
      </c>
      <c r="F257" s="63">
        <f>SUM(F258:F259)</f>
        <v>0</v>
      </c>
      <c r="G257" s="63">
        <f aca="true" t="shared" si="37" ref="G257:G262">E257-F257</f>
        <v>0</v>
      </c>
      <c r="H257" s="63">
        <f>SUM(H258:H259)</f>
        <v>0</v>
      </c>
      <c r="I257" s="63">
        <f>SUM(I258:I259)</f>
        <v>0</v>
      </c>
      <c r="J257" s="63">
        <f aca="true" t="shared" si="38" ref="J257:J262">H257-I257</f>
        <v>0</v>
      </c>
      <c r="K257" s="63">
        <f>SUM(K258:K259)</f>
        <v>110352</v>
      </c>
      <c r="L257" s="63">
        <f>SUM(L258:L259)</f>
        <v>69982</v>
      </c>
      <c r="M257" s="63">
        <f aca="true" t="shared" si="39" ref="M257:M262">K257-L257</f>
        <v>40370</v>
      </c>
      <c r="N257" s="63">
        <f>SUM(N258:N259)</f>
        <v>0</v>
      </c>
      <c r="O257" s="63">
        <f>SUM(O258:O259)</f>
        <v>0</v>
      </c>
      <c r="P257" s="63">
        <f aca="true" t="shared" si="40" ref="P257:P262">N257-O257</f>
        <v>0</v>
      </c>
      <c r="Q257" s="63">
        <f>SUM(Q258:Q259)</f>
        <v>0</v>
      </c>
      <c r="R257" s="63">
        <f>SUM(R258:R259)</f>
        <v>0</v>
      </c>
      <c r="S257" s="63">
        <f aca="true" t="shared" si="41" ref="S257:S262">Q257-R257</f>
        <v>0</v>
      </c>
      <c r="T257" s="63">
        <f>SUM(T258:T259)</f>
        <v>0</v>
      </c>
      <c r="U257" s="63">
        <f>SUM(U258:U259)</f>
        <v>0</v>
      </c>
      <c r="V257" s="63">
        <f aca="true" t="shared" si="42" ref="V257:V262">T257-U257</f>
        <v>0</v>
      </c>
      <c r="W257" s="63">
        <f>SUM(W258:W259)</f>
        <v>0</v>
      </c>
      <c r="X257" s="63">
        <f>SUM(X258:X259)</f>
        <v>0</v>
      </c>
      <c r="Y257" s="63">
        <f aca="true" t="shared" si="43" ref="Y257:Y262">W257-X257</f>
        <v>0</v>
      </c>
      <c r="Z257" s="63">
        <f>SUM(Z258:Z259)</f>
        <v>0</v>
      </c>
      <c r="AA257" s="63">
        <f>SUM(AA258:AA259)</f>
        <v>0</v>
      </c>
      <c r="AB257" s="63">
        <f aca="true" t="shared" si="44" ref="AB257:AB262">Z257-AA257</f>
        <v>0</v>
      </c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</row>
    <row r="258" spans="1:253" ht="47.25">
      <c r="A258" s="71" t="s">
        <v>738</v>
      </c>
      <c r="B258" s="70">
        <f t="shared" si="36"/>
        <v>100000</v>
      </c>
      <c r="C258" s="70">
        <f t="shared" si="36"/>
        <v>59630</v>
      </c>
      <c r="D258" s="70">
        <f t="shared" si="36"/>
        <v>40370</v>
      </c>
      <c r="E258" s="70"/>
      <c r="F258" s="70"/>
      <c r="G258" s="70">
        <f t="shared" si="37"/>
        <v>0</v>
      </c>
      <c r="H258" s="70"/>
      <c r="I258" s="70"/>
      <c r="J258" s="70">
        <f t="shared" si="38"/>
        <v>0</v>
      </c>
      <c r="K258" s="70">
        <v>100000</v>
      </c>
      <c r="L258" s="70">
        <v>59630</v>
      </c>
      <c r="M258" s="70">
        <f t="shared" si="39"/>
        <v>40370</v>
      </c>
      <c r="N258" s="70"/>
      <c r="O258" s="70"/>
      <c r="P258" s="70">
        <f t="shared" si="40"/>
        <v>0</v>
      </c>
      <c r="Q258" s="70"/>
      <c r="R258" s="70"/>
      <c r="S258" s="70">
        <f t="shared" si="41"/>
        <v>0</v>
      </c>
      <c r="T258" s="70"/>
      <c r="U258" s="70"/>
      <c r="V258" s="70">
        <f t="shared" si="42"/>
        <v>0</v>
      </c>
      <c r="W258" s="70"/>
      <c r="X258" s="70"/>
      <c r="Y258" s="70">
        <f t="shared" si="43"/>
        <v>0</v>
      </c>
      <c r="Z258" s="77"/>
      <c r="AA258" s="70"/>
      <c r="AB258" s="70">
        <f t="shared" si="44"/>
        <v>0</v>
      </c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</row>
    <row r="259" spans="1:253" ht="31.5">
      <c r="A259" s="71" t="s">
        <v>739</v>
      </c>
      <c r="B259" s="70">
        <f t="shared" si="36"/>
        <v>10352</v>
      </c>
      <c r="C259" s="70">
        <f t="shared" si="36"/>
        <v>10352</v>
      </c>
      <c r="D259" s="70">
        <f t="shared" si="36"/>
        <v>0</v>
      </c>
      <c r="E259" s="70"/>
      <c r="F259" s="70"/>
      <c r="G259" s="70">
        <f t="shared" si="37"/>
        <v>0</v>
      </c>
      <c r="H259" s="70"/>
      <c r="I259" s="70"/>
      <c r="J259" s="70">
        <f t="shared" si="38"/>
        <v>0</v>
      </c>
      <c r="K259" s="70">
        <f>4500+5852</f>
        <v>10352</v>
      </c>
      <c r="L259" s="70">
        <f>5852+4500</f>
        <v>10352</v>
      </c>
      <c r="M259" s="70">
        <f t="shared" si="39"/>
        <v>0</v>
      </c>
      <c r="N259" s="70"/>
      <c r="O259" s="70"/>
      <c r="P259" s="70">
        <f t="shared" si="40"/>
        <v>0</v>
      </c>
      <c r="Q259" s="70"/>
      <c r="R259" s="70"/>
      <c r="S259" s="70">
        <f t="shared" si="41"/>
        <v>0</v>
      </c>
      <c r="T259" s="70"/>
      <c r="U259" s="70"/>
      <c r="V259" s="70">
        <f t="shared" si="42"/>
        <v>0</v>
      </c>
      <c r="W259" s="70"/>
      <c r="X259" s="70"/>
      <c r="Y259" s="70">
        <f t="shared" si="43"/>
        <v>0</v>
      </c>
      <c r="Z259" s="77"/>
      <c r="AA259" s="70"/>
      <c r="AB259" s="70">
        <f t="shared" si="44"/>
        <v>0</v>
      </c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</row>
    <row r="260" spans="1:253" ht="31.5">
      <c r="A260" s="78" t="s">
        <v>740</v>
      </c>
      <c r="B260" s="63">
        <f t="shared" si="36"/>
        <v>639749</v>
      </c>
      <c r="C260" s="63">
        <f t="shared" si="36"/>
        <v>0</v>
      </c>
      <c r="D260" s="63">
        <f t="shared" si="36"/>
        <v>639749</v>
      </c>
      <c r="E260" s="63">
        <f>SUM(E261)</f>
        <v>639749</v>
      </c>
      <c r="F260" s="63">
        <f>SUM(F261)</f>
        <v>0</v>
      </c>
      <c r="G260" s="63">
        <f t="shared" si="37"/>
        <v>639749</v>
      </c>
      <c r="H260" s="63">
        <f>SUM(H261)</f>
        <v>0</v>
      </c>
      <c r="I260" s="63">
        <f>SUM(I261)</f>
        <v>0</v>
      </c>
      <c r="J260" s="63">
        <f t="shared" si="38"/>
        <v>0</v>
      </c>
      <c r="K260" s="63">
        <f>SUM(K261)</f>
        <v>0</v>
      </c>
      <c r="L260" s="63">
        <f>SUM(L261)</f>
        <v>0</v>
      </c>
      <c r="M260" s="63">
        <f t="shared" si="39"/>
        <v>0</v>
      </c>
      <c r="N260" s="63">
        <f>SUM(N261)</f>
        <v>0</v>
      </c>
      <c r="O260" s="63">
        <f>SUM(O261)</f>
        <v>0</v>
      </c>
      <c r="P260" s="63">
        <f t="shared" si="40"/>
        <v>0</v>
      </c>
      <c r="Q260" s="63">
        <f>SUM(Q261)</f>
        <v>0</v>
      </c>
      <c r="R260" s="63">
        <f>SUM(R261)</f>
        <v>0</v>
      </c>
      <c r="S260" s="63">
        <f t="shared" si="41"/>
        <v>0</v>
      </c>
      <c r="T260" s="63">
        <f>SUM(T261)</f>
        <v>0</v>
      </c>
      <c r="U260" s="63">
        <f>SUM(U261)</f>
        <v>0</v>
      </c>
      <c r="V260" s="63">
        <f t="shared" si="42"/>
        <v>0</v>
      </c>
      <c r="W260" s="63">
        <f>SUM(W261)</f>
        <v>0</v>
      </c>
      <c r="X260" s="63">
        <f>SUM(X261)</f>
        <v>0</v>
      </c>
      <c r="Y260" s="63">
        <f t="shared" si="43"/>
        <v>0</v>
      </c>
      <c r="Z260" s="63">
        <f>SUM(Z261)</f>
        <v>0</v>
      </c>
      <c r="AA260" s="63">
        <f>SUM(AA261)</f>
        <v>0</v>
      </c>
      <c r="AB260" s="63">
        <f t="shared" si="44"/>
        <v>0</v>
      </c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</row>
    <row r="261" spans="1:253" ht="31.5">
      <c r="A261" s="62" t="s">
        <v>575</v>
      </c>
      <c r="B261" s="63">
        <f t="shared" si="36"/>
        <v>639749</v>
      </c>
      <c r="C261" s="63">
        <f t="shared" si="36"/>
        <v>0</v>
      </c>
      <c r="D261" s="63">
        <f t="shared" si="36"/>
        <v>639749</v>
      </c>
      <c r="E261" s="63">
        <f>SUM(E262)</f>
        <v>639749</v>
      </c>
      <c r="F261" s="63">
        <f>SUM(F262)</f>
        <v>0</v>
      </c>
      <c r="G261" s="63">
        <f t="shared" si="37"/>
        <v>639749</v>
      </c>
      <c r="H261" s="63">
        <f>SUM(H262)</f>
        <v>0</v>
      </c>
      <c r="I261" s="63">
        <f>SUM(I262)</f>
        <v>0</v>
      </c>
      <c r="J261" s="63">
        <f t="shared" si="38"/>
        <v>0</v>
      </c>
      <c r="K261" s="63">
        <f>SUM(K262)</f>
        <v>0</v>
      </c>
      <c r="L261" s="63">
        <f>SUM(L262)</f>
        <v>0</v>
      </c>
      <c r="M261" s="63">
        <f t="shared" si="39"/>
        <v>0</v>
      </c>
      <c r="N261" s="63">
        <f>SUM(N262)</f>
        <v>0</v>
      </c>
      <c r="O261" s="63">
        <f>SUM(O262)</f>
        <v>0</v>
      </c>
      <c r="P261" s="63">
        <f t="shared" si="40"/>
        <v>0</v>
      </c>
      <c r="Q261" s="63">
        <f>SUM(Q262)</f>
        <v>0</v>
      </c>
      <c r="R261" s="63">
        <f>SUM(R262)</f>
        <v>0</v>
      </c>
      <c r="S261" s="63">
        <f t="shared" si="41"/>
        <v>0</v>
      </c>
      <c r="T261" s="63">
        <f>SUM(T262)</f>
        <v>0</v>
      </c>
      <c r="U261" s="63">
        <f>SUM(U262)</f>
        <v>0</v>
      </c>
      <c r="V261" s="63">
        <f t="shared" si="42"/>
        <v>0</v>
      </c>
      <c r="W261" s="63">
        <f>SUM(W262)</f>
        <v>0</v>
      </c>
      <c r="X261" s="63">
        <f>SUM(X262)</f>
        <v>0</v>
      </c>
      <c r="Y261" s="63">
        <f t="shared" si="43"/>
        <v>0</v>
      </c>
      <c r="Z261" s="63">
        <f>SUM(Z262)</f>
        <v>0</v>
      </c>
      <c r="AA261" s="63">
        <f>SUM(AA262)</f>
        <v>0</v>
      </c>
      <c r="AB261" s="63">
        <f t="shared" si="44"/>
        <v>0</v>
      </c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</row>
    <row r="262" spans="1:253" ht="31.5">
      <c r="A262" s="71" t="s">
        <v>741</v>
      </c>
      <c r="B262" s="70">
        <f t="shared" si="36"/>
        <v>639749</v>
      </c>
      <c r="C262" s="70">
        <f t="shared" si="36"/>
        <v>0</v>
      </c>
      <c r="D262" s="70">
        <f t="shared" si="36"/>
        <v>639749</v>
      </c>
      <c r="E262" s="70">
        <v>639749</v>
      </c>
      <c r="F262" s="77">
        <v>0</v>
      </c>
      <c r="G262" s="70">
        <f t="shared" si="37"/>
        <v>639749</v>
      </c>
      <c r="H262" s="70"/>
      <c r="I262" s="77">
        <v>0</v>
      </c>
      <c r="J262" s="70">
        <f t="shared" si="38"/>
        <v>0</v>
      </c>
      <c r="K262" s="70"/>
      <c r="L262" s="77">
        <v>0</v>
      </c>
      <c r="M262" s="70">
        <f t="shared" si="39"/>
        <v>0</v>
      </c>
      <c r="N262" s="70"/>
      <c r="O262" s="77">
        <v>0</v>
      </c>
      <c r="P262" s="70">
        <f t="shared" si="40"/>
        <v>0</v>
      </c>
      <c r="Q262" s="70"/>
      <c r="R262" s="77">
        <v>0</v>
      </c>
      <c r="S262" s="70">
        <f t="shared" si="41"/>
        <v>0</v>
      </c>
      <c r="T262" s="70"/>
      <c r="U262" s="77">
        <v>0</v>
      </c>
      <c r="V262" s="70">
        <f t="shared" si="42"/>
        <v>0</v>
      </c>
      <c r="W262" s="77">
        <v>0</v>
      </c>
      <c r="X262" s="77">
        <v>0</v>
      </c>
      <c r="Y262" s="70">
        <f t="shared" si="43"/>
        <v>0</v>
      </c>
      <c r="Z262" s="77">
        <v>0</v>
      </c>
      <c r="AA262" s="77">
        <v>0</v>
      </c>
      <c r="AB262" s="70">
        <f t="shared" si="44"/>
        <v>0</v>
      </c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</row>
    <row r="266" spans="1:253" ht="15.75">
      <c r="A266" s="35" t="s">
        <v>507</v>
      </c>
      <c r="B266" s="79"/>
      <c r="C266" s="80"/>
      <c r="D266" s="79"/>
      <c r="E266" s="81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9"/>
      <c r="GS266" s="79"/>
      <c r="GT266" s="79"/>
      <c r="GU266" s="79"/>
      <c r="GV266" s="79"/>
      <c r="GW266" s="79"/>
      <c r="GX266" s="79"/>
      <c r="GY266" s="79"/>
      <c r="GZ266" s="79"/>
      <c r="HA266" s="79"/>
      <c r="HB266" s="79"/>
      <c r="HC266" s="79"/>
      <c r="HD266" s="79"/>
      <c r="HE266" s="79"/>
      <c r="HF266" s="79"/>
      <c r="HG266" s="79"/>
      <c r="HH266" s="79"/>
      <c r="HI266" s="79"/>
      <c r="HJ266" s="79"/>
      <c r="HK266" s="79"/>
      <c r="HL266" s="79"/>
      <c r="HM266" s="79"/>
      <c r="HN266" s="79"/>
      <c r="HO266" s="79"/>
      <c r="HP266" s="79"/>
      <c r="HQ266" s="79"/>
      <c r="HR266" s="79"/>
      <c r="HS266" s="79"/>
      <c r="HT266" s="79"/>
      <c r="HU266" s="79"/>
      <c r="HV266" s="79"/>
      <c r="HW266" s="79"/>
      <c r="HX266" s="79"/>
      <c r="HY266" s="79"/>
      <c r="HZ266" s="79"/>
      <c r="IA266" s="79"/>
      <c r="IB266" s="79"/>
      <c r="IC266" s="79"/>
      <c r="ID266" s="79"/>
      <c r="IE266" s="79"/>
      <c r="IF266" s="79"/>
      <c r="IG266" s="79"/>
      <c r="IH266" s="79"/>
      <c r="II266" s="79"/>
      <c r="IJ266" s="79"/>
      <c r="IK266" s="79"/>
      <c r="IL266" s="79"/>
      <c r="IM266" s="79"/>
      <c r="IN266" s="79"/>
      <c r="IO266" s="79"/>
      <c r="IP266" s="79"/>
      <c r="IQ266" s="79"/>
      <c r="IR266" s="79"/>
      <c r="IS266" s="79"/>
    </row>
    <row r="267" spans="1:253" ht="15.75">
      <c r="A267" s="36" t="s">
        <v>508</v>
      </c>
      <c r="B267" s="82"/>
      <c r="C267" s="83"/>
      <c r="D267" s="82"/>
      <c r="E267" s="84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82"/>
      <c r="DH267" s="82"/>
      <c r="DI267" s="82"/>
      <c r="DJ267" s="82"/>
      <c r="DK267" s="82"/>
      <c r="DL267" s="82"/>
      <c r="DM267" s="82"/>
      <c r="DN267" s="82"/>
      <c r="DO267" s="82"/>
      <c r="DP267" s="82"/>
      <c r="DQ267" s="82"/>
      <c r="DR267" s="82"/>
      <c r="DS267" s="82"/>
      <c r="DT267" s="82"/>
      <c r="DU267" s="82"/>
      <c r="DV267" s="82"/>
      <c r="DW267" s="82"/>
      <c r="DX267" s="82"/>
      <c r="DY267" s="82"/>
      <c r="DZ267" s="82"/>
      <c r="EA267" s="82"/>
      <c r="EB267" s="82"/>
      <c r="EC267" s="82"/>
      <c r="ED267" s="82"/>
      <c r="EE267" s="82"/>
      <c r="EF267" s="82"/>
      <c r="EG267" s="82"/>
      <c r="EH267" s="82"/>
      <c r="EI267" s="82"/>
      <c r="EJ267" s="82"/>
      <c r="EK267" s="82"/>
      <c r="EL267" s="82"/>
      <c r="EM267" s="82"/>
      <c r="EN267" s="82"/>
      <c r="EO267" s="82"/>
      <c r="EP267" s="82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2"/>
      <c r="FB267" s="82"/>
      <c r="FC267" s="82"/>
      <c r="FD267" s="82"/>
      <c r="FE267" s="82"/>
      <c r="FF267" s="82"/>
      <c r="FG267" s="82"/>
      <c r="FH267" s="82"/>
      <c r="FI267" s="82"/>
      <c r="FJ267" s="82"/>
      <c r="FK267" s="82"/>
      <c r="FL267" s="82"/>
      <c r="FM267" s="82"/>
      <c r="FN267" s="82"/>
      <c r="FO267" s="82"/>
      <c r="FP267" s="82"/>
      <c r="FQ267" s="82"/>
      <c r="FR267" s="82"/>
      <c r="FS267" s="82"/>
      <c r="FT267" s="82"/>
      <c r="FU267" s="82"/>
      <c r="FV267" s="82"/>
      <c r="FW267" s="82"/>
      <c r="FX267" s="82"/>
      <c r="FY267" s="82"/>
      <c r="FZ267" s="82"/>
      <c r="GA267" s="82"/>
      <c r="GB267" s="82"/>
      <c r="GC267" s="82"/>
      <c r="GD267" s="82"/>
      <c r="GE267" s="82"/>
      <c r="GF267" s="82"/>
      <c r="GG267" s="82"/>
      <c r="GH267" s="82"/>
      <c r="GI267" s="82"/>
      <c r="GJ267" s="82"/>
      <c r="GK267" s="82"/>
      <c r="GL267" s="82"/>
      <c r="GM267" s="82"/>
      <c r="GN267" s="82"/>
      <c r="GO267" s="82"/>
      <c r="GP267" s="82"/>
      <c r="GQ267" s="82"/>
      <c r="GR267" s="82"/>
      <c r="GS267" s="82"/>
      <c r="GT267" s="82"/>
      <c r="GU267" s="82"/>
      <c r="GV267" s="82"/>
      <c r="GW267" s="82"/>
      <c r="GX267" s="82"/>
      <c r="GY267" s="82"/>
      <c r="GZ267" s="82"/>
      <c r="HA267" s="82"/>
      <c r="HB267" s="82"/>
      <c r="HC267" s="82"/>
      <c r="HD267" s="82"/>
      <c r="HE267" s="82"/>
      <c r="HF267" s="82"/>
      <c r="HG267" s="82"/>
      <c r="HH267" s="82"/>
      <c r="HI267" s="82"/>
      <c r="HJ267" s="82"/>
      <c r="HK267" s="82"/>
      <c r="HL267" s="82"/>
      <c r="HM267" s="82"/>
      <c r="HN267" s="82"/>
      <c r="HO267" s="82"/>
      <c r="HP267" s="82"/>
      <c r="HQ267" s="82"/>
      <c r="HR267" s="82"/>
      <c r="HS267" s="82"/>
      <c r="HT267" s="82"/>
      <c r="HU267" s="82"/>
      <c r="HV267" s="82"/>
      <c r="HW267" s="82"/>
      <c r="HX267" s="82"/>
      <c r="HY267" s="82"/>
      <c r="HZ267" s="82"/>
      <c r="IA267" s="82"/>
      <c r="IB267" s="82"/>
      <c r="IC267" s="82"/>
      <c r="ID267" s="82"/>
      <c r="IE267" s="82"/>
      <c r="IF267" s="82"/>
      <c r="IG267" s="82"/>
      <c r="IH267" s="82"/>
      <c r="II267" s="82"/>
      <c r="IJ267" s="82"/>
      <c r="IK267" s="82"/>
      <c r="IL267" s="82"/>
      <c r="IM267" s="82"/>
      <c r="IN267" s="82"/>
      <c r="IO267" s="82"/>
      <c r="IP267" s="82"/>
      <c r="IQ267" s="82"/>
      <c r="IR267" s="82"/>
      <c r="IS267" s="82"/>
    </row>
    <row r="268" spans="1:253" ht="15.75">
      <c r="A268" s="85"/>
      <c r="GF268" s="86"/>
      <c r="GG268" s="86"/>
      <c r="GH268" s="86"/>
      <c r="GI268" s="86"/>
      <c r="GJ268" s="86"/>
      <c r="GK268" s="86"/>
      <c r="GL268" s="86"/>
      <c r="GM268" s="86"/>
      <c r="GN268" s="86"/>
      <c r="GO268" s="86"/>
      <c r="GP268" s="86"/>
      <c r="GQ268" s="86"/>
      <c r="GR268" s="86"/>
      <c r="GS268" s="86"/>
      <c r="GT268" s="86"/>
      <c r="GU268" s="86"/>
      <c r="GV268" s="86"/>
      <c r="GW268" s="86"/>
      <c r="GX268" s="86"/>
      <c r="GY268" s="86"/>
      <c r="GZ268" s="86"/>
      <c r="HA268" s="86"/>
      <c r="HB268" s="86"/>
      <c r="HC268" s="86"/>
      <c r="HD268" s="86"/>
      <c r="HE268" s="86"/>
      <c r="HF268" s="86"/>
      <c r="HG268" s="86"/>
      <c r="HH268" s="86"/>
      <c r="HI268" s="86"/>
      <c r="HJ268" s="86"/>
      <c r="HK268" s="86"/>
      <c r="HL268" s="86"/>
      <c r="HM268" s="86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  <c r="IJ268" s="86"/>
      <c r="IK268" s="86"/>
      <c r="IL268" s="86"/>
      <c r="IM268" s="86"/>
      <c r="IN268" s="86"/>
      <c r="IO268" s="86"/>
      <c r="IP268" s="86"/>
      <c r="IQ268" s="86"/>
      <c r="IR268" s="86"/>
      <c r="IS268" s="86"/>
    </row>
    <row r="269" ht="15.75">
      <c r="A269" s="86" t="s">
        <v>742</v>
      </c>
    </row>
    <row r="270" spans="1:253" ht="15.75">
      <c r="A270" s="87" t="s">
        <v>743</v>
      </c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  <c r="HX270" s="42"/>
      <c r="HY270" s="42"/>
      <c r="HZ270" s="42"/>
      <c r="IA270" s="42"/>
      <c r="IB270" s="42"/>
      <c r="IC270" s="42"/>
      <c r="ID270" s="42"/>
      <c r="IE270" s="42"/>
      <c r="IF270" s="42"/>
      <c r="IG270" s="42"/>
      <c r="IH270" s="42"/>
      <c r="II270" s="42"/>
      <c r="IJ270" s="42"/>
      <c r="IK270" s="42"/>
      <c r="IL270" s="42"/>
      <c r="IM270" s="42"/>
      <c r="IN270" s="42"/>
      <c r="IO270" s="42"/>
      <c r="IP270" s="42"/>
      <c r="IQ270" s="42"/>
      <c r="IR270" s="42"/>
      <c r="IS270" s="42"/>
    </row>
    <row r="271" spans="1:253" ht="15.75">
      <c r="A271" s="88" t="s">
        <v>744</v>
      </c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  <c r="HX271" s="42"/>
      <c r="HY271" s="42"/>
      <c r="HZ271" s="42"/>
      <c r="IA271" s="42"/>
      <c r="IB271" s="42"/>
      <c r="IC271" s="42"/>
      <c r="ID271" s="42"/>
      <c r="IE271" s="42"/>
      <c r="IF271" s="42"/>
      <c r="IG271" s="42"/>
      <c r="IH271" s="42"/>
      <c r="II271" s="42"/>
      <c r="IJ271" s="42"/>
      <c r="IK271" s="42"/>
      <c r="IL271" s="42"/>
      <c r="IM271" s="42"/>
      <c r="IN271" s="42"/>
      <c r="IO271" s="42"/>
      <c r="IP271" s="42"/>
      <c r="IQ271" s="42"/>
      <c r="IR271" s="42"/>
      <c r="IS271" s="42"/>
    </row>
    <row r="272" spans="1:253" ht="15.75">
      <c r="A272" s="41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</row>
    <row r="273" spans="1:253" ht="15.75">
      <c r="A273" s="86" t="s">
        <v>745</v>
      </c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</row>
    <row r="274" spans="1:253" ht="15.75">
      <c r="A274" s="86" t="s">
        <v>746</v>
      </c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</row>
    <row r="275" spans="1:253" ht="15.75">
      <c r="A275" s="86" t="s">
        <v>747</v>
      </c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</row>
  </sheetData>
  <sheetProtection/>
  <autoFilter ref="A1:IV280"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5" r:id="rId3"/>
  <headerFooter>
    <oddFooter>&amp;CСтр.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69" sqref="A69"/>
    </sheetView>
  </sheetViews>
  <sheetFormatPr defaultColWidth="9.140625" defaultRowHeight="15"/>
  <cols>
    <col min="1" max="1" width="5.8515625" style="116" customWidth="1"/>
    <col min="2" max="2" width="50.00390625" style="113" customWidth="1"/>
    <col min="3" max="10" width="16.00390625" style="113" customWidth="1"/>
    <col min="11" max="11" width="16.00390625" style="116" customWidth="1"/>
    <col min="12" max="196" width="9.140625" style="116" customWidth="1"/>
    <col min="197" max="197" width="5.8515625" style="116" customWidth="1"/>
    <col min="198" max="198" width="50.00390625" style="116" customWidth="1"/>
    <col min="199" max="207" width="16.00390625" style="116" customWidth="1"/>
    <col min="208" max="16384" width="9.140625" style="116" customWidth="1"/>
  </cols>
  <sheetData>
    <row r="1" spans="1:11" ht="15.75">
      <c r="A1" s="89"/>
      <c r="B1" s="90"/>
      <c r="C1" s="91"/>
      <c r="D1" s="91"/>
      <c r="E1" s="91"/>
      <c r="F1" s="91"/>
      <c r="G1" s="91"/>
      <c r="H1" s="91"/>
      <c r="I1" s="91"/>
      <c r="J1" s="91"/>
      <c r="K1" s="47" t="s">
        <v>750</v>
      </c>
    </row>
    <row r="2" spans="1:11" ht="15.75">
      <c r="A2" s="89"/>
      <c r="B2" s="90"/>
      <c r="C2" s="91"/>
      <c r="D2" s="91"/>
      <c r="E2" s="91"/>
      <c r="F2" s="91"/>
      <c r="G2" s="91"/>
      <c r="H2" s="91"/>
      <c r="I2" s="91"/>
      <c r="J2" s="91"/>
      <c r="K2" s="47"/>
    </row>
    <row r="3" spans="1:11" ht="15.75">
      <c r="A3" s="92" t="s">
        <v>802</v>
      </c>
      <c r="B3" s="93"/>
      <c r="C3" s="94"/>
      <c r="D3" s="94"/>
      <c r="E3" s="94"/>
      <c r="F3" s="94"/>
      <c r="G3" s="94"/>
      <c r="H3" s="94"/>
      <c r="I3" s="94"/>
      <c r="J3" s="94"/>
      <c r="K3" s="92"/>
    </row>
    <row r="4" spans="1:11" ht="15.75">
      <c r="A4" s="92" t="s">
        <v>751</v>
      </c>
      <c r="B4" s="93"/>
      <c r="C4" s="94"/>
      <c r="D4" s="94"/>
      <c r="E4" s="94"/>
      <c r="F4" s="94"/>
      <c r="G4" s="94"/>
      <c r="H4" s="94"/>
      <c r="I4" s="94"/>
      <c r="J4" s="94"/>
      <c r="K4" s="92"/>
    </row>
    <row r="5" spans="1:11" ht="15.75">
      <c r="A5" s="92"/>
      <c r="B5" s="93"/>
      <c r="C5" s="94"/>
      <c r="D5" s="94"/>
      <c r="E5" s="94"/>
      <c r="F5" s="94"/>
      <c r="G5" s="94"/>
      <c r="H5" s="94"/>
      <c r="I5" s="94"/>
      <c r="J5" s="94"/>
      <c r="K5" s="92"/>
    </row>
    <row r="6" spans="1:11" ht="31.5">
      <c r="A6" s="95" t="s">
        <v>752</v>
      </c>
      <c r="B6" s="96" t="s">
        <v>753</v>
      </c>
      <c r="C6" s="268" t="s">
        <v>754</v>
      </c>
      <c r="D6" s="269"/>
      <c r="E6" s="270"/>
      <c r="F6" s="268" t="s">
        <v>755</v>
      </c>
      <c r="G6" s="269"/>
      <c r="H6" s="270"/>
      <c r="I6" s="271" t="s">
        <v>756</v>
      </c>
      <c r="J6" s="272"/>
      <c r="K6" s="273"/>
    </row>
    <row r="7" spans="1:11" ht="47.25">
      <c r="A7" s="97"/>
      <c r="B7" s="98"/>
      <c r="C7" s="99" t="s">
        <v>803</v>
      </c>
      <c r="D7" s="99" t="s">
        <v>804</v>
      </c>
      <c r="E7" s="99" t="s">
        <v>805</v>
      </c>
      <c r="F7" s="99" t="s">
        <v>803</v>
      </c>
      <c r="G7" s="99" t="s">
        <v>804</v>
      </c>
      <c r="H7" s="99" t="s">
        <v>805</v>
      </c>
      <c r="I7" s="99" t="s">
        <v>803</v>
      </c>
      <c r="J7" s="99" t="s">
        <v>804</v>
      </c>
      <c r="K7" s="99" t="s">
        <v>805</v>
      </c>
    </row>
    <row r="8" spans="1:11" ht="15.75">
      <c r="A8" s="100">
        <v>1</v>
      </c>
      <c r="B8" s="101" t="s">
        <v>757</v>
      </c>
      <c r="C8" s="102">
        <v>8271140</v>
      </c>
      <c r="D8" s="122">
        <v>10353475</v>
      </c>
      <c r="E8" s="122">
        <v>4950438</v>
      </c>
      <c r="F8" s="102">
        <v>35891566</v>
      </c>
      <c r="G8" s="103">
        <v>36202167</v>
      </c>
      <c r="H8" s="103">
        <v>11922215</v>
      </c>
      <c r="I8" s="104">
        <f>C8+F8</f>
        <v>44162706</v>
      </c>
      <c r="J8" s="104">
        <f>D8+G8</f>
        <v>46555642</v>
      </c>
      <c r="K8" s="105">
        <f>E8+H8</f>
        <v>16872653</v>
      </c>
    </row>
    <row r="9" spans="1:11" ht="15.75">
      <c r="A9" s="100">
        <v>2</v>
      </c>
      <c r="B9" s="101" t="s">
        <v>758</v>
      </c>
      <c r="C9" s="102">
        <v>32508</v>
      </c>
      <c r="D9" s="122">
        <v>32508</v>
      </c>
      <c r="E9" s="122">
        <v>16346</v>
      </c>
      <c r="F9" s="102">
        <v>670415</v>
      </c>
      <c r="G9" s="103">
        <v>670415</v>
      </c>
      <c r="H9" s="103">
        <v>228935</v>
      </c>
      <c r="I9" s="104">
        <f aca="true" t="shared" si="0" ref="I9:K24">C9+F9</f>
        <v>702923</v>
      </c>
      <c r="J9" s="104">
        <f t="shared" si="0"/>
        <v>702923</v>
      </c>
      <c r="K9" s="105">
        <f t="shared" si="0"/>
        <v>245281</v>
      </c>
    </row>
    <row r="10" spans="1:11" ht="15.75">
      <c r="A10" s="100">
        <v>3</v>
      </c>
      <c r="B10" s="101" t="s">
        <v>759</v>
      </c>
      <c r="C10" s="102">
        <f>34938+900</f>
        <v>35838</v>
      </c>
      <c r="D10" s="122">
        <v>35838</v>
      </c>
      <c r="E10" s="122">
        <v>17459</v>
      </c>
      <c r="F10" s="102">
        <f>519206+439763</f>
        <v>958969</v>
      </c>
      <c r="G10" s="103">
        <v>1002350</v>
      </c>
      <c r="H10" s="103">
        <v>391722</v>
      </c>
      <c r="I10" s="104">
        <f t="shared" si="0"/>
        <v>994807</v>
      </c>
      <c r="J10" s="104">
        <f t="shared" si="0"/>
        <v>1038188</v>
      </c>
      <c r="K10" s="105">
        <f t="shared" si="0"/>
        <v>409181</v>
      </c>
    </row>
    <row r="11" spans="1:11" ht="15.75">
      <c r="A11" s="100">
        <v>4</v>
      </c>
      <c r="B11" s="101" t="s">
        <v>760</v>
      </c>
      <c r="C11" s="102">
        <v>34959</v>
      </c>
      <c r="D11" s="122">
        <v>34959</v>
      </c>
      <c r="E11" s="122">
        <v>17564</v>
      </c>
      <c r="F11" s="102">
        <v>757104</v>
      </c>
      <c r="G11" s="103">
        <v>757104</v>
      </c>
      <c r="H11" s="103">
        <v>335477</v>
      </c>
      <c r="I11" s="104">
        <f t="shared" si="0"/>
        <v>792063</v>
      </c>
      <c r="J11" s="104">
        <f t="shared" si="0"/>
        <v>792063</v>
      </c>
      <c r="K11" s="105">
        <f t="shared" si="0"/>
        <v>353041</v>
      </c>
    </row>
    <row r="12" spans="1:11" ht="15.75">
      <c r="A12" s="100">
        <v>5</v>
      </c>
      <c r="B12" s="101" t="s">
        <v>761</v>
      </c>
      <c r="C12" s="102">
        <v>25331</v>
      </c>
      <c r="D12" s="122">
        <v>25379</v>
      </c>
      <c r="E12" s="122">
        <v>13002</v>
      </c>
      <c r="F12" s="102">
        <v>318595</v>
      </c>
      <c r="G12" s="103">
        <v>350595</v>
      </c>
      <c r="H12" s="103">
        <v>123983</v>
      </c>
      <c r="I12" s="104">
        <f t="shared" si="0"/>
        <v>343926</v>
      </c>
      <c r="J12" s="104">
        <f t="shared" si="0"/>
        <v>375974</v>
      </c>
      <c r="K12" s="105">
        <f t="shared" si="0"/>
        <v>136985</v>
      </c>
    </row>
    <row r="13" spans="1:11" ht="31.5">
      <c r="A13" s="100">
        <v>6</v>
      </c>
      <c r="B13" s="101" t="s">
        <v>762</v>
      </c>
      <c r="C13" s="102">
        <v>46348430</v>
      </c>
      <c r="D13" s="122">
        <v>15486783</v>
      </c>
      <c r="E13" s="122">
        <v>5940756</v>
      </c>
      <c r="F13" s="102">
        <v>2537134</v>
      </c>
      <c r="G13" s="103">
        <v>2357731</v>
      </c>
      <c r="H13" s="103">
        <v>1271040</v>
      </c>
      <c r="I13" s="104">
        <f t="shared" si="0"/>
        <v>48885564</v>
      </c>
      <c r="J13" s="104">
        <f t="shared" si="0"/>
        <v>17844514</v>
      </c>
      <c r="K13" s="105">
        <f t="shared" si="0"/>
        <v>7211796</v>
      </c>
    </row>
    <row r="14" spans="1:11" ht="15.75">
      <c r="A14" s="100">
        <v>7</v>
      </c>
      <c r="B14" s="101" t="s">
        <v>763</v>
      </c>
      <c r="C14" s="102"/>
      <c r="D14" s="122">
        <v>3126742</v>
      </c>
      <c r="E14" s="122">
        <v>1253294</v>
      </c>
      <c r="F14" s="102"/>
      <c r="G14" s="103">
        <v>183807</v>
      </c>
      <c r="H14" s="103">
        <v>81303</v>
      </c>
      <c r="I14" s="104">
        <f t="shared" si="0"/>
        <v>0</v>
      </c>
      <c r="J14" s="104">
        <f t="shared" si="0"/>
        <v>3310549</v>
      </c>
      <c r="K14" s="105">
        <f t="shared" si="0"/>
        <v>1334597</v>
      </c>
    </row>
    <row r="15" spans="1:11" ht="15.75">
      <c r="A15" s="100">
        <v>8</v>
      </c>
      <c r="B15" s="101" t="s">
        <v>764</v>
      </c>
      <c r="C15" s="102"/>
      <c r="D15" s="122">
        <v>572811</v>
      </c>
      <c r="E15" s="122">
        <v>236745</v>
      </c>
      <c r="F15" s="102"/>
      <c r="G15" s="103">
        <v>13135</v>
      </c>
      <c r="H15" s="103">
        <v>5684</v>
      </c>
      <c r="I15" s="104">
        <f t="shared" si="0"/>
        <v>0</v>
      </c>
      <c r="J15" s="104">
        <f t="shared" si="0"/>
        <v>585946</v>
      </c>
      <c r="K15" s="105">
        <f t="shared" si="0"/>
        <v>242429</v>
      </c>
    </row>
    <row r="16" spans="1:11" ht="15.75">
      <c r="A16" s="100">
        <v>9</v>
      </c>
      <c r="B16" s="101" t="s">
        <v>765</v>
      </c>
      <c r="C16" s="102"/>
      <c r="D16" s="122">
        <v>3461650</v>
      </c>
      <c r="E16" s="122">
        <v>1443566</v>
      </c>
      <c r="F16" s="102"/>
      <c r="G16" s="103">
        <v>0</v>
      </c>
      <c r="H16" s="103">
        <v>0</v>
      </c>
      <c r="I16" s="104">
        <f t="shared" si="0"/>
        <v>0</v>
      </c>
      <c r="J16" s="104">
        <f t="shared" si="0"/>
        <v>3461650</v>
      </c>
      <c r="K16" s="105">
        <f t="shared" si="0"/>
        <v>1443566</v>
      </c>
    </row>
    <row r="17" spans="1:11" ht="15.75">
      <c r="A17" s="100">
        <v>10</v>
      </c>
      <c r="B17" s="101" t="s">
        <v>766</v>
      </c>
      <c r="C17" s="102"/>
      <c r="D17" s="122">
        <v>2395477</v>
      </c>
      <c r="E17" s="122">
        <v>914180</v>
      </c>
      <c r="F17" s="102"/>
      <c r="G17" s="103">
        <v>0</v>
      </c>
      <c r="H17" s="103">
        <v>0</v>
      </c>
      <c r="I17" s="104">
        <f t="shared" si="0"/>
        <v>0</v>
      </c>
      <c r="J17" s="104">
        <f t="shared" si="0"/>
        <v>2395477</v>
      </c>
      <c r="K17" s="105">
        <f t="shared" si="0"/>
        <v>914180</v>
      </c>
    </row>
    <row r="18" spans="1:11" ht="15.75">
      <c r="A18" s="100">
        <v>11</v>
      </c>
      <c r="B18" s="101" t="s">
        <v>767</v>
      </c>
      <c r="C18" s="102"/>
      <c r="D18" s="122">
        <v>1610993</v>
      </c>
      <c r="E18" s="122">
        <v>658098</v>
      </c>
      <c r="F18" s="102"/>
      <c r="G18" s="103">
        <v>0</v>
      </c>
      <c r="H18" s="103">
        <v>0</v>
      </c>
      <c r="I18" s="104">
        <f t="shared" si="0"/>
        <v>0</v>
      </c>
      <c r="J18" s="104">
        <f t="shared" si="0"/>
        <v>1610993</v>
      </c>
      <c r="K18" s="105">
        <f t="shared" si="0"/>
        <v>658098</v>
      </c>
    </row>
    <row r="19" spans="1:11" ht="15.75">
      <c r="A19" s="100">
        <v>12</v>
      </c>
      <c r="B19" s="101" t="s">
        <v>768</v>
      </c>
      <c r="C19" s="102"/>
      <c r="D19" s="122">
        <v>920099</v>
      </c>
      <c r="E19" s="122">
        <v>481043</v>
      </c>
      <c r="F19" s="102"/>
      <c r="G19" s="103">
        <v>0</v>
      </c>
      <c r="H19" s="103">
        <v>0</v>
      </c>
      <c r="I19" s="104">
        <f t="shared" si="0"/>
        <v>0</v>
      </c>
      <c r="J19" s="104">
        <f t="shared" si="0"/>
        <v>920099</v>
      </c>
      <c r="K19" s="105">
        <f t="shared" si="0"/>
        <v>481043</v>
      </c>
    </row>
    <row r="20" spans="1:11" ht="15.75">
      <c r="A20" s="100">
        <v>13</v>
      </c>
      <c r="B20" s="101" t="s">
        <v>769</v>
      </c>
      <c r="C20" s="102"/>
      <c r="D20" s="122">
        <v>5972716</v>
      </c>
      <c r="E20" s="122">
        <v>2545881</v>
      </c>
      <c r="F20" s="102"/>
      <c r="G20" s="103">
        <v>0</v>
      </c>
      <c r="H20" s="103">
        <v>0</v>
      </c>
      <c r="I20" s="104">
        <f t="shared" si="0"/>
        <v>0</v>
      </c>
      <c r="J20" s="104">
        <f t="shared" si="0"/>
        <v>5972716</v>
      </c>
      <c r="K20" s="105">
        <f t="shared" si="0"/>
        <v>2545881</v>
      </c>
    </row>
    <row r="21" spans="1:11" ht="15.75">
      <c r="A21" s="100">
        <v>14</v>
      </c>
      <c r="B21" s="101" t="s">
        <v>770</v>
      </c>
      <c r="C21" s="102"/>
      <c r="D21" s="122">
        <v>2120683</v>
      </c>
      <c r="E21" s="122">
        <v>860878</v>
      </c>
      <c r="F21" s="102"/>
      <c r="G21" s="103">
        <v>0</v>
      </c>
      <c r="H21" s="103">
        <v>0</v>
      </c>
      <c r="I21" s="104">
        <f t="shared" si="0"/>
        <v>0</v>
      </c>
      <c r="J21" s="104">
        <f t="shared" si="0"/>
        <v>2120683</v>
      </c>
      <c r="K21" s="105">
        <f t="shared" si="0"/>
        <v>860878</v>
      </c>
    </row>
    <row r="22" spans="1:11" ht="15.75">
      <c r="A22" s="100">
        <v>15</v>
      </c>
      <c r="B22" s="101" t="s">
        <v>771</v>
      </c>
      <c r="C22" s="102"/>
      <c r="D22" s="122">
        <v>2625431</v>
      </c>
      <c r="E22" s="122">
        <v>1155061</v>
      </c>
      <c r="F22" s="102"/>
      <c r="G22" s="103">
        <v>0</v>
      </c>
      <c r="H22" s="103">
        <v>0</v>
      </c>
      <c r="I22" s="104">
        <f t="shared" si="0"/>
        <v>0</v>
      </c>
      <c r="J22" s="104">
        <f t="shared" si="0"/>
        <v>2625431</v>
      </c>
      <c r="K22" s="105">
        <f t="shared" si="0"/>
        <v>1155061</v>
      </c>
    </row>
    <row r="23" spans="1:11" ht="15.75">
      <c r="A23" s="100">
        <v>16</v>
      </c>
      <c r="B23" s="101" t="s">
        <v>772</v>
      </c>
      <c r="C23" s="102"/>
      <c r="D23" s="122">
        <v>1483558</v>
      </c>
      <c r="E23" s="122">
        <v>650129</v>
      </c>
      <c r="F23" s="102"/>
      <c r="G23" s="103">
        <v>0</v>
      </c>
      <c r="H23" s="103">
        <v>0</v>
      </c>
      <c r="I23" s="104">
        <f t="shared" si="0"/>
        <v>0</v>
      </c>
      <c r="J23" s="104">
        <f t="shared" si="0"/>
        <v>1483558</v>
      </c>
      <c r="K23" s="105">
        <f t="shared" si="0"/>
        <v>650129</v>
      </c>
    </row>
    <row r="24" spans="1:11" ht="15.75">
      <c r="A24" s="100">
        <v>17</v>
      </c>
      <c r="B24" s="101" t="s">
        <v>773</v>
      </c>
      <c r="C24" s="102"/>
      <c r="D24" s="122">
        <v>394243</v>
      </c>
      <c r="E24" s="122">
        <v>164571</v>
      </c>
      <c r="F24" s="102"/>
      <c r="G24" s="103">
        <v>0</v>
      </c>
      <c r="H24" s="103">
        <v>0</v>
      </c>
      <c r="I24" s="104">
        <f t="shared" si="0"/>
        <v>0</v>
      </c>
      <c r="J24" s="104">
        <f t="shared" si="0"/>
        <v>394243</v>
      </c>
      <c r="K24" s="105">
        <f t="shared" si="0"/>
        <v>164571</v>
      </c>
    </row>
    <row r="25" spans="1:11" ht="15.75">
      <c r="A25" s="100">
        <v>18</v>
      </c>
      <c r="B25" s="101" t="s">
        <v>774</v>
      </c>
      <c r="C25" s="102"/>
      <c r="D25" s="122">
        <v>637499</v>
      </c>
      <c r="E25" s="122">
        <v>229580</v>
      </c>
      <c r="F25" s="102"/>
      <c r="G25" s="103">
        <v>0</v>
      </c>
      <c r="H25" s="103">
        <v>0</v>
      </c>
      <c r="I25" s="104">
        <f aca="true" t="shared" si="1" ref="I25:K46">C25+F25</f>
        <v>0</v>
      </c>
      <c r="J25" s="104">
        <f t="shared" si="1"/>
        <v>637499</v>
      </c>
      <c r="K25" s="105">
        <f t="shared" si="1"/>
        <v>229580</v>
      </c>
    </row>
    <row r="26" spans="1:11" ht="15.75">
      <c r="A26" s="100">
        <v>19</v>
      </c>
      <c r="B26" s="101" t="s">
        <v>775</v>
      </c>
      <c r="C26" s="102"/>
      <c r="D26" s="122">
        <v>223930</v>
      </c>
      <c r="E26" s="122">
        <v>102026</v>
      </c>
      <c r="F26" s="102"/>
      <c r="G26" s="103">
        <v>0</v>
      </c>
      <c r="H26" s="103">
        <v>0</v>
      </c>
      <c r="I26" s="104">
        <f t="shared" si="1"/>
        <v>0</v>
      </c>
      <c r="J26" s="104">
        <f t="shared" si="1"/>
        <v>223930</v>
      </c>
      <c r="K26" s="105">
        <f t="shared" si="1"/>
        <v>102026</v>
      </c>
    </row>
    <row r="27" spans="1:11" ht="15.75">
      <c r="A27" s="100">
        <v>20</v>
      </c>
      <c r="B27" s="101" t="s">
        <v>776</v>
      </c>
      <c r="C27" s="102"/>
      <c r="D27" s="122">
        <v>303349</v>
      </c>
      <c r="E27" s="122">
        <v>148241</v>
      </c>
      <c r="F27" s="102"/>
      <c r="G27" s="103">
        <v>0</v>
      </c>
      <c r="H27" s="103">
        <v>0</v>
      </c>
      <c r="I27" s="104">
        <f t="shared" si="1"/>
        <v>0</v>
      </c>
      <c r="J27" s="104">
        <f t="shared" si="1"/>
        <v>303349</v>
      </c>
      <c r="K27" s="104">
        <f t="shared" si="1"/>
        <v>148241</v>
      </c>
    </row>
    <row r="28" spans="1:11" ht="15.75">
      <c r="A28" s="100">
        <v>21</v>
      </c>
      <c r="B28" s="101" t="s">
        <v>777</v>
      </c>
      <c r="C28" s="102"/>
      <c r="D28" s="122">
        <v>263790</v>
      </c>
      <c r="E28" s="122">
        <v>121939</v>
      </c>
      <c r="F28" s="102"/>
      <c r="G28" s="103">
        <v>0</v>
      </c>
      <c r="H28" s="103">
        <v>0</v>
      </c>
      <c r="I28" s="104">
        <f t="shared" si="1"/>
        <v>0</v>
      </c>
      <c r="J28" s="104">
        <f t="shared" si="1"/>
        <v>263790</v>
      </c>
      <c r="K28" s="105">
        <f t="shared" si="1"/>
        <v>121939</v>
      </c>
    </row>
    <row r="29" spans="1:11" ht="15.75">
      <c r="A29" s="100">
        <v>22</v>
      </c>
      <c r="B29" s="101" t="s">
        <v>778</v>
      </c>
      <c r="C29" s="102"/>
      <c r="D29" s="122">
        <v>519143</v>
      </c>
      <c r="E29" s="122">
        <v>224866</v>
      </c>
      <c r="F29" s="102"/>
      <c r="G29" s="103">
        <v>0</v>
      </c>
      <c r="H29" s="103">
        <v>0</v>
      </c>
      <c r="I29" s="104">
        <f t="shared" si="1"/>
        <v>0</v>
      </c>
      <c r="J29" s="104">
        <f t="shared" si="1"/>
        <v>519143</v>
      </c>
      <c r="K29" s="105">
        <f t="shared" si="1"/>
        <v>224866</v>
      </c>
    </row>
    <row r="30" spans="1:11" ht="15.75">
      <c r="A30" s="100">
        <v>23</v>
      </c>
      <c r="B30" s="101" t="s">
        <v>779</v>
      </c>
      <c r="C30" s="102"/>
      <c r="D30" s="122">
        <v>361998</v>
      </c>
      <c r="E30" s="122">
        <v>182648</v>
      </c>
      <c r="F30" s="102"/>
      <c r="G30" s="103">
        <v>0</v>
      </c>
      <c r="H30" s="103">
        <v>0</v>
      </c>
      <c r="I30" s="104">
        <f t="shared" si="1"/>
        <v>0</v>
      </c>
      <c r="J30" s="104">
        <f t="shared" si="1"/>
        <v>361998</v>
      </c>
      <c r="K30" s="105">
        <f t="shared" si="1"/>
        <v>182648</v>
      </c>
    </row>
    <row r="31" spans="1:11" ht="15.75">
      <c r="A31" s="100">
        <v>24</v>
      </c>
      <c r="B31" s="101" t="s">
        <v>780</v>
      </c>
      <c r="C31" s="102"/>
      <c r="D31" s="122">
        <v>324374</v>
      </c>
      <c r="E31" s="122">
        <v>127040</v>
      </c>
      <c r="F31" s="102"/>
      <c r="G31" s="103">
        <v>0</v>
      </c>
      <c r="H31" s="103">
        <v>0</v>
      </c>
      <c r="I31" s="104">
        <f t="shared" si="1"/>
        <v>0</v>
      </c>
      <c r="J31" s="104">
        <f t="shared" si="1"/>
        <v>324374</v>
      </c>
      <c r="K31" s="105">
        <f t="shared" si="1"/>
        <v>127040</v>
      </c>
    </row>
    <row r="32" spans="1:11" ht="15.75">
      <c r="A32" s="100">
        <v>25</v>
      </c>
      <c r="B32" s="101" t="s">
        <v>781</v>
      </c>
      <c r="C32" s="102"/>
      <c r="D32" s="122">
        <v>818712</v>
      </c>
      <c r="E32" s="122">
        <v>362389</v>
      </c>
      <c r="F32" s="102"/>
      <c r="G32" s="103">
        <v>0</v>
      </c>
      <c r="H32" s="103">
        <v>0</v>
      </c>
      <c r="I32" s="104">
        <f t="shared" si="1"/>
        <v>0</v>
      </c>
      <c r="J32" s="104">
        <f t="shared" si="1"/>
        <v>818712</v>
      </c>
      <c r="K32" s="105">
        <f t="shared" si="1"/>
        <v>362389</v>
      </c>
    </row>
    <row r="33" spans="1:11" ht="15.75">
      <c r="A33" s="100">
        <v>26</v>
      </c>
      <c r="B33" s="101" t="s">
        <v>782</v>
      </c>
      <c r="C33" s="102"/>
      <c r="D33" s="122">
        <v>454556</v>
      </c>
      <c r="E33" s="122">
        <v>264733</v>
      </c>
      <c r="F33" s="102"/>
      <c r="G33" s="103">
        <v>0</v>
      </c>
      <c r="H33" s="103">
        <v>0</v>
      </c>
      <c r="I33" s="104">
        <f t="shared" si="1"/>
        <v>0</v>
      </c>
      <c r="J33" s="104">
        <f t="shared" si="1"/>
        <v>454556</v>
      </c>
      <c r="K33" s="105">
        <f t="shared" si="1"/>
        <v>264733</v>
      </c>
    </row>
    <row r="34" spans="1:11" ht="31.5">
      <c r="A34" s="100">
        <v>27</v>
      </c>
      <c r="B34" s="101" t="s">
        <v>783</v>
      </c>
      <c r="C34" s="102"/>
      <c r="D34" s="122">
        <v>2320043</v>
      </c>
      <c r="E34" s="122">
        <v>741943</v>
      </c>
      <c r="F34" s="102"/>
      <c r="G34" s="103">
        <v>0</v>
      </c>
      <c r="H34" s="103">
        <v>0</v>
      </c>
      <c r="I34" s="104">
        <f t="shared" si="1"/>
        <v>0</v>
      </c>
      <c r="J34" s="104">
        <f t="shared" si="1"/>
        <v>2320043</v>
      </c>
      <c r="K34" s="105">
        <f t="shared" si="1"/>
        <v>741943</v>
      </c>
    </row>
    <row r="35" spans="1:11" ht="31.5">
      <c r="A35" s="100">
        <v>28</v>
      </c>
      <c r="B35" s="101" t="s">
        <v>784</v>
      </c>
      <c r="C35" s="102"/>
      <c r="D35" s="122">
        <v>320479</v>
      </c>
      <c r="E35" s="122">
        <v>148428</v>
      </c>
      <c r="F35" s="102"/>
      <c r="G35" s="103">
        <v>0</v>
      </c>
      <c r="H35" s="103">
        <v>0</v>
      </c>
      <c r="I35" s="104">
        <f t="shared" si="1"/>
        <v>0</v>
      </c>
      <c r="J35" s="104">
        <f t="shared" si="1"/>
        <v>320479</v>
      </c>
      <c r="K35" s="105">
        <f t="shared" si="1"/>
        <v>148428</v>
      </c>
    </row>
    <row r="36" spans="1:11" ht="15.75">
      <c r="A36" s="100">
        <v>29</v>
      </c>
      <c r="B36" s="106" t="s">
        <v>785</v>
      </c>
      <c r="C36" s="102">
        <v>17145489</v>
      </c>
      <c r="D36" s="122">
        <v>17243155</v>
      </c>
      <c r="E36" s="122">
        <v>7250049</v>
      </c>
      <c r="F36" s="102">
        <v>2789132</v>
      </c>
      <c r="G36" s="103">
        <v>2789553</v>
      </c>
      <c r="H36" s="103">
        <v>1334394</v>
      </c>
      <c r="I36" s="104">
        <f t="shared" si="1"/>
        <v>19934621</v>
      </c>
      <c r="J36" s="104">
        <f t="shared" si="1"/>
        <v>20032708</v>
      </c>
      <c r="K36" s="105">
        <f t="shared" si="1"/>
        <v>8584443</v>
      </c>
    </row>
    <row r="37" spans="1:11" ht="15.75">
      <c r="A37" s="100">
        <v>30</v>
      </c>
      <c r="B37" s="106" t="s">
        <v>786</v>
      </c>
      <c r="C37" s="102"/>
      <c r="D37" s="122">
        <v>0</v>
      </c>
      <c r="E37" s="122">
        <v>0</v>
      </c>
      <c r="F37" s="102">
        <f>592890</f>
        <v>592890</v>
      </c>
      <c r="G37" s="103">
        <v>735405</v>
      </c>
      <c r="H37" s="103">
        <v>381019</v>
      </c>
      <c r="I37" s="104">
        <f t="shared" si="1"/>
        <v>592890</v>
      </c>
      <c r="J37" s="104">
        <f t="shared" si="1"/>
        <v>735405</v>
      </c>
      <c r="K37" s="105">
        <f t="shared" si="1"/>
        <v>381019</v>
      </c>
    </row>
    <row r="38" spans="1:11" ht="31.5">
      <c r="A38" s="100">
        <v>31</v>
      </c>
      <c r="B38" s="106" t="s">
        <v>787</v>
      </c>
      <c r="C38" s="102">
        <v>1200230</v>
      </c>
      <c r="D38" s="122">
        <v>1200230</v>
      </c>
      <c r="E38" s="122">
        <v>627692</v>
      </c>
      <c r="F38" s="102">
        <v>1841053</v>
      </c>
      <c r="G38" s="103">
        <v>1835253</v>
      </c>
      <c r="H38" s="103">
        <v>790989</v>
      </c>
      <c r="I38" s="104">
        <f t="shared" si="1"/>
        <v>3041283</v>
      </c>
      <c r="J38" s="104">
        <f t="shared" si="1"/>
        <v>3035483</v>
      </c>
      <c r="K38" s="105">
        <f t="shared" si="1"/>
        <v>1418681</v>
      </c>
    </row>
    <row r="39" spans="1:11" ht="15.75">
      <c r="A39" s="100">
        <v>32</v>
      </c>
      <c r="B39" s="101" t="s">
        <v>788</v>
      </c>
      <c r="C39" s="102">
        <v>2509571</v>
      </c>
      <c r="D39" s="122">
        <v>3053185</v>
      </c>
      <c r="E39" s="122">
        <v>980642</v>
      </c>
      <c r="F39" s="102">
        <v>670992</v>
      </c>
      <c r="G39" s="103">
        <v>692092</v>
      </c>
      <c r="H39" s="103">
        <v>223854</v>
      </c>
      <c r="I39" s="104">
        <f t="shared" si="1"/>
        <v>3180563</v>
      </c>
      <c r="J39" s="104">
        <f t="shared" si="1"/>
        <v>3745277</v>
      </c>
      <c r="K39" s="104">
        <f t="shared" si="1"/>
        <v>1204496</v>
      </c>
    </row>
    <row r="40" spans="1:11" ht="15.75">
      <c r="A40" s="100">
        <v>33</v>
      </c>
      <c r="B40" s="106" t="s">
        <v>789</v>
      </c>
      <c r="C40" s="102">
        <v>309527</v>
      </c>
      <c r="D40" s="122">
        <v>373024</v>
      </c>
      <c r="E40" s="122">
        <v>139951</v>
      </c>
      <c r="F40" s="102"/>
      <c r="G40" s="103">
        <v>1750</v>
      </c>
      <c r="H40" s="103">
        <v>1750</v>
      </c>
      <c r="I40" s="104">
        <f t="shared" si="1"/>
        <v>309527</v>
      </c>
      <c r="J40" s="104">
        <f t="shared" si="1"/>
        <v>374774</v>
      </c>
      <c r="K40" s="104">
        <f t="shared" si="1"/>
        <v>141701</v>
      </c>
    </row>
    <row r="41" spans="1:11" ht="15.75">
      <c r="A41" s="100">
        <v>34</v>
      </c>
      <c r="B41" s="106" t="s">
        <v>790</v>
      </c>
      <c r="C41" s="102">
        <v>1107858</v>
      </c>
      <c r="D41" s="122">
        <v>1111708</v>
      </c>
      <c r="E41" s="122">
        <v>537182</v>
      </c>
      <c r="F41" s="102">
        <v>0</v>
      </c>
      <c r="G41" s="103">
        <v>22350</v>
      </c>
      <c r="H41" s="103">
        <v>4050</v>
      </c>
      <c r="I41" s="104">
        <f t="shared" si="1"/>
        <v>1107858</v>
      </c>
      <c r="J41" s="104">
        <f t="shared" si="1"/>
        <v>1134058</v>
      </c>
      <c r="K41" s="104">
        <f t="shared" si="1"/>
        <v>541232</v>
      </c>
    </row>
    <row r="42" spans="1:11" ht="15.75">
      <c r="A42" s="100">
        <v>35</v>
      </c>
      <c r="B42" s="106" t="s">
        <v>791</v>
      </c>
      <c r="C42" s="102"/>
      <c r="D42" s="122">
        <v>0</v>
      </c>
      <c r="E42" s="122">
        <v>0</v>
      </c>
      <c r="F42" s="102">
        <v>533300</v>
      </c>
      <c r="G42" s="103">
        <v>585081</v>
      </c>
      <c r="H42" s="103">
        <v>229153</v>
      </c>
      <c r="I42" s="104">
        <f t="shared" si="1"/>
        <v>533300</v>
      </c>
      <c r="J42" s="104">
        <f t="shared" si="1"/>
        <v>585081</v>
      </c>
      <c r="K42" s="104">
        <f t="shared" si="1"/>
        <v>229153</v>
      </c>
    </row>
    <row r="43" spans="1:11" ht="15.75">
      <c r="A43" s="100">
        <v>36</v>
      </c>
      <c r="B43" s="106" t="s">
        <v>792</v>
      </c>
      <c r="C43" s="102"/>
      <c r="D43" s="122">
        <v>0</v>
      </c>
      <c r="E43" s="122">
        <v>0</v>
      </c>
      <c r="F43" s="102">
        <v>412309</v>
      </c>
      <c r="G43" s="103">
        <v>412309</v>
      </c>
      <c r="H43" s="103">
        <v>190353</v>
      </c>
      <c r="I43" s="104">
        <f t="shared" si="1"/>
        <v>412309</v>
      </c>
      <c r="J43" s="104">
        <f t="shared" si="1"/>
        <v>412309</v>
      </c>
      <c r="K43" s="104">
        <f t="shared" si="1"/>
        <v>190353</v>
      </c>
    </row>
    <row r="44" spans="1:11" ht="15.75">
      <c r="A44" s="100">
        <v>37</v>
      </c>
      <c r="B44" s="106" t="s">
        <v>793</v>
      </c>
      <c r="C44" s="102"/>
      <c r="D44" s="122">
        <v>0</v>
      </c>
      <c r="E44" s="122">
        <v>0</v>
      </c>
      <c r="F44" s="102">
        <v>146059</v>
      </c>
      <c r="G44" s="103">
        <v>146059</v>
      </c>
      <c r="H44" s="103">
        <v>69505</v>
      </c>
      <c r="I44" s="104">
        <f t="shared" si="1"/>
        <v>146059</v>
      </c>
      <c r="J44" s="104">
        <f t="shared" si="1"/>
        <v>146059</v>
      </c>
      <c r="K44" s="104">
        <f t="shared" si="1"/>
        <v>69505</v>
      </c>
    </row>
    <row r="45" spans="1:11" ht="15.75">
      <c r="A45" s="100">
        <v>38</v>
      </c>
      <c r="B45" s="106" t="s">
        <v>794</v>
      </c>
      <c r="C45" s="102"/>
      <c r="D45" s="122">
        <v>0</v>
      </c>
      <c r="E45" s="122">
        <v>0</v>
      </c>
      <c r="F45" s="102">
        <v>3810544</v>
      </c>
      <c r="G45" s="103">
        <v>3810544</v>
      </c>
      <c r="H45" s="103">
        <v>1442445</v>
      </c>
      <c r="I45" s="104">
        <f t="shared" si="1"/>
        <v>3810544</v>
      </c>
      <c r="J45" s="104">
        <f t="shared" si="1"/>
        <v>3810544</v>
      </c>
      <c r="K45" s="104">
        <f t="shared" si="1"/>
        <v>1442445</v>
      </c>
    </row>
    <row r="46" spans="1:11" ht="15.75">
      <c r="A46" s="100">
        <v>39</v>
      </c>
      <c r="B46" s="106" t="s">
        <v>795</v>
      </c>
      <c r="C46" s="102"/>
      <c r="D46" s="122">
        <v>0</v>
      </c>
      <c r="E46" s="122">
        <v>0</v>
      </c>
      <c r="F46" s="102">
        <v>400378</v>
      </c>
      <c r="G46" s="103">
        <v>400378</v>
      </c>
      <c r="H46" s="103">
        <v>187238</v>
      </c>
      <c r="I46" s="104">
        <f t="shared" si="1"/>
        <v>400378</v>
      </c>
      <c r="J46" s="104">
        <f t="shared" si="1"/>
        <v>400378</v>
      </c>
      <c r="K46" s="104">
        <f t="shared" si="1"/>
        <v>187238</v>
      </c>
    </row>
    <row r="47" spans="1:11" ht="15.75">
      <c r="A47" s="100">
        <v>40</v>
      </c>
      <c r="B47" s="106" t="s">
        <v>796</v>
      </c>
      <c r="C47" s="102"/>
      <c r="D47" s="122">
        <v>0</v>
      </c>
      <c r="E47" s="122">
        <v>0</v>
      </c>
      <c r="F47" s="102">
        <v>159800</v>
      </c>
      <c r="G47" s="103">
        <v>159800</v>
      </c>
      <c r="H47" s="103">
        <v>78160</v>
      </c>
      <c r="I47" s="104">
        <f>C47+F47</f>
        <v>159800</v>
      </c>
      <c r="J47" s="104">
        <f>D47+G47</f>
        <v>159800</v>
      </c>
      <c r="K47" s="104">
        <f>E47+H47</f>
        <v>78160</v>
      </c>
    </row>
    <row r="48" spans="1:11" ht="15.75">
      <c r="A48" s="100"/>
      <c r="B48" s="107" t="s">
        <v>797</v>
      </c>
      <c r="C48" s="104">
        <f aca="true" t="shared" si="2" ref="C48:H48">SUM(C8:C47)</f>
        <v>77020881</v>
      </c>
      <c r="D48" s="104">
        <f t="shared" si="2"/>
        <v>80182520</v>
      </c>
      <c r="E48" s="104">
        <f t="shared" si="2"/>
        <v>33508360</v>
      </c>
      <c r="F48" s="104">
        <f t="shared" si="2"/>
        <v>52490240</v>
      </c>
      <c r="G48" s="104">
        <f t="shared" si="2"/>
        <v>53127878</v>
      </c>
      <c r="H48" s="104">
        <f t="shared" si="2"/>
        <v>19293269</v>
      </c>
      <c r="I48" s="104">
        <f>SUM(I8:I47)</f>
        <v>129511121</v>
      </c>
      <c r="J48" s="104">
        <f>SUM(J8:J47)</f>
        <v>133310398</v>
      </c>
      <c r="K48" s="105">
        <f>SUM(K8:K47)</f>
        <v>52801629</v>
      </c>
    </row>
    <row r="49" spans="1:11" ht="15.75">
      <c r="A49" s="108"/>
      <c r="B49" s="109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1:11" ht="15.75">
      <c r="A50" s="108"/>
      <c r="B50" s="109"/>
      <c r="C50" s="110"/>
      <c r="D50" s="110"/>
      <c r="E50" s="110"/>
      <c r="F50" s="110"/>
      <c r="G50" s="110"/>
      <c r="H50" s="110"/>
      <c r="I50" s="110"/>
      <c r="J50" s="110"/>
      <c r="K50" s="111"/>
    </row>
    <row r="51" spans="1:11" ht="15.75">
      <c r="A51" s="112" t="s">
        <v>798</v>
      </c>
      <c r="J51" s="114"/>
      <c r="K51" s="115"/>
    </row>
    <row r="52" ht="15.75">
      <c r="A52" s="116" t="s">
        <v>799</v>
      </c>
    </row>
    <row r="53" spans="1:11" ht="15.75">
      <c r="A53" s="117" t="s">
        <v>800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</row>
    <row r="55" ht="15.75">
      <c r="A55" s="35" t="s">
        <v>507</v>
      </c>
    </row>
    <row r="56" ht="15.75">
      <c r="A56" s="36" t="s">
        <v>508</v>
      </c>
    </row>
    <row r="57" ht="15.75">
      <c r="A57" s="35"/>
    </row>
    <row r="58" ht="15.75">
      <c r="A58" s="37" t="s">
        <v>509</v>
      </c>
    </row>
    <row r="59" ht="15.75">
      <c r="A59" s="35" t="s">
        <v>510</v>
      </c>
    </row>
    <row r="60" ht="15.75">
      <c r="A60" s="36" t="s">
        <v>511</v>
      </c>
    </row>
    <row r="61" ht="15.75">
      <c r="A61" s="37"/>
    </row>
    <row r="62" ht="15.75">
      <c r="A62" s="35" t="s">
        <v>512</v>
      </c>
    </row>
    <row r="63" ht="15.75">
      <c r="A63" s="36" t="s">
        <v>513</v>
      </c>
    </row>
    <row r="64" ht="15.75">
      <c r="A64" s="37"/>
    </row>
    <row r="65" ht="15.75">
      <c r="A65" s="120" t="s">
        <v>801</v>
      </c>
    </row>
    <row r="66" ht="15.75">
      <c r="A66" s="88" t="s">
        <v>515</v>
      </c>
    </row>
    <row r="67" ht="15.75">
      <c r="A67" s="37"/>
    </row>
    <row r="68" ht="15.75">
      <c r="A68" s="121" t="s">
        <v>516</v>
      </c>
    </row>
    <row r="69" ht="15.75">
      <c r="A69" s="121" t="s">
        <v>517</v>
      </c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O63"/>
  <sheetViews>
    <sheetView workbookViewId="0" topLeftCell="A34">
      <selection activeCell="M6" sqref="M6"/>
    </sheetView>
  </sheetViews>
  <sheetFormatPr defaultColWidth="9.140625" defaultRowHeight="15"/>
  <cols>
    <col min="1" max="1" width="10.421875" style="146" customWidth="1"/>
    <col min="2" max="2" width="52.8515625" style="150" customWidth="1"/>
    <col min="3" max="3" width="11.140625" style="147" customWidth="1"/>
    <col min="4" max="4" width="11.421875" style="147" customWidth="1"/>
    <col min="5" max="5" width="11.7109375" style="147" customWidth="1"/>
    <col min="6" max="6" width="11.57421875" style="147" customWidth="1"/>
    <col min="7" max="7" width="11.7109375" style="147" customWidth="1"/>
    <col min="8" max="8" width="12.140625" style="147" customWidth="1"/>
    <col min="9" max="9" width="11.140625" style="147" customWidth="1"/>
    <col min="10" max="10" width="11.57421875" style="147" customWidth="1"/>
    <col min="11" max="11" width="11.421875" style="147" customWidth="1"/>
    <col min="12" max="12" width="11.140625" style="147" customWidth="1"/>
    <col min="13" max="13" width="11.7109375" style="147" customWidth="1"/>
    <col min="14" max="14" width="11.57421875" style="147" customWidth="1"/>
    <col min="15" max="15" width="11.28125" style="147" customWidth="1"/>
    <col min="16" max="16" width="11.8515625" style="147" customWidth="1"/>
    <col min="17" max="17" width="11.7109375" style="147" customWidth="1"/>
    <col min="18" max="18" width="13.421875" style="147" customWidth="1"/>
    <col min="19" max="19" width="11.57421875" style="147" customWidth="1"/>
    <col min="20" max="20" width="11.00390625" style="147" customWidth="1"/>
    <col min="21" max="22" width="12.28125" style="147" customWidth="1"/>
    <col min="23" max="23" width="11.00390625" style="147" customWidth="1"/>
    <col min="24" max="238" width="9.140625" style="146" customWidth="1"/>
    <col min="239" max="249" width="9.140625" style="123" customWidth="1"/>
  </cols>
  <sheetData>
    <row r="2" ht="15">
      <c r="W2" s="124" t="s">
        <v>843</v>
      </c>
    </row>
    <row r="3" ht="15">
      <c r="U3" s="124"/>
    </row>
    <row r="4" spans="1:23" ht="15">
      <c r="A4" s="276" t="s">
        <v>842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1:23" ht="15">
      <c r="A5" s="141"/>
      <c r="B5" s="155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5">
      <c r="A6" s="276"/>
      <c r="B6" s="276"/>
      <c r="C6" s="277"/>
      <c r="D6" s="148"/>
      <c r="E6" s="148"/>
      <c r="F6" s="149"/>
      <c r="G6" s="148"/>
      <c r="H6" s="148"/>
      <c r="I6" s="149"/>
      <c r="J6" s="148"/>
      <c r="K6" s="148"/>
      <c r="L6" s="149"/>
      <c r="M6" s="148"/>
      <c r="N6" s="148"/>
      <c r="O6" s="149"/>
      <c r="P6" s="148"/>
      <c r="Q6" s="148"/>
      <c r="R6" s="149"/>
      <c r="S6" s="148"/>
      <c r="T6" s="148"/>
      <c r="U6" s="149"/>
      <c r="V6" s="148"/>
      <c r="W6" s="148"/>
    </row>
    <row r="7" spans="1:249" ht="15">
      <c r="A7" s="274" t="s">
        <v>845</v>
      </c>
      <c r="B7" s="274" t="s">
        <v>807</v>
      </c>
      <c r="C7" s="278" t="s">
        <v>808</v>
      </c>
      <c r="D7" s="279"/>
      <c r="E7" s="280"/>
      <c r="F7" s="278" t="s">
        <v>809</v>
      </c>
      <c r="G7" s="279"/>
      <c r="H7" s="280"/>
      <c r="I7" s="278" t="s">
        <v>810</v>
      </c>
      <c r="J7" s="279"/>
      <c r="K7" s="280"/>
      <c r="L7" s="278" t="s">
        <v>811</v>
      </c>
      <c r="M7" s="279"/>
      <c r="N7" s="280"/>
      <c r="O7" s="278" t="s">
        <v>812</v>
      </c>
      <c r="P7" s="279"/>
      <c r="Q7" s="280"/>
      <c r="R7" s="278" t="s">
        <v>813</v>
      </c>
      <c r="S7" s="279"/>
      <c r="T7" s="280"/>
      <c r="U7" s="278" t="s">
        <v>814</v>
      </c>
      <c r="V7" s="279"/>
      <c r="W7" s="28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</row>
    <row r="8" spans="1:249" ht="57.75">
      <c r="A8" s="275"/>
      <c r="B8" s="275"/>
      <c r="C8" s="143" t="s">
        <v>844</v>
      </c>
      <c r="D8" s="143" t="s">
        <v>308</v>
      </c>
      <c r="E8" s="143" t="s">
        <v>309</v>
      </c>
      <c r="F8" s="143" t="s">
        <v>844</v>
      </c>
      <c r="G8" s="143" t="s">
        <v>308</v>
      </c>
      <c r="H8" s="143" t="s">
        <v>309</v>
      </c>
      <c r="I8" s="143" t="s">
        <v>844</v>
      </c>
      <c r="J8" s="143" t="s">
        <v>308</v>
      </c>
      <c r="K8" s="143" t="s">
        <v>309</v>
      </c>
      <c r="L8" s="143" t="s">
        <v>844</v>
      </c>
      <c r="M8" s="143" t="s">
        <v>308</v>
      </c>
      <c r="N8" s="143" t="s">
        <v>309</v>
      </c>
      <c r="O8" s="143" t="s">
        <v>844</v>
      </c>
      <c r="P8" s="143" t="s">
        <v>308</v>
      </c>
      <c r="Q8" s="143" t="s">
        <v>309</v>
      </c>
      <c r="R8" s="143" t="s">
        <v>844</v>
      </c>
      <c r="S8" s="143" t="s">
        <v>308</v>
      </c>
      <c r="T8" s="143" t="s">
        <v>309</v>
      </c>
      <c r="U8" s="143" t="s">
        <v>844</v>
      </c>
      <c r="V8" s="143" t="s">
        <v>308</v>
      </c>
      <c r="W8" s="143" t="s">
        <v>309</v>
      </c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</row>
    <row r="9" spans="1:23" ht="29.25">
      <c r="A9" s="126" t="s">
        <v>105</v>
      </c>
      <c r="B9" s="127" t="s">
        <v>104</v>
      </c>
      <c r="C9" s="128">
        <f aca="true" t="shared" si="0" ref="C9:W9">SUM(C10:C10)</f>
        <v>1985675</v>
      </c>
      <c r="D9" s="128">
        <f t="shared" si="0"/>
        <v>1985675</v>
      </c>
      <c r="E9" s="128">
        <f t="shared" si="0"/>
        <v>905030</v>
      </c>
      <c r="F9" s="128">
        <f t="shared" si="0"/>
        <v>235000</v>
      </c>
      <c r="G9" s="128">
        <f t="shared" si="0"/>
        <v>234644</v>
      </c>
      <c r="H9" s="128">
        <f t="shared" si="0"/>
        <v>118872</v>
      </c>
      <c r="I9" s="128">
        <f t="shared" si="0"/>
        <v>205008</v>
      </c>
      <c r="J9" s="128">
        <f t="shared" si="0"/>
        <v>204334</v>
      </c>
      <c r="K9" s="128">
        <f t="shared" si="0"/>
        <v>91620</v>
      </c>
      <c r="L9" s="128">
        <f t="shared" si="0"/>
        <v>98500</v>
      </c>
      <c r="M9" s="128">
        <f t="shared" si="0"/>
        <v>98500</v>
      </c>
      <c r="N9" s="128">
        <f t="shared" si="0"/>
        <v>48268</v>
      </c>
      <c r="O9" s="128">
        <f t="shared" si="0"/>
        <v>92500</v>
      </c>
      <c r="P9" s="128">
        <f t="shared" si="0"/>
        <v>92396</v>
      </c>
      <c r="Q9" s="128">
        <f t="shared" si="0"/>
        <v>44546</v>
      </c>
      <c r="R9" s="128">
        <f t="shared" si="0"/>
        <v>219514</v>
      </c>
      <c r="S9" s="128">
        <f t="shared" si="0"/>
        <v>219514</v>
      </c>
      <c r="T9" s="128">
        <f t="shared" si="0"/>
        <v>103841</v>
      </c>
      <c r="U9" s="128">
        <f t="shared" si="0"/>
        <v>234700</v>
      </c>
      <c r="V9" s="128">
        <f t="shared" si="0"/>
        <v>234700</v>
      </c>
      <c r="W9" s="128">
        <f t="shared" si="0"/>
        <v>104682</v>
      </c>
    </row>
    <row r="10" spans="1:238" ht="30">
      <c r="A10" s="129" t="s">
        <v>107</v>
      </c>
      <c r="B10" s="130" t="s">
        <v>815</v>
      </c>
      <c r="C10" s="131">
        <v>1985675</v>
      </c>
      <c r="D10" s="131">
        <v>1985675</v>
      </c>
      <c r="E10" s="131">
        <v>905030</v>
      </c>
      <c r="F10" s="131">
        <v>235000</v>
      </c>
      <c r="G10" s="131">
        <v>234644</v>
      </c>
      <c r="H10" s="131">
        <v>118872</v>
      </c>
      <c r="I10" s="131">
        <v>205008</v>
      </c>
      <c r="J10" s="131">
        <v>204334</v>
      </c>
      <c r="K10" s="131">
        <v>91620</v>
      </c>
      <c r="L10" s="131">
        <v>98500</v>
      </c>
      <c r="M10" s="131">
        <v>98500</v>
      </c>
      <c r="N10" s="131">
        <v>48268</v>
      </c>
      <c r="O10" s="144">
        <v>92500</v>
      </c>
      <c r="P10" s="131">
        <v>92396</v>
      </c>
      <c r="Q10" s="131">
        <v>44546</v>
      </c>
      <c r="R10" s="131">
        <v>219514</v>
      </c>
      <c r="S10" s="131">
        <v>219514</v>
      </c>
      <c r="T10" s="131">
        <v>103841</v>
      </c>
      <c r="U10" s="131">
        <v>234700</v>
      </c>
      <c r="V10" s="131">
        <v>234700</v>
      </c>
      <c r="W10" s="131">
        <v>104682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</row>
    <row r="11" spans="1:23" ht="15">
      <c r="A11" s="126" t="s">
        <v>90</v>
      </c>
      <c r="B11" s="132" t="s">
        <v>89</v>
      </c>
      <c r="C11" s="128">
        <f>SUM(C12:C15)</f>
        <v>54071</v>
      </c>
      <c r="D11" s="128">
        <f aca="true" t="shared" si="1" ref="D11:W11">SUM(D12:D15)</f>
        <v>73516</v>
      </c>
      <c r="E11" s="128">
        <f t="shared" si="1"/>
        <v>56478</v>
      </c>
      <c r="F11" s="128">
        <f t="shared" si="1"/>
        <v>15630</v>
      </c>
      <c r="G11" s="128">
        <f t="shared" si="1"/>
        <v>15986</v>
      </c>
      <c r="H11" s="128">
        <f t="shared" si="1"/>
        <v>6567</v>
      </c>
      <c r="I11" s="128">
        <f t="shared" si="1"/>
        <v>19768</v>
      </c>
      <c r="J11" s="128">
        <f t="shared" si="1"/>
        <v>20442</v>
      </c>
      <c r="K11" s="128">
        <f t="shared" si="1"/>
        <v>15238</v>
      </c>
      <c r="L11" s="128">
        <f t="shared" si="1"/>
        <v>3000</v>
      </c>
      <c r="M11" s="128">
        <f t="shared" si="1"/>
        <v>3750</v>
      </c>
      <c r="N11" s="128">
        <f t="shared" si="1"/>
        <v>3058</v>
      </c>
      <c r="O11" s="128">
        <f t="shared" si="1"/>
        <v>2390</v>
      </c>
      <c r="P11" s="128">
        <f t="shared" si="1"/>
        <v>2494</v>
      </c>
      <c r="Q11" s="128">
        <f t="shared" si="1"/>
        <v>2105</v>
      </c>
      <c r="R11" s="128">
        <f t="shared" si="1"/>
        <v>68000</v>
      </c>
      <c r="S11" s="128">
        <f t="shared" si="1"/>
        <v>68000</v>
      </c>
      <c r="T11" s="128">
        <f t="shared" si="1"/>
        <v>29535</v>
      </c>
      <c r="U11" s="128">
        <f t="shared" si="1"/>
        <v>38000</v>
      </c>
      <c r="V11" s="128">
        <f t="shared" si="1"/>
        <v>38000</v>
      </c>
      <c r="W11" s="128">
        <f t="shared" si="1"/>
        <v>5991</v>
      </c>
    </row>
    <row r="12" spans="1:238" ht="15">
      <c r="A12" s="129" t="s">
        <v>111</v>
      </c>
      <c r="B12" s="130" t="s">
        <v>816</v>
      </c>
      <c r="C12" s="131"/>
      <c r="D12" s="131"/>
      <c r="E12" s="131"/>
      <c r="F12" s="131">
        <v>11550</v>
      </c>
      <c r="G12" s="131">
        <v>11550</v>
      </c>
      <c r="H12" s="131">
        <v>3971</v>
      </c>
      <c r="I12" s="131">
        <v>5000</v>
      </c>
      <c r="J12" s="131">
        <v>5000</v>
      </c>
      <c r="K12" s="131">
        <v>1750</v>
      </c>
      <c r="L12" s="131"/>
      <c r="M12" s="131">
        <v>750</v>
      </c>
      <c r="N12" s="131">
        <v>750</v>
      </c>
      <c r="O12" s="131"/>
      <c r="P12" s="131"/>
      <c r="Q12" s="131"/>
      <c r="R12" s="131">
        <v>68000</v>
      </c>
      <c r="S12" s="131">
        <v>67537</v>
      </c>
      <c r="T12" s="131">
        <v>29072</v>
      </c>
      <c r="U12" s="131">
        <v>4500</v>
      </c>
      <c r="V12" s="131">
        <v>4500</v>
      </c>
      <c r="W12" s="131">
        <v>0</v>
      </c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</row>
    <row r="13" spans="1:238" ht="30">
      <c r="A13" s="129" t="s">
        <v>113</v>
      </c>
      <c r="B13" s="130" t="s">
        <v>817</v>
      </c>
      <c r="C13" s="131">
        <v>44571</v>
      </c>
      <c r="D13" s="131">
        <v>48174</v>
      </c>
      <c r="E13" s="131">
        <v>34328</v>
      </c>
      <c r="F13" s="131">
        <v>4080</v>
      </c>
      <c r="G13" s="131">
        <v>4080</v>
      </c>
      <c r="H13" s="131">
        <v>2240</v>
      </c>
      <c r="I13" s="131">
        <v>5040</v>
      </c>
      <c r="J13" s="131">
        <v>5040</v>
      </c>
      <c r="K13" s="131">
        <v>4613</v>
      </c>
      <c r="L13" s="131">
        <v>3000</v>
      </c>
      <c r="M13" s="131">
        <v>3000</v>
      </c>
      <c r="N13" s="131">
        <v>2308</v>
      </c>
      <c r="O13" s="144">
        <v>2390</v>
      </c>
      <c r="P13" s="131">
        <v>2390</v>
      </c>
      <c r="Q13" s="131">
        <v>2001</v>
      </c>
      <c r="R13" s="131"/>
      <c r="S13" s="131"/>
      <c r="T13" s="131"/>
      <c r="U13" s="131">
        <v>10000</v>
      </c>
      <c r="V13" s="131">
        <v>10000</v>
      </c>
      <c r="W13" s="131">
        <v>5193</v>
      </c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</row>
    <row r="14" spans="1:238" ht="30">
      <c r="A14" s="129" t="s">
        <v>115</v>
      </c>
      <c r="B14" s="130" t="s">
        <v>818</v>
      </c>
      <c r="C14" s="131">
        <v>9500</v>
      </c>
      <c r="D14" s="131">
        <v>13922</v>
      </c>
      <c r="E14" s="131">
        <v>10730</v>
      </c>
      <c r="F14" s="131"/>
      <c r="G14" s="131"/>
      <c r="H14" s="131"/>
      <c r="I14" s="131">
        <v>9728</v>
      </c>
      <c r="J14" s="131">
        <v>9728</v>
      </c>
      <c r="K14" s="131">
        <v>8201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>
        <v>23500</v>
      </c>
      <c r="V14" s="131">
        <v>22702</v>
      </c>
      <c r="W14" s="131">
        <v>0</v>
      </c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</row>
    <row r="15" spans="1:238" ht="15">
      <c r="A15" s="140" t="s">
        <v>117</v>
      </c>
      <c r="B15" s="130" t="s">
        <v>116</v>
      </c>
      <c r="C15" s="131"/>
      <c r="D15" s="131">
        <v>11420</v>
      </c>
      <c r="E15" s="131">
        <v>11420</v>
      </c>
      <c r="F15" s="131"/>
      <c r="G15" s="131">
        <v>356</v>
      </c>
      <c r="H15" s="131">
        <v>356</v>
      </c>
      <c r="I15" s="131"/>
      <c r="J15" s="131">
        <v>674</v>
      </c>
      <c r="K15" s="131">
        <v>674</v>
      </c>
      <c r="L15" s="131"/>
      <c r="M15" s="131"/>
      <c r="N15" s="131"/>
      <c r="O15" s="131"/>
      <c r="P15" s="131">
        <v>104</v>
      </c>
      <c r="Q15" s="131">
        <v>104</v>
      </c>
      <c r="R15" s="131"/>
      <c r="S15" s="131">
        <v>463</v>
      </c>
      <c r="T15" s="131">
        <v>463</v>
      </c>
      <c r="U15" s="131"/>
      <c r="V15" s="131">
        <v>798</v>
      </c>
      <c r="W15" s="131">
        <v>798</v>
      </c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</row>
    <row r="16" spans="1:23" ht="29.25">
      <c r="A16" s="126" t="s">
        <v>94</v>
      </c>
      <c r="B16" s="127" t="s">
        <v>93</v>
      </c>
      <c r="C16" s="128">
        <f aca="true" t="shared" si="2" ref="C16:W16">SUM(C17:C19)</f>
        <v>384077</v>
      </c>
      <c r="D16" s="128">
        <f>SUM(D17:D19)</f>
        <v>384077</v>
      </c>
      <c r="E16" s="128">
        <f>SUM(E17:E19)</f>
        <v>185139</v>
      </c>
      <c r="F16" s="128">
        <f t="shared" si="2"/>
        <v>45950</v>
      </c>
      <c r="G16" s="128">
        <f t="shared" si="2"/>
        <v>45950</v>
      </c>
      <c r="H16" s="128">
        <f t="shared" si="2"/>
        <v>22515</v>
      </c>
      <c r="I16" s="128">
        <f t="shared" si="2"/>
        <v>45360</v>
      </c>
      <c r="J16" s="128">
        <f t="shared" si="2"/>
        <v>45360</v>
      </c>
      <c r="K16" s="128">
        <f t="shared" si="2"/>
        <v>18718</v>
      </c>
      <c r="L16" s="128">
        <f t="shared" si="2"/>
        <v>19500</v>
      </c>
      <c r="M16" s="128">
        <f t="shared" si="2"/>
        <v>19500</v>
      </c>
      <c r="N16" s="128">
        <f t="shared" si="2"/>
        <v>9658</v>
      </c>
      <c r="O16" s="128">
        <f t="shared" si="2"/>
        <v>17779</v>
      </c>
      <c r="P16" s="128">
        <f t="shared" si="2"/>
        <v>17779</v>
      </c>
      <c r="Q16" s="128">
        <f t="shared" si="2"/>
        <v>9154</v>
      </c>
      <c r="R16" s="128">
        <f t="shared" si="2"/>
        <v>54685</v>
      </c>
      <c r="S16" s="128">
        <f t="shared" si="2"/>
        <v>51671</v>
      </c>
      <c r="T16" s="128">
        <f t="shared" si="2"/>
        <v>22352</v>
      </c>
      <c r="U16" s="128">
        <f t="shared" si="2"/>
        <v>59600</v>
      </c>
      <c r="V16" s="128">
        <f t="shared" si="2"/>
        <v>59600</v>
      </c>
      <c r="W16" s="128">
        <f t="shared" si="2"/>
        <v>21229</v>
      </c>
    </row>
    <row r="17" spans="1:238" ht="30">
      <c r="A17" s="129" t="s">
        <v>96</v>
      </c>
      <c r="B17" s="130" t="s">
        <v>819</v>
      </c>
      <c r="C17" s="131">
        <v>243978</v>
      </c>
      <c r="D17" s="131">
        <v>236678</v>
      </c>
      <c r="E17" s="131">
        <v>120071</v>
      </c>
      <c r="F17" s="131">
        <v>28182</v>
      </c>
      <c r="G17" s="131">
        <v>28182</v>
      </c>
      <c r="H17" s="131">
        <v>13749</v>
      </c>
      <c r="I17" s="131">
        <v>29172</v>
      </c>
      <c r="J17" s="131">
        <v>29172</v>
      </c>
      <c r="K17" s="131">
        <v>11111</v>
      </c>
      <c r="L17" s="131">
        <v>12200</v>
      </c>
      <c r="M17" s="131">
        <v>12200</v>
      </c>
      <c r="N17" s="131">
        <v>6081</v>
      </c>
      <c r="O17" s="144">
        <v>10749</v>
      </c>
      <c r="P17" s="131">
        <v>10749</v>
      </c>
      <c r="Q17" s="131">
        <v>5607</v>
      </c>
      <c r="R17" s="131">
        <v>32835</v>
      </c>
      <c r="S17" s="131">
        <v>29821</v>
      </c>
      <c r="T17" s="131">
        <v>14232</v>
      </c>
      <c r="U17" s="131">
        <v>41000</v>
      </c>
      <c r="V17" s="131">
        <v>41000</v>
      </c>
      <c r="W17" s="131">
        <v>14498</v>
      </c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</row>
    <row r="18" spans="1:238" ht="15">
      <c r="A18" s="129" t="s">
        <v>98</v>
      </c>
      <c r="B18" s="130" t="s">
        <v>820</v>
      </c>
      <c r="C18" s="131">
        <v>97427</v>
      </c>
      <c r="D18" s="131">
        <v>97427</v>
      </c>
      <c r="E18" s="131">
        <v>46907</v>
      </c>
      <c r="F18" s="131">
        <v>11476</v>
      </c>
      <c r="G18" s="131">
        <v>11476</v>
      </c>
      <c r="H18" s="131">
        <v>5636</v>
      </c>
      <c r="I18" s="131">
        <v>10224</v>
      </c>
      <c r="J18" s="131">
        <v>10224</v>
      </c>
      <c r="K18" s="131">
        <v>4881</v>
      </c>
      <c r="L18" s="131">
        <v>5000</v>
      </c>
      <c r="M18" s="131">
        <v>5000</v>
      </c>
      <c r="N18" s="131">
        <v>2455</v>
      </c>
      <c r="O18" s="144">
        <v>4440</v>
      </c>
      <c r="P18" s="131">
        <v>4440</v>
      </c>
      <c r="Q18" s="131">
        <v>2241</v>
      </c>
      <c r="R18" s="131">
        <v>13800</v>
      </c>
      <c r="S18" s="131">
        <v>13800</v>
      </c>
      <c r="T18" s="131">
        <v>5908</v>
      </c>
      <c r="U18" s="131">
        <v>11800</v>
      </c>
      <c r="V18" s="131">
        <v>11800</v>
      </c>
      <c r="W18" s="131">
        <v>5326</v>
      </c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</row>
    <row r="19" spans="1:238" ht="30">
      <c r="A19" s="129" t="s">
        <v>100</v>
      </c>
      <c r="B19" s="130" t="s">
        <v>821</v>
      </c>
      <c r="C19" s="131">
        <v>42672</v>
      </c>
      <c r="D19" s="131">
        <v>49972</v>
      </c>
      <c r="E19" s="131">
        <v>18161</v>
      </c>
      <c r="F19" s="131">
        <v>6292</v>
      </c>
      <c r="G19" s="131">
        <v>6292</v>
      </c>
      <c r="H19" s="131">
        <v>3130</v>
      </c>
      <c r="I19" s="131">
        <v>5964</v>
      </c>
      <c r="J19" s="131">
        <v>5964</v>
      </c>
      <c r="K19" s="131">
        <v>2726</v>
      </c>
      <c r="L19" s="131">
        <v>2300</v>
      </c>
      <c r="M19" s="131">
        <v>2300</v>
      </c>
      <c r="N19" s="131">
        <v>1122</v>
      </c>
      <c r="O19" s="144">
        <v>2590</v>
      </c>
      <c r="P19" s="131">
        <v>2590</v>
      </c>
      <c r="Q19" s="131">
        <v>1306</v>
      </c>
      <c r="R19" s="131">
        <v>8050</v>
      </c>
      <c r="S19" s="131">
        <v>8050</v>
      </c>
      <c r="T19" s="131">
        <v>2212</v>
      </c>
      <c r="U19" s="131">
        <v>6800</v>
      </c>
      <c r="V19" s="131">
        <v>6800</v>
      </c>
      <c r="W19" s="131">
        <v>1405</v>
      </c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</row>
    <row r="20" spans="1:23" ht="15">
      <c r="A20" s="126" t="s">
        <v>125</v>
      </c>
      <c r="B20" s="127" t="s">
        <v>124</v>
      </c>
      <c r="C20" s="128">
        <f aca="true" t="shared" si="3" ref="C20:W20">SUM(C21:C32)</f>
        <v>912021</v>
      </c>
      <c r="D20" s="128">
        <f>SUM(D21:D32)</f>
        <v>891506</v>
      </c>
      <c r="E20" s="128">
        <f>SUM(E21:E32)</f>
        <v>289418</v>
      </c>
      <c r="F20" s="128">
        <f t="shared" si="3"/>
        <v>288310</v>
      </c>
      <c r="G20" s="128">
        <f t="shared" si="3"/>
        <v>288310</v>
      </c>
      <c r="H20" s="128">
        <f t="shared" si="3"/>
        <v>85550</v>
      </c>
      <c r="I20" s="128">
        <f t="shared" si="3"/>
        <v>138647</v>
      </c>
      <c r="J20" s="128">
        <f t="shared" si="3"/>
        <v>138647</v>
      </c>
      <c r="K20" s="128">
        <f t="shared" si="3"/>
        <v>61334</v>
      </c>
      <c r="L20" s="128">
        <f t="shared" si="3"/>
        <v>38600</v>
      </c>
      <c r="M20" s="128">
        <f t="shared" si="3"/>
        <v>37850</v>
      </c>
      <c r="N20" s="128">
        <f t="shared" si="3"/>
        <v>17176</v>
      </c>
      <c r="O20" s="128">
        <f t="shared" si="3"/>
        <v>33050</v>
      </c>
      <c r="P20" s="128">
        <f t="shared" si="3"/>
        <v>33050</v>
      </c>
      <c r="Q20" s="128">
        <f t="shared" si="3"/>
        <v>13410</v>
      </c>
      <c r="R20" s="128">
        <f t="shared" si="3"/>
        <v>55179</v>
      </c>
      <c r="S20" s="128">
        <f t="shared" si="3"/>
        <v>55558</v>
      </c>
      <c r="T20" s="128">
        <f t="shared" si="3"/>
        <v>25875</v>
      </c>
      <c r="U20" s="128">
        <f t="shared" si="3"/>
        <v>201000</v>
      </c>
      <c r="V20" s="128">
        <f t="shared" si="3"/>
        <v>201000</v>
      </c>
      <c r="W20" s="128">
        <f t="shared" si="3"/>
        <v>45470</v>
      </c>
    </row>
    <row r="21" spans="1:238" ht="15">
      <c r="A21" s="129" t="s">
        <v>153</v>
      </c>
      <c r="B21" s="130" t="s">
        <v>822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</row>
    <row r="22" spans="1:238" ht="15">
      <c r="A22" s="129" t="s">
        <v>186</v>
      </c>
      <c r="B22" s="130" t="s">
        <v>823</v>
      </c>
      <c r="C22" s="131">
        <v>1000</v>
      </c>
      <c r="D22" s="131">
        <v>1000</v>
      </c>
      <c r="E22" s="131"/>
      <c r="F22" s="131">
        <v>100</v>
      </c>
      <c r="G22" s="131">
        <v>100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</row>
    <row r="23" spans="1:238" ht="15">
      <c r="A23" s="129" t="s">
        <v>155</v>
      </c>
      <c r="B23" s="130" t="s">
        <v>824</v>
      </c>
      <c r="C23" s="131">
        <v>37250</v>
      </c>
      <c r="D23" s="131">
        <v>37038</v>
      </c>
      <c r="E23" s="131">
        <v>1916</v>
      </c>
      <c r="F23" s="131">
        <v>3210</v>
      </c>
      <c r="G23" s="131">
        <v>3210</v>
      </c>
      <c r="H23" s="131"/>
      <c r="I23" s="131">
        <v>2960</v>
      </c>
      <c r="J23" s="131">
        <v>2960</v>
      </c>
      <c r="K23" s="131"/>
      <c r="L23" s="131">
        <v>1400</v>
      </c>
      <c r="M23" s="131">
        <v>1400</v>
      </c>
      <c r="N23" s="131"/>
      <c r="O23" s="144">
        <v>6000</v>
      </c>
      <c r="P23" s="131">
        <v>6000</v>
      </c>
      <c r="Q23" s="131">
        <v>2650</v>
      </c>
      <c r="R23" s="131">
        <v>3940</v>
      </c>
      <c r="S23" s="131">
        <v>3940</v>
      </c>
      <c r="T23" s="131"/>
      <c r="U23" s="131"/>
      <c r="V23" s="131"/>
      <c r="W23" s="131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</row>
    <row r="24" spans="1:238" ht="15">
      <c r="A24" s="129" t="s">
        <v>127</v>
      </c>
      <c r="B24" s="130" t="s">
        <v>825</v>
      </c>
      <c r="C24" s="131">
        <v>311750</v>
      </c>
      <c r="D24" s="131">
        <v>309846</v>
      </c>
      <c r="E24" s="131">
        <v>143385</v>
      </c>
      <c r="F24" s="131">
        <v>25000</v>
      </c>
      <c r="G24" s="131">
        <v>25000</v>
      </c>
      <c r="H24" s="131">
        <v>6994</v>
      </c>
      <c r="I24" s="131">
        <v>6629</v>
      </c>
      <c r="J24" s="131">
        <v>6629</v>
      </c>
      <c r="K24" s="131">
        <v>2486</v>
      </c>
      <c r="L24" s="131">
        <v>5000</v>
      </c>
      <c r="M24" s="131">
        <v>5000</v>
      </c>
      <c r="N24" s="131">
        <v>4391</v>
      </c>
      <c r="O24" s="144">
        <v>7200</v>
      </c>
      <c r="P24" s="131">
        <v>7200</v>
      </c>
      <c r="Q24" s="131">
        <v>1040</v>
      </c>
      <c r="R24" s="131">
        <v>9000</v>
      </c>
      <c r="S24" s="131">
        <v>6349</v>
      </c>
      <c r="T24" s="131">
        <v>1300</v>
      </c>
      <c r="U24" s="131">
        <v>20000</v>
      </c>
      <c r="V24" s="131">
        <v>20000</v>
      </c>
      <c r="W24" s="131">
        <v>2232</v>
      </c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</row>
    <row r="25" spans="1:238" ht="15">
      <c r="A25" s="129" t="s">
        <v>129</v>
      </c>
      <c r="B25" s="130" t="s">
        <v>826</v>
      </c>
      <c r="C25" s="131">
        <v>268011</v>
      </c>
      <c r="D25" s="131">
        <v>263729</v>
      </c>
      <c r="E25" s="131">
        <v>78435</v>
      </c>
      <c r="F25" s="131">
        <v>210000</v>
      </c>
      <c r="G25" s="131">
        <v>209760</v>
      </c>
      <c r="H25" s="131">
        <v>66435</v>
      </c>
      <c r="I25" s="131">
        <v>24228</v>
      </c>
      <c r="J25" s="131">
        <v>24228</v>
      </c>
      <c r="K25" s="131">
        <v>10885</v>
      </c>
      <c r="L25" s="131">
        <v>9200</v>
      </c>
      <c r="M25" s="131">
        <v>9200</v>
      </c>
      <c r="N25" s="131">
        <v>4854</v>
      </c>
      <c r="O25" s="144">
        <v>9000</v>
      </c>
      <c r="P25" s="131">
        <v>9000</v>
      </c>
      <c r="Q25" s="131">
        <v>5630</v>
      </c>
      <c r="R25" s="131">
        <v>27239</v>
      </c>
      <c r="S25" s="131">
        <v>27239</v>
      </c>
      <c r="T25" s="131">
        <v>10037</v>
      </c>
      <c r="U25" s="131">
        <v>140000</v>
      </c>
      <c r="V25" s="131">
        <v>140000</v>
      </c>
      <c r="W25" s="131">
        <v>32638</v>
      </c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</row>
    <row r="26" spans="1:238" ht="15">
      <c r="A26" s="129" t="s">
        <v>131</v>
      </c>
      <c r="B26" s="130" t="s">
        <v>827</v>
      </c>
      <c r="C26" s="131">
        <v>161100</v>
      </c>
      <c r="D26" s="131">
        <v>145765</v>
      </c>
      <c r="E26" s="131">
        <v>55214</v>
      </c>
      <c r="F26" s="131">
        <v>35000</v>
      </c>
      <c r="G26" s="131">
        <v>34952</v>
      </c>
      <c r="H26" s="131">
        <v>7589</v>
      </c>
      <c r="I26" s="131">
        <v>102830</v>
      </c>
      <c r="J26" s="131">
        <v>102830</v>
      </c>
      <c r="K26" s="131">
        <v>47581</v>
      </c>
      <c r="L26" s="131">
        <v>21500</v>
      </c>
      <c r="M26" s="131">
        <v>20750</v>
      </c>
      <c r="N26" s="131">
        <v>6511</v>
      </c>
      <c r="O26" s="144">
        <v>9900</v>
      </c>
      <c r="P26" s="131">
        <v>9900</v>
      </c>
      <c r="Q26" s="131">
        <v>3920</v>
      </c>
      <c r="R26" s="131">
        <v>13000</v>
      </c>
      <c r="S26" s="131">
        <v>9000</v>
      </c>
      <c r="T26" s="131">
        <v>6509</v>
      </c>
      <c r="U26" s="131">
        <v>30000</v>
      </c>
      <c r="V26" s="131">
        <v>30000</v>
      </c>
      <c r="W26" s="131">
        <v>7458</v>
      </c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</row>
    <row r="27" spans="1:238" ht="15">
      <c r="A27" s="129" t="s">
        <v>133</v>
      </c>
      <c r="B27" s="130" t="s">
        <v>828</v>
      </c>
      <c r="C27" s="131">
        <v>111000</v>
      </c>
      <c r="D27" s="131">
        <v>112350</v>
      </c>
      <c r="E27" s="131">
        <v>1350</v>
      </c>
      <c r="F27" s="131"/>
      <c r="G27" s="131">
        <v>48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</row>
    <row r="28" spans="1:238" ht="15">
      <c r="A28" s="129" t="s">
        <v>135</v>
      </c>
      <c r="B28" s="130" t="s">
        <v>829</v>
      </c>
      <c r="C28" s="131">
        <v>60</v>
      </c>
      <c r="D28" s="131">
        <v>60</v>
      </c>
      <c r="E28" s="131">
        <v>0</v>
      </c>
      <c r="F28" s="131"/>
      <c r="G28" s="131">
        <v>40</v>
      </c>
      <c r="H28" s="131">
        <v>40</v>
      </c>
      <c r="I28" s="131">
        <v>1000</v>
      </c>
      <c r="J28" s="131">
        <v>1000</v>
      </c>
      <c r="K28" s="131"/>
      <c r="L28" s="131"/>
      <c r="M28" s="131"/>
      <c r="N28" s="131"/>
      <c r="O28" s="131"/>
      <c r="P28" s="131"/>
      <c r="Q28" s="131"/>
      <c r="R28" s="131">
        <v>2000</v>
      </c>
      <c r="S28" s="131">
        <v>2000</v>
      </c>
      <c r="T28" s="131">
        <v>999</v>
      </c>
      <c r="U28" s="131"/>
      <c r="V28" s="131"/>
      <c r="W28" s="131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</row>
    <row r="29" spans="1:238" ht="15">
      <c r="A29" s="140" t="s">
        <v>190</v>
      </c>
      <c r="B29" s="130" t="s">
        <v>189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>
        <v>7014</v>
      </c>
      <c r="T29" s="131">
        <v>7014</v>
      </c>
      <c r="U29" s="131"/>
      <c r="V29" s="131"/>
      <c r="W29" s="131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</row>
    <row r="30" spans="1:238" ht="15">
      <c r="A30" s="129" t="s">
        <v>163</v>
      </c>
      <c r="B30" s="130" t="s">
        <v>830</v>
      </c>
      <c r="C30" s="131">
        <v>21850</v>
      </c>
      <c r="D30" s="131">
        <v>21687</v>
      </c>
      <c r="E30" s="131">
        <v>9087</v>
      </c>
      <c r="F30" s="131">
        <v>15000</v>
      </c>
      <c r="G30" s="131">
        <v>15000</v>
      </c>
      <c r="H30" s="131">
        <v>4292</v>
      </c>
      <c r="I30" s="131">
        <v>1000</v>
      </c>
      <c r="J30" s="131">
        <v>1000</v>
      </c>
      <c r="K30" s="131">
        <v>382</v>
      </c>
      <c r="L30" s="131"/>
      <c r="M30" s="131"/>
      <c r="N30" s="131"/>
      <c r="O30" s="144">
        <v>950</v>
      </c>
      <c r="P30" s="131">
        <v>950</v>
      </c>
      <c r="Q30" s="131">
        <v>170</v>
      </c>
      <c r="R30" s="131"/>
      <c r="S30" s="131">
        <v>16</v>
      </c>
      <c r="T30" s="131">
        <v>16</v>
      </c>
      <c r="U30" s="131">
        <v>11000</v>
      </c>
      <c r="V30" s="131">
        <v>11000</v>
      </c>
      <c r="W30" s="131">
        <v>3142</v>
      </c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</row>
    <row r="31" spans="1:238" ht="15">
      <c r="A31" s="140" t="s">
        <v>192</v>
      </c>
      <c r="B31" s="130" t="s">
        <v>191</v>
      </c>
      <c r="C31" s="131"/>
      <c r="D31" s="131">
        <v>30</v>
      </c>
      <c r="E31" s="131">
        <v>30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44"/>
      <c r="P31" s="131"/>
      <c r="Q31" s="131"/>
      <c r="R31" s="131"/>
      <c r="S31" s="131"/>
      <c r="T31" s="131"/>
      <c r="U31" s="131"/>
      <c r="V31" s="131"/>
      <c r="W31" s="131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</row>
    <row r="32" spans="1:238" ht="30">
      <c r="A32" s="129">
        <v>1092</v>
      </c>
      <c r="B32" s="130" t="s">
        <v>831</v>
      </c>
      <c r="C32" s="131"/>
      <c r="D32" s="131">
        <v>1</v>
      </c>
      <c r="E32" s="131">
        <v>1</v>
      </c>
      <c r="F32" s="131"/>
      <c r="G32" s="131">
        <v>200</v>
      </c>
      <c r="H32" s="131">
        <v>200</v>
      </c>
      <c r="I32" s="131"/>
      <c r="J32" s="131"/>
      <c r="K32" s="131"/>
      <c r="L32" s="131">
        <v>1500</v>
      </c>
      <c r="M32" s="131">
        <v>1500</v>
      </c>
      <c r="N32" s="131">
        <v>1420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</row>
    <row r="33" spans="1:23" ht="29.25">
      <c r="A33" s="126" t="s">
        <v>176</v>
      </c>
      <c r="B33" s="127" t="s">
        <v>175</v>
      </c>
      <c r="C33" s="128">
        <f aca="true" t="shared" si="4" ref="C33:W33">SUM(C34:C35)</f>
        <v>6700</v>
      </c>
      <c r="D33" s="128">
        <f>SUM(D34:D35)</f>
        <v>7770</v>
      </c>
      <c r="E33" s="128">
        <f>SUM(E34:E35)</f>
        <v>6380</v>
      </c>
      <c r="F33" s="128">
        <f t="shared" si="4"/>
        <v>5000</v>
      </c>
      <c r="G33" s="128">
        <f t="shared" si="4"/>
        <v>147515</v>
      </c>
      <c r="H33" s="128">
        <f t="shared" si="4"/>
        <v>147515</v>
      </c>
      <c r="I33" s="128">
        <f t="shared" si="4"/>
        <v>3526</v>
      </c>
      <c r="J33" s="128">
        <f t="shared" si="4"/>
        <v>3526</v>
      </c>
      <c r="K33" s="128">
        <f t="shared" si="4"/>
        <v>3443</v>
      </c>
      <c r="L33" s="128">
        <f t="shared" si="4"/>
        <v>200</v>
      </c>
      <c r="M33" s="128">
        <f t="shared" si="4"/>
        <v>200</v>
      </c>
      <c r="N33" s="128">
        <f t="shared" si="4"/>
        <v>0</v>
      </c>
      <c r="O33" s="128">
        <f t="shared" si="4"/>
        <v>340</v>
      </c>
      <c r="P33" s="128">
        <f t="shared" si="4"/>
        <v>340</v>
      </c>
      <c r="Q33" s="128">
        <f t="shared" si="4"/>
        <v>290</v>
      </c>
      <c r="R33" s="128">
        <f t="shared" si="4"/>
        <v>3000</v>
      </c>
      <c r="S33" s="128">
        <f t="shared" si="4"/>
        <v>5635</v>
      </c>
      <c r="T33" s="128">
        <f t="shared" si="4"/>
        <v>5635</v>
      </c>
      <c r="U33" s="128">
        <f t="shared" si="4"/>
        <v>0</v>
      </c>
      <c r="V33" s="128">
        <f t="shared" si="4"/>
        <v>51781</v>
      </c>
      <c r="W33" s="128">
        <f t="shared" si="4"/>
        <v>51781</v>
      </c>
    </row>
    <row r="34" spans="1:238" ht="30">
      <c r="A34" s="129" t="s">
        <v>178</v>
      </c>
      <c r="B34" s="130" t="s">
        <v>832</v>
      </c>
      <c r="C34" s="131">
        <v>3200</v>
      </c>
      <c r="D34" s="131">
        <v>3394</v>
      </c>
      <c r="E34" s="131">
        <v>2004</v>
      </c>
      <c r="F34" s="131"/>
      <c r="G34" s="131"/>
      <c r="H34" s="131"/>
      <c r="I34" s="131">
        <v>2385</v>
      </c>
      <c r="J34" s="131">
        <v>2385</v>
      </c>
      <c r="K34" s="131">
        <v>2374</v>
      </c>
      <c r="L34" s="131">
        <v>200</v>
      </c>
      <c r="M34" s="131">
        <v>200</v>
      </c>
      <c r="N34" s="131"/>
      <c r="O34" s="144">
        <v>250</v>
      </c>
      <c r="P34" s="131">
        <v>250</v>
      </c>
      <c r="Q34" s="131">
        <v>214</v>
      </c>
      <c r="R34" s="131"/>
      <c r="S34" s="131">
        <v>5635</v>
      </c>
      <c r="T34" s="131">
        <v>5635</v>
      </c>
      <c r="U34" s="131"/>
      <c r="V34" s="131"/>
      <c r="W34" s="131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</row>
    <row r="35" spans="1:238" ht="30">
      <c r="A35" s="129" t="s">
        <v>180</v>
      </c>
      <c r="B35" s="130" t="s">
        <v>833</v>
      </c>
      <c r="C35" s="131">
        <v>3500</v>
      </c>
      <c r="D35" s="131">
        <v>4376</v>
      </c>
      <c r="E35" s="131">
        <v>4376</v>
      </c>
      <c r="F35" s="131">
        <v>5000</v>
      </c>
      <c r="G35" s="131">
        <v>147515</v>
      </c>
      <c r="H35" s="131">
        <v>147515</v>
      </c>
      <c r="I35" s="131">
        <v>1141</v>
      </c>
      <c r="J35" s="131">
        <v>1141</v>
      </c>
      <c r="K35" s="131">
        <v>1069</v>
      </c>
      <c r="L35" s="131"/>
      <c r="M35" s="131"/>
      <c r="N35" s="131"/>
      <c r="O35" s="144">
        <v>90</v>
      </c>
      <c r="P35" s="131">
        <v>90</v>
      </c>
      <c r="Q35" s="131">
        <v>76</v>
      </c>
      <c r="R35" s="131">
        <v>3000</v>
      </c>
      <c r="S35" s="131"/>
      <c r="T35" s="131"/>
      <c r="U35" s="131"/>
      <c r="V35" s="131">
        <v>51781</v>
      </c>
      <c r="W35" s="131">
        <v>51781</v>
      </c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</row>
    <row r="36" spans="1:23" ht="15">
      <c r="A36" s="133" t="s">
        <v>88</v>
      </c>
      <c r="B36" s="127"/>
      <c r="C36" s="128">
        <f aca="true" t="shared" si="5" ref="C36:W36">SUM(C9+C11+C16+C20+C33)</f>
        <v>3342544</v>
      </c>
      <c r="D36" s="128">
        <f>SUM(D9+D11+D16+D20+D33)</f>
        <v>3342544</v>
      </c>
      <c r="E36" s="128">
        <f>SUM(E9+E11+E16+E20+E33)</f>
        <v>1442445</v>
      </c>
      <c r="F36" s="128">
        <f t="shared" si="5"/>
        <v>589890</v>
      </c>
      <c r="G36" s="128">
        <f t="shared" si="5"/>
        <v>732405</v>
      </c>
      <c r="H36" s="128">
        <f t="shared" si="5"/>
        <v>381019</v>
      </c>
      <c r="I36" s="128">
        <f t="shared" si="5"/>
        <v>412309</v>
      </c>
      <c r="J36" s="128">
        <f t="shared" si="5"/>
        <v>412309</v>
      </c>
      <c r="K36" s="128">
        <f t="shared" si="5"/>
        <v>190353</v>
      </c>
      <c r="L36" s="128">
        <f t="shared" si="5"/>
        <v>159800</v>
      </c>
      <c r="M36" s="128">
        <f t="shared" si="5"/>
        <v>159800</v>
      </c>
      <c r="N36" s="128">
        <f t="shared" si="5"/>
        <v>78160</v>
      </c>
      <c r="O36" s="128">
        <f t="shared" si="5"/>
        <v>146059</v>
      </c>
      <c r="P36" s="128">
        <f t="shared" si="5"/>
        <v>146059</v>
      </c>
      <c r="Q36" s="128">
        <f t="shared" si="5"/>
        <v>69505</v>
      </c>
      <c r="R36" s="128">
        <f t="shared" si="5"/>
        <v>400378</v>
      </c>
      <c r="S36" s="128">
        <f t="shared" si="5"/>
        <v>400378</v>
      </c>
      <c r="T36" s="128">
        <f t="shared" si="5"/>
        <v>187238</v>
      </c>
      <c r="U36" s="128">
        <f t="shared" si="5"/>
        <v>533300</v>
      </c>
      <c r="V36" s="128">
        <f t="shared" si="5"/>
        <v>585081</v>
      </c>
      <c r="W36" s="128">
        <f t="shared" si="5"/>
        <v>229153</v>
      </c>
    </row>
    <row r="37" spans="1:23" ht="15">
      <c r="A37" s="134"/>
      <c r="B37" s="156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</row>
    <row r="38" spans="1:23" ht="15">
      <c r="A38" s="126" t="s">
        <v>142</v>
      </c>
      <c r="B38" s="127" t="s">
        <v>141</v>
      </c>
      <c r="C38" s="128">
        <f aca="true" t="shared" si="6" ref="C38:W38">SUM(C39:C44)</f>
        <v>468000</v>
      </c>
      <c r="D38" s="128">
        <f>SUM(D39:D44)</f>
        <v>468000</v>
      </c>
      <c r="E38" s="128">
        <f>SUM(E39:E44)</f>
        <v>0</v>
      </c>
      <c r="F38" s="128">
        <f t="shared" si="6"/>
        <v>3000</v>
      </c>
      <c r="G38" s="128">
        <f t="shared" si="6"/>
        <v>3000</v>
      </c>
      <c r="H38" s="128">
        <f t="shared" si="6"/>
        <v>0</v>
      </c>
      <c r="I38" s="128">
        <f t="shared" si="6"/>
        <v>0</v>
      </c>
      <c r="J38" s="128">
        <f t="shared" si="6"/>
        <v>0</v>
      </c>
      <c r="K38" s="128">
        <f t="shared" si="6"/>
        <v>0</v>
      </c>
      <c r="L38" s="128">
        <f t="shared" si="6"/>
        <v>0</v>
      </c>
      <c r="M38" s="128">
        <f t="shared" si="6"/>
        <v>0</v>
      </c>
      <c r="N38" s="128">
        <f t="shared" si="6"/>
        <v>0</v>
      </c>
      <c r="O38" s="128">
        <f t="shared" si="6"/>
        <v>0</v>
      </c>
      <c r="P38" s="128">
        <f t="shared" si="6"/>
        <v>0</v>
      </c>
      <c r="Q38" s="128">
        <f t="shared" si="6"/>
        <v>0</v>
      </c>
      <c r="R38" s="128">
        <f t="shared" si="6"/>
        <v>0</v>
      </c>
      <c r="S38" s="128">
        <f t="shared" si="6"/>
        <v>0</v>
      </c>
      <c r="T38" s="128">
        <f t="shared" si="6"/>
        <v>0</v>
      </c>
      <c r="U38" s="128">
        <f t="shared" si="6"/>
        <v>0</v>
      </c>
      <c r="V38" s="128">
        <f t="shared" si="6"/>
        <v>0</v>
      </c>
      <c r="W38" s="128">
        <f t="shared" si="6"/>
        <v>0</v>
      </c>
    </row>
    <row r="39" spans="1:238" ht="15">
      <c r="A39" s="129">
        <v>5201</v>
      </c>
      <c r="B39" s="130" t="s">
        <v>834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</row>
    <row r="40" spans="1:238" ht="30">
      <c r="A40" s="129" t="s">
        <v>146</v>
      </c>
      <c r="B40" s="130" t="s">
        <v>835</v>
      </c>
      <c r="C40" s="131"/>
      <c r="D40" s="131"/>
      <c r="E40" s="131"/>
      <c r="F40" s="131">
        <v>3000</v>
      </c>
      <c r="G40" s="131">
        <v>3000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</row>
    <row r="41" spans="1:238" ht="15">
      <c r="A41" s="129" t="s">
        <v>242</v>
      </c>
      <c r="B41" s="130" t="s">
        <v>836</v>
      </c>
      <c r="C41" s="131">
        <v>468000</v>
      </c>
      <c r="D41" s="131">
        <v>468000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</row>
    <row r="42" spans="1:238" ht="15">
      <c r="A42" s="129" t="s">
        <v>182</v>
      </c>
      <c r="B42" s="130" t="s">
        <v>837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</row>
    <row r="43" spans="1:238" ht="15">
      <c r="A43" s="129">
        <v>5206</v>
      </c>
      <c r="B43" s="130" t="s">
        <v>838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</row>
    <row r="44" spans="1:238" ht="15">
      <c r="A44" s="129" t="s">
        <v>218</v>
      </c>
      <c r="B44" s="130" t="s">
        <v>839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</row>
    <row r="45" spans="1:23" ht="15">
      <c r="A45" s="133" t="s">
        <v>138</v>
      </c>
      <c r="B45" s="156"/>
      <c r="C45" s="128">
        <f aca="true" t="shared" si="7" ref="C45:W45">SUM(C38)</f>
        <v>468000</v>
      </c>
      <c r="D45" s="128">
        <f>SUM(D38)</f>
        <v>468000</v>
      </c>
      <c r="E45" s="128">
        <f>SUM(E38)</f>
        <v>0</v>
      </c>
      <c r="F45" s="128">
        <f t="shared" si="7"/>
        <v>3000</v>
      </c>
      <c r="G45" s="128">
        <f t="shared" si="7"/>
        <v>3000</v>
      </c>
      <c r="H45" s="128">
        <f t="shared" si="7"/>
        <v>0</v>
      </c>
      <c r="I45" s="128">
        <f t="shared" si="7"/>
        <v>0</v>
      </c>
      <c r="J45" s="128">
        <f t="shared" si="7"/>
        <v>0</v>
      </c>
      <c r="K45" s="128">
        <f t="shared" si="7"/>
        <v>0</v>
      </c>
      <c r="L45" s="128">
        <f t="shared" si="7"/>
        <v>0</v>
      </c>
      <c r="M45" s="128">
        <f t="shared" si="7"/>
        <v>0</v>
      </c>
      <c r="N45" s="128">
        <f t="shared" si="7"/>
        <v>0</v>
      </c>
      <c r="O45" s="128">
        <f t="shared" si="7"/>
        <v>0</v>
      </c>
      <c r="P45" s="128">
        <f t="shared" si="7"/>
        <v>0</v>
      </c>
      <c r="Q45" s="128">
        <f t="shared" si="7"/>
        <v>0</v>
      </c>
      <c r="R45" s="128">
        <f t="shared" si="7"/>
        <v>0</v>
      </c>
      <c r="S45" s="128">
        <f t="shared" si="7"/>
        <v>0</v>
      </c>
      <c r="T45" s="128">
        <f t="shared" si="7"/>
        <v>0</v>
      </c>
      <c r="U45" s="128">
        <f t="shared" si="7"/>
        <v>0</v>
      </c>
      <c r="V45" s="128">
        <f t="shared" si="7"/>
        <v>0</v>
      </c>
      <c r="W45" s="128">
        <f t="shared" si="7"/>
        <v>0</v>
      </c>
    </row>
    <row r="46" spans="1:23" ht="15">
      <c r="A46" s="133"/>
      <c r="B46" s="15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</row>
    <row r="47" spans="1:23" ht="15">
      <c r="A47" s="137" t="s">
        <v>840</v>
      </c>
      <c r="B47" s="156"/>
      <c r="C47" s="138">
        <f aca="true" t="shared" si="8" ref="C47:W47">SUM(C36+C45)</f>
        <v>3810544</v>
      </c>
      <c r="D47" s="138">
        <f>SUM(D36+D45)</f>
        <v>3810544</v>
      </c>
      <c r="E47" s="138">
        <f>SUM(E36+E45)</f>
        <v>1442445</v>
      </c>
      <c r="F47" s="138">
        <f t="shared" si="8"/>
        <v>592890</v>
      </c>
      <c r="G47" s="138">
        <f t="shared" si="8"/>
        <v>735405</v>
      </c>
      <c r="H47" s="138">
        <f t="shared" si="8"/>
        <v>381019</v>
      </c>
      <c r="I47" s="138">
        <f t="shared" si="8"/>
        <v>412309</v>
      </c>
      <c r="J47" s="138">
        <f t="shared" si="8"/>
        <v>412309</v>
      </c>
      <c r="K47" s="138">
        <f t="shared" si="8"/>
        <v>190353</v>
      </c>
      <c r="L47" s="138">
        <f t="shared" si="8"/>
        <v>159800</v>
      </c>
      <c r="M47" s="138">
        <f t="shared" si="8"/>
        <v>159800</v>
      </c>
      <c r="N47" s="138">
        <f t="shared" si="8"/>
        <v>78160</v>
      </c>
      <c r="O47" s="138">
        <f t="shared" si="8"/>
        <v>146059</v>
      </c>
      <c r="P47" s="138">
        <f t="shared" si="8"/>
        <v>146059</v>
      </c>
      <c r="Q47" s="138">
        <f t="shared" si="8"/>
        <v>69505</v>
      </c>
      <c r="R47" s="138">
        <f t="shared" si="8"/>
        <v>400378</v>
      </c>
      <c r="S47" s="138">
        <f t="shared" si="8"/>
        <v>400378</v>
      </c>
      <c r="T47" s="138">
        <f t="shared" si="8"/>
        <v>187238</v>
      </c>
      <c r="U47" s="138">
        <f t="shared" si="8"/>
        <v>533300</v>
      </c>
      <c r="V47" s="138">
        <f t="shared" si="8"/>
        <v>585081</v>
      </c>
      <c r="W47" s="138">
        <f t="shared" si="8"/>
        <v>229153</v>
      </c>
    </row>
    <row r="48" spans="1:249" ht="15">
      <c r="A48" s="145"/>
      <c r="B48" s="151"/>
      <c r="C48" s="151"/>
      <c r="D48" s="151"/>
      <c r="E48" s="151"/>
      <c r="F48" s="145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2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</row>
    <row r="49" spans="1:249" ht="15.75">
      <c r="A49" s="35" t="s">
        <v>507</v>
      </c>
      <c r="B49" s="151"/>
      <c r="C49" s="151"/>
      <c r="D49" s="151"/>
      <c r="E49" s="151"/>
      <c r="F49" s="153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4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</row>
    <row r="50" spans="1:249" ht="15.75">
      <c r="A50" s="36" t="s">
        <v>508</v>
      </c>
      <c r="B50" s="151"/>
      <c r="C50" s="151"/>
      <c r="D50" s="151"/>
      <c r="E50" s="151"/>
      <c r="F50" s="145"/>
      <c r="G50" s="151"/>
      <c r="H50" s="151"/>
      <c r="I50" s="151"/>
      <c r="J50" s="151"/>
      <c r="K50" s="151"/>
      <c r="L50" s="151"/>
      <c r="M50" s="151"/>
      <c r="N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</row>
    <row r="51" spans="1:249" ht="12" customHeight="1">
      <c r="A51" s="35"/>
      <c r="B51" s="151"/>
      <c r="C51" s="151"/>
      <c r="D51" s="151"/>
      <c r="E51" s="151"/>
      <c r="F51" s="145"/>
      <c r="G51" s="151"/>
      <c r="H51" s="151"/>
      <c r="I51" s="151"/>
      <c r="J51" s="151"/>
      <c r="K51" s="151"/>
      <c r="L51" s="151"/>
      <c r="M51" s="151"/>
      <c r="N51" s="151"/>
      <c r="P51" s="151"/>
      <c r="Q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</row>
    <row r="52" spans="1:249" ht="15.75">
      <c r="A52" s="37" t="s">
        <v>509</v>
      </c>
      <c r="B52" s="151"/>
      <c r="C52" s="151"/>
      <c r="D52" s="151"/>
      <c r="E52" s="151"/>
      <c r="F52" s="153"/>
      <c r="G52" s="151"/>
      <c r="H52" s="151"/>
      <c r="I52" s="151"/>
      <c r="J52" s="151"/>
      <c r="K52" s="151"/>
      <c r="L52" s="151"/>
      <c r="M52" s="151"/>
      <c r="N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</row>
    <row r="53" spans="1:249" ht="15.75">
      <c r="A53" s="35" t="s">
        <v>510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</row>
    <row r="54" spans="1:249" ht="15.75">
      <c r="A54" s="36" t="s">
        <v>511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</row>
    <row r="55" ht="11.25" customHeight="1">
      <c r="A55" s="37"/>
    </row>
    <row r="56" ht="15.75">
      <c r="A56" s="35" t="s">
        <v>512</v>
      </c>
    </row>
    <row r="57" ht="15.75">
      <c r="A57" s="36" t="s">
        <v>513</v>
      </c>
    </row>
    <row r="58" ht="12" customHeight="1">
      <c r="A58" s="37"/>
    </row>
    <row r="59" ht="15.75">
      <c r="A59" s="120" t="s">
        <v>801</v>
      </c>
    </row>
    <row r="60" ht="15.75">
      <c r="A60" s="88" t="s">
        <v>515</v>
      </c>
    </row>
    <row r="61" ht="12.75" customHeight="1">
      <c r="A61" s="37"/>
    </row>
    <row r="62" ht="15.75">
      <c r="A62" s="121" t="s">
        <v>516</v>
      </c>
    </row>
    <row r="63" ht="15.75">
      <c r="A63" s="121" t="s">
        <v>517</v>
      </c>
    </row>
  </sheetData>
  <sheetProtection/>
  <mergeCells count="11">
    <mergeCell ref="C7:E7"/>
    <mergeCell ref="B7:B8"/>
    <mergeCell ref="A7:A8"/>
    <mergeCell ref="A4:W4"/>
    <mergeCell ref="A6:C6"/>
    <mergeCell ref="U7:W7"/>
    <mergeCell ref="R7:T7"/>
    <mergeCell ref="O7:Q7"/>
    <mergeCell ref="L7:N7"/>
    <mergeCell ref="I7:K7"/>
    <mergeCell ref="F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B1">
      <selection activeCell="I123" sqref="I123"/>
    </sheetView>
  </sheetViews>
  <sheetFormatPr defaultColWidth="9.140625" defaultRowHeight="15"/>
  <cols>
    <col min="1" max="1" width="62.8515625" style="206" customWidth="1"/>
    <col min="2" max="2" width="10.28125" style="207" customWidth="1"/>
    <col min="3" max="3" width="13.28125" style="207" customWidth="1"/>
    <col min="4" max="4" width="16.8515625" style="207" customWidth="1"/>
    <col min="5" max="7" width="13.28125" style="207" customWidth="1"/>
    <col min="8" max="8" width="12.7109375" style="207" customWidth="1"/>
    <col min="9" max="9" width="17.00390625" style="207" customWidth="1"/>
    <col min="10" max="12" width="13.28125" style="207" customWidth="1"/>
    <col min="13" max="13" width="11.7109375" style="207" customWidth="1"/>
    <col min="14" max="14" width="16.7109375" style="207" customWidth="1"/>
    <col min="15" max="15" width="15.57421875" style="208" customWidth="1"/>
    <col min="16" max="16" width="11.8515625" style="207" customWidth="1"/>
    <col min="17" max="17" width="15.8515625" style="207" customWidth="1"/>
    <col min="18" max="16384" width="9.140625" style="207" customWidth="1"/>
  </cols>
  <sheetData>
    <row r="1" spans="1:17" s="169" customFormat="1" ht="14.25">
      <c r="A1" s="170"/>
      <c r="C1" s="168"/>
      <c r="G1" s="167"/>
      <c r="H1" s="168"/>
      <c r="L1" s="167"/>
      <c r="M1" s="168"/>
      <c r="O1" s="166"/>
      <c r="Q1" s="167" t="s">
        <v>846</v>
      </c>
    </row>
    <row r="2" spans="1:17" s="160" customFormat="1" ht="15">
      <c r="A2" s="165" t="s">
        <v>847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158"/>
      <c r="Q2" s="158"/>
    </row>
    <row r="3" spans="1:17" s="160" customFormat="1" ht="15">
      <c r="A3" s="16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158"/>
      <c r="Q3" s="158"/>
    </row>
    <row r="4" spans="1:17" s="160" customFormat="1" ht="15">
      <c r="A4" s="165" t="s">
        <v>848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  <c r="P4" s="158"/>
      <c r="Q4" s="158"/>
    </row>
    <row r="5" spans="1:17" s="160" customFormat="1" ht="15">
      <c r="A5" s="165" t="s">
        <v>1014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58"/>
      <c r="Q5" s="158"/>
    </row>
    <row r="6" spans="1:17" s="164" customFormat="1" ht="15">
      <c r="A6" s="161"/>
      <c r="B6" s="162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3"/>
      <c r="P6" s="165"/>
      <c r="Q6" s="165"/>
    </row>
    <row r="7" spans="1:17" s="164" customFormat="1" ht="100.5">
      <c r="A7" s="157" t="s">
        <v>849</v>
      </c>
      <c r="B7" s="157" t="s">
        <v>850</v>
      </c>
      <c r="C7" s="171" t="s">
        <v>851</v>
      </c>
      <c r="D7" s="157" t="s">
        <v>852</v>
      </c>
      <c r="E7" s="157" t="s">
        <v>853</v>
      </c>
      <c r="F7" s="157" t="s">
        <v>854</v>
      </c>
      <c r="G7" s="157" t="s">
        <v>855</v>
      </c>
      <c r="H7" s="171" t="s">
        <v>1015</v>
      </c>
      <c r="I7" s="157" t="s">
        <v>852</v>
      </c>
      <c r="J7" s="157" t="s">
        <v>853</v>
      </c>
      <c r="K7" s="157" t="s">
        <v>854</v>
      </c>
      <c r="L7" s="157" t="s">
        <v>855</v>
      </c>
      <c r="M7" s="171" t="s">
        <v>1016</v>
      </c>
      <c r="N7" s="157" t="s">
        <v>852</v>
      </c>
      <c r="O7" s="157" t="s">
        <v>853</v>
      </c>
      <c r="P7" s="157" t="s">
        <v>854</v>
      </c>
      <c r="Q7" s="157" t="s">
        <v>855</v>
      </c>
    </row>
    <row r="8" spans="1:17" s="164" customFormat="1" ht="15">
      <c r="A8" s="172" t="s">
        <v>856</v>
      </c>
      <c r="B8" s="173"/>
      <c r="C8" s="174" t="s">
        <v>857</v>
      </c>
      <c r="D8" s="173" t="s">
        <v>857</v>
      </c>
      <c r="E8" s="173" t="s">
        <v>857</v>
      </c>
      <c r="F8" s="173" t="s">
        <v>857</v>
      </c>
      <c r="G8" s="173" t="s">
        <v>857</v>
      </c>
      <c r="H8" s="174" t="s">
        <v>857</v>
      </c>
      <c r="I8" s="173" t="s">
        <v>857</v>
      </c>
      <c r="J8" s="173" t="s">
        <v>857</v>
      </c>
      <c r="K8" s="173" t="s">
        <v>857</v>
      </c>
      <c r="L8" s="173" t="s">
        <v>857</v>
      </c>
      <c r="M8" s="174" t="s">
        <v>857</v>
      </c>
      <c r="N8" s="173" t="s">
        <v>857</v>
      </c>
      <c r="O8" s="175" t="s">
        <v>857</v>
      </c>
      <c r="P8" s="173" t="s">
        <v>857</v>
      </c>
      <c r="Q8" s="173" t="s">
        <v>857</v>
      </c>
    </row>
    <row r="9" spans="1:17" s="164" customFormat="1" ht="19.5" customHeight="1">
      <c r="A9" s="172" t="s">
        <v>858</v>
      </c>
      <c r="B9" s="173"/>
      <c r="C9" s="174"/>
      <c r="D9" s="173"/>
      <c r="E9" s="173"/>
      <c r="F9" s="173"/>
      <c r="G9" s="173"/>
      <c r="H9" s="174"/>
      <c r="I9" s="173"/>
      <c r="J9" s="173"/>
      <c r="K9" s="173"/>
      <c r="L9" s="173"/>
      <c r="M9" s="174"/>
      <c r="N9" s="173"/>
      <c r="O9" s="175"/>
      <c r="P9" s="173"/>
      <c r="Q9" s="173"/>
    </row>
    <row r="10" spans="1:17" s="164" customFormat="1" ht="19.5" customHeight="1">
      <c r="A10" s="172"/>
      <c r="B10" s="173"/>
      <c r="C10" s="174"/>
      <c r="D10" s="173"/>
      <c r="E10" s="173"/>
      <c r="F10" s="173"/>
      <c r="G10" s="173"/>
      <c r="H10" s="174"/>
      <c r="I10" s="173"/>
      <c r="J10" s="173"/>
      <c r="K10" s="173"/>
      <c r="L10" s="173"/>
      <c r="M10" s="174"/>
      <c r="N10" s="173"/>
      <c r="O10" s="175"/>
      <c r="P10" s="173"/>
      <c r="Q10" s="173"/>
    </row>
    <row r="11" spans="1:17" s="164" customFormat="1" ht="19.5" customHeight="1">
      <c r="A11" s="172" t="s">
        <v>859</v>
      </c>
      <c r="B11" s="173" t="s">
        <v>860</v>
      </c>
      <c r="C11" s="174">
        <f>SUM(D11:G11)</f>
        <v>42</v>
      </c>
      <c r="D11" s="173">
        <f>SUM(D12)</f>
        <v>0</v>
      </c>
      <c r="E11" s="173">
        <f>SUM(E12)</f>
        <v>42</v>
      </c>
      <c r="F11" s="173">
        <f>SUM(F12)</f>
        <v>0</v>
      </c>
      <c r="G11" s="173">
        <f>SUM(G12)</f>
        <v>0</v>
      </c>
      <c r="H11" s="174">
        <f>SUM(I11:L11)</f>
        <v>42</v>
      </c>
      <c r="I11" s="173">
        <f>SUM(I12)</f>
        <v>0</v>
      </c>
      <c r="J11" s="173">
        <f>SUM(J12)</f>
        <v>42</v>
      </c>
      <c r="K11" s="173">
        <f>SUM(K12)</f>
        <v>0</v>
      </c>
      <c r="L11" s="173">
        <f>SUM(L12)</f>
        <v>0</v>
      </c>
      <c r="M11" s="174">
        <f>SUM(N11:Q11)</f>
        <v>169</v>
      </c>
      <c r="N11" s="173">
        <f>SUM(N12)</f>
        <v>0</v>
      </c>
      <c r="O11" s="173">
        <f>SUM(O12)</f>
        <v>108</v>
      </c>
      <c r="P11" s="173">
        <f>SUM(P12)</f>
        <v>51</v>
      </c>
      <c r="Q11" s="173">
        <f>SUM(Q12)</f>
        <v>10</v>
      </c>
    </row>
    <row r="12" spans="1:17" s="164" customFormat="1" ht="19.5" customHeight="1">
      <c r="A12" s="176" t="s">
        <v>861</v>
      </c>
      <c r="B12" s="177" t="s">
        <v>862</v>
      </c>
      <c r="C12" s="178">
        <f aca="true" t="shared" si="0" ref="C12:C20">SUM(D12:G12)</f>
        <v>42</v>
      </c>
      <c r="D12" s="177">
        <v>0</v>
      </c>
      <c r="E12" s="177">
        <v>42</v>
      </c>
      <c r="F12" s="177">
        <v>0</v>
      </c>
      <c r="G12" s="177">
        <v>0</v>
      </c>
      <c r="H12" s="178">
        <f aca="true" t="shared" si="1" ref="H12:H20">SUM(I12:L12)</f>
        <v>42</v>
      </c>
      <c r="I12" s="177">
        <v>0</v>
      </c>
      <c r="J12" s="177">
        <v>42</v>
      </c>
      <c r="K12" s="177">
        <v>0</v>
      </c>
      <c r="L12" s="177">
        <v>0</v>
      </c>
      <c r="M12" s="178">
        <f aca="true" t="shared" si="2" ref="M12:M20">SUM(N12:Q12)</f>
        <v>169</v>
      </c>
      <c r="N12" s="177">
        <v>0</v>
      </c>
      <c r="O12" s="177">
        <v>108</v>
      </c>
      <c r="P12" s="177">
        <v>51</v>
      </c>
      <c r="Q12" s="177">
        <v>10</v>
      </c>
    </row>
    <row r="13" spans="1:17" s="164" customFormat="1" ht="19.5" customHeight="1">
      <c r="A13" s="172" t="s">
        <v>15</v>
      </c>
      <c r="B13" s="173" t="s">
        <v>863</v>
      </c>
      <c r="C13" s="174">
        <f t="shared" si="0"/>
        <v>0</v>
      </c>
      <c r="D13" s="173">
        <f>SUM(D14)</f>
        <v>0</v>
      </c>
      <c r="E13" s="173">
        <f>SUM(E14)</f>
        <v>0</v>
      </c>
      <c r="F13" s="173">
        <f>SUM(F14)</f>
        <v>0</v>
      </c>
      <c r="G13" s="173">
        <f>SUM(G14)</f>
        <v>0</v>
      </c>
      <c r="H13" s="174">
        <f t="shared" si="1"/>
        <v>0</v>
      </c>
      <c r="I13" s="173">
        <f>SUM(I14)</f>
        <v>0</v>
      </c>
      <c r="J13" s="173">
        <f>SUM(J14)</f>
        <v>0</v>
      </c>
      <c r="K13" s="173">
        <f>SUM(K14)</f>
        <v>0</v>
      </c>
      <c r="L13" s="173">
        <f>SUM(L14)</f>
        <v>0</v>
      </c>
      <c r="M13" s="174">
        <f t="shared" si="2"/>
        <v>-273</v>
      </c>
      <c r="N13" s="173">
        <f>SUM(N14)</f>
        <v>0</v>
      </c>
      <c r="O13" s="173">
        <f>SUM(O14)</f>
        <v>0</v>
      </c>
      <c r="P13" s="173">
        <f>SUM(P14)</f>
        <v>-269</v>
      </c>
      <c r="Q13" s="173">
        <f>SUM(Q14)</f>
        <v>-4</v>
      </c>
    </row>
    <row r="14" spans="1:17" s="164" customFormat="1" ht="19.5" customHeight="1">
      <c r="A14" s="176" t="s">
        <v>864</v>
      </c>
      <c r="B14" s="177" t="s">
        <v>865</v>
      </c>
      <c r="C14" s="178">
        <f t="shared" si="0"/>
        <v>0</v>
      </c>
      <c r="D14" s="177">
        <v>0</v>
      </c>
      <c r="E14" s="177">
        <v>0</v>
      </c>
      <c r="F14" s="177">
        <v>0</v>
      </c>
      <c r="G14" s="177">
        <v>0</v>
      </c>
      <c r="H14" s="178">
        <f t="shared" si="1"/>
        <v>0</v>
      </c>
      <c r="I14" s="177">
        <v>0</v>
      </c>
      <c r="J14" s="177">
        <v>0</v>
      </c>
      <c r="K14" s="177">
        <v>0</v>
      </c>
      <c r="L14" s="177">
        <v>0</v>
      </c>
      <c r="M14" s="178">
        <f t="shared" si="2"/>
        <v>-273</v>
      </c>
      <c r="N14" s="177">
        <v>0</v>
      </c>
      <c r="O14" s="177">
        <v>0</v>
      </c>
      <c r="P14" s="177">
        <v>-269</v>
      </c>
      <c r="Q14" s="177">
        <v>-4</v>
      </c>
    </row>
    <row r="15" spans="1:17" s="164" customFormat="1" ht="19.5" customHeight="1">
      <c r="A15" s="172" t="s">
        <v>469</v>
      </c>
      <c r="B15" s="173" t="s">
        <v>866</v>
      </c>
      <c r="C15" s="174">
        <f t="shared" si="0"/>
        <v>42415</v>
      </c>
      <c r="D15" s="173">
        <f>SUM(D16)</f>
        <v>0</v>
      </c>
      <c r="E15" s="173">
        <f>SUM(E16)</f>
        <v>0</v>
      </c>
      <c r="F15" s="173">
        <f>SUM(F16)</f>
        <v>0</v>
      </c>
      <c r="G15" s="173">
        <f>SUM(G16)</f>
        <v>42415</v>
      </c>
      <c r="H15" s="174">
        <f t="shared" si="1"/>
        <v>42415</v>
      </c>
      <c r="I15" s="173">
        <f>SUM(I16)</f>
        <v>0</v>
      </c>
      <c r="J15" s="173">
        <f>SUM(J16)</f>
        <v>0</v>
      </c>
      <c r="K15" s="173">
        <f>SUM(K16)</f>
        <v>0</v>
      </c>
      <c r="L15" s="173">
        <f>SUM(L16)</f>
        <v>42415</v>
      </c>
      <c r="M15" s="174">
        <f t="shared" si="2"/>
        <v>0</v>
      </c>
      <c r="N15" s="173">
        <f>SUM(N16)</f>
        <v>0</v>
      </c>
      <c r="O15" s="173">
        <f>SUM(O16)</f>
        <v>0</v>
      </c>
      <c r="P15" s="173">
        <f>SUM(P16)</f>
        <v>0</v>
      </c>
      <c r="Q15" s="173">
        <f>SUM(Q16)</f>
        <v>0</v>
      </c>
    </row>
    <row r="16" spans="1:17" s="164" customFormat="1" ht="19.5" customHeight="1">
      <c r="A16" s="176" t="s">
        <v>867</v>
      </c>
      <c r="B16" s="177" t="s">
        <v>868</v>
      </c>
      <c r="C16" s="178">
        <f t="shared" si="0"/>
        <v>42415</v>
      </c>
      <c r="D16" s="177">
        <v>0</v>
      </c>
      <c r="E16" s="177">
        <v>0</v>
      </c>
      <c r="F16" s="177">
        <v>0</v>
      </c>
      <c r="G16" s="177">
        <v>42415</v>
      </c>
      <c r="H16" s="178">
        <f t="shared" si="1"/>
        <v>42415</v>
      </c>
      <c r="I16" s="177">
        <v>0</v>
      </c>
      <c r="J16" s="177">
        <v>0</v>
      </c>
      <c r="K16" s="177">
        <v>0</v>
      </c>
      <c r="L16" s="177">
        <v>42415</v>
      </c>
      <c r="M16" s="178">
        <f t="shared" si="2"/>
        <v>0</v>
      </c>
      <c r="N16" s="177">
        <v>0</v>
      </c>
      <c r="O16" s="177">
        <v>0</v>
      </c>
      <c r="P16" s="177">
        <v>0</v>
      </c>
      <c r="Q16" s="177">
        <v>0</v>
      </c>
    </row>
    <row r="17" spans="1:17" s="164" customFormat="1" ht="19.5" customHeight="1">
      <c r="A17" s="172" t="s">
        <v>469</v>
      </c>
      <c r="B17" s="173" t="s">
        <v>869</v>
      </c>
      <c r="C17" s="174">
        <f t="shared" si="0"/>
        <v>7834632</v>
      </c>
      <c r="D17" s="173">
        <f>SUM(D18:D19)</f>
        <v>0</v>
      </c>
      <c r="E17" s="173">
        <f>SUM(E18:E19)</f>
        <v>0</v>
      </c>
      <c r="F17" s="173">
        <f>SUM(F18:F19)</f>
        <v>7834632</v>
      </c>
      <c r="G17" s="173">
        <f>SUM(G18:G19)</f>
        <v>0</v>
      </c>
      <c r="H17" s="174">
        <f t="shared" si="1"/>
        <v>7834632</v>
      </c>
      <c r="I17" s="173">
        <f>SUM(I18:I19)</f>
        <v>0</v>
      </c>
      <c r="J17" s="173">
        <f>SUM(J18:J19)</f>
        <v>0</v>
      </c>
      <c r="K17" s="173">
        <f>SUM(K18:K19)</f>
        <v>7834632</v>
      </c>
      <c r="L17" s="173">
        <f>SUM(L18:L19)</f>
        <v>0</v>
      </c>
      <c r="M17" s="174">
        <f t="shared" si="2"/>
        <v>49579</v>
      </c>
      <c r="N17" s="173">
        <f>SUM(N18:N19)</f>
        <v>0</v>
      </c>
      <c r="O17" s="173">
        <f>SUM(O18:O19)</f>
        <v>0</v>
      </c>
      <c r="P17" s="173">
        <f>SUM(P18:P19)</f>
        <v>49579</v>
      </c>
      <c r="Q17" s="173">
        <f>SUM(Q18:Q19)</f>
        <v>0</v>
      </c>
    </row>
    <row r="18" spans="1:17" s="164" customFormat="1" ht="19.5" customHeight="1">
      <c r="A18" s="176" t="s">
        <v>870</v>
      </c>
      <c r="B18" s="177" t="s">
        <v>871</v>
      </c>
      <c r="C18" s="178">
        <f t="shared" si="0"/>
        <v>70355</v>
      </c>
      <c r="D18" s="177">
        <v>0</v>
      </c>
      <c r="E18" s="177">
        <v>0</v>
      </c>
      <c r="F18" s="177">
        <v>70355</v>
      </c>
      <c r="G18" s="177">
        <v>0</v>
      </c>
      <c r="H18" s="178">
        <f t="shared" si="1"/>
        <v>70355</v>
      </c>
      <c r="I18" s="177">
        <v>0</v>
      </c>
      <c r="J18" s="177">
        <v>0</v>
      </c>
      <c r="K18" s="177">
        <v>70355</v>
      </c>
      <c r="L18" s="177">
        <v>0</v>
      </c>
      <c r="M18" s="178">
        <f t="shared" si="2"/>
        <v>35983</v>
      </c>
      <c r="N18" s="177">
        <v>0</v>
      </c>
      <c r="O18" s="177">
        <v>0</v>
      </c>
      <c r="P18" s="177">
        <v>35983</v>
      </c>
      <c r="Q18" s="177">
        <v>0</v>
      </c>
    </row>
    <row r="19" spans="1:17" s="164" customFormat="1" ht="19.5" customHeight="1">
      <c r="A19" s="176" t="s">
        <v>872</v>
      </c>
      <c r="B19" s="177" t="s">
        <v>873</v>
      </c>
      <c r="C19" s="178">
        <f t="shared" si="0"/>
        <v>7764277</v>
      </c>
      <c r="D19" s="177">
        <v>0</v>
      </c>
      <c r="E19" s="177">
        <v>0</v>
      </c>
      <c r="F19" s="177">
        <v>7764277</v>
      </c>
      <c r="G19" s="177">
        <v>0</v>
      </c>
      <c r="H19" s="178">
        <f t="shared" si="1"/>
        <v>7764277</v>
      </c>
      <c r="I19" s="177">
        <v>0</v>
      </c>
      <c r="J19" s="177">
        <v>0</v>
      </c>
      <c r="K19" s="177">
        <v>7764277</v>
      </c>
      <c r="L19" s="177">
        <v>0</v>
      </c>
      <c r="M19" s="178">
        <f t="shared" si="2"/>
        <v>13596</v>
      </c>
      <c r="N19" s="177">
        <v>0</v>
      </c>
      <c r="O19" s="177">
        <v>0</v>
      </c>
      <c r="P19" s="177">
        <v>13596</v>
      </c>
      <c r="Q19" s="177">
        <v>0</v>
      </c>
    </row>
    <row r="20" spans="1:17" s="164" customFormat="1" ht="19.5" customHeight="1">
      <c r="A20" s="172" t="s">
        <v>874</v>
      </c>
      <c r="B20" s="173" t="s">
        <v>875</v>
      </c>
      <c r="C20" s="174">
        <f t="shared" si="0"/>
        <v>7877089</v>
      </c>
      <c r="D20" s="173">
        <f>SUM(D11,D13,D15,D17)</f>
        <v>0</v>
      </c>
      <c r="E20" s="173">
        <f>SUM(E11,E13,E15,E17)</f>
        <v>42</v>
      </c>
      <c r="F20" s="173">
        <f>SUM(F11,F13,F15,F17)</f>
        <v>7834632</v>
      </c>
      <c r="G20" s="173">
        <f>SUM(G11,G13,G15,G17)</f>
        <v>42415</v>
      </c>
      <c r="H20" s="174">
        <f t="shared" si="1"/>
        <v>7877089</v>
      </c>
      <c r="I20" s="173">
        <f>SUM(I11,I13,I15,I17)</f>
        <v>0</v>
      </c>
      <c r="J20" s="173">
        <f>SUM(J11,J13,J15,J17)</f>
        <v>42</v>
      </c>
      <c r="K20" s="173">
        <f>SUM(K11,K13,K15,K17)</f>
        <v>7834632</v>
      </c>
      <c r="L20" s="173">
        <f>SUM(L11,L13,L15,L17)</f>
        <v>42415</v>
      </c>
      <c r="M20" s="174">
        <f t="shared" si="2"/>
        <v>49475</v>
      </c>
      <c r="N20" s="173">
        <f>SUM(N11,N13,N15,N17)</f>
        <v>0</v>
      </c>
      <c r="O20" s="173">
        <f>SUM(O11,O13,O15,O17)</f>
        <v>108</v>
      </c>
      <c r="P20" s="173">
        <f>SUM(P11,P13,P15,P17)</f>
        <v>49361</v>
      </c>
      <c r="Q20" s="173">
        <f>SUM(Q11,Q13,Q15,Q17)</f>
        <v>6</v>
      </c>
    </row>
    <row r="21" spans="1:17" s="164" customFormat="1" ht="15">
      <c r="A21" s="172"/>
      <c r="B21" s="173"/>
      <c r="C21" s="174"/>
      <c r="D21" s="173"/>
      <c r="E21" s="173"/>
      <c r="F21" s="173"/>
      <c r="G21" s="173"/>
      <c r="H21" s="174"/>
      <c r="I21" s="173"/>
      <c r="J21" s="173"/>
      <c r="K21" s="173"/>
      <c r="L21" s="173"/>
      <c r="M21" s="174"/>
      <c r="N21" s="173"/>
      <c r="O21" s="173"/>
      <c r="P21" s="173"/>
      <c r="Q21" s="173"/>
    </row>
    <row r="22" spans="1:17" s="164" customFormat="1" ht="15">
      <c r="A22" s="172" t="s">
        <v>876</v>
      </c>
      <c r="B22" s="173"/>
      <c r="C22" s="174"/>
      <c r="D22" s="173"/>
      <c r="E22" s="173"/>
      <c r="F22" s="173"/>
      <c r="G22" s="173"/>
      <c r="H22" s="174"/>
      <c r="I22" s="173"/>
      <c r="J22" s="173"/>
      <c r="K22" s="173"/>
      <c r="L22" s="173"/>
      <c r="M22" s="174"/>
      <c r="N22" s="173"/>
      <c r="O22" s="173"/>
      <c r="P22" s="173"/>
      <c r="Q22" s="173"/>
    </row>
    <row r="23" spans="1:17" s="164" customFormat="1" ht="29.25">
      <c r="A23" s="172" t="s">
        <v>52</v>
      </c>
      <c r="B23" s="173" t="s">
        <v>877</v>
      </c>
      <c r="C23" s="174">
        <f aca="true" t="shared" si="3" ref="C23:C29">SUM(D23:G23)</f>
        <v>9642172</v>
      </c>
      <c r="D23" s="173">
        <f>SUM(D24:D25)</f>
        <v>0</v>
      </c>
      <c r="E23" s="173">
        <f>SUM(E24:E25)</f>
        <v>2732453</v>
      </c>
      <c r="F23" s="173">
        <f>SUM(F24:F25)</f>
        <v>6909719</v>
      </c>
      <c r="G23" s="173">
        <f>SUM(G24:G25)</f>
        <v>0</v>
      </c>
      <c r="H23" s="174">
        <f aca="true" t="shared" si="4" ref="H23:H29">SUM(I23:L23)</f>
        <v>9648172</v>
      </c>
      <c r="I23" s="173">
        <f>SUM(I24:I25)</f>
        <v>0</v>
      </c>
      <c r="J23" s="173">
        <f>SUM(J24:J25)</f>
        <v>2738453</v>
      </c>
      <c r="K23" s="173">
        <f>SUM(K24:K25)</f>
        <v>6909719</v>
      </c>
      <c r="L23" s="173">
        <f>SUM(L24:L25)</f>
        <v>0</v>
      </c>
      <c r="M23" s="174">
        <f aca="true" t="shared" si="5" ref="M23:M28">SUM(N23:Q23)</f>
        <v>588242</v>
      </c>
      <c r="N23" s="173">
        <f>SUM(N24:N25)</f>
        <v>0</v>
      </c>
      <c r="O23" s="173">
        <f>SUM(O24:O25)</f>
        <v>532584</v>
      </c>
      <c r="P23" s="173">
        <f>SUM(P24:P25)</f>
        <v>55658</v>
      </c>
      <c r="Q23" s="173">
        <f>SUM(Q24:Q25)</f>
        <v>0</v>
      </c>
    </row>
    <row r="24" spans="1:17" s="164" customFormat="1" ht="18.75" customHeight="1">
      <c r="A24" s="176" t="s">
        <v>878</v>
      </c>
      <c r="B24" s="177" t="s">
        <v>879</v>
      </c>
      <c r="C24" s="178">
        <f t="shared" si="3"/>
        <v>9642172</v>
      </c>
      <c r="D24" s="177">
        <v>0</v>
      </c>
      <c r="E24" s="179">
        <v>2732453</v>
      </c>
      <c r="F24" s="179">
        <v>6909719</v>
      </c>
      <c r="G24" s="177">
        <v>0</v>
      </c>
      <c r="H24" s="178">
        <f t="shared" si="4"/>
        <v>9648172</v>
      </c>
      <c r="I24" s="177">
        <v>0</v>
      </c>
      <c r="J24" s="179">
        <v>2738453</v>
      </c>
      <c r="K24" s="179">
        <v>6909719</v>
      </c>
      <c r="L24" s="177">
        <v>0</v>
      </c>
      <c r="M24" s="178">
        <f t="shared" si="5"/>
        <v>588242</v>
      </c>
      <c r="N24" s="177">
        <v>0</v>
      </c>
      <c r="O24" s="177">
        <v>532584</v>
      </c>
      <c r="P24" s="177">
        <v>55658</v>
      </c>
      <c r="Q24" s="177">
        <v>0</v>
      </c>
    </row>
    <row r="25" spans="1:17" s="164" customFormat="1" ht="18.75" customHeight="1">
      <c r="A25" s="176" t="s">
        <v>880</v>
      </c>
      <c r="B25" s="177" t="s">
        <v>881</v>
      </c>
      <c r="C25" s="178">
        <f t="shared" si="3"/>
        <v>0</v>
      </c>
      <c r="D25" s="177">
        <v>0</v>
      </c>
      <c r="E25" s="177">
        <v>0</v>
      </c>
      <c r="F25" s="177">
        <v>0</v>
      </c>
      <c r="G25" s="177">
        <v>0</v>
      </c>
      <c r="H25" s="178">
        <f t="shared" si="4"/>
        <v>0</v>
      </c>
      <c r="I25" s="177">
        <v>0</v>
      </c>
      <c r="J25" s="177">
        <v>0</v>
      </c>
      <c r="K25" s="177">
        <v>0</v>
      </c>
      <c r="L25" s="177">
        <v>0</v>
      </c>
      <c r="M25" s="178">
        <f t="shared" si="5"/>
        <v>0</v>
      </c>
      <c r="N25" s="177">
        <v>0</v>
      </c>
      <c r="O25" s="177">
        <v>0</v>
      </c>
      <c r="P25" s="177">
        <v>0</v>
      </c>
      <c r="Q25" s="177">
        <v>0</v>
      </c>
    </row>
    <row r="26" spans="1:17" s="164" customFormat="1" ht="29.25">
      <c r="A26" s="172" t="s">
        <v>882</v>
      </c>
      <c r="B26" s="173" t="s">
        <v>883</v>
      </c>
      <c r="C26" s="174">
        <f t="shared" si="3"/>
        <v>12402742</v>
      </c>
      <c r="D26" s="173">
        <f>SUM(D27:D28)</f>
        <v>0</v>
      </c>
      <c r="E26" s="173">
        <f>SUM(E27:E28)</f>
        <v>10818448</v>
      </c>
      <c r="F26" s="173">
        <f>SUM(F27:F28)</f>
        <v>704020</v>
      </c>
      <c r="G26" s="173">
        <f>SUM(G27:G28)</f>
        <v>880274</v>
      </c>
      <c r="H26" s="174">
        <f t="shared" si="4"/>
        <v>13130564</v>
      </c>
      <c r="I26" s="173">
        <f>SUM(I27:I28)</f>
        <v>0</v>
      </c>
      <c r="J26" s="173">
        <f>SUM(J27:J28)</f>
        <v>11546270</v>
      </c>
      <c r="K26" s="173">
        <f>SUM(K27:K28)</f>
        <v>704020</v>
      </c>
      <c r="L26" s="173">
        <f>SUM(L27:L28)</f>
        <v>880274</v>
      </c>
      <c r="M26" s="174">
        <f t="shared" si="5"/>
        <v>4154668</v>
      </c>
      <c r="N26" s="173">
        <f>SUM(N27:N28)</f>
        <v>0</v>
      </c>
      <c r="O26" s="173">
        <f>SUM(O27:O28)</f>
        <v>3863321</v>
      </c>
      <c r="P26" s="173">
        <f>SUM(P27:P28)</f>
        <v>14796</v>
      </c>
      <c r="Q26" s="173">
        <f>SUM(Q27:Q28)</f>
        <v>276551</v>
      </c>
    </row>
    <row r="27" spans="1:17" s="164" customFormat="1" ht="18.75" customHeight="1">
      <c r="A27" s="176" t="s">
        <v>884</v>
      </c>
      <c r="B27" s="177" t="s">
        <v>885</v>
      </c>
      <c r="C27" s="178">
        <f t="shared" si="3"/>
        <v>12403363</v>
      </c>
      <c r="D27" s="177">
        <v>0</v>
      </c>
      <c r="E27" s="177">
        <v>10818448</v>
      </c>
      <c r="F27" s="177">
        <v>704641</v>
      </c>
      <c r="G27" s="177">
        <v>880274</v>
      </c>
      <c r="H27" s="178">
        <f t="shared" si="4"/>
        <v>13131185</v>
      </c>
      <c r="I27" s="177">
        <v>0</v>
      </c>
      <c r="J27" s="177">
        <v>11546270</v>
      </c>
      <c r="K27" s="177">
        <v>704641</v>
      </c>
      <c r="L27" s="177">
        <v>880274</v>
      </c>
      <c r="M27" s="178">
        <f t="shared" si="5"/>
        <v>4154668</v>
      </c>
      <c r="N27" s="177">
        <v>0</v>
      </c>
      <c r="O27" s="177">
        <v>3863321</v>
      </c>
      <c r="P27" s="177">
        <v>14796</v>
      </c>
      <c r="Q27" s="177">
        <v>276551</v>
      </c>
    </row>
    <row r="28" spans="1:17" s="164" customFormat="1" ht="18.75" customHeight="1">
      <c r="A28" s="176" t="s">
        <v>886</v>
      </c>
      <c r="B28" s="177" t="s">
        <v>887</v>
      </c>
      <c r="C28" s="178">
        <f t="shared" si="3"/>
        <v>-621</v>
      </c>
      <c r="D28" s="177">
        <v>0</v>
      </c>
      <c r="E28" s="177">
        <v>0</v>
      </c>
      <c r="F28" s="177">
        <v>-621</v>
      </c>
      <c r="G28" s="177">
        <v>0</v>
      </c>
      <c r="H28" s="178">
        <f t="shared" si="4"/>
        <v>-621</v>
      </c>
      <c r="I28" s="177">
        <v>0</v>
      </c>
      <c r="J28" s="177">
        <v>0</v>
      </c>
      <c r="K28" s="177">
        <v>-621</v>
      </c>
      <c r="L28" s="177">
        <v>0</v>
      </c>
      <c r="M28" s="178">
        <f t="shared" si="5"/>
        <v>0</v>
      </c>
      <c r="N28" s="177">
        <v>0</v>
      </c>
      <c r="O28" s="177">
        <v>0</v>
      </c>
      <c r="P28" s="177">
        <v>0</v>
      </c>
      <c r="Q28" s="177">
        <v>0</v>
      </c>
    </row>
    <row r="29" spans="1:17" s="164" customFormat="1" ht="15">
      <c r="A29" s="172" t="s">
        <v>888</v>
      </c>
      <c r="B29" s="173" t="s">
        <v>875</v>
      </c>
      <c r="C29" s="174">
        <f t="shared" si="3"/>
        <v>22044914</v>
      </c>
      <c r="D29" s="173">
        <f>SUM(D23,D26)</f>
        <v>0</v>
      </c>
      <c r="E29" s="173">
        <f>SUM(E23,E26)</f>
        <v>13550901</v>
      </c>
      <c r="F29" s="173">
        <f>SUM(F23,F26)</f>
        <v>7613739</v>
      </c>
      <c r="G29" s="173">
        <f>SUM(G23,G26)</f>
        <v>880274</v>
      </c>
      <c r="H29" s="174">
        <f t="shared" si="4"/>
        <v>22778736</v>
      </c>
      <c r="I29" s="173">
        <f>SUM(I23,I26)</f>
        <v>0</v>
      </c>
      <c r="J29" s="173">
        <f>SUM(J23,J26)</f>
        <v>14284723</v>
      </c>
      <c r="K29" s="173">
        <f>SUM(K23,K26)</f>
        <v>7613739</v>
      </c>
      <c r="L29" s="173">
        <f>SUM(L23,L26)</f>
        <v>880274</v>
      </c>
      <c r="M29" s="174">
        <f>SUM(N29:Q29)</f>
        <v>4742910</v>
      </c>
      <c r="N29" s="173">
        <f>SUM(N23,N26)</f>
        <v>0</v>
      </c>
      <c r="O29" s="173">
        <f>SUM(O23,O26)</f>
        <v>4395905</v>
      </c>
      <c r="P29" s="173">
        <f>SUM(P23,P26)</f>
        <v>70454</v>
      </c>
      <c r="Q29" s="173">
        <f>SUM(Q23,Q26)</f>
        <v>276551</v>
      </c>
    </row>
    <row r="30" spans="1:17" s="164" customFormat="1" ht="15">
      <c r="A30" s="172"/>
      <c r="B30" s="173"/>
      <c r="C30" s="174"/>
      <c r="D30" s="173"/>
      <c r="E30" s="173"/>
      <c r="F30" s="173"/>
      <c r="G30" s="173"/>
      <c r="H30" s="174"/>
      <c r="I30" s="173"/>
      <c r="J30" s="173"/>
      <c r="K30" s="173"/>
      <c r="L30" s="173"/>
      <c r="M30" s="174"/>
      <c r="N30" s="173"/>
      <c r="O30" s="173"/>
      <c r="P30" s="173"/>
      <c r="Q30" s="173"/>
    </row>
    <row r="31" spans="1:17" s="164" customFormat="1" ht="15">
      <c r="A31" s="172" t="s">
        <v>889</v>
      </c>
      <c r="B31" s="173"/>
      <c r="C31" s="174"/>
      <c r="D31" s="173"/>
      <c r="E31" s="173"/>
      <c r="F31" s="173"/>
      <c r="G31" s="173"/>
      <c r="H31" s="174"/>
      <c r="I31" s="173"/>
      <c r="J31" s="173"/>
      <c r="K31" s="173"/>
      <c r="L31" s="173"/>
      <c r="M31" s="174"/>
      <c r="N31" s="173"/>
      <c r="O31" s="173"/>
      <c r="P31" s="173"/>
      <c r="Q31" s="173"/>
    </row>
    <row r="32" spans="1:17" s="164" customFormat="1" ht="29.25">
      <c r="A32" s="172" t="s">
        <v>62</v>
      </c>
      <c r="B32" s="173" t="s">
        <v>890</v>
      </c>
      <c r="C32" s="174">
        <f>SUM(D32:G32)</f>
        <v>-1583065</v>
      </c>
      <c r="D32" s="173">
        <v>0</v>
      </c>
      <c r="E32" s="173">
        <v>-1559834</v>
      </c>
      <c r="F32" s="173">
        <v>-10425</v>
      </c>
      <c r="G32" s="173">
        <v>-12806</v>
      </c>
      <c r="H32" s="174">
        <f>SUM(I32:L32)</f>
        <v>-1583065</v>
      </c>
      <c r="I32" s="173">
        <v>0</v>
      </c>
      <c r="J32" s="173">
        <v>-1559834</v>
      </c>
      <c r="K32" s="173">
        <v>-10425</v>
      </c>
      <c r="L32" s="173">
        <v>-12806</v>
      </c>
      <c r="M32" s="174">
        <f>SUM(N32:Q32)</f>
        <v>-292354</v>
      </c>
      <c r="N32" s="173">
        <v>0</v>
      </c>
      <c r="O32" s="173">
        <v>-373209</v>
      </c>
      <c r="P32" s="173">
        <v>77095</v>
      </c>
      <c r="Q32" s="173">
        <v>3760</v>
      </c>
    </row>
    <row r="33" spans="1:17" s="164" customFormat="1" ht="29.25">
      <c r="A33" s="172" t="s">
        <v>891</v>
      </c>
      <c r="B33" s="173" t="s">
        <v>892</v>
      </c>
      <c r="C33" s="174">
        <f>SUM(D33:G33)</f>
        <v>0</v>
      </c>
      <c r="D33" s="173">
        <v>0</v>
      </c>
      <c r="E33" s="173">
        <v>0</v>
      </c>
      <c r="F33" s="173">
        <v>0</v>
      </c>
      <c r="G33" s="173">
        <v>0</v>
      </c>
      <c r="H33" s="174">
        <f>SUM(I33:L33)</f>
        <v>0</v>
      </c>
      <c r="I33" s="173">
        <v>0</v>
      </c>
      <c r="J33" s="173">
        <v>0</v>
      </c>
      <c r="K33" s="173">
        <v>0</v>
      </c>
      <c r="L33" s="173">
        <v>0</v>
      </c>
      <c r="M33" s="174">
        <f>SUM(N33:Q33)</f>
        <v>0</v>
      </c>
      <c r="N33" s="173">
        <v>0</v>
      </c>
      <c r="O33" s="173">
        <v>0</v>
      </c>
      <c r="P33" s="173">
        <v>0</v>
      </c>
      <c r="Q33" s="173">
        <v>0</v>
      </c>
    </row>
    <row r="34" spans="1:17" s="164" customFormat="1" ht="15">
      <c r="A34" s="172" t="s">
        <v>756</v>
      </c>
      <c r="B34" s="173" t="s">
        <v>875</v>
      </c>
      <c r="C34" s="174">
        <f>SUM(D34:G34)</f>
        <v>-1583065</v>
      </c>
      <c r="D34" s="173">
        <f>SUM(D32:D33)</f>
        <v>0</v>
      </c>
      <c r="E34" s="173">
        <f>SUM(E32:E33)</f>
        <v>-1559834</v>
      </c>
      <c r="F34" s="173">
        <f>SUM(F32:F33)</f>
        <v>-10425</v>
      </c>
      <c r="G34" s="173">
        <f>SUM(G32:G33)</f>
        <v>-12806</v>
      </c>
      <c r="H34" s="174">
        <f>SUM(I34:L34)</f>
        <v>-1583065</v>
      </c>
      <c r="I34" s="173">
        <f>SUM(I32:I33)</f>
        <v>0</v>
      </c>
      <c r="J34" s="173">
        <f>SUM(J32:J33)</f>
        <v>-1559834</v>
      </c>
      <c r="K34" s="173">
        <f>SUM(K32:K33)</f>
        <v>-10425</v>
      </c>
      <c r="L34" s="173">
        <f>SUM(L32:L33)</f>
        <v>-12806</v>
      </c>
      <c r="M34" s="174">
        <f>SUM(N34:Q34)</f>
        <v>-292354</v>
      </c>
      <c r="N34" s="173">
        <f>SUM(N32:N33)</f>
        <v>0</v>
      </c>
      <c r="O34" s="173">
        <f>SUM(O32:O33)</f>
        <v>-373209</v>
      </c>
      <c r="P34" s="173">
        <f>SUM(P32:P33)</f>
        <v>77095</v>
      </c>
      <c r="Q34" s="173">
        <f>SUM(Q32:Q33)</f>
        <v>3760</v>
      </c>
    </row>
    <row r="35" spans="1:17" s="164" customFormat="1" ht="15">
      <c r="A35" s="172"/>
      <c r="B35" s="173"/>
      <c r="C35" s="174"/>
      <c r="D35" s="173"/>
      <c r="E35" s="173"/>
      <c r="F35" s="173"/>
      <c r="G35" s="173"/>
      <c r="H35" s="174"/>
      <c r="I35" s="173"/>
      <c r="J35" s="173"/>
      <c r="K35" s="173"/>
      <c r="L35" s="173"/>
      <c r="M35" s="174"/>
      <c r="N35" s="173"/>
      <c r="O35" s="173"/>
      <c r="P35" s="173"/>
      <c r="Q35" s="173"/>
    </row>
    <row r="36" spans="1:17" s="164" customFormat="1" ht="15">
      <c r="A36" s="172" t="s">
        <v>893</v>
      </c>
      <c r="B36" s="173"/>
      <c r="C36" s="174"/>
      <c r="D36" s="173"/>
      <c r="E36" s="173"/>
      <c r="F36" s="173"/>
      <c r="G36" s="173"/>
      <c r="H36" s="174"/>
      <c r="I36" s="173"/>
      <c r="J36" s="173"/>
      <c r="K36" s="173"/>
      <c r="L36" s="173"/>
      <c r="M36" s="174"/>
      <c r="N36" s="173"/>
      <c r="O36" s="173"/>
      <c r="P36" s="173"/>
      <c r="Q36" s="173"/>
    </row>
    <row r="37" spans="1:17" s="164" customFormat="1" ht="29.25">
      <c r="A37" s="172" t="s">
        <v>894</v>
      </c>
      <c r="B37" s="173" t="s">
        <v>895</v>
      </c>
      <c r="C37" s="174">
        <f aca="true" t="shared" si="6" ref="C37:C42">SUM(D37:G37)</f>
        <v>1623804</v>
      </c>
      <c r="D37" s="173">
        <f>SUM(D38)</f>
        <v>0</v>
      </c>
      <c r="E37" s="173">
        <f>SUM(E38)</f>
        <v>251771</v>
      </c>
      <c r="F37" s="173">
        <f>SUM(F38)</f>
        <v>1372033</v>
      </c>
      <c r="G37" s="173">
        <f>SUM(G38)</f>
        <v>0</v>
      </c>
      <c r="H37" s="174">
        <f aca="true" t="shared" si="7" ref="H37:H42">SUM(I37:L37)</f>
        <v>1623804</v>
      </c>
      <c r="I37" s="173">
        <f>SUM(I38)</f>
        <v>0</v>
      </c>
      <c r="J37" s="173">
        <f>SUM(J38)</f>
        <v>251771</v>
      </c>
      <c r="K37" s="173">
        <f>SUM(K38)</f>
        <v>1372033</v>
      </c>
      <c r="L37" s="173">
        <f>SUM(L38)</f>
        <v>0</v>
      </c>
      <c r="M37" s="174">
        <f aca="true" t="shared" si="8" ref="M37:M42">SUM(N37:Q37)</f>
        <v>247618</v>
      </c>
      <c r="N37" s="173">
        <f>SUM(N38)</f>
        <v>0</v>
      </c>
      <c r="O37" s="173">
        <f>SUM(O38)</f>
        <v>47479</v>
      </c>
      <c r="P37" s="173">
        <f>SUM(P38)</f>
        <v>440031</v>
      </c>
      <c r="Q37" s="173">
        <f>SUM(Q38)</f>
        <v>-239892</v>
      </c>
    </row>
    <row r="38" spans="1:17" s="164" customFormat="1" ht="30">
      <c r="A38" s="176" t="s">
        <v>896</v>
      </c>
      <c r="B38" s="177" t="s">
        <v>897</v>
      </c>
      <c r="C38" s="178">
        <f t="shared" si="6"/>
        <v>1623804</v>
      </c>
      <c r="D38" s="177">
        <v>0</v>
      </c>
      <c r="E38" s="177">
        <v>251771</v>
      </c>
      <c r="F38" s="177">
        <v>1372033</v>
      </c>
      <c r="G38" s="177">
        <v>0</v>
      </c>
      <c r="H38" s="178">
        <f t="shared" si="7"/>
        <v>1623804</v>
      </c>
      <c r="I38" s="177">
        <v>0</v>
      </c>
      <c r="J38" s="177">
        <v>251771</v>
      </c>
      <c r="K38" s="177">
        <v>1372033</v>
      </c>
      <c r="L38" s="177">
        <v>0</v>
      </c>
      <c r="M38" s="178">
        <f t="shared" si="8"/>
        <v>247618</v>
      </c>
      <c r="N38" s="177">
        <v>0</v>
      </c>
      <c r="O38" s="177">
        <v>47479</v>
      </c>
      <c r="P38" s="177">
        <v>440031</v>
      </c>
      <c r="Q38" s="177">
        <v>-239892</v>
      </c>
    </row>
    <row r="39" spans="1:17" s="164" customFormat="1" ht="29.25">
      <c r="A39" s="172" t="s">
        <v>74</v>
      </c>
      <c r="B39" s="173" t="s">
        <v>898</v>
      </c>
      <c r="C39" s="174">
        <f t="shared" si="6"/>
        <v>388393</v>
      </c>
      <c r="D39" s="173">
        <f>SUM(D40:D41)</f>
        <v>0</v>
      </c>
      <c r="E39" s="173">
        <f>SUM(E40:E41)</f>
        <v>388393</v>
      </c>
      <c r="F39" s="173">
        <f>SUM(F40:F41)</f>
        <v>0</v>
      </c>
      <c r="G39" s="173">
        <f>SUM(G40:G41)</f>
        <v>0</v>
      </c>
      <c r="H39" s="174">
        <f t="shared" si="7"/>
        <v>388393</v>
      </c>
      <c r="I39" s="173">
        <f>SUM(I40:I41)</f>
        <v>0</v>
      </c>
      <c r="J39" s="173">
        <f>SUM(J40:J41)</f>
        <v>388393</v>
      </c>
      <c r="K39" s="173">
        <f>SUM(K40:K41)</f>
        <v>0</v>
      </c>
      <c r="L39" s="173">
        <f>SUM(L40:L41)</f>
        <v>0</v>
      </c>
      <c r="M39" s="174">
        <f t="shared" si="8"/>
        <v>-1396985</v>
      </c>
      <c r="N39" s="173">
        <f>SUM(N40:N41)</f>
        <v>0</v>
      </c>
      <c r="O39" s="173">
        <f>SUM(O40:O41)</f>
        <v>-1396985</v>
      </c>
      <c r="P39" s="173">
        <f>SUM(P40:P41)</f>
        <v>0</v>
      </c>
      <c r="Q39" s="173">
        <f>SUM(Q40:Q41)</f>
        <v>0</v>
      </c>
    </row>
    <row r="40" spans="1:17" s="164" customFormat="1" ht="20.25" customHeight="1">
      <c r="A40" s="176" t="s">
        <v>899</v>
      </c>
      <c r="B40" s="177" t="s">
        <v>900</v>
      </c>
      <c r="C40" s="178">
        <f t="shared" si="6"/>
        <v>388466</v>
      </c>
      <c r="D40" s="177">
        <v>0</v>
      </c>
      <c r="E40" s="177">
        <v>388466</v>
      </c>
      <c r="F40" s="177">
        <v>0</v>
      </c>
      <c r="G40" s="177">
        <v>0</v>
      </c>
      <c r="H40" s="178">
        <f t="shared" si="7"/>
        <v>388466</v>
      </c>
      <c r="I40" s="177">
        <v>0</v>
      </c>
      <c r="J40" s="177">
        <v>388466</v>
      </c>
      <c r="K40" s="177">
        <v>0</v>
      </c>
      <c r="L40" s="177">
        <v>0</v>
      </c>
      <c r="M40" s="178">
        <f t="shared" si="8"/>
        <v>388466</v>
      </c>
      <c r="N40" s="177">
        <v>0</v>
      </c>
      <c r="O40" s="177">
        <v>388466</v>
      </c>
      <c r="P40" s="177">
        <v>0</v>
      </c>
      <c r="Q40" s="177">
        <v>0</v>
      </c>
    </row>
    <row r="41" spans="1:17" s="164" customFormat="1" ht="20.25" customHeight="1">
      <c r="A41" s="176" t="s">
        <v>901</v>
      </c>
      <c r="B41" s="177" t="s">
        <v>902</v>
      </c>
      <c r="C41" s="178">
        <f t="shared" si="6"/>
        <v>-73</v>
      </c>
      <c r="D41" s="177">
        <v>0</v>
      </c>
      <c r="E41" s="177">
        <v>-73</v>
      </c>
      <c r="F41" s="177">
        <v>0</v>
      </c>
      <c r="G41" s="177">
        <v>0</v>
      </c>
      <c r="H41" s="178">
        <f t="shared" si="7"/>
        <v>-73</v>
      </c>
      <c r="I41" s="177">
        <v>0</v>
      </c>
      <c r="J41" s="177">
        <v>-73</v>
      </c>
      <c r="K41" s="177">
        <v>0</v>
      </c>
      <c r="L41" s="177">
        <v>0</v>
      </c>
      <c r="M41" s="178">
        <f t="shared" si="8"/>
        <v>-1785451</v>
      </c>
      <c r="N41" s="177">
        <v>0</v>
      </c>
      <c r="O41" s="177">
        <v>-1785451</v>
      </c>
      <c r="P41" s="177">
        <v>0</v>
      </c>
      <c r="Q41" s="177">
        <v>0</v>
      </c>
    </row>
    <row r="42" spans="1:17" s="164" customFormat="1" ht="29.25">
      <c r="A42" s="172" t="s">
        <v>903</v>
      </c>
      <c r="B42" s="173" t="s">
        <v>875</v>
      </c>
      <c r="C42" s="174">
        <f t="shared" si="6"/>
        <v>2012197</v>
      </c>
      <c r="D42" s="173">
        <f>SUM(D37,D39)</f>
        <v>0</v>
      </c>
      <c r="E42" s="173">
        <f>SUM(E37,E39)</f>
        <v>640164</v>
      </c>
      <c r="F42" s="173">
        <f>SUM(F37,F39)</f>
        <v>1372033</v>
      </c>
      <c r="G42" s="173">
        <f>SUM(G37,G39)</f>
        <v>0</v>
      </c>
      <c r="H42" s="174">
        <f t="shared" si="7"/>
        <v>2012197</v>
      </c>
      <c r="I42" s="173">
        <f>SUM(I37,I39)</f>
        <v>0</v>
      </c>
      <c r="J42" s="173">
        <f>SUM(J37,J39)</f>
        <v>640164</v>
      </c>
      <c r="K42" s="173">
        <f>SUM(K37,K39)</f>
        <v>1372033</v>
      </c>
      <c r="L42" s="173">
        <f>SUM(L37,L39)</f>
        <v>0</v>
      </c>
      <c r="M42" s="174">
        <f t="shared" si="8"/>
        <v>-1149367</v>
      </c>
      <c r="N42" s="173">
        <f>SUM(N37,N39)</f>
        <v>0</v>
      </c>
      <c r="O42" s="173">
        <f>SUM(O37,O39)</f>
        <v>-1349506</v>
      </c>
      <c r="P42" s="173">
        <f>SUM(P37,P39)</f>
        <v>440031</v>
      </c>
      <c r="Q42" s="173">
        <f>SUM(Q37,Q39)</f>
        <v>-239892</v>
      </c>
    </row>
    <row r="43" spans="1:17" s="164" customFormat="1" ht="15">
      <c r="A43" s="172"/>
      <c r="B43" s="173"/>
      <c r="C43" s="174"/>
      <c r="D43" s="173"/>
      <c r="E43" s="173"/>
      <c r="F43" s="173"/>
      <c r="G43" s="173"/>
      <c r="H43" s="174"/>
      <c r="I43" s="173"/>
      <c r="J43" s="173"/>
      <c r="K43" s="173"/>
      <c r="L43" s="173"/>
      <c r="M43" s="174"/>
      <c r="N43" s="173"/>
      <c r="O43" s="173"/>
      <c r="P43" s="173"/>
      <c r="Q43" s="173"/>
    </row>
    <row r="44" spans="1:17" s="164" customFormat="1" ht="15">
      <c r="A44" s="172" t="s">
        <v>904</v>
      </c>
      <c r="B44" s="173" t="s">
        <v>875</v>
      </c>
      <c r="C44" s="174">
        <f>SUM(D44:G44)</f>
        <v>30351135</v>
      </c>
      <c r="D44" s="173">
        <f>SUM(D20,D29,D34,D42)</f>
        <v>0</v>
      </c>
      <c r="E44" s="173">
        <f>SUM(E20,E29,E34,E42)</f>
        <v>12631273</v>
      </c>
      <c r="F44" s="173">
        <f>SUM(F20,F29,F34,F42)</f>
        <v>16809979</v>
      </c>
      <c r="G44" s="173">
        <f>SUM(G20,G29,G34,G42)</f>
        <v>909883</v>
      </c>
      <c r="H44" s="174">
        <f>SUM(I44:L44)</f>
        <v>31084957</v>
      </c>
      <c r="I44" s="173">
        <f>SUM(I20,I29,I34,I42)</f>
        <v>0</v>
      </c>
      <c r="J44" s="173">
        <f>SUM(J20,J29,J34,J42)</f>
        <v>13365095</v>
      </c>
      <c r="K44" s="173">
        <f>SUM(K20,K29,K34,K42)</f>
        <v>16809979</v>
      </c>
      <c r="L44" s="173">
        <f>SUM(L20,L29,L34,L42)</f>
        <v>909883</v>
      </c>
      <c r="M44" s="174">
        <f>SUM(N44:Q44)</f>
        <v>3350664</v>
      </c>
      <c r="N44" s="173">
        <f>SUM(N20,N29,N34,N42)</f>
        <v>0</v>
      </c>
      <c r="O44" s="173">
        <f>SUM(O20,O29,O34,O42)</f>
        <v>2673298</v>
      </c>
      <c r="P44" s="173">
        <f>SUM(P20,P29,P34,P42)</f>
        <v>636941</v>
      </c>
      <c r="Q44" s="173">
        <f>SUM(Q20,Q29,Q34,Q42)</f>
        <v>40425</v>
      </c>
    </row>
    <row r="45" spans="1:17" s="164" customFormat="1" ht="15">
      <c r="A45" s="172"/>
      <c r="B45" s="173"/>
      <c r="C45" s="174"/>
      <c r="D45" s="173"/>
      <c r="E45" s="173"/>
      <c r="F45" s="173"/>
      <c r="G45" s="173"/>
      <c r="H45" s="174"/>
      <c r="I45" s="173"/>
      <c r="J45" s="173"/>
      <c r="K45" s="173"/>
      <c r="L45" s="173"/>
      <c r="M45" s="174"/>
      <c r="N45" s="173"/>
      <c r="O45" s="173"/>
      <c r="P45" s="173"/>
      <c r="Q45" s="173"/>
    </row>
    <row r="46" spans="1:17" s="164" customFormat="1" ht="15">
      <c r="A46" s="172" t="s">
        <v>905</v>
      </c>
      <c r="B46" s="173"/>
      <c r="C46" s="174"/>
      <c r="D46" s="173"/>
      <c r="E46" s="173"/>
      <c r="F46" s="173"/>
      <c r="G46" s="173"/>
      <c r="H46" s="174"/>
      <c r="I46" s="173"/>
      <c r="J46" s="173"/>
      <c r="K46" s="173"/>
      <c r="L46" s="173"/>
      <c r="M46" s="174"/>
      <c r="N46" s="173"/>
      <c r="O46" s="173"/>
      <c r="P46" s="173"/>
      <c r="Q46" s="173"/>
    </row>
    <row r="47" spans="1:17" s="164" customFormat="1" ht="39" customHeight="1">
      <c r="A47" s="172" t="s">
        <v>104</v>
      </c>
      <c r="B47" s="173" t="s">
        <v>906</v>
      </c>
      <c r="C47" s="174">
        <f aca="true" t="shared" si="9" ref="C47:C91">SUM(D47:G47)</f>
        <v>1684456</v>
      </c>
      <c r="D47" s="173">
        <f>SUM(D48:D49)</f>
        <v>0</v>
      </c>
      <c r="E47" s="173">
        <f>SUM(E48:E49)</f>
        <v>1572002</v>
      </c>
      <c r="F47" s="173">
        <f>SUM(F48:F49)</f>
        <v>90200</v>
      </c>
      <c r="G47" s="173">
        <f>SUM(G48:G49)</f>
        <v>22254</v>
      </c>
      <c r="H47" s="174">
        <f aca="true" t="shared" si="10" ref="H47:H91">SUM(I47:L47)</f>
        <v>2106410</v>
      </c>
      <c r="I47" s="173">
        <f>SUM(I48:I49)</f>
        <v>0</v>
      </c>
      <c r="J47" s="173">
        <f>SUM(J48:J49)</f>
        <v>1993956</v>
      </c>
      <c r="K47" s="173">
        <f>SUM(K48:K49)</f>
        <v>90200</v>
      </c>
      <c r="L47" s="173">
        <f>SUM(L48:L49)</f>
        <v>22254</v>
      </c>
      <c r="M47" s="174">
        <f aca="true" t="shared" si="11" ref="M47:M91">SUM(N47:Q47)</f>
        <v>733594</v>
      </c>
      <c r="N47" s="173">
        <f>SUM(N48:N49)</f>
        <v>0</v>
      </c>
      <c r="O47" s="173">
        <f>SUM(O48:O49)</f>
        <v>698670</v>
      </c>
      <c r="P47" s="173">
        <f>SUM(P48:P49)</f>
        <v>26888</v>
      </c>
      <c r="Q47" s="173">
        <f>SUM(Q48:Q49)</f>
        <v>8036</v>
      </c>
    </row>
    <row r="48" spans="1:18" s="164" customFormat="1" ht="30">
      <c r="A48" s="176" t="s">
        <v>907</v>
      </c>
      <c r="B48" s="177" t="s">
        <v>908</v>
      </c>
      <c r="C48" s="178">
        <f t="shared" si="9"/>
        <v>1508019</v>
      </c>
      <c r="D48" s="177">
        <v>0</v>
      </c>
      <c r="E48" s="177">
        <v>1467217</v>
      </c>
      <c r="F48" s="177">
        <v>22200</v>
      </c>
      <c r="G48" s="177">
        <v>18602</v>
      </c>
      <c r="H48" s="178">
        <f t="shared" si="10"/>
        <v>1929973</v>
      </c>
      <c r="I48" s="177">
        <v>0</v>
      </c>
      <c r="J48" s="177">
        <v>1889171</v>
      </c>
      <c r="K48" s="177">
        <v>22200</v>
      </c>
      <c r="L48" s="177">
        <v>18602</v>
      </c>
      <c r="M48" s="178">
        <f t="shared" si="11"/>
        <v>678801</v>
      </c>
      <c r="N48" s="177">
        <v>0</v>
      </c>
      <c r="O48" s="177">
        <v>661767</v>
      </c>
      <c r="P48" s="177">
        <v>11521</v>
      </c>
      <c r="Q48" s="177">
        <v>5513</v>
      </c>
      <c r="R48" s="209"/>
    </row>
    <row r="49" spans="1:17" s="164" customFormat="1" ht="36" customHeight="1">
      <c r="A49" s="176" t="s">
        <v>909</v>
      </c>
      <c r="B49" s="177" t="s">
        <v>910</v>
      </c>
      <c r="C49" s="178">
        <f t="shared" si="9"/>
        <v>176437</v>
      </c>
      <c r="D49" s="177">
        <v>0</v>
      </c>
      <c r="E49" s="177">
        <v>104785</v>
      </c>
      <c r="F49" s="177">
        <v>68000</v>
      </c>
      <c r="G49" s="177">
        <v>3652</v>
      </c>
      <c r="H49" s="178">
        <f t="shared" si="10"/>
        <v>176437</v>
      </c>
      <c r="I49" s="177">
        <v>0</v>
      </c>
      <c r="J49" s="177">
        <v>104785</v>
      </c>
      <c r="K49" s="177">
        <v>68000</v>
      </c>
      <c r="L49" s="177">
        <v>3652</v>
      </c>
      <c r="M49" s="178">
        <f t="shared" si="11"/>
        <v>54793</v>
      </c>
      <c r="N49" s="177">
        <v>0</v>
      </c>
      <c r="O49" s="177">
        <v>36903</v>
      </c>
      <c r="P49" s="177">
        <v>15367</v>
      </c>
      <c r="Q49" s="177">
        <v>2523</v>
      </c>
    </row>
    <row r="50" spans="1:17" s="164" customFormat="1" ht="21" customHeight="1">
      <c r="A50" s="172" t="s">
        <v>89</v>
      </c>
      <c r="B50" s="173" t="s">
        <v>911</v>
      </c>
      <c r="C50" s="174">
        <f t="shared" si="9"/>
        <v>120974</v>
      </c>
      <c r="D50" s="173">
        <f>SUM(D51:D55)</f>
        <v>0</v>
      </c>
      <c r="E50" s="173">
        <f>SUM(E51:E55)</f>
        <v>48044</v>
      </c>
      <c r="F50" s="173">
        <f>SUM(F51:F55)</f>
        <v>72930</v>
      </c>
      <c r="G50" s="173">
        <f>SUM(G51:G55)</f>
        <v>0</v>
      </c>
      <c r="H50" s="174">
        <f t="shared" si="10"/>
        <v>130974</v>
      </c>
      <c r="I50" s="173">
        <f>SUM(I51:I55)</f>
        <v>0</v>
      </c>
      <c r="J50" s="173">
        <f>SUM(J51:J55)</f>
        <v>58044</v>
      </c>
      <c r="K50" s="173">
        <f>SUM(K51:K55)</f>
        <v>72930</v>
      </c>
      <c r="L50" s="173">
        <f>SUM(L51:L55)</f>
        <v>0</v>
      </c>
      <c r="M50" s="174">
        <f t="shared" si="11"/>
        <v>64161</v>
      </c>
      <c r="N50" s="173">
        <f>SUM(N51:N55)</f>
        <v>0</v>
      </c>
      <c r="O50" s="173">
        <f>SUM(O51:O55)</f>
        <v>21954</v>
      </c>
      <c r="P50" s="173">
        <f>SUM(P51:P55)</f>
        <v>42207</v>
      </c>
      <c r="Q50" s="173">
        <f>SUM(Q51:Q55)</f>
        <v>0</v>
      </c>
    </row>
    <row r="51" spans="1:17" s="164" customFormat="1" ht="21" customHeight="1">
      <c r="A51" s="176" t="s">
        <v>912</v>
      </c>
      <c r="B51" s="177" t="s">
        <v>913</v>
      </c>
      <c r="C51" s="178">
        <f t="shared" si="9"/>
        <v>0</v>
      </c>
      <c r="D51" s="177">
        <v>0</v>
      </c>
      <c r="E51" s="177">
        <v>0</v>
      </c>
      <c r="F51" s="177">
        <v>0</v>
      </c>
      <c r="G51" s="177">
        <v>0</v>
      </c>
      <c r="H51" s="178">
        <f t="shared" si="10"/>
        <v>0</v>
      </c>
      <c r="I51" s="177">
        <v>0</v>
      </c>
      <c r="J51" s="177">
        <v>0</v>
      </c>
      <c r="K51" s="177">
        <v>0</v>
      </c>
      <c r="L51" s="177">
        <v>0</v>
      </c>
      <c r="M51" s="178">
        <f t="shared" si="11"/>
        <v>0</v>
      </c>
      <c r="N51" s="177">
        <v>0</v>
      </c>
      <c r="O51" s="177"/>
      <c r="P51" s="177">
        <v>0</v>
      </c>
      <c r="Q51" s="177">
        <v>0</v>
      </c>
    </row>
    <row r="52" spans="1:17" s="164" customFormat="1" ht="21" customHeight="1">
      <c r="A52" s="176" t="s">
        <v>914</v>
      </c>
      <c r="B52" s="177" t="s">
        <v>915</v>
      </c>
      <c r="C52" s="178">
        <f t="shared" si="9"/>
        <v>102671</v>
      </c>
      <c r="D52" s="177">
        <v>0</v>
      </c>
      <c r="E52" s="177">
        <v>29741</v>
      </c>
      <c r="F52" s="177">
        <v>72930</v>
      </c>
      <c r="G52" s="177">
        <v>0</v>
      </c>
      <c r="H52" s="178">
        <f t="shared" si="10"/>
        <v>102671</v>
      </c>
      <c r="I52" s="177">
        <v>0</v>
      </c>
      <c r="J52" s="177">
        <v>29741</v>
      </c>
      <c r="K52" s="177">
        <v>72930</v>
      </c>
      <c r="L52" s="177">
        <v>0</v>
      </c>
      <c r="M52" s="178">
        <f t="shared" si="11"/>
        <v>54579</v>
      </c>
      <c r="N52" s="177">
        <v>0</v>
      </c>
      <c r="O52" s="177">
        <v>12372</v>
      </c>
      <c r="P52" s="177">
        <v>42207</v>
      </c>
      <c r="Q52" s="177">
        <v>0</v>
      </c>
    </row>
    <row r="53" spans="1:17" s="164" customFormat="1" ht="30">
      <c r="A53" s="176" t="s">
        <v>916</v>
      </c>
      <c r="B53" s="177" t="s">
        <v>917</v>
      </c>
      <c r="C53" s="174">
        <f t="shared" si="9"/>
        <v>950</v>
      </c>
      <c r="D53" s="173">
        <v>0</v>
      </c>
      <c r="E53" s="177">
        <v>950</v>
      </c>
      <c r="F53" s="173">
        <v>0</v>
      </c>
      <c r="G53" s="173">
        <v>0</v>
      </c>
      <c r="H53" s="174">
        <f t="shared" si="10"/>
        <v>950</v>
      </c>
      <c r="I53" s="173">
        <v>0</v>
      </c>
      <c r="J53" s="177">
        <v>950</v>
      </c>
      <c r="K53" s="173">
        <v>0</v>
      </c>
      <c r="L53" s="173">
        <v>0</v>
      </c>
      <c r="M53" s="174">
        <f t="shared" si="11"/>
        <v>1988</v>
      </c>
      <c r="N53" s="173">
        <v>0</v>
      </c>
      <c r="O53" s="177">
        <v>1988</v>
      </c>
      <c r="P53" s="173">
        <v>0</v>
      </c>
      <c r="Q53" s="173">
        <v>0</v>
      </c>
    </row>
    <row r="54" spans="1:17" s="164" customFormat="1" ht="15">
      <c r="A54" s="176" t="s">
        <v>918</v>
      </c>
      <c r="B54" s="177" t="s">
        <v>919</v>
      </c>
      <c r="C54" s="174">
        <f t="shared" si="9"/>
        <v>7133</v>
      </c>
      <c r="D54" s="173">
        <v>0</v>
      </c>
      <c r="E54" s="177">
        <v>7133</v>
      </c>
      <c r="F54" s="173">
        <v>0</v>
      </c>
      <c r="G54" s="173">
        <v>0</v>
      </c>
      <c r="H54" s="174">
        <f t="shared" si="10"/>
        <v>7133</v>
      </c>
      <c r="I54" s="173">
        <v>0</v>
      </c>
      <c r="J54" s="177">
        <v>7133</v>
      </c>
      <c r="K54" s="173">
        <v>0</v>
      </c>
      <c r="L54" s="173">
        <v>0</v>
      </c>
      <c r="M54" s="174">
        <f t="shared" si="11"/>
        <v>7133</v>
      </c>
      <c r="N54" s="173">
        <v>0</v>
      </c>
      <c r="O54" s="177">
        <v>7133</v>
      </c>
      <c r="P54" s="173">
        <v>0</v>
      </c>
      <c r="Q54" s="173">
        <v>0</v>
      </c>
    </row>
    <row r="55" spans="1:17" s="164" customFormat="1" ht="15">
      <c r="A55" s="176" t="s">
        <v>920</v>
      </c>
      <c r="B55" s="177" t="s">
        <v>921</v>
      </c>
      <c r="C55" s="174">
        <f t="shared" si="9"/>
        <v>10220</v>
      </c>
      <c r="D55" s="173">
        <v>0</v>
      </c>
      <c r="E55" s="177">
        <v>10220</v>
      </c>
      <c r="F55" s="173">
        <v>0</v>
      </c>
      <c r="G55" s="173">
        <v>0</v>
      </c>
      <c r="H55" s="174">
        <f t="shared" si="10"/>
        <v>20220</v>
      </c>
      <c r="I55" s="173">
        <v>0</v>
      </c>
      <c r="J55" s="177">
        <v>20220</v>
      </c>
      <c r="K55" s="173">
        <v>0</v>
      </c>
      <c r="L55" s="173">
        <v>0</v>
      </c>
      <c r="M55" s="174">
        <f t="shared" si="11"/>
        <v>461</v>
      </c>
      <c r="N55" s="173">
        <v>0</v>
      </c>
      <c r="O55" s="177">
        <v>461</v>
      </c>
      <c r="P55" s="173">
        <v>0</v>
      </c>
      <c r="Q55" s="173">
        <v>0</v>
      </c>
    </row>
    <row r="56" spans="1:17" s="164" customFormat="1" ht="15">
      <c r="A56" s="172" t="s">
        <v>93</v>
      </c>
      <c r="B56" s="173" t="s">
        <v>922</v>
      </c>
      <c r="C56" s="174">
        <f t="shared" si="9"/>
        <v>413016</v>
      </c>
      <c r="D56" s="173">
        <f>SUM(D57:D61)</f>
        <v>0</v>
      </c>
      <c r="E56" s="173">
        <f>SUM(E57:E61)</f>
        <v>372040</v>
      </c>
      <c r="F56" s="173">
        <f>SUM(F57:F61)</f>
        <v>35651</v>
      </c>
      <c r="G56" s="173">
        <f>SUM(G57:G61)</f>
        <v>5325</v>
      </c>
      <c r="H56" s="174">
        <f t="shared" si="10"/>
        <v>516935</v>
      </c>
      <c r="I56" s="173">
        <f>SUM(I57:I61)</f>
        <v>0</v>
      </c>
      <c r="J56" s="173">
        <f>SUM(J57:J61)</f>
        <v>475959</v>
      </c>
      <c r="K56" s="173">
        <f>SUM(K57:K61)</f>
        <v>35651</v>
      </c>
      <c r="L56" s="173">
        <f>SUM(L57:L61)</f>
        <v>5325</v>
      </c>
      <c r="M56" s="174">
        <f t="shared" si="11"/>
        <v>157080</v>
      </c>
      <c r="N56" s="173">
        <f>SUM(N57:N61)</f>
        <v>0</v>
      </c>
      <c r="O56" s="173">
        <f>SUM(O57:O61)</f>
        <v>143306</v>
      </c>
      <c r="P56" s="173">
        <f>SUM(P57:P61)</f>
        <v>11809</v>
      </c>
      <c r="Q56" s="173">
        <f>SUM(Q57:Q61)</f>
        <v>1965</v>
      </c>
    </row>
    <row r="57" spans="1:17" s="164" customFormat="1" ht="30">
      <c r="A57" s="176" t="s">
        <v>923</v>
      </c>
      <c r="B57" s="177" t="s">
        <v>924</v>
      </c>
      <c r="C57" s="178">
        <f t="shared" si="9"/>
        <v>244039</v>
      </c>
      <c r="D57" s="177">
        <v>0</v>
      </c>
      <c r="E57" s="177">
        <v>220331</v>
      </c>
      <c r="F57" s="177">
        <v>20843</v>
      </c>
      <c r="G57" s="177">
        <v>2865</v>
      </c>
      <c r="H57" s="178">
        <f t="shared" si="10"/>
        <v>306448</v>
      </c>
      <c r="I57" s="177">
        <v>0</v>
      </c>
      <c r="J57" s="177">
        <v>282740</v>
      </c>
      <c r="K57" s="177">
        <v>20843</v>
      </c>
      <c r="L57" s="177">
        <v>2865</v>
      </c>
      <c r="M57" s="178">
        <f t="shared" si="11"/>
        <v>94724</v>
      </c>
      <c r="N57" s="177">
        <v>0</v>
      </c>
      <c r="O57" s="177">
        <v>86713</v>
      </c>
      <c r="P57" s="177">
        <v>6868</v>
      </c>
      <c r="Q57" s="177">
        <v>1143</v>
      </c>
    </row>
    <row r="58" spans="1:17" s="164" customFormat="1" ht="30">
      <c r="A58" s="176" t="s">
        <v>925</v>
      </c>
      <c r="B58" s="177" t="s">
        <v>926</v>
      </c>
      <c r="C58" s="178">
        <f t="shared" si="9"/>
        <v>4966</v>
      </c>
      <c r="D58" s="177">
        <v>0</v>
      </c>
      <c r="E58" s="177">
        <v>4395</v>
      </c>
      <c r="F58" s="177">
        <v>0</v>
      </c>
      <c r="G58" s="177">
        <v>571</v>
      </c>
      <c r="H58" s="178">
        <f t="shared" si="10"/>
        <v>4966</v>
      </c>
      <c r="I58" s="177">
        <v>0</v>
      </c>
      <c r="J58" s="177">
        <v>4395</v>
      </c>
      <c r="K58" s="177">
        <v>0</v>
      </c>
      <c r="L58" s="177">
        <v>571</v>
      </c>
      <c r="M58" s="178">
        <f t="shared" si="11"/>
        <v>1865</v>
      </c>
      <c r="N58" s="177">
        <v>0</v>
      </c>
      <c r="O58" s="177">
        <v>1790</v>
      </c>
      <c r="P58" s="177">
        <v>0</v>
      </c>
      <c r="Q58" s="177">
        <v>75</v>
      </c>
    </row>
    <row r="59" spans="1:17" s="164" customFormat="1" ht="15">
      <c r="A59" s="176" t="s">
        <v>927</v>
      </c>
      <c r="B59" s="177" t="s">
        <v>928</v>
      </c>
      <c r="C59" s="178">
        <f t="shared" si="9"/>
        <v>102807</v>
      </c>
      <c r="D59" s="177">
        <v>0</v>
      </c>
      <c r="E59" s="177">
        <v>92813</v>
      </c>
      <c r="F59" s="177">
        <v>8918</v>
      </c>
      <c r="G59" s="177">
        <v>1076</v>
      </c>
      <c r="H59" s="178">
        <f t="shared" si="10"/>
        <v>128761</v>
      </c>
      <c r="I59" s="177">
        <v>0</v>
      </c>
      <c r="J59" s="177">
        <v>118767</v>
      </c>
      <c r="K59" s="177">
        <v>8918</v>
      </c>
      <c r="L59" s="177">
        <v>1076</v>
      </c>
      <c r="M59" s="178">
        <f t="shared" si="11"/>
        <v>40075</v>
      </c>
      <c r="N59" s="177">
        <v>0</v>
      </c>
      <c r="O59" s="177">
        <v>36364</v>
      </c>
      <c r="P59" s="177">
        <v>3244</v>
      </c>
      <c r="Q59" s="177">
        <v>467</v>
      </c>
    </row>
    <row r="60" spans="1:17" s="164" customFormat="1" ht="30">
      <c r="A60" s="176" t="s">
        <v>929</v>
      </c>
      <c r="B60" s="177" t="s">
        <v>930</v>
      </c>
      <c r="C60" s="178">
        <f t="shared" si="9"/>
        <v>61204</v>
      </c>
      <c r="D60" s="177">
        <v>0</v>
      </c>
      <c r="E60" s="177">
        <v>54501</v>
      </c>
      <c r="F60" s="177">
        <v>5890</v>
      </c>
      <c r="G60" s="177">
        <v>813</v>
      </c>
      <c r="H60" s="178">
        <f t="shared" si="10"/>
        <v>76760</v>
      </c>
      <c r="I60" s="177">
        <v>0</v>
      </c>
      <c r="J60" s="177">
        <v>70057</v>
      </c>
      <c r="K60" s="177">
        <v>5890</v>
      </c>
      <c r="L60" s="177">
        <v>813</v>
      </c>
      <c r="M60" s="178">
        <f t="shared" si="11"/>
        <v>20416</v>
      </c>
      <c r="N60" s="177">
        <v>0</v>
      </c>
      <c r="O60" s="177">
        <v>18439</v>
      </c>
      <c r="P60" s="177">
        <v>1697</v>
      </c>
      <c r="Q60" s="177">
        <v>280</v>
      </c>
    </row>
    <row r="61" spans="1:17" s="164" customFormat="1" ht="29.25">
      <c r="A61" s="172" t="s">
        <v>931</v>
      </c>
      <c r="B61" s="173" t="s">
        <v>932</v>
      </c>
      <c r="C61" s="174">
        <f t="shared" si="9"/>
        <v>0</v>
      </c>
      <c r="D61" s="173">
        <v>0</v>
      </c>
      <c r="E61" s="173">
        <v>0</v>
      </c>
      <c r="F61" s="173">
        <v>0</v>
      </c>
      <c r="G61" s="173">
        <v>0</v>
      </c>
      <c r="H61" s="174">
        <f t="shared" si="10"/>
        <v>0</v>
      </c>
      <c r="I61" s="173">
        <v>0</v>
      </c>
      <c r="J61" s="173">
        <v>0</v>
      </c>
      <c r="K61" s="173">
        <v>0</v>
      </c>
      <c r="L61" s="173">
        <v>0</v>
      </c>
      <c r="M61" s="174">
        <f t="shared" si="11"/>
        <v>0</v>
      </c>
      <c r="N61" s="173">
        <v>0</v>
      </c>
      <c r="O61" s="173">
        <v>0</v>
      </c>
      <c r="P61" s="173">
        <v>0</v>
      </c>
      <c r="Q61" s="173">
        <v>0</v>
      </c>
    </row>
    <row r="62" spans="1:17" s="164" customFormat="1" ht="22.5" customHeight="1">
      <c r="A62" s="172" t="s">
        <v>124</v>
      </c>
      <c r="B62" s="173" t="s">
        <v>933</v>
      </c>
      <c r="C62" s="174">
        <f t="shared" si="9"/>
        <v>1144778</v>
      </c>
      <c r="D62" s="173">
        <f>SUM(D63:D78)</f>
        <v>0</v>
      </c>
      <c r="E62" s="173">
        <f>SUM(E63:E78)</f>
        <v>641876</v>
      </c>
      <c r="F62" s="173">
        <f>SUM(F63:F78)</f>
        <v>447549</v>
      </c>
      <c r="G62" s="173">
        <f>SUM(G63:G78)</f>
        <v>55353</v>
      </c>
      <c r="H62" s="174">
        <f t="shared" si="10"/>
        <v>1302538</v>
      </c>
      <c r="I62" s="173">
        <f>SUM(I63:I78)</f>
        <v>0</v>
      </c>
      <c r="J62" s="173">
        <f>SUM(J63:J78)</f>
        <v>799636</v>
      </c>
      <c r="K62" s="173">
        <f>SUM(K63:K78)</f>
        <v>447549</v>
      </c>
      <c r="L62" s="173">
        <f>SUM(L63:L78)</f>
        <v>55353</v>
      </c>
      <c r="M62" s="174">
        <f t="shared" si="11"/>
        <v>470316</v>
      </c>
      <c r="N62" s="173">
        <f>SUM(N63:N78)</f>
        <v>0</v>
      </c>
      <c r="O62" s="173">
        <f>SUM(O63:O78)</f>
        <v>166519</v>
      </c>
      <c r="P62" s="173">
        <f>SUM(P63:P78)</f>
        <v>288960</v>
      </c>
      <c r="Q62" s="173">
        <f>SUM(Q63:Q78)</f>
        <v>14837</v>
      </c>
    </row>
    <row r="63" spans="1:17" s="164" customFormat="1" ht="22.5" customHeight="1">
      <c r="A63" s="176" t="s">
        <v>934</v>
      </c>
      <c r="B63" s="177" t="s">
        <v>935</v>
      </c>
      <c r="C63" s="178">
        <f t="shared" si="9"/>
        <v>6322</v>
      </c>
      <c r="D63" s="177">
        <v>0</v>
      </c>
      <c r="E63" s="177">
        <v>6322</v>
      </c>
      <c r="F63" s="177">
        <v>0</v>
      </c>
      <c r="G63" s="177">
        <v>0</v>
      </c>
      <c r="H63" s="178">
        <f t="shared" si="10"/>
        <v>6322</v>
      </c>
      <c r="I63" s="177">
        <v>0</v>
      </c>
      <c r="J63" s="177">
        <v>6322</v>
      </c>
      <c r="K63" s="177">
        <v>0</v>
      </c>
      <c r="L63" s="177">
        <v>0</v>
      </c>
      <c r="M63" s="178">
        <f t="shared" si="11"/>
        <v>10795</v>
      </c>
      <c r="N63" s="177">
        <v>0</v>
      </c>
      <c r="O63" s="177">
        <v>10423</v>
      </c>
      <c r="P63" s="177">
        <v>372</v>
      </c>
      <c r="Q63" s="177">
        <v>0</v>
      </c>
    </row>
    <row r="64" spans="1:17" s="164" customFormat="1" ht="22.5" customHeight="1">
      <c r="A64" s="176" t="s">
        <v>936</v>
      </c>
      <c r="B64" s="177" t="s">
        <v>937</v>
      </c>
      <c r="C64" s="178">
        <f t="shared" si="9"/>
        <v>2715</v>
      </c>
      <c r="D64" s="177">
        <v>0</v>
      </c>
      <c r="E64" s="177">
        <v>2715</v>
      </c>
      <c r="F64" s="177">
        <v>0</v>
      </c>
      <c r="G64" s="177">
        <v>0</v>
      </c>
      <c r="H64" s="178">
        <f t="shared" si="10"/>
        <v>2715</v>
      </c>
      <c r="I64" s="177">
        <v>0</v>
      </c>
      <c r="J64" s="177">
        <v>2715</v>
      </c>
      <c r="K64" s="177">
        <v>0</v>
      </c>
      <c r="L64" s="177">
        <v>0</v>
      </c>
      <c r="M64" s="178">
        <f t="shared" si="11"/>
        <v>1378</v>
      </c>
      <c r="N64" s="177">
        <v>0</v>
      </c>
      <c r="O64" s="177">
        <v>680</v>
      </c>
      <c r="P64" s="177">
        <v>698</v>
      </c>
      <c r="Q64" s="177">
        <v>0</v>
      </c>
    </row>
    <row r="65" spans="1:17" s="164" customFormat="1" ht="22.5" customHeight="1">
      <c r="A65" s="176" t="s">
        <v>938</v>
      </c>
      <c r="B65" s="177" t="s">
        <v>939</v>
      </c>
      <c r="C65" s="178">
        <f t="shared" si="9"/>
        <v>15389</v>
      </c>
      <c r="D65" s="177">
        <v>0</v>
      </c>
      <c r="E65" s="177">
        <v>15389</v>
      </c>
      <c r="F65" s="177">
        <v>0</v>
      </c>
      <c r="G65" s="177">
        <v>0</v>
      </c>
      <c r="H65" s="178">
        <f t="shared" si="10"/>
        <v>41389</v>
      </c>
      <c r="I65" s="177">
        <v>0</v>
      </c>
      <c r="J65" s="177">
        <v>41389</v>
      </c>
      <c r="K65" s="177">
        <v>0</v>
      </c>
      <c r="L65" s="177">
        <v>0</v>
      </c>
      <c r="M65" s="178">
        <f t="shared" si="11"/>
        <v>452</v>
      </c>
      <c r="N65" s="177">
        <v>0</v>
      </c>
      <c r="O65" s="177">
        <v>452</v>
      </c>
      <c r="P65" s="177">
        <v>0</v>
      </c>
      <c r="Q65" s="177">
        <v>0</v>
      </c>
    </row>
    <row r="66" spans="1:17" s="164" customFormat="1" ht="22.5" customHeight="1">
      <c r="A66" s="176" t="s">
        <v>940</v>
      </c>
      <c r="B66" s="177" t="s">
        <v>941</v>
      </c>
      <c r="C66" s="178">
        <f t="shared" si="9"/>
        <v>20422</v>
      </c>
      <c r="D66" s="177">
        <v>0</v>
      </c>
      <c r="E66" s="177">
        <v>17422</v>
      </c>
      <c r="F66" s="177">
        <v>3000</v>
      </c>
      <c r="G66" s="177">
        <v>0</v>
      </c>
      <c r="H66" s="178">
        <f t="shared" si="10"/>
        <v>20422</v>
      </c>
      <c r="I66" s="177">
        <v>0</v>
      </c>
      <c r="J66" s="177">
        <v>17422</v>
      </c>
      <c r="K66" s="177">
        <v>3000</v>
      </c>
      <c r="L66" s="177">
        <v>0</v>
      </c>
      <c r="M66" s="178">
        <f t="shared" si="11"/>
        <v>9777</v>
      </c>
      <c r="N66" s="177">
        <v>0</v>
      </c>
      <c r="O66" s="177">
        <v>8255</v>
      </c>
      <c r="P66" s="177">
        <v>1522</v>
      </c>
      <c r="Q66" s="177">
        <v>0</v>
      </c>
    </row>
    <row r="67" spans="1:17" s="164" customFormat="1" ht="22.5" customHeight="1">
      <c r="A67" s="176" t="s">
        <v>942</v>
      </c>
      <c r="B67" s="177" t="s">
        <v>943</v>
      </c>
      <c r="C67" s="178">
        <f t="shared" si="9"/>
        <v>275239</v>
      </c>
      <c r="D67" s="177">
        <v>0</v>
      </c>
      <c r="E67" s="177">
        <v>203531</v>
      </c>
      <c r="F67" s="177">
        <v>59750</v>
      </c>
      <c r="G67" s="177">
        <v>11958</v>
      </c>
      <c r="H67" s="178">
        <f t="shared" si="10"/>
        <v>359988</v>
      </c>
      <c r="I67" s="177">
        <v>0</v>
      </c>
      <c r="J67" s="177">
        <v>288280</v>
      </c>
      <c r="K67" s="177">
        <v>59750</v>
      </c>
      <c r="L67" s="177">
        <v>11958</v>
      </c>
      <c r="M67" s="178">
        <f t="shared" si="11"/>
        <v>85492</v>
      </c>
      <c r="N67" s="177">
        <v>0</v>
      </c>
      <c r="O67" s="177">
        <v>75573</v>
      </c>
      <c r="P67" s="177">
        <v>9469</v>
      </c>
      <c r="Q67" s="177">
        <v>450</v>
      </c>
    </row>
    <row r="68" spans="1:17" s="164" customFormat="1" ht="22.5" customHeight="1">
      <c r="A68" s="176" t="s">
        <v>944</v>
      </c>
      <c r="B68" s="177" t="s">
        <v>945</v>
      </c>
      <c r="C68" s="178">
        <f t="shared" si="9"/>
        <v>80719</v>
      </c>
      <c r="D68" s="177">
        <v>0</v>
      </c>
      <c r="E68" s="177">
        <v>80719</v>
      </c>
      <c r="F68" s="177">
        <v>0</v>
      </c>
      <c r="G68" s="177">
        <v>0</v>
      </c>
      <c r="H68" s="178">
        <f t="shared" si="10"/>
        <v>110719</v>
      </c>
      <c r="I68" s="177">
        <v>0</v>
      </c>
      <c r="J68" s="177">
        <v>110719</v>
      </c>
      <c r="K68" s="177">
        <v>0</v>
      </c>
      <c r="L68" s="177">
        <v>0</v>
      </c>
      <c r="M68" s="178">
        <f t="shared" si="11"/>
        <v>31611</v>
      </c>
      <c r="N68" s="177">
        <v>0</v>
      </c>
      <c r="O68" s="177">
        <v>31611</v>
      </c>
      <c r="P68" s="177">
        <v>0</v>
      </c>
      <c r="Q68" s="177">
        <v>0</v>
      </c>
    </row>
    <row r="69" spans="1:17" s="164" customFormat="1" ht="22.5" customHeight="1">
      <c r="A69" s="176" t="s">
        <v>946</v>
      </c>
      <c r="B69" s="177" t="s">
        <v>947</v>
      </c>
      <c r="C69" s="178">
        <f t="shared" si="9"/>
        <v>480995</v>
      </c>
      <c r="D69" s="177">
        <v>0</v>
      </c>
      <c r="E69" s="177">
        <v>192244</v>
      </c>
      <c r="F69" s="177">
        <v>254396</v>
      </c>
      <c r="G69" s="177">
        <v>34355</v>
      </c>
      <c r="H69" s="178">
        <f t="shared" si="10"/>
        <v>501995</v>
      </c>
      <c r="I69" s="177">
        <v>0</v>
      </c>
      <c r="J69" s="177">
        <v>213244</v>
      </c>
      <c r="K69" s="177">
        <v>254396</v>
      </c>
      <c r="L69" s="177">
        <v>34355</v>
      </c>
      <c r="M69" s="178">
        <f t="shared" si="11"/>
        <v>191579</v>
      </c>
      <c r="N69" s="177">
        <v>0</v>
      </c>
      <c r="O69" s="177">
        <v>38997</v>
      </c>
      <c r="P69" s="177">
        <v>146291</v>
      </c>
      <c r="Q69" s="177">
        <v>6291</v>
      </c>
    </row>
    <row r="70" spans="1:17" s="164" customFormat="1" ht="22.5" customHeight="1">
      <c r="A70" s="176" t="s">
        <v>948</v>
      </c>
      <c r="B70" s="177" t="s">
        <v>949</v>
      </c>
      <c r="C70" s="178">
        <f t="shared" si="9"/>
        <v>0</v>
      </c>
      <c r="D70" s="177">
        <v>0</v>
      </c>
      <c r="E70" s="177">
        <v>0</v>
      </c>
      <c r="F70" s="177">
        <v>0</v>
      </c>
      <c r="G70" s="177">
        <v>0</v>
      </c>
      <c r="H70" s="178">
        <f t="shared" si="10"/>
        <v>0</v>
      </c>
      <c r="I70" s="177">
        <v>0</v>
      </c>
      <c r="J70" s="177">
        <v>0</v>
      </c>
      <c r="K70" s="177">
        <v>0</v>
      </c>
      <c r="L70" s="177">
        <v>0</v>
      </c>
      <c r="M70" s="178">
        <f t="shared" si="11"/>
        <v>0</v>
      </c>
      <c r="N70" s="177">
        <v>0</v>
      </c>
      <c r="O70" s="177">
        <v>0</v>
      </c>
      <c r="P70" s="177">
        <v>0</v>
      </c>
      <c r="Q70" s="177">
        <v>0</v>
      </c>
    </row>
    <row r="71" spans="1:17" s="164" customFormat="1" ht="22.5" customHeight="1">
      <c r="A71" s="176" t="s">
        <v>950</v>
      </c>
      <c r="B71" s="177" t="s">
        <v>951</v>
      </c>
      <c r="C71" s="178">
        <f t="shared" si="9"/>
        <v>10900</v>
      </c>
      <c r="D71" s="177">
        <v>0</v>
      </c>
      <c r="E71" s="177">
        <v>3900</v>
      </c>
      <c r="F71" s="177">
        <v>7000</v>
      </c>
      <c r="G71" s="177">
        <v>0</v>
      </c>
      <c r="H71" s="178">
        <f t="shared" si="10"/>
        <v>10900</v>
      </c>
      <c r="I71" s="177">
        <v>0</v>
      </c>
      <c r="J71" s="177">
        <v>3900</v>
      </c>
      <c r="K71" s="177">
        <v>7000</v>
      </c>
      <c r="L71" s="177">
        <v>0</v>
      </c>
      <c r="M71" s="178">
        <f t="shared" si="11"/>
        <v>754</v>
      </c>
      <c r="N71" s="177">
        <v>0</v>
      </c>
      <c r="O71" s="177">
        <v>391</v>
      </c>
      <c r="P71" s="177">
        <v>363</v>
      </c>
      <c r="Q71" s="177">
        <v>0</v>
      </c>
    </row>
    <row r="72" spans="1:17" s="164" customFormat="1" ht="22.5" customHeight="1">
      <c r="A72" s="176" t="s">
        <v>952</v>
      </c>
      <c r="B72" s="177" t="s">
        <v>953</v>
      </c>
      <c r="C72" s="178">
        <f t="shared" si="9"/>
        <v>83502</v>
      </c>
      <c r="D72" s="177">
        <v>0</v>
      </c>
      <c r="E72" s="177">
        <v>0</v>
      </c>
      <c r="F72" s="177">
        <v>74702</v>
      </c>
      <c r="G72" s="177">
        <v>8800</v>
      </c>
      <c r="H72" s="178">
        <f t="shared" si="10"/>
        <v>83502</v>
      </c>
      <c r="I72" s="177">
        <v>0</v>
      </c>
      <c r="J72" s="177">
        <v>0</v>
      </c>
      <c r="K72" s="177">
        <v>74702</v>
      </c>
      <c r="L72" s="177">
        <v>8800</v>
      </c>
      <c r="M72" s="178">
        <f t="shared" si="11"/>
        <v>137685</v>
      </c>
      <c r="N72" s="177">
        <v>0</v>
      </c>
      <c r="O72" s="177">
        <v>0</v>
      </c>
      <c r="P72" s="177">
        <v>129589</v>
      </c>
      <c r="Q72" s="177">
        <v>8096</v>
      </c>
    </row>
    <row r="73" spans="1:17" s="164" customFormat="1" ht="22.5" customHeight="1">
      <c r="A73" s="176" t="s">
        <v>954</v>
      </c>
      <c r="B73" s="177" t="s">
        <v>955</v>
      </c>
      <c r="C73" s="178">
        <f t="shared" si="9"/>
        <v>2214</v>
      </c>
      <c r="D73" s="177">
        <v>0</v>
      </c>
      <c r="E73" s="177">
        <v>770</v>
      </c>
      <c r="F73" s="177">
        <v>1204</v>
      </c>
      <c r="G73" s="177">
        <v>240</v>
      </c>
      <c r="H73" s="178">
        <f t="shared" si="10"/>
        <v>2414</v>
      </c>
      <c r="I73" s="177">
        <v>0</v>
      </c>
      <c r="J73" s="177">
        <v>970</v>
      </c>
      <c r="K73" s="177">
        <v>1204</v>
      </c>
      <c r="L73" s="177">
        <v>240</v>
      </c>
      <c r="M73" s="178">
        <f t="shared" si="11"/>
        <v>755</v>
      </c>
      <c r="N73" s="177">
        <v>0</v>
      </c>
      <c r="O73" s="177">
        <v>137</v>
      </c>
      <c r="P73" s="177">
        <v>618</v>
      </c>
      <c r="Q73" s="177">
        <v>0</v>
      </c>
    </row>
    <row r="74" spans="1:17" s="164" customFormat="1" ht="22.5" customHeight="1">
      <c r="A74" s="176" t="s">
        <v>956</v>
      </c>
      <c r="B74" s="177" t="s">
        <v>957</v>
      </c>
      <c r="C74" s="178">
        <f t="shared" si="9"/>
        <v>0</v>
      </c>
      <c r="D74" s="177">
        <v>0</v>
      </c>
      <c r="E74" s="177">
        <v>0</v>
      </c>
      <c r="F74" s="177">
        <v>0</v>
      </c>
      <c r="G74" s="177">
        <v>0</v>
      </c>
      <c r="H74" s="178">
        <f t="shared" si="10"/>
        <v>0</v>
      </c>
      <c r="I74" s="177">
        <v>0</v>
      </c>
      <c r="J74" s="177">
        <v>0</v>
      </c>
      <c r="K74" s="177">
        <v>0</v>
      </c>
      <c r="L74" s="177">
        <v>0</v>
      </c>
      <c r="M74" s="178">
        <f t="shared" si="11"/>
        <v>0</v>
      </c>
      <c r="N74" s="177">
        <v>0</v>
      </c>
      <c r="O74" s="177">
        <v>0</v>
      </c>
      <c r="P74" s="177">
        <v>0</v>
      </c>
      <c r="Q74" s="177">
        <v>0</v>
      </c>
    </row>
    <row r="75" spans="1:17" s="164" customFormat="1" ht="22.5" customHeight="1">
      <c r="A75" s="176" t="s">
        <v>958</v>
      </c>
      <c r="B75" s="177" t="s">
        <v>959</v>
      </c>
      <c r="C75" s="178">
        <f t="shared" si="9"/>
        <v>0</v>
      </c>
      <c r="D75" s="177">
        <v>0</v>
      </c>
      <c r="E75" s="177">
        <v>0</v>
      </c>
      <c r="F75" s="177">
        <v>0</v>
      </c>
      <c r="G75" s="177">
        <v>0</v>
      </c>
      <c r="H75" s="178">
        <f t="shared" si="10"/>
        <v>0</v>
      </c>
      <c r="I75" s="177">
        <v>0</v>
      </c>
      <c r="J75" s="177">
        <v>0</v>
      </c>
      <c r="K75" s="177">
        <v>0</v>
      </c>
      <c r="L75" s="177">
        <v>0</v>
      </c>
      <c r="M75" s="178">
        <f t="shared" si="11"/>
        <v>38</v>
      </c>
      <c r="N75" s="177">
        <v>0</v>
      </c>
      <c r="O75" s="177">
        <v>0</v>
      </c>
      <c r="P75" s="177">
        <v>38</v>
      </c>
      <c r="Q75" s="177">
        <v>0</v>
      </c>
    </row>
    <row r="76" spans="1:17" s="164" customFormat="1" ht="30">
      <c r="A76" s="176" t="s">
        <v>960</v>
      </c>
      <c r="B76" s="177" t="s">
        <v>961</v>
      </c>
      <c r="C76" s="178">
        <f t="shared" si="9"/>
        <v>0</v>
      </c>
      <c r="D76" s="177">
        <v>0</v>
      </c>
      <c r="E76" s="177">
        <v>0</v>
      </c>
      <c r="F76" s="177">
        <v>0</v>
      </c>
      <c r="G76" s="177">
        <v>0</v>
      </c>
      <c r="H76" s="178">
        <f t="shared" si="10"/>
        <v>0</v>
      </c>
      <c r="I76" s="177">
        <v>0</v>
      </c>
      <c r="J76" s="177">
        <v>0</v>
      </c>
      <c r="K76" s="177">
        <v>0</v>
      </c>
      <c r="L76" s="177">
        <v>0</v>
      </c>
      <c r="M76" s="178">
        <f t="shared" si="11"/>
        <v>0</v>
      </c>
      <c r="N76" s="177">
        <v>0</v>
      </c>
      <c r="O76" s="177">
        <v>0</v>
      </c>
      <c r="P76" s="177">
        <v>0</v>
      </c>
      <c r="Q76" s="177">
        <v>0</v>
      </c>
    </row>
    <row r="77" spans="1:17" s="164" customFormat="1" ht="30">
      <c r="A77" s="176" t="s">
        <v>962</v>
      </c>
      <c r="B77" s="177" t="s">
        <v>963</v>
      </c>
      <c r="C77" s="178">
        <f t="shared" si="9"/>
        <v>0</v>
      </c>
      <c r="D77" s="177">
        <v>0</v>
      </c>
      <c r="E77" s="177">
        <v>0</v>
      </c>
      <c r="F77" s="177">
        <v>0</v>
      </c>
      <c r="G77" s="177">
        <v>0</v>
      </c>
      <c r="H77" s="178">
        <f t="shared" si="10"/>
        <v>0</v>
      </c>
      <c r="I77" s="177">
        <v>0</v>
      </c>
      <c r="J77" s="177">
        <v>0</v>
      </c>
      <c r="K77" s="177">
        <v>0</v>
      </c>
      <c r="L77" s="177">
        <v>0</v>
      </c>
      <c r="M77" s="178">
        <f t="shared" si="11"/>
        <v>0</v>
      </c>
      <c r="N77" s="177">
        <v>0</v>
      </c>
      <c r="O77" s="177">
        <v>0</v>
      </c>
      <c r="P77" s="177">
        <v>0</v>
      </c>
      <c r="Q77" s="177">
        <v>0</v>
      </c>
    </row>
    <row r="78" spans="1:17" s="164" customFormat="1" ht="30">
      <c r="A78" s="176" t="s">
        <v>964</v>
      </c>
      <c r="B78" s="177" t="s">
        <v>965</v>
      </c>
      <c r="C78" s="178">
        <f t="shared" si="9"/>
        <v>166361</v>
      </c>
      <c r="D78" s="177">
        <v>0</v>
      </c>
      <c r="E78" s="177">
        <v>118864</v>
      </c>
      <c r="F78" s="177">
        <v>47497</v>
      </c>
      <c r="G78" s="177">
        <v>0</v>
      </c>
      <c r="H78" s="178">
        <f t="shared" si="10"/>
        <v>162172</v>
      </c>
      <c r="I78" s="177">
        <v>0</v>
      </c>
      <c r="J78" s="177">
        <v>114675</v>
      </c>
      <c r="K78" s="177">
        <v>47497</v>
      </c>
      <c r="L78" s="177">
        <v>0</v>
      </c>
      <c r="M78" s="178">
        <f t="shared" si="11"/>
        <v>0</v>
      </c>
      <c r="N78" s="177">
        <v>0</v>
      </c>
      <c r="O78" s="177">
        <v>0</v>
      </c>
      <c r="P78" s="177">
        <v>0</v>
      </c>
      <c r="Q78" s="177">
        <v>0</v>
      </c>
    </row>
    <row r="79" spans="1:17" s="164" customFormat="1" ht="15">
      <c r="A79" s="172" t="s">
        <v>175</v>
      </c>
      <c r="B79" s="173" t="s">
        <v>966</v>
      </c>
      <c r="C79" s="174">
        <f t="shared" si="9"/>
        <v>360</v>
      </c>
      <c r="D79" s="173">
        <f>SUM(D80:D82)</f>
        <v>0</v>
      </c>
      <c r="E79" s="173">
        <f>SUM(E80:E82)</f>
        <v>360</v>
      </c>
      <c r="F79" s="173">
        <f>SUM(F80:F82)</f>
        <v>0</v>
      </c>
      <c r="G79" s="173">
        <f>SUM(G80:G82)</f>
        <v>0</v>
      </c>
      <c r="H79" s="174">
        <f t="shared" si="10"/>
        <v>360</v>
      </c>
      <c r="I79" s="173">
        <f>SUM(I80:I82)</f>
        <v>0</v>
      </c>
      <c r="J79" s="173">
        <f>SUM(J80:J82)</f>
        <v>360</v>
      </c>
      <c r="K79" s="173">
        <f>SUM(K80:K82)</f>
        <v>0</v>
      </c>
      <c r="L79" s="173">
        <f>SUM(L80:L82)</f>
        <v>0</v>
      </c>
      <c r="M79" s="174">
        <f t="shared" si="11"/>
        <v>97</v>
      </c>
      <c r="N79" s="173">
        <f>SUM(N80:N82)</f>
        <v>0</v>
      </c>
      <c r="O79" s="173">
        <f>SUM(O80:O82)</f>
        <v>97</v>
      </c>
      <c r="P79" s="173">
        <f>SUM(P80:P82)</f>
        <v>0</v>
      </c>
      <c r="Q79" s="173">
        <f>SUM(Q80:Q82)</f>
        <v>0</v>
      </c>
    </row>
    <row r="80" spans="1:17" s="164" customFormat="1" ht="30">
      <c r="A80" s="176" t="s">
        <v>967</v>
      </c>
      <c r="B80" s="177" t="s">
        <v>968</v>
      </c>
      <c r="C80" s="178">
        <f t="shared" si="9"/>
        <v>360</v>
      </c>
      <c r="D80" s="177">
        <v>0</v>
      </c>
      <c r="E80" s="177">
        <v>360</v>
      </c>
      <c r="F80" s="177">
        <v>0</v>
      </c>
      <c r="G80" s="177">
        <v>0</v>
      </c>
      <c r="H80" s="178">
        <f t="shared" si="10"/>
        <v>360</v>
      </c>
      <c r="I80" s="177">
        <v>0</v>
      </c>
      <c r="J80" s="177">
        <v>360</v>
      </c>
      <c r="K80" s="177">
        <v>0</v>
      </c>
      <c r="L80" s="177">
        <v>0</v>
      </c>
      <c r="M80" s="178">
        <f t="shared" si="11"/>
        <v>97</v>
      </c>
      <c r="N80" s="177">
        <v>0</v>
      </c>
      <c r="O80" s="177">
        <v>97</v>
      </c>
      <c r="P80" s="177">
        <v>0</v>
      </c>
      <c r="Q80" s="177">
        <v>0</v>
      </c>
    </row>
    <row r="81" spans="1:17" s="164" customFormat="1" ht="29.25">
      <c r="A81" s="172" t="s">
        <v>967</v>
      </c>
      <c r="B81" s="173" t="s">
        <v>969</v>
      </c>
      <c r="C81" s="174">
        <f t="shared" si="9"/>
        <v>0</v>
      </c>
      <c r="D81" s="173">
        <v>0</v>
      </c>
      <c r="E81" s="173">
        <v>0</v>
      </c>
      <c r="F81" s="173">
        <v>0</v>
      </c>
      <c r="G81" s="173">
        <v>0</v>
      </c>
      <c r="H81" s="174">
        <f t="shared" si="10"/>
        <v>0</v>
      </c>
      <c r="I81" s="173">
        <v>0</v>
      </c>
      <c r="J81" s="173">
        <v>0</v>
      </c>
      <c r="K81" s="173">
        <v>0</v>
      </c>
      <c r="L81" s="173">
        <v>0</v>
      </c>
      <c r="M81" s="174">
        <f t="shared" si="11"/>
        <v>0</v>
      </c>
      <c r="N81" s="173">
        <v>0</v>
      </c>
      <c r="O81" s="173">
        <v>0</v>
      </c>
      <c r="P81" s="173">
        <v>0</v>
      </c>
      <c r="Q81" s="173">
        <v>0</v>
      </c>
    </row>
    <row r="82" spans="1:17" s="164" customFormat="1" ht="29.25">
      <c r="A82" s="172" t="s">
        <v>970</v>
      </c>
      <c r="B82" s="173" t="s">
        <v>971</v>
      </c>
      <c r="C82" s="174">
        <f t="shared" si="9"/>
        <v>0</v>
      </c>
      <c r="D82" s="173">
        <v>0</v>
      </c>
      <c r="E82" s="173">
        <v>0</v>
      </c>
      <c r="F82" s="173">
        <v>0</v>
      </c>
      <c r="G82" s="173">
        <v>0</v>
      </c>
      <c r="H82" s="174">
        <f t="shared" si="10"/>
        <v>0</v>
      </c>
      <c r="I82" s="173">
        <v>0</v>
      </c>
      <c r="J82" s="173">
        <v>0</v>
      </c>
      <c r="K82" s="173">
        <v>0</v>
      </c>
      <c r="L82" s="173">
        <v>0</v>
      </c>
      <c r="M82" s="174">
        <f t="shared" si="11"/>
        <v>0</v>
      </c>
      <c r="N82" s="173">
        <v>0</v>
      </c>
      <c r="O82" s="173">
        <v>0</v>
      </c>
      <c r="P82" s="173">
        <v>0</v>
      </c>
      <c r="Q82" s="173">
        <v>0</v>
      </c>
    </row>
    <row r="83" spans="1:17" s="164" customFormat="1" ht="15">
      <c r="A83" s="172" t="s">
        <v>195</v>
      </c>
      <c r="B83" s="173" t="s">
        <v>972</v>
      </c>
      <c r="C83" s="174">
        <f t="shared" si="9"/>
        <v>0</v>
      </c>
      <c r="D83" s="173">
        <v>0</v>
      </c>
      <c r="E83" s="173">
        <v>0</v>
      </c>
      <c r="F83" s="173">
        <v>0</v>
      </c>
      <c r="G83" s="173">
        <v>0</v>
      </c>
      <c r="H83" s="174">
        <f t="shared" si="10"/>
        <v>0</v>
      </c>
      <c r="I83" s="173">
        <v>0</v>
      </c>
      <c r="J83" s="173">
        <v>0</v>
      </c>
      <c r="K83" s="173">
        <v>0</v>
      </c>
      <c r="L83" s="173">
        <v>0</v>
      </c>
      <c r="M83" s="174">
        <f t="shared" si="11"/>
        <v>0</v>
      </c>
      <c r="N83" s="173">
        <v>0</v>
      </c>
      <c r="O83" s="173">
        <v>0</v>
      </c>
      <c r="P83" s="173">
        <v>0</v>
      </c>
      <c r="Q83" s="173">
        <v>0</v>
      </c>
    </row>
    <row r="84" spans="1:17" s="164" customFormat="1" ht="29.25">
      <c r="A84" s="172" t="s">
        <v>197</v>
      </c>
      <c r="B84" s="173" t="s">
        <v>973</v>
      </c>
      <c r="C84" s="174">
        <f t="shared" si="9"/>
        <v>36743</v>
      </c>
      <c r="D84" s="173">
        <f>SUM(D85:D86)</f>
        <v>0</v>
      </c>
      <c r="E84" s="173">
        <f>SUM(E85:E86)</f>
        <v>1480</v>
      </c>
      <c r="F84" s="173">
        <f>SUM(F85:F86)</f>
        <v>35263</v>
      </c>
      <c r="G84" s="173">
        <f>SUM(G85:G86)</f>
        <v>0</v>
      </c>
      <c r="H84" s="174">
        <f t="shared" si="10"/>
        <v>36743</v>
      </c>
      <c r="I84" s="173">
        <f>SUM(I85:I86)</f>
        <v>0</v>
      </c>
      <c r="J84" s="173">
        <f>SUM(J85:J86)</f>
        <v>1480</v>
      </c>
      <c r="K84" s="173">
        <f>SUM(K85:K86)</f>
        <v>35263</v>
      </c>
      <c r="L84" s="173">
        <f>SUM(L85:L86)</f>
        <v>0</v>
      </c>
      <c r="M84" s="174">
        <f t="shared" si="11"/>
        <v>47083</v>
      </c>
      <c r="N84" s="173">
        <f>SUM(N85:N86)</f>
        <v>0</v>
      </c>
      <c r="O84" s="173">
        <f>SUM(O85:O86)</f>
        <v>7595</v>
      </c>
      <c r="P84" s="173">
        <f>SUM(P85:P86)</f>
        <v>39488</v>
      </c>
      <c r="Q84" s="173">
        <f>SUM(Q85:Q86)</f>
        <v>0</v>
      </c>
    </row>
    <row r="85" spans="1:17" s="164" customFormat="1" ht="21.75" customHeight="1">
      <c r="A85" s="176" t="s">
        <v>974</v>
      </c>
      <c r="B85" s="177" t="s">
        <v>975</v>
      </c>
      <c r="C85" s="178">
        <f t="shared" si="9"/>
        <v>1480</v>
      </c>
      <c r="D85" s="177">
        <v>0</v>
      </c>
      <c r="E85" s="177">
        <v>1480</v>
      </c>
      <c r="F85" s="177">
        <v>0</v>
      </c>
      <c r="G85" s="177">
        <v>0</v>
      </c>
      <c r="H85" s="178">
        <f t="shared" si="10"/>
        <v>1480</v>
      </c>
      <c r="I85" s="177">
        <v>0</v>
      </c>
      <c r="J85" s="177">
        <v>1480</v>
      </c>
      <c r="K85" s="177">
        <v>0</v>
      </c>
      <c r="L85" s="177">
        <v>0</v>
      </c>
      <c r="M85" s="178">
        <f t="shared" si="11"/>
        <v>990</v>
      </c>
      <c r="N85" s="177">
        <v>0</v>
      </c>
      <c r="O85" s="177">
        <v>990</v>
      </c>
      <c r="P85" s="177">
        <v>0</v>
      </c>
      <c r="Q85" s="177">
        <v>0</v>
      </c>
    </row>
    <row r="86" spans="1:17" s="164" customFormat="1" ht="30">
      <c r="A86" s="176" t="s">
        <v>976</v>
      </c>
      <c r="B86" s="177" t="s">
        <v>977</v>
      </c>
      <c r="C86" s="178">
        <f t="shared" si="9"/>
        <v>35263</v>
      </c>
      <c r="D86" s="177">
        <v>0</v>
      </c>
      <c r="E86" s="177">
        <v>0</v>
      </c>
      <c r="F86" s="177">
        <v>35263</v>
      </c>
      <c r="G86" s="177">
        <v>0</v>
      </c>
      <c r="H86" s="178">
        <f t="shared" si="10"/>
        <v>35263</v>
      </c>
      <c r="I86" s="177">
        <v>0</v>
      </c>
      <c r="J86" s="177">
        <v>0</v>
      </c>
      <c r="K86" s="177">
        <v>35263</v>
      </c>
      <c r="L86" s="177">
        <v>0</v>
      </c>
      <c r="M86" s="178">
        <f t="shared" si="11"/>
        <v>46093</v>
      </c>
      <c r="N86" s="177">
        <v>0</v>
      </c>
      <c r="O86" s="177">
        <v>6605</v>
      </c>
      <c r="P86" s="177">
        <v>39488</v>
      </c>
      <c r="Q86" s="177">
        <v>0</v>
      </c>
    </row>
    <row r="87" spans="1:17" s="164" customFormat="1" ht="29.25">
      <c r="A87" s="172" t="s">
        <v>279</v>
      </c>
      <c r="B87" s="173" t="s">
        <v>866</v>
      </c>
      <c r="C87" s="174">
        <f t="shared" si="9"/>
        <v>242140</v>
      </c>
      <c r="D87" s="173">
        <v>0</v>
      </c>
      <c r="E87" s="173">
        <v>0</v>
      </c>
      <c r="F87" s="173">
        <v>242140</v>
      </c>
      <c r="G87" s="173">
        <v>0</v>
      </c>
      <c r="H87" s="174">
        <f t="shared" si="10"/>
        <v>242140</v>
      </c>
      <c r="I87" s="173">
        <v>0</v>
      </c>
      <c r="J87" s="173">
        <v>0</v>
      </c>
      <c r="K87" s="173">
        <v>242140</v>
      </c>
      <c r="L87" s="173">
        <v>0</v>
      </c>
      <c r="M87" s="174">
        <f t="shared" si="11"/>
        <v>1083</v>
      </c>
      <c r="N87" s="173">
        <v>0</v>
      </c>
      <c r="O87" s="173">
        <v>0</v>
      </c>
      <c r="P87" s="173">
        <v>1083</v>
      </c>
      <c r="Q87" s="173">
        <v>0</v>
      </c>
    </row>
    <row r="88" spans="1:17" s="164" customFormat="1" ht="15">
      <c r="A88" s="172" t="s">
        <v>978</v>
      </c>
      <c r="B88" s="173" t="s">
        <v>979</v>
      </c>
      <c r="C88" s="174">
        <f t="shared" si="9"/>
        <v>1520830</v>
      </c>
      <c r="D88" s="173">
        <f>SUM(D89:D90)</f>
        <v>0</v>
      </c>
      <c r="E88" s="173">
        <f>SUM(E89:E90)</f>
        <v>0</v>
      </c>
      <c r="F88" s="173">
        <f>SUM(F89:F90)</f>
        <v>1520830</v>
      </c>
      <c r="G88" s="173">
        <f>SUM(G89:G90)</f>
        <v>0</v>
      </c>
      <c r="H88" s="174">
        <f t="shared" si="10"/>
        <v>1520830</v>
      </c>
      <c r="I88" s="173">
        <f>SUM(I89:I90)</f>
        <v>0</v>
      </c>
      <c r="J88" s="173">
        <f>SUM(J89:J90)</f>
        <v>0</v>
      </c>
      <c r="K88" s="173">
        <f>SUM(K89:K90)</f>
        <v>1520830</v>
      </c>
      <c r="L88" s="173">
        <f>SUM(L89:L90)</f>
        <v>0</v>
      </c>
      <c r="M88" s="174">
        <f t="shared" si="11"/>
        <v>119072</v>
      </c>
      <c r="N88" s="173">
        <f>SUM(N89:N90)</f>
        <v>0</v>
      </c>
      <c r="O88" s="173">
        <f>SUM(O89:O90)</f>
        <v>0</v>
      </c>
      <c r="P88" s="173">
        <f>SUM(P89:P90)</f>
        <v>119072</v>
      </c>
      <c r="Q88" s="173">
        <f>SUM(Q89:Q90)</f>
        <v>0</v>
      </c>
    </row>
    <row r="89" spans="1:17" s="164" customFormat="1" ht="19.5" customHeight="1">
      <c r="A89" s="176" t="s">
        <v>980</v>
      </c>
      <c r="B89" s="177" t="s">
        <v>981</v>
      </c>
      <c r="C89" s="178">
        <f t="shared" si="9"/>
        <v>206957</v>
      </c>
      <c r="D89" s="177">
        <v>0</v>
      </c>
      <c r="E89" s="177">
        <v>0</v>
      </c>
      <c r="F89" s="177">
        <v>206957</v>
      </c>
      <c r="G89" s="177">
        <v>0</v>
      </c>
      <c r="H89" s="178">
        <f t="shared" si="10"/>
        <v>206957</v>
      </c>
      <c r="I89" s="177">
        <v>0</v>
      </c>
      <c r="J89" s="177">
        <v>0</v>
      </c>
      <c r="K89" s="177">
        <v>206957</v>
      </c>
      <c r="L89" s="177">
        <v>0</v>
      </c>
      <c r="M89" s="178">
        <f t="shared" si="11"/>
        <v>119072</v>
      </c>
      <c r="N89" s="177">
        <v>0</v>
      </c>
      <c r="O89" s="177">
        <v>0</v>
      </c>
      <c r="P89" s="177">
        <v>119072</v>
      </c>
      <c r="Q89" s="177">
        <v>0</v>
      </c>
    </row>
    <row r="90" spans="1:17" s="164" customFormat="1" ht="19.5" customHeight="1">
      <c r="A90" s="176" t="s">
        <v>982</v>
      </c>
      <c r="B90" s="177" t="s">
        <v>983</v>
      </c>
      <c r="C90" s="178">
        <f t="shared" si="9"/>
        <v>1313873</v>
      </c>
      <c r="D90" s="177">
        <v>0</v>
      </c>
      <c r="E90" s="177">
        <v>0</v>
      </c>
      <c r="F90" s="177">
        <v>1313873</v>
      </c>
      <c r="G90" s="177">
        <v>0</v>
      </c>
      <c r="H90" s="178">
        <f t="shared" si="10"/>
        <v>1313873</v>
      </c>
      <c r="I90" s="177">
        <v>0</v>
      </c>
      <c r="J90" s="177">
        <v>0</v>
      </c>
      <c r="K90" s="177">
        <v>1313873</v>
      </c>
      <c r="L90" s="177">
        <v>0</v>
      </c>
      <c r="M90" s="178">
        <f t="shared" si="11"/>
        <v>0</v>
      </c>
      <c r="N90" s="177">
        <v>0</v>
      </c>
      <c r="O90" s="177">
        <v>0</v>
      </c>
      <c r="P90" s="177">
        <v>0</v>
      </c>
      <c r="Q90" s="177">
        <v>0</v>
      </c>
    </row>
    <row r="91" spans="1:17" s="164" customFormat="1" ht="19.5" customHeight="1">
      <c r="A91" s="172" t="s">
        <v>532</v>
      </c>
      <c r="B91" s="173" t="s">
        <v>875</v>
      </c>
      <c r="C91" s="174">
        <f t="shared" si="9"/>
        <v>5163297</v>
      </c>
      <c r="D91" s="173">
        <f>SUM(D47,D50,D56,D62,D79,D84,D87,D88)</f>
        <v>0</v>
      </c>
      <c r="E91" s="173">
        <f>SUM(E47,E50,E56,E62,E79,E84,E87,E88)</f>
        <v>2635802</v>
      </c>
      <c r="F91" s="173">
        <f>SUM(F47,F50,F56,F62,F79,F84,F87,F88)</f>
        <v>2444563</v>
      </c>
      <c r="G91" s="173">
        <f>SUM(G47,G50,G56,G62,G79,G84,G87,G88)</f>
        <v>82932</v>
      </c>
      <c r="H91" s="174">
        <f t="shared" si="10"/>
        <v>5856930</v>
      </c>
      <c r="I91" s="173">
        <f>SUM(I47,I50,I56,I62,I79,I84,I87,I88)</f>
        <v>0</v>
      </c>
      <c r="J91" s="173">
        <f>SUM(J47,J50,J56,J62,J79,J84,J87,J88)</f>
        <v>3329435</v>
      </c>
      <c r="K91" s="173">
        <f>SUM(K47,K50,K56,K62,K79,K84,K87,K88)</f>
        <v>2444563</v>
      </c>
      <c r="L91" s="173">
        <f>SUM(L47,L50,L56,L62,L79,L84,L87,L88)</f>
        <v>82932</v>
      </c>
      <c r="M91" s="174">
        <f t="shared" si="11"/>
        <v>1592486</v>
      </c>
      <c r="N91" s="173">
        <f>SUM(N47,N50,N56,N62,N79,N84,N87,N88)</f>
        <v>0</v>
      </c>
      <c r="O91" s="173">
        <f>SUM(O47,O50,O56,O62,O79,O84,O87,O88)</f>
        <v>1038141</v>
      </c>
      <c r="P91" s="173">
        <f>SUM(P47,P50,P56,P62,P79,P84,P87,P88)</f>
        <v>529507</v>
      </c>
      <c r="Q91" s="173">
        <f>SUM(Q47,Q50,Q56,Q62,Q79,Q84,Q87,Q88)</f>
        <v>24838</v>
      </c>
    </row>
    <row r="92" spans="1:17" s="164" customFormat="1" ht="18.75" customHeight="1">
      <c r="A92" s="172" t="s">
        <v>984</v>
      </c>
      <c r="B92" s="173" t="s">
        <v>985</v>
      </c>
      <c r="C92" s="174">
        <f aca="true" t="shared" si="12" ref="C92:C107">SUM(D92:G92)</f>
        <v>13873759</v>
      </c>
      <c r="D92" s="173">
        <v>0</v>
      </c>
      <c r="E92" s="173">
        <v>6119421</v>
      </c>
      <c r="F92" s="173">
        <v>6949042</v>
      </c>
      <c r="G92" s="173">
        <v>805296</v>
      </c>
      <c r="H92" s="174">
        <f>SUM(I92:L92)</f>
        <v>13873759</v>
      </c>
      <c r="I92" s="173">
        <v>0</v>
      </c>
      <c r="J92" s="173">
        <v>6119421</v>
      </c>
      <c r="K92" s="173">
        <v>6949042</v>
      </c>
      <c r="L92" s="173">
        <v>805296</v>
      </c>
      <c r="M92" s="174">
        <f aca="true" t="shared" si="13" ref="M92:M107">SUM(N92:Q92)</f>
        <v>845822</v>
      </c>
      <c r="N92" s="173">
        <v>0</v>
      </c>
      <c r="O92" s="173">
        <v>845822</v>
      </c>
      <c r="P92" s="173">
        <v>0</v>
      </c>
      <c r="Q92" s="173">
        <v>0</v>
      </c>
    </row>
    <row r="93" spans="1:17" s="164" customFormat="1" ht="18.75" customHeight="1">
      <c r="A93" s="172" t="s">
        <v>986</v>
      </c>
      <c r="B93" s="173" t="s">
        <v>987</v>
      </c>
      <c r="C93" s="174">
        <f t="shared" si="12"/>
        <v>11314079</v>
      </c>
      <c r="D93" s="173">
        <f>SUM(D94:D100)</f>
        <v>0</v>
      </c>
      <c r="E93" s="173">
        <f>SUM(E94:E100)</f>
        <v>3876050</v>
      </c>
      <c r="F93" s="173">
        <f>SUM(F94:F100)</f>
        <v>7416374</v>
      </c>
      <c r="G93" s="173">
        <f>SUM(G94:G100)</f>
        <v>21655</v>
      </c>
      <c r="H93" s="174">
        <f>SUM(I93:L93)</f>
        <v>11354268</v>
      </c>
      <c r="I93" s="173">
        <f>SUM(I94:I100)</f>
        <v>0</v>
      </c>
      <c r="J93" s="173">
        <f>SUM(J94:J100)</f>
        <v>3916239</v>
      </c>
      <c r="K93" s="173">
        <f>SUM(K94:K100)</f>
        <v>7416374</v>
      </c>
      <c r="L93" s="173">
        <f>SUM(L94:L100)</f>
        <v>21655</v>
      </c>
      <c r="M93" s="174">
        <f t="shared" si="13"/>
        <v>912356</v>
      </c>
      <c r="N93" s="173">
        <f>SUM(N94:N100)</f>
        <v>0</v>
      </c>
      <c r="O93" s="173">
        <f>SUM(O94:O100)</f>
        <v>789335</v>
      </c>
      <c r="P93" s="173">
        <f>SUM(P94:P100)</f>
        <v>107434</v>
      </c>
      <c r="Q93" s="173">
        <f>SUM(Q94:Q100)</f>
        <v>15587</v>
      </c>
    </row>
    <row r="94" spans="1:17" s="164" customFormat="1" ht="18.75" customHeight="1">
      <c r="A94" s="176" t="s">
        <v>988</v>
      </c>
      <c r="B94" s="177" t="s">
        <v>989</v>
      </c>
      <c r="C94" s="178">
        <f t="shared" si="12"/>
        <v>83814</v>
      </c>
      <c r="D94" s="177">
        <v>0</v>
      </c>
      <c r="E94" s="177">
        <v>77814</v>
      </c>
      <c r="F94" s="177">
        <v>0</v>
      </c>
      <c r="G94" s="177">
        <v>6000</v>
      </c>
      <c r="H94" s="178">
        <f aca="true" t="shared" si="14" ref="H94:H107">SUM(I94:L94)</f>
        <v>115064</v>
      </c>
      <c r="I94" s="177">
        <v>0</v>
      </c>
      <c r="J94" s="177">
        <v>109064</v>
      </c>
      <c r="K94" s="177">
        <v>0</v>
      </c>
      <c r="L94" s="177">
        <v>6000</v>
      </c>
      <c r="M94" s="178">
        <f t="shared" si="13"/>
        <v>9217</v>
      </c>
      <c r="N94" s="177">
        <v>0</v>
      </c>
      <c r="O94" s="177">
        <v>9217</v>
      </c>
      <c r="P94" s="177">
        <v>0</v>
      </c>
      <c r="Q94" s="177">
        <v>0</v>
      </c>
    </row>
    <row r="95" spans="1:17" s="164" customFormat="1" ht="18.75" customHeight="1">
      <c r="A95" s="176" t="s">
        <v>990</v>
      </c>
      <c r="B95" s="177" t="s">
        <v>991</v>
      </c>
      <c r="C95" s="178">
        <f t="shared" si="12"/>
        <v>1262997</v>
      </c>
      <c r="D95" s="177">
        <v>0</v>
      </c>
      <c r="E95" s="177">
        <v>1262997</v>
      </c>
      <c r="F95" s="177">
        <v>0</v>
      </c>
      <c r="G95" s="177">
        <v>0</v>
      </c>
      <c r="H95" s="178">
        <f t="shared" si="14"/>
        <v>0</v>
      </c>
      <c r="I95" s="177">
        <v>0</v>
      </c>
      <c r="J95" s="177"/>
      <c r="K95" s="177">
        <v>0</v>
      </c>
      <c r="L95" s="177">
        <v>0</v>
      </c>
      <c r="M95" s="178">
        <f t="shared" si="13"/>
        <v>0</v>
      </c>
      <c r="N95" s="177">
        <v>0</v>
      </c>
      <c r="O95" s="177">
        <v>0</v>
      </c>
      <c r="P95" s="177">
        <v>0</v>
      </c>
      <c r="Q95" s="177">
        <v>0</v>
      </c>
    </row>
    <row r="96" spans="1:17" s="164" customFormat="1" ht="18.75" customHeight="1">
      <c r="A96" s="176" t="s">
        <v>992</v>
      </c>
      <c r="B96" s="177" t="s">
        <v>993</v>
      </c>
      <c r="C96" s="178">
        <f t="shared" si="12"/>
        <v>1215655</v>
      </c>
      <c r="D96" s="177">
        <v>0</v>
      </c>
      <c r="E96" s="177"/>
      <c r="F96" s="177">
        <v>1200000</v>
      </c>
      <c r="G96" s="177">
        <v>15655</v>
      </c>
      <c r="H96" s="178">
        <f t="shared" si="14"/>
        <v>2478652</v>
      </c>
      <c r="I96" s="177">
        <v>0</v>
      </c>
      <c r="J96" s="177">
        <v>1262997</v>
      </c>
      <c r="K96" s="177">
        <v>1200000</v>
      </c>
      <c r="L96" s="177">
        <v>15655</v>
      </c>
      <c r="M96" s="178">
        <f t="shared" si="13"/>
        <v>135213</v>
      </c>
      <c r="N96" s="177">
        <v>0</v>
      </c>
      <c r="O96" s="177">
        <v>12192</v>
      </c>
      <c r="P96" s="177">
        <v>107434</v>
      </c>
      <c r="Q96" s="177">
        <v>15587</v>
      </c>
    </row>
    <row r="97" spans="1:17" s="164" customFormat="1" ht="18.75" customHeight="1">
      <c r="A97" s="176" t="s">
        <v>994</v>
      </c>
      <c r="B97" s="177" t="s">
        <v>995</v>
      </c>
      <c r="C97" s="178">
        <f t="shared" si="12"/>
        <v>107488</v>
      </c>
      <c r="D97" s="177">
        <v>0</v>
      </c>
      <c r="E97" s="177">
        <v>107488</v>
      </c>
      <c r="F97" s="177">
        <v>0</v>
      </c>
      <c r="G97" s="177">
        <v>0</v>
      </c>
      <c r="H97" s="178">
        <f t="shared" si="14"/>
        <v>113488</v>
      </c>
      <c r="I97" s="177">
        <v>0</v>
      </c>
      <c r="J97" s="177">
        <v>113488</v>
      </c>
      <c r="K97" s="177">
        <v>0</v>
      </c>
      <c r="L97" s="177">
        <v>0</v>
      </c>
      <c r="M97" s="178">
        <f t="shared" si="13"/>
        <v>0</v>
      </c>
      <c r="N97" s="177">
        <v>0</v>
      </c>
      <c r="O97" s="177">
        <v>0</v>
      </c>
      <c r="P97" s="177">
        <v>0</v>
      </c>
      <c r="Q97" s="177">
        <v>0</v>
      </c>
    </row>
    <row r="98" spans="1:17" s="164" customFormat="1" ht="18.75" customHeight="1">
      <c r="A98" s="176" t="s">
        <v>996</v>
      </c>
      <c r="B98" s="177" t="s">
        <v>997</v>
      </c>
      <c r="C98" s="178">
        <f t="shared" si="12"/>
        <v>558055</v>
      </c>
      <c r="D98" s="177">
        <v>0</v>
      </c>
      <c r="E98" s="177">
        <v>558055</v>
      </c>
      <c r="F98" s="177">
        <v>0</v>
      </c>
      <c r="G98" s="177">
        <v>0</v>
      </c>
      <c r="H98" s="178">
        <f t="shared" si="14"/>
        <v>560994</v>
      </c>
      <c r="I98" s="177">
        <v>0</v>
      </c>
      <c r="J98" s="177">
        <v>560994</v>
      </c>
      <c r="K98" s="177">
        <v>0</v>
      </c>
      <c r="L98" s="177">
        <v>0</v>
      </c>
      <c r="M98" s="178">
        <f t="shared" si="13"/>
        <v>2939</v>
      </c>
      <c r="N98" s="177">
        <v>0</v>
      </c>
      <c r="O98" s="177">
        <v>2939</v>
      </c>
      <c r="P98" s="177">
        <v>0</v>
      </c>
      <c r="Q98" s="177">
        <v>0</v>
      </c>
    </row>
    <row r="99" spans="1:17" s="164" customFormat="1" ht="18.75" customHeight="1">
      <c r="A99" s="176" t="s">
        <v>998</v>
      </c>
      <c r="B99" s="177" t="s">
        <v>999</v>
      </c>
      <c r="C99" s="178">
        <f t="shared" si="12"/>
        <v>7076588</v>
      </c>
      <c r="D99" s="177">
        <v>0</v>
      </c>
      <c r="E99" s="177">
        <v>860214</v>
      </c>
      <c r="F99" s="177">
        <v>6216374</v>
      </c>
      <c r="G99" s="177">
        <v>0</v>
      </c>
      <c r="H99" s="178">
        <f t="shared" si="14"/>
        <v>7076588</v>
      </c>
      <c r="I99" s="177">
        <v>0</v>
      </c>
      <c r="J99" s="177">
        <v>860214</v>
      </c>
      <c r="K99" s="177">
        <v>6216374</v>
      </c>
      <c r="L99" s="177">
        <v>0</v>
      </c>
      <c r="M99" s="178">
        <f t="shared" si="13"/>
        <v>463951</v>
      </c>
      <c r="N99" s="177">
        <v>0</v>
      </c>
      <c r="O99" s="177">
        <v>463951</v>
      </c>
      <c r="P99" s="177">
        <v>0</v>
      </c>
      <c r="Q99" s="177">
        <v>0</v>
      </c>
    </row>
    <row r="100" spans="1:17" s="164" customFormat="1" ht="18.75" customHeight="1">
      <c r="A100" s="176" t="s">
        <v>1000</v>
      </c>
      <c r="B100" s="177" t="s">
        <v>1001</v>
      </c>
      <c r="C100" s="178">
        <f t="shared" si="12"/>
        <v>1009482</v>
      </c>
      <c r="D100" s="177">
        <v>0</v>
      </c>
      <c r="E100" s="177">
        <v>1009482</v>
      </c>
      <c r="F100" s="177">
        <v>0</v>
      </c>
      <c r="G100" s="177">
        <v>0</v>
      </c>
      <c r="H100" s="178">
        <f t="shared" si="14"/>
        <v>1009482</v>
      </c>
      <c r="I100" s="177">
        <v>0</v>
      </c>
      <c r="J100" s="177">
        <v>1009482</v>
      </c>
      <c r="K100" s="177">
        <v>0</v>
      </c>
      <c r="L100" s="177">
        <v>0</v>
      </c>
      <c r="M100" s="178">
        <f t="shared" si="13"/>
        <v>301036</v>
      </c>
      <c r="N100" s="177">
        <v>0</v>
      </c>
      <c r="O100" s="177">
        <v>301036</v>
      </c>
      <c r="P100" s="177">
        <v>0</v>
      </c>
      <c r="Q100" s="177">
        <v>0</v>
      </c>
    </row>
    <row r="101" spans="1:17" s="164" customFormat="1" ht="18.75" customHeight="1">
      <c r="A101" s="172" t="s">
        <v>286</v>
      </c>
      <c r="B101" s="173" t="s">
        <v>1002</v>
      </c>
      <c r="C101" s="174">
        <f t="shared" si="12"/>
        <v>0</v>
      </c>
      <c r="D101" s="173">
        <f>SUM(D102:D103)</f>
        <v>0</v>
      </c>
      <c r="E101" s="173">
        <f>SUM(E102:E103)</f>
        <v>0</v>
      </c>
      <c r="F101" s="173">
        <f>SUM(F102:F103)</f>
        <v>0</v>
      </c>
      <c r="G101" s="173">
        <f>SUM(G102:G103)</f>
        <v>0</v>
      </c>
      <c r="H101" s="174">
        <f t="shared" si="14"/>
        <v>0</v>
      </c>
      <c r="I101" s="173">
        <f>SUM(I102:I103)</f>
        <v>0</v>
      </c>
      <c r="J101" s="173">
        <f>SUM(J102:J103)</f>
        <v>0</v>
      </c>
      <c r="K101" s="173">
        <f>SUM(K102:K103)</f>
        <v>0</v>
      </c>
      <c r="L101" s="173">
        <f>SUM(L102:L103)</f>
        <v>0</v>
      </c>
      <c r="M101" s="174">
        <f t="shared" si="13"/>
        <v>0</v>
      </c>
      <c r="N101" s="173">
        <f>SUM(N102:N103)</f>
        <v>0</v>
      </c>
      <c r="O101" s="173">
        <f>SUM(O102:O103)</f>
        <v>0</v>
      </c>
      <c r="P101" s="173">
        <f>SUM(P102:P103)</f>
        <v>0</v>
      </c>
      <c r="Q101" s="173">
        <f>SUM(Q102:Q103)</f>
        <v>0</v>
      </c>
    </row>
    <row r="102" spans="1:17" s="164" customFormat="1" ht="29.25">
      <c r="A102" s="172" t="s">
        <v>1003</v>
      </c>
      <c r="B102" s="173" t="s">
        <v>1004</v>
      </c>
      <c r="C102" s="174">
        <f t="shared" si="12"/>
        <v>0</v>
      </c>
      <c r="D102" s="173">
        <v>0</v>
      </c>
      <c r="E102" s="173">
        <v>0</v>
      </c>
      <c r="F102" s="173">
        <v>0</v>
      </c>
      <c r="G102" s="173">
        <v>0</v>
      </c>
      <c r="H102" s="174">
        <f t="shared" si="14"/>
        <v>0</v>
      </c>
      <c r="I102" s="173">
        <v>0</v>
      </c>
      <c r="J102" s="173">
        <v>0</v>
      </c>
      <c r="K102" s="173">
        <v>0</v>
      </c>
      <c r="L102" s="173">
        <v>0</v>
      </c>
      <c r="M102" s="174">
        <f t="shared" si="13"/>
        <v>0</v>
      </c>
      <c r="N102" s="173">
        <v>0</v>
      </c>
      <c r="O102" s="173">
        <v>0</v>
      </c>
      <c r="P102" s="173">
        <v>0</v>
      </c>
      <c r="Q102" s="173">
        <v>0</v>
      </c>
    </row>
    <row r="103" spans="1:17" s="164" customFormat="1" ht="18.75" customHeight="1">
      <c r="A103" s="172" t="s">
        <v>1005</v>
      </c>
      <c r="B103" s="173" t="s">
        <v>1006</v>
      </c>
      <c r="C103" s="174">
        <f t="shared" si="12"/>
        <v>0</v>
      </c>
      <c r="D103" s="173">
        <v>0</v>
      </c>
      <c r="E103" s="173">
        <v>0</v>
      </c>
      <c r="F103" s="173">
        <v>0</v>
      </c>
      <c r="G103" s="173">
        <v>0</v>
      </c>
      <c r="H103" s="174">
        <f t="shared" si="14"/>
        <v>0</v>
      </c>
      <c r="I103" s="173">
        <v>0</v>
      </c>
      <c r="J103" s="173">
        <v>0</v>
      </c>
      <c r="K103" s="173">
        <v>0</v>
      </c>
      <c r="L103" s="173">
        <v>0</v>
      </c>
      <c r="M103" s="174">
        <f t="shared" si="13"/>
        <v>0</v>
      </c>
      <c r="N103" s="173">
        <v>0</v>
      </c>
      <c r="O103" s="173">
        <v>0</v>
      </c>
      <c r="P103" s="173">
        <v>0</v>
      </c>
      <c r="Q103" s="173">
        <v>0</v>
      </c>
    </row>
    <row r="104" spans="1:17" s="164" customFormat="1" ht="18.75" customHeight="1">
      <c r="A104" s="172" t="s">
        <v>344</v>
      </c>
      <c r="B104" s="173" t="s">
        <v>1007</v>
      </c>
      <c r="C104" s="174">
        <f t="shared" si="12"/>
        <v>0</v>
      </c>
      <c r="D104" s="173">
        <v>0</v>
      </c>
      <c r="E104" s="173">
        <v>0</v>
      </c>
      <c r="F104" s="173">
        <v>0</v>
      </c>
      <c r="G104" s="173">
        <v>0</v>
      </c>
      <c r="H104" s="174">
        <f t="shared" si="14"/>
        <v>0</v>
      </c>
      <c r="I104" s="173">
        <v>0</v>
      </c>
      <c r="J104" s="173">
        <v>0</v>
      </c>
      <c r="K104" s="173">
        <v>0</v>
      </c>
      <c r="L104" s="173">
        <v>0</v>
      </c>
      <c r="M104" s="174">
        <f t="shared" si="13"/>
        <v>0</v>
      </c>
      <c r="N104" s="173">
        <v>0</v>
      </c>
      <c r="O104" s="173">
        <v>0</v>
      </c>
      <c r="P104" s="173">
        <v>0</v>
      </c>
      <c r="Q104" s="173">
        <v>0</v>
      </c>
    </row>
    <row r="105" spans="1:17" s="164" customFormat="1" ht="18.75" customHeight="1">
      <c r="A105" s="172" t="s">
        <v>1008</v>
      </c>
      <c r="B105" s="173" t="s">
        <v>1009</v>
      </c>
      <c r="C105" s="174">
        <f t="shared" si="12"/>
        <v>0</v>
      </c>
      <c r="D105" s="173">
        <f>SUM(D106)</f>
        <v>0</v>
      </c>
      <c r="E105" s="173">
        <f>SUM(E106)</f>
        <v>0</v>
      </c>
      <c r="F105" s="173">
        <f>SUM(F106)</f>
        <v>0</v>
      </c>
      <c r="G105" s="173">
        <f>SUM(G106)</f>
        <v>0</v>
      </c>
      <c r="H105" s="174">
        <f t="shared" si="14"/>
        <v>0</v>
      </c>
      <c r="I105" s="173">
        <f>SUM(I106)</f>
        <v>0</v>
      </c>
      <c r="J105" s="173">
        <f>SUM(J106)</f>
        <v>0</v>
      </c>
      <c r="K105" s="173">
        <f>SUM(K106)</f>
        <v>0</v>
      </c>
      <c r="L105" s="173">
        <f>SUM(L106)</f>
        <v>0</v>
      </c>
      <c r="M105" s="174">
        <f t="shared" si="13"/>
        <v>0</v>
      </c>
      <c r="N105" s="173">
        <f>SUM(N106)</f>
        <v>0</v>
      </c>
      <c r="O105" s="173">
        <f>SUM(O106)</f>
        <v>0</v>
      </c>
      <c r="P105" s="173">
        <f>SUM(P106)</f>
        <v>0</v>
      </c>
      <c r="Q105" s="173">
        <f>SUM(Q106)</f>
        <v>0</v>
      </c>
    </row>
    <row r="106" spans="1:17" s="164" customFormat="1" ht="18.75" customHeight="1">
      <c r="A106" s="172" t="s">
        <v>1010</v>
      </c>
      <c r="B106" s="173" t="s">
        <v>1011</v>
      </c>
      <c r="C106" s="174">
        <f t="shared" si="12"/>
        <v>0</v>
      </c>
      <c r="D106" s="173">
        <v>0</v>
      </c>
      <c r="E106" s="173">
        <v>0</v>
      </c>
      <c r="F106" s="173">
        <v>0</v>
      </c>
      <c r="G106" s="173">
        <v>0</v>
      </c>
      <c r="H106" s="174">
        <f t="shared" si="14"/>
        <v>0</v>
      </c>
      <c r="I106" s="173">
        <v>0</v>
      </c>
      <c r="J106" s="173">
        <v>0</v>
      </c>
      <c r="K106" s="173">
        <v>0</v>
      </c>
      <c r="L106" s="173">
        <v>0</v>
      </c>
      <c r="M106" s="174">
        <f t="shared" si="13"/>
        <v>0</v>
      </c>
      <c r="N106" s="173">
        <v>0</v>
      </c>
      <c r="O106" s="173">
        <v>0</v>
      </c>
      <c r="P106" s="173">
        <v>0</v>
      </c>
      <c r="Q106" s="173">
        <v>0</v>
      </c>
    </row>
    <row r="107" spans="1:17" s="164" customFormat="1" ht="18.75" customHeight="1">
      <c r="A107" s="172" t="s">
        <v>1012</v>
      </c>
      <c r="B107" s="173" t="s">
        <v>875</v>
      </c>
      <c r="C107" s="174">
        <f t="shared" si="12"/>
        <v>25187838</v>
      </c>
      <c r="D107" s="173">
        <f>SUM(D92,D93,D101,D104,D105)</f>
        <v>0</v>
      </c>
      <c r="E107" s="173">
        <f>SUM(E92,E93,E101,E104,E105)</f>
        <v>9995471</v>
      </c>
      <c r="F107" s="173">
        <f>SUM(F92,F93,F101,F104,F105)</f>
        <v>14365416</v>
      </c>
      <c r="G107" s="173">
        <f>SUM(G92,G93,G101,G104,G105)</f>
        <v>826951</v>
      </c>
      <c r="H107" s="174">
        <f t="shared" si="14"/>
        <v>25228027</v>
      </c>
      <c r="I107" s="173">
        <f>SUM(I92,I93,I101,I104,I105)</f>
        <v>0</v>
      </c>
      <c r="J107" s="173">
        <f>SUM(J92,J93,J101,J104,J105)</f>
        <v>10035660</v>
      </c>
      <c r="K107" s="173">
        <f>SUM(K92,K93,K101,K104,K105)</f>
        <v>14365416</v>
      </c>
      <c r="L107" s="173">
        <f>SUM(L92,L93,L101,L104,L105)</f>
        <v>826951</v>
      </c>
      <c r="M107" s="174">
        <f t="shared" si="13"/>
        <v>1758178</v>
      </c>
      <c r="N107" s="173">
        <f>SUM(N92,N93,N101,N104,N105)</f>
        <v>0</v>
      </c>
      <c r="O107" s="173">
        <f>SUM(O92,O93,O101,O104,O105)</f>
        <v>1635157</v>
      </c>
      <c r="P107" s="173">
        <f>SUM(P92,P93,P101,P104,P105)</f>
        <v>107434</v>
      </c>
      <c r="Q107" s="173">
        <f>SUM(Q92,Q93,Q101,Q104,Q105)</f>
        <v>15587</v>
      </c>
    </row>
    <row r="108" spans="1:17" s="164" customFormat="1" ht="18.75" customHeight="1">
      <c r="A108" s="172"/>
      <c r="B108" s="173"/>
      <c r="C108" s="174"/>
      <c r="D108" s="173"/>
      <c r="E108" s="173"/>
      <c r="F108" s="173"/>
      <c r="G108" s="173"/>
      <c r="H108" s="174"/>
      <c r="I108" s="173"/>
      <c r="J108" s="173"/>
      <c r="K108" s="173"/>
      <c r="L108" s="173"/>
      <c r="M108" s="174"/>
      <c r="N108" s="173"/>
      <c r="O108" s="173"/>
      <c r="P108" s="173"/>
      <c r="Q108" s="173"/>
    </row>
    <row r="109" spans="1:17" s="164" customFormat="1" ht="18.75" customHeight="1">
      <c r="A109" s="172" t="s">
        <v>1013</v>
      </c>
      <c r="B109" s="173" t="s">
        <v>875</v>
      </c>
      <c r="C109" s="174">
        <f>SUM(D109:G109)</f>
        <v>30351135</v>
      </c>
      <c r="D109" s="173">
        <f>SUM(D91,D107)</f>
        <v>0</v>
      </c>
      <c r="E109" s="173">
        <f>SUM(E91,E107)</f>
        <v>12631273</v>
      </c>
      <c r="F109" s="173">
        <f>SUM(F91,F107)</f>
        <v>16809979</v>
      </c>
      <c r="G109" s="173">
        <f>SUM(G91,G107)</f>
        <v>909883</v>
      </c>
      <c r="H109" s="174">
        <f>SUM(I109:L109)</f>
        <v>31084957</v>
      </c>
      <c r="I109" s="173">
        <f>SUM(I91,I107)</f>
        <v>0</v>
      </c>
      <c r="J109" s="173">
        <f>SUM(J91,J107)</f>
        <v>13365095</v>
      </c>
      <c r="K109" s="173">
        <f>SUM(K91,K107)</f>
        <v>16809979</v>
      </c>
      <c r="L109" s="173">
        <f>SUM(L91,L107)</f>
        <v>909883</v>
      </c>
      <c r="M109" s="174">
        <f>SUM(N109:Q109)</f>
        <v>3350664</v>
      </c>
      <c r="N109" s="173">
        <f>SUM(N91,N107)</f>
        <v>0</v>
      </c>
      <c r="O109" s="173">
        <f>SUM(O91,O107)</f>
        <v>2673298</v>
      </c>
      <c r="P109" s="173">
        <f>SUM(P91,P107)</f>
        <v>636941</v>
      </c>
      <c r="Q109" s="173">
        <f>SUM(Q91,Q107)</f>
        <v>40425</v>
      </c>
    </row>
    <row r="110" spans="1:17" s="164" customFormat="1" ht="15">
      <c r="A110" s="161"/>
      <c r="B110" s="162"/>
      <c r="C110" s="267">
        <f aca="true" t="shared" si="15" ref="C110:Q110">C44-C109</f>
        <v>0</v>
      </c>
      <c r="D110" s="267">
        <f t="shared" si="15"/>
        <v>0</v>
      </c>
      <c r="E110" s="267">
        <f t="shared" si="15"/>
        <v>0</v>
      </c>
      <c r="F110" s="267">
        <f t="shared" si="15"/>
        <v>0</v>
      </c>
      <c r="G110" s="267">
        <f t="shared" si="15"/>
        <v>0</v>
      </c>
      <c r="H110" s="267">
        <f t="shared" si="15"/>
        <v>0</v>
      </c>
      <c r="I110" s="267">
        <f t="shared" si="15"/>
        <v>0</v>
      </c>
      <c r="J110" s="267">
        <f t="shared" si="15"/>
        <v>0</v>
      </c>
      <c r="K110" s="267">
        <f t="shared" si="15"/>
        <v>0</v>
      </c>
      <c r="L110" s="267">
        <f t="shared" si="15"/>
        <v>0</v>
      </c>
      <c r="M110" s="267">
        <f t="shared" si="15"/>
        <v>0</v>
      </c>
      <c r="N110" s="267">
        <f t="shared" si="15"/>
        <v>0</v>
      </c>
      <c r="O110" s="267">
        <f t="shared" si="15"/>
        <v>0</v>
      </c>
      <c r="P110" s="267">
        <f t="shared" si="15"/>
        <v>0</v>
      </c>
      <c r="Q110" s="267">
        <f t="shared" si="15"/>
        <v>0</v>
      </c>
    </row>
    <row r="112" spans="1:15" s="181" customFormat="1" ht="15">
      <c r="A112" s="170" t="s">
        <v>507</v>
      </c>
      <c r="B112" s="180"/>
      <c r="C112" s="180"/>
      <c r="D112" s="180"/>
      <c r="H112" s="180"/>
      <c r="I112" s="180"/>
      <c r="M112" s="180"/>
      <c r="N112" s="180"/>
      <c r="O112" s="182"/>
    </row>
    <row r="113" spans="1:15" s="181" customFormat="1" ht="15">
      <c r="A113" s="183" t="s">
        <v>508</v>
      </c>
      <c r="B113" s="180"/>
      <c r="C113" s="180"/>
      <c r="D113" s="180"/>
      <c r="H113" s="180"/>
      <c r="I113" s="180"/>
      <c r="M113" s="180"/>
      <c r="N113" s="180"/>
      <c r="O113" s="182"/>
    </row>
    <row r="114" spans="1:15" s="181" customFormat="1" ht="15">
      <c r="A114" s="170"/>
      <c r="B114" s="180"/>
      <c r="C114" s="180"/>
      <c r="D114" s="180"/>
      <c r="H114" s="180"/>
      <c r="I114" s="180"/>
      <c r="M114" s="180"/>
      <c r="N114" s="180"/>
      <c r="O114" s="182"/>
    </row>
    <row r="115" spans="1:15" s="181" customFormat="1" ht="15">
      <c r="A115" s="184" t="s">
        <v>742</v>
      </c>
      <c r="B115" s="180"/>
      <c r="C115" s="180"/>
      <c r="D115" s="180"/>
      <c r="H115" s="180"/>
      <c r="I115" s="180"/>
      <c r="M115" s="180"/>
      <c r="N115" s="180"/>
      <c r="O115" s="182"/>
    </row>
    <row r="116" spans="1:15" s="185" customFormat="1" ht="15">
      <c r="A116" s="170" t="s">
        <v>510</v>
      </c>
      <c r="O116" s="186"/>
    </row>
    <row r="117" spans="1:15" s="187" customFormat="1" ht="15">
      <c r="A117" s="183" t="s">
        <v>511</v>
      </c>
      <c r="O117" s="188"/>
    </row>
    <row r="118" spans="1:15" s="190" customFormat="1" ht="15">
      <c r="A118" s="184"/>
      <c r="B118" s="189"/>
      <c r="C118" s="189"/>
      <c r="D118" s="189"/>
      <c r="H118" s="189"/>
      <c r="I118" s="189"/>
      <c r="M118" s="189"/>
      <c r="N118" s="189"/>
      <c r="O118" s="191"/>
    </row>
    <row r="119" spans="1:15" s="181" customFormat="1" ht="15">
      <c r="A119" s="170" t="s">
        <v>512</v>
      </c>
      <c r="B119" s="192"/>
      <c r="C119" s="192"/>
      <c r="D119" s="192"/>
      <c r="H119" s="192"/>
      <c r="I119" s="192"/>
      <c r="M119" s="192"/>
      <c r="N119" s="192"/>
      <c r="O119" s="182"/>
    </row>
    <row r="120" spans="1:15" s="194" customFormat="1" ht="15">
      <c r="A120" s="183" t="s">
        <v>513</v>
      </c>
      <c r="B120" s="193"/>
      <c r="C120" s="193"/>
      <c r="D120" s="193"/>
      <c r="H120" s="193"/>
      <c r="I120" s="193"/>
      <c r="M120" s="193"/>
      <c r="N120" s="193"/>
      <c r="O120" s="195"/>
    </row>
    <row r="121" spans="1:15" s="197" customFormat="1" ht="14.25">
      <c r="A121" s="170"/>
      <c r="B121" s="196"/>
      <c r="C121" s="196"/>
      <c r="D121" s="196"/>
      <c r="H121" s="196"/>
      <c r="I121" s="196"/>
      <c r="M121" s="196"/>
      <c r="N121" s="196"/>
      <c r="O121" s="198"/>
    </row>
    <row r="122" spans="1:15" s="181" customFormat="1" ht="15">
      <c r="A122" s="170" t="s">
        <v>514</v>
      </c>
      <c r="B122" s="192"/>
      <c r="C122" s="192"/>
      <c r="D122" s="199"/>
      <c r="H122" s="192"/>
      <c r="I122" s="199"/>
      <c r="M122" s="192"/>
      <c r="N122" s="199"/>
      <c r="O122" s="182"/>
    </row>
    <row r="123" spans="1:15" s="194" customFormat="1" ht="15">
      <c r="A123" s="183" t="s">
        <v>515</v>
      </c>
      <c r="B123" s="193"/>
      <c r="C123" s="193"/>
      <c r="D123" s="200"/>
      <c r="H123" s="193"/>
      <c r="I123" s="200"/>
      <c r="M123" s="193"/>
      <c r="N123" s="200"/>
      <c r="O123" s="195"/>
    </row>
    <row r="124" spans="1:15" s="194" customFormat="1" ht="15">
      <c r="A124" s="183"/>
      <c r="B124" s="193"/>
      <c r="C124" s="193"/>
      <c r="D124" s="200"/>
      <c r="H124" s="193"/>
      <c r="I124" s="200"/>
      <c r="M124" s="193"/>
      <c r="N124" s="200"/>
      <c r="O124" s="195"/>
    </row>
    <row r="125" spans="1:15" s="194" customFormat="1" ht="15">
      <c r="A125" s="201" t="s">
        <v>745</v>
      </c>
      <c r="B125" s="202"/>
      <c r="C125" s="202"/>
      <c r="D125" s="202"/>
      <c r="H125" s="202"/>
      <c r="I125" s="202"/>
      <c r="M125" s="202"/>
      <c r="N125" s="202"/>
      <c r="O125" s="195"/>
    </row>
    <row r="126" spans="1:15" s="204" customFormat="1" ht="15">
      <c r="A126" s="203" t="s">
        <v>841</v>
      </c>
      <c r="O126" s="205"/>
    </row>
    <row r="127" spans="1:15" s="169" customFormat="1" ht="14.25">
      <c r="A127" s="170"/>
      <c r="C127" s="168"/>
      <c r="H127" s="168"/>
      <c r="M127" s="168"/>
      <c r="O127" s="16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6" r:id="rId1"/>
  <headerFoot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210" customWidth="1"/>
    <col min="2" max="2" width="14.57421875" style="211" customWidth="1"/>
    <col min="3" max="3" width="51.8515625" style="211" customWidth="1"/>
    <col min="4" max="4" width="12.421875" style="211" customWidth="1"/>
    <col min="5" max="5" width="13.8515625" style="211" customWidth="1"/>
    <col min="6" max="6" width="14.00390625" style="212" customWidth="1"/>
    <col min="7" max="7" width="13.421875" style="212" customWidth="1"/>
    <col min="8" max="8" width="13.8515625" style="212" customWidth="1"/>
    <col min="9" max="9" width="17.421875" style="212" customWidth="1"/>
    <col min="10" max="10" width="16.8515625" style="212" customWidth="1"/>
    <col min="11" max="11" width="12.57421875" style="211" customWidth="1"/>
    <col min="12" max="12" width="13.57421875" style="212" customWidth="1"/>
    <col min="13" max="13" width="12.57421875" style="212" customWidth="1"/>
    <col min="14" max="14" width="12.8515625" style="234" customWidth="1"/>
    <col min="15" max="15" width="15.28125" style="212" customWidth="1"/>
    <col min="16" max="16" width="18.00390625" style="212" customWidth="1"/>
    <col min="17" max="19" width="9.140625" style="210" customWidth="1"/>
    <col min="20" max="16384" width="9.140625" style="210" customWidth="1"/>
  </cols>
  <sheetData>
    <row r="1" spans="12:16" ht="18.75">
      <c r="L1" s="210"/>
      <c r="M1" s="211"/>
      <c r="N1" s="210"/>
      <c r="O1" s="211"/>
      <c r="P1" s="257" t="s">
        <v>1017</v>
      </c>
    </row>
    <row r="3" spans="2:16" s="235" customFormat="1" ht="18.75">
      <c r="B3" s="234" t="s">
        <v>1018</v>
      </c>
      <c r="E3" s="213"/>
      <c r="F3" s="234"/>
      <c r="G3" s="234"/>
      <c r="H3" s="234"/>
      <c r="I3" s="234"/>
      <c r="J3" s="234"/>
      <c r="K3" s="213"/>
      <c r="L3" s="234"/>
      <c r="M3" s="234"/>
      <c r="N3" s="234"/>
      <c r="O3" s="234"/>
      <c r="P3" s="234"/>
    </row>
    <row r="5" spans="1:15" ht="44.25" customHeight="1">
      <c r="A5" s="291" t="s">
        <v>1019</v>
      </c>
      <c r="B5" s="292"/>
      <c r="C5" s="292"/>
      <c r="D5" s="293"/>
      <c r="E5" s="236"/>
      <c r="F5" s="236"/>
      <c r="G5" s="237"/>
      <c r="H5" s="237"/>
      <c r="I5" s="237"/>
      <c r="J5" s="237"/>
      <c r="K5" s="237"/>
      <c r="L5" s="237"/>
      <c r="N5" s="210"/>
      <c r="O5" s="210"/>
    </row>
    <row r="6" spans="1:6" ht="109.5" customHeight="1">
      <c r="A6" s="291" t="s">
        <v>1020</v>
      </c>
      <c r="B6" s="293"/>
      <c r="C6" s="294" t="s">
        <v>1021</v>
      </c>
      <c r="D6" s="294"/>
      <c r="E6" s="238"/>
      <c r="F6" s="238"/>
    </row>
    <row r="7" spans="1:6" ht="27" customHeight="1">
      <c r="A7" s="295">
        <f>623156</f>
        <v>623156</v>
      </c>
      <c r="B7" s="296"/>
      <c r="C7" s="297">
        <v>93473</v>
      </c>
      <c r="D7" s="297"/>
      <c r="E7" s="239"/>
      <c r="F7" s="238"/>
    </row>
    <row r="8" spans="1:4" ht="25.5" customHeight="1">
      <c r="A8" s="289" t="s">
        <v>1022</v>
      </c>
      <c r="B8" s="289"/>
      <c r="C8" s="289"/>
      <c r="D8" s="289"/>
    </row>
    <row r="9" spans="1:4" ht="24.75" customHeight="1">
      <c r="A9" s="285">
        <v>419838</v>
      </c>
      <c r="B9" s="286"/>
      <c r="C9" s="287">
        <v>0</v>
      </c>
      <c r="D9" s="288"/>
    </row>
    <row r="10" spans="1:4" ht="27.75" customHeight="1">
      <c r="A10" s="289" t="s">
        <v>1023</v>
      </c>
      <c r="B10" s="289"/>
      <c r="C10" s="289"/>
      <c r="D10" s="289"/>
    </row>
    <row r="11" spans="1:4" ht="18.75">
      <c r="A11" s="281">
        <f>F27</f>
        <v>81632</v>
      </c>
      <c r="B11" s="282"/>
      <c r="C11" s="284">
        <v>93473</v>
      </c>
      <c r="D11" s="284"/>
    </row>
    <row r="12" spans="1:4" ht="24" customHeight="1">
      <c r="A12" s="290" t="s">
        <v>1024</v>
      </c>
      <c r="B12" s="290"/>
      <c r="C12" s="290"/>
      <c r="D12" s="290"/>
    </row>
    <row r="13" spans="1:4" ht="26.25" customHeight="1">
      <c r="A13" s="281">
        <f>A7-A9-A11-93473</f>
        <v>28213</v>
      </c>
      <c r="B13" s="282"/>
      <c r="C13" s="283">
        <f>C7-C11</f>
        <v>0</v>
      </c>
      <c r="D13" s="284"/>
    </row>
    <row r="15" spans="2:24" s="258" customFormat="1" ht="75">
      <c r="B15" s="259" t="s">
        <v>806</v>
      </c>
      <c r="C15" s="259" t="s">
        <v>807</v>
      </c>
      <c r="D15" s="260" t="s">
        <v>1025</v>
      </c>
      <c r="E15" s="260" t="s">
        <v>1026</v>
      </c>
      <c r="F15" s="261" t="s">
        <v>1033</v>
      </c>
      <c r="G15" s="261" t="s">
        <v>1027</v>
      </c>
      <c r="H15" s="261" t="s">
        <v>1028</v>
      </c>
      <c r="I15" s="261" t="s">
        <v>1029</v>
      </c>
      <c r="J15" s="261" t="s">
        <v>1032</v>
      </c>
      <c r="K15" s="261" t="s">
        <v>808</v>
      </c>
      <c r="L15" s="261" t="s">
        <v>1030</v>
      </c>
      <c r="M15" s="261" t="s">
        <v>810</v>
      </c>
      <c r="N15" s="261" t="s">
        <v>811</v>
      </c>
      <c r="O15" s="261" t="s">
        <v>813</v>
      </c>
      <c r="P15" s="262" t="s">
        <v>791</v>
      </c>
      <c r="Q15" s="240"/>
      <c r="R15" s="240"/>
      <c r="S15" s="240"/>
      <c r="T15" s="240"/>
      <c r="U15" s="240"/>
      <c r="V15" s="240"/>
      <c r="W15" s="240"/>
      <c r="X15" s="240"/>
    </row>
    <row r="16" spans="2:16" ht="56.25">
      <c r="B16" s="214" t="s">
        <v>105</v>
      </c>
      <c r="C16" s="241" t="s">
        <v>104</v>
      </c>
      <c r="D16" s="215"/>
      <c r="E16" s="215"/>
      <c r="F16" s="215">
        <v>37390</v>
      </c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2:16" ht="37.5">
      <c r="B17" s="214" t="s">
        <v>94</v>
      </c>
      <c r="C17" s="241" t="s">
        <v>93</v>
      </c>
      <c r="D17" s="216"/>
      <c r="E17" s="216"/>
      <c r="F17" s="216">
        <v>7167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</row>
    <row r="18" spans="2:16" ht="18.75">
      <c r="B18" s="217" t="s">
        <v>125</v>
      </c>
      <c r="C18" s="217" t="s">
        <v>124</v>
      </c>
      <c r="D18" s="218">
        <f aca="true" t="shared" si="0" ref="D18:P18">SUM(D19:D24)</f>
        <v>0</v>
      </c>
      <c r="E18" s="218">
        <f t="shared" si="0"/>
        <v>0</v>
      </c>
      <c r="F18" s="218">
        <f>SUM(F19:F25)</f>
        <v>36204</v>
      </c>
      <c r="G18" s="218">
        <f t="shared" si="0"/>
        <v>0</v>
      </c>
      <c r="H18" s="218">
        <f t="shared" si="0"/>
        <v>0</v>
      </c>
      <c r="I18" s="218">
        <f t="shared" si="0"/>
        <v>0</v>
      </c>
      <c r="J18" s="218">
        <f t="shared" si="0"/>
        <v>0</v>
      </c>
      <c r="K18" s="218">
        <f t="shared" si="0"/>
        <v>0</v>
      </c>
      <c r="L18" s="218">
        <f t="shared" si="0"/>
        <v>0</v>
      </c>
      <c r="M18" s="218">
        <f t="shared" si="0"/>
        <v>0</v>
      </c>
      <c r="N18" s="218">
        <f t="shared" si="0"/>
        <v>0</v>
      </c>
      <c r="O18" s="218">
        <f t="shared" si="0"/>
        <v>0</v>
      </c>
      <c r="P18" s="218">
        <f t="shared" si="0"/>
        <v>0</v>
      </c>
    </row>
    <row r="19" spans="2:16" ht="18.75">
      <c r="B19" s="219" t="s">
        <v>153</v>
      </c>
      <c r="C19" s="219" t="s">
        <v>822</v>
      </c>
      <c r="D19" s="220"/>
      <c r="E19" s="220"/>
      <c r="F19" s="221">
        <v>25417</v>
      </c>
      <c r="G19" s="221"/>
      <c r="H19" s="221"/>
      <c r="I19" s="221"/>
      <c r="J19" s="221"/>
      <c r="K19" s="220"/>
      <c r="L19" s="221"/>
      <c r="M19" s="221"/>
      <c r="N19" s="215"/>
      <c r="O19" s="221"/>
      <c r="P19" s="221"/>
    </row>
    <row r="20" spans="2:16" ht="18.75">
      <c r="B20" s="219">
        <v>1012</v>
      </c>
      <c r="C20" s="222" t="s">
        <v>823</v>
      </c>
      <c r="D20" s="220"/>
      <c r="E20" s="220"/>
      <c r="F20" s="230">
        <v>8</v>
      </c>
      <c r="G20" s="231"/>
      <c r="H20" s="223"/>
      <c r="I20" s="223"/>
      <c r="J20" s="223"/>
      <c r="K20" s="223"/>
      <c r="L20" s="231"/>
      <c r="M20" s="231"/>
      <c r="N20" s="224"/>
      <c r="O20" s="223"/>
      <c r="P20" s="223"/>
    </row>
    <row r="21" spans="2:16" ht="18.75">
      <c r="B21" s="219" t="s">
        <v>155</v>
      </c>
      <c r="C21" s="222" t="s">
        <v>824</v>
      </c>
      <c r="D21" s="220"/>
      <c r="E21" s="220"/>
      <c r="F21" s="232">
        <v>83</v>
      </c>
      <c r="G21" s="232"/>
      <c r="H21" s="221"/>
      <c r="I21" s="221"/>
      <c r="J21" s="221"/>
      <c r="K21" s="220"/>
      <c r="L21" s="232"/>
      <c r="M21" s="232"/>
      <c r="N21" s="215"/>
      <c r="O21" s="221"/>
      <c r="P21" s="221"/>
    </row>
    <row r="22" spans="2:16" ht="18.75">
      <c r="B22" s="219" t="s">
        <v>127</v>
      </c>
      <c r="C22" s="219" t="s">
        <v>825</v>
      </c>
      <c r="D22" s="220"/>
      <c r="E22" s="220"/>
      <c r="F22" s="232">
        <v>2233</v>
      </c>
      <c r="G22" s="232"/>
      <c r="H22" s="221"/>
      <c r="I22" s="221"/>
      <c r="J22" s="221"/>
      <c r="K22" s="220"/>
      <c r="L22" s="232"/>
      <c r="M22" s="232"/>
      <c r="N22" s="221"/>
      <c r="O22" s="233"/>
      <c r="P22" s="221"/>
    </row>
    <row r="23" spans="2:16" ht="18.75">
      <c r="B23" s="219" t="s">
        <v>129</v>
      </c>
      <c r="C23" s="225" t="s">
        <v>826</v>
      </c>
      <c r="D23" s="220"/>
      <c r="E23" s="220"/>
      <c r="F23" s="232">
        <v>5647</v>
      </c>
      <c r="G23" s="232"/>
      <c r="H23" s="221"/>
      <c r="I23" s="221"/>
      <c r="J23" s="221"/>
      <c r="K23" s="220"/>
      <c r="L23" s="232"/>
      <c r="M23" s="232"/>
      <c r="N23" s="215"/>
      <c r="O23" s="221"/>
      <c r="P23" s="221"/>
    </row>
    <row r="24" spans="2:16" ht="18.75">
      <c r="B24" s="219" t="s">
        <v>131</v>
      </c>
      <c r="C24" s="225" t="s">
        <v>827</v>
      </c>
      <c r="D24" s="220"/>
      <c r="E24" s="220"/>
      <c r="F24" s="232">
        <v>1751</v>
      </c>
      <c r="G24" s="221"/>
      <c r="H24" s="221"/>
      <c r="I24" s="221"/>
      <c r="J24" s="221"/>
      <c r="K24" s="220"/>
      <c r="L24" s="232"/>
      <c r="M24" s="221"/>
      <c r="N24" s="215"/>
      <c r="O24" s="221"/>
      <c r="P24" s="221"/>
    </row>
    <row r="25" spans="2:16" ht="18.75">
      <c r="B25" s="219">
        <v>1062</v>
      </c>
      <c r="C25" s="225" t="s">
        <v>830</v>
      </c>
      <c r="D25" s="220"/>
      <c r="E25" s="220"/>
      <c r="F25" s="232">
        <v>1065</v>
      </c>
      <c r="G25" s="221"/>
      <c r="H25" s="221"/>
      <c r="I25" s="221"/>
      <c r="J25" s="221"/>
      <c r="K25" s="220"/>
      <c r="L25" s="232"/>
      <c r="M25" s="221"/>
      <c r="N25" s="215"/>
      <c r="O25" s="221"/>
      <c r="P25" s="221"/>
    </row>
    <row r="26" spans="2:16" ht="37.5">
      <c r="B26" s="217">
        <v>1900</v>
      </c>
      <c r="C26" s="242" t="s">
        <v>175</v>
      </c>
      <c r="D26" s="226"/>
      <c r="E26" s="226"/>
      <c r="F26" s="226">
        <f>81+790</f>
        <v>871</v>
      </c>
      <c r="G26" s="226"/>
      <c r="H26" s="226"/>
      <c r="I26" s="226"/>
      <c r="J26" s="226"/>
      <c r="K26" s="226"/>
      <c r="L26" s="226"/>
      <c r="M26" s="226"/>
      <c r="N26" s="226"/>
      <c r="O26" s="226"/>
      <c r="P26" s="226"/>
    </row>
    <row r="27" spans="2:16" ht="37.5">
      <c r="B27" s="227" t="s">
        <v>840</v>
      </c>
      <c r="C27" s="228">
        <f>SUM(D27:P27)</f>
        <v>81632</v>
      </c>
      <c r="D27" s="229">
        <f aca="true" t="shared" si="1" ref="D27:P27">SUM(D16+D17+D18+D26)</f>
        <v>0</v>
      </c>
      <c r="E27" s="229">
        <f t="shared" si="1"/>
        <v>0</v>
      </c>
      <c r="F27" s="229">
        <f>SUM(F16+F17+F18+F26)</f>
        <v>81632</v>
      </c>
      <c r="G27" s="229">
        <f t="shared" si="1"/>
        <v>0</v>
      </c>
      <c r="H27" s="229">
        <f t="shared" si="1"/>
        <v>0</v>
      </c>
      <c r="I27" s="229">
        <f t="shared" si="1"/>
        <v>0</v>
      </c>
      <c r="J27" s="229">
        <f t="shared" si="1"/>
        <v>0</v>
      </c>
      <c r="K27" s="229">
        <f t="shared" si="1"/>
        <v>0</v>
      </c>
      <c r="L27" s="229">
        <f t="shared" si="1"/>
        <v>0</v>
      </c>
      <c r="M27" s="229">
        <f t="shared" si="1"/>
        <v>0</v>
      </c>
      <c r="N27" s="229">
        <f t="shared" si="1"/>
        <v>0</v>
      </c>
      <c r="O27" s="229">
        <f t="shared" si="1"/>
        <v>0</v>
      </c>
      <c r="P27" s="229">
        <f t="shared" si="1"/>
        <v>0</v>
      </c>
    </row>
    <row r="29" s="243" customFormat="1" ht="18.75">
      <c r="H29" s="244"/>
    </row>
    <row r="30" spans="2:8" s="243" customFormat="1" ht="18.75">
      <c r="B30" s="245" t="s">
        <v>507</v>
      </c>
      <c r="F30" s="246"/>
      <c r="G30" s="247"/>
      <c r="H30" s="244"/>
    </row>
    <row r="31" spans="2:8" s="243" customFormat="1" ht="18.75">
      <c r="B31" s="248" t="s">
        <v>508</v>
      </c>
      <c r="F31" s="246"/>
      <c r="G31" s="247"/>
      <c r="H31" s="244"/>
    </row>
    <row r="32" spans="2:8" s="243" customFormat="1" ht="18.75">
      <c r="B32" s="245"/>
      <c r="F32" s="246"/>
      <c r="G32" s="246"/>
      <c r="H32" s="249"/>
    </row>
    <row r="33" spans="2:8" s="243" customFormat="1" ht="18.75">
      <c r="B33" s="250" t="s">
        <v>742</v>
      </c>
      <c r="H33" s="249"/>
    </row>
    <row r="34" spans="2:8" s="243" customFormat="1" ht="18.75">
      <c r="B34" s="245" t="s">
        <v>510</v>
      </c>
      <c r="F34" s="251"/>
      <c r="G34" s="252"/>
      <c r="H34" s="249"/>
    </row>
    <row r="35" spans="2:8" s="243" customFormat="1" ht="18.75">
      <c r="B35" s="248" t="s">
        <v>511</v>
      </c>
      <c r="F35" s="253"/>
      <c r="G35" s="254"/>
      <c r="H35" s="249"/>
    </row>
    <row r="36" spans="2:8" s="243" customFormat="1" ht="18.75">
      <c r="B36" s="250"/>
      <c r="H36" s="249"/>
    </row>
    <row r="37" spans="2:8" s="243" customFormat="1" ht="18.75">
      <c r="B37" s="245" t="s">
        <v>512</v>
      </c>
      <c r="H37" s="249"/>
    </row>
    <row r="38" spans="2:8" s="243" customFormat="1" ht="18.75">
      <c r="B38" s="248" t="s">
        <v>513</v>
      </c>
      <c r="H38" s="249"/>
    </row>
    <row r="39" spans="2:8" s="243" customFormat="1" ht="18.75">
      <c r="B39" s="245"/>
      <c r="H39" s="249"/>
    </row>
    <row r="40" spans="2:8" s="243" customFormat="1" ht="18.75">
      <c r="B40" s="245" t="s">
        <v>514</v>
      </c>
      <c r="H40" s="249"/>
    </row>
    <row r="41" spans="2:8" s="243" customFormat="1" ht="18.75">
      <c r="B41" s="248" t="s">
        <v>515</v>
      </c>
      <c r="H41" s="249"/>
    </row>
    <row r="42" spans="2:8" s="243" customFormat="1" ht="18.75">
      <c r="B42" s="248"/>
      <c r="H42" s="249"/>
    </row>
    <row r="43" ht="18.75">
      <c r="B43" s="255" t="s">
        <v>745</v>
      </c>
    </row>
    <row r="44" ht="18.75">
      <c r="B44" s="256" t="s">
        <v>1031</v>
      </c>
    </row>
  </sheetData>
  <sheetProtection/>
  <mergeCells count="14">
    <mergeCell ref="A5:D5"/>
    <mergeCell ref="A6:B6"/>
    <mergeCell ref="C6:D6"/>
    <mergeCell ref="A7:B7"/>
    <mergeCell ref="C7:D7"/>
    <mergeCell ref="A8:D8"/>
    <mergeCell ref="A13:B13"/>
    <mergeCell ref="C13:D13"/>
    <mergeCell ref="A9:B9"/>
    <mergeCell ref="C9:D9"/>
    <mergeCell ref="A10:D10"/>
    <mergeCell ref="A11:B11"/>
    <mergeCell ref="C11:D11"/>
    <mergeCell ref="A12:D12"/>
  </mergeCells>
  <dataValidations count="1">
    <dataValidation type="whole" operator="greaterThanOrEqual" allowBlank="1" showInputMessage="1" showErrorMessage="1" error="Въвежда се цяло положително число!" sqref="O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 Gavrailova</cp:lastModifiedBy>
  <cp:lastPrinted>2022-08-09T11:52:32Z</cp:lastPrinted>
  <dcterms:modified xsi:type="dcterms:W3CDTF">2022-08-09T11:56:07Z</dcterms:modified>
  <cp:category/>
  <cp:version/>
  <cp:contentType/>
  <cp:contentStatus/>
</cp:coreProperties>
</file>